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\Downloads\"/>
    </mc:Choice>
  </mc:AlternateContent>
  <bookViews>
    <workbookView xWindow="0" yWindow="0" windowWidth="11808" windowHeight="8280"/>
  </bookViews>
  <sheets>
    <sheet name="PTT" sheetId="1" r:id="rId1"/>
    <sheet name="Esso" sheetId="5" r:id="rId2"/>
    <sheet name="Shell" sheetId="2" r:id="rId3"/>
    <sheet name="BCP" sheetId="3" r:id="rId4"/>
    <sheet name="Caltex" sheetId="4" r:id="rId5"/>
    <sheet name="PTG" sheetId="6" r:id="rId6"/>
    <sheet name="Others" sheetId="8" r:id="rId7"/>
    <sheet name="Google_Map" sheetId="7" r:id="rId8"/>
    <sheet name="BCP Copy" sheetId="9" r:id="rId9"/>
    <sheet name="Caltex_Copy" sheetId="10" r:id="rId10"/>
  </sheets>
  <definedNames>
    <definedName name="_xlnm._FilterDatabase" localSheetId="7" hidden="1">Google_Map!$A$1:$H$4484</definedName>
    <definedName name="BCP" localSheetId="3">BCP!$A$1:$A$1033</definedName>
    <definedName name="BCP" localSheetId="8">'BCP Copy'!$A$1:$B$1033</definedName>
    <definedName name="Caltex_1" localSheetId="4">Caltex!$A$2:$A$763</definedName>
    <definedName name="df_google_map_data_1" localSheetId="7">Google_Map!$A$1:$C$4484</definedName>
    <definedName name="PTG" localSheetId="5">PTG!$A$1:$C$487</definedName>
    <definedName name="PTT_Saw" localSheetId="0">PTT!$A$1:$C$641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3" i="9" l="1"/>
  <c r="A1032" i="9"/>
  <c r="A1031" i="9"/>
  <c r="A1030" i="9"/>
  <c r="A1029" i="9"/>
  <c r="A1027" i="9"/>
  <c r="A1026" i="9"/>
  <c r="A1025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0" i="9"/>
  <c r="A1009" i="9"/>
  <c r="A1008" i="9"/>
  <c r="A1007" i="9"/>
  <c r="A1006" i="9"/>
  <c r="A1005" i="9"/>
  <c r="A1004" i="9"/>
  <c r="A1003" i="9"/>
  <c r="A1002" i="9"/>
  <c r="A1000" i="9"/>
  <c r="A999" i="9"/>
  <c r="A997" i="9"/>
  <c r="A996" i="9"/>
  <c r="A995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49" i="9"/>
  <c r="A948" i="9"/>
  <c r="A947" i="9"/>
  <c r="A946" i="9"/>
  <c r="A945" i="9"/>
  <c r="A942" i="9"/>
  <c r="A941" i="9"/>
  <c r="A940" i="9"/>
  <c r="A939" i="9"/>
  <c r="A938" i="9"/>
  <c r="A937" i="9"/>
  <c r="A936" i="9"/>
  <c r="A935" i="9"/>
  <c r="A934" i="9"/>
  <c r="A933" i="9"/>
  <c r="A932" i="9"/>
  <c r="A930" i="9"/>
  <c r="A929" i="9"/>
  <c r="A928" i="9"/>
  <c r="A927" i="9"/>
  <c r="A926" i="9"/>
  <c r="A925" i="9"/>
  <c r="A924" i="9"/>
  <c r="A923" i="9"/>
  <c r="A922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39" i="9"/>
  <c r="A838" i="9"/>
  <c r="A837" i="9"/>
  <c r="A836" i="9"/>
  <c r="A835" i="9"/>
  <c r="A834" i="9"/>
  <c r="A833" i="9"/>
  <c r="A832" i="9"/>
  <c r="A830" i="9"/>
  <c r="A829" i="9"/>
  <c r="A828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1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5" i="9"/>
  <c r="A774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8" i="9"/>
  <c r="A756" i="9"/>
  <c r="A755" i="9"/>
  <c r="A754" i="9"/>
  <c r="A753" i="9"/>
  <c r="A752" i="9"/>
  <c r="A751" i="9"/>
  <c r="A750" i="9"/>
  <c r="A749" i="9"/>
  <c r="A746" i="9"/>
  <c r="A745" i="9"/>
  <c r="A744" i="9"/>
  <c r="A743" i="9"/>
  <c r="A742" i="9"/>
  <c r="A741" i="9"/>
  <c r="A740" i="9"/>
  <c r="A739" i="9"/>
  <c r="A738" i="9"/>
  <c r="A736" i="9"/>
  <c r="A734" i="9"/>
  <c r="A733" i="9"/>
  <c r="A732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8" i="9"/>
  <c r="A707" i="9"/>
  <c r="A706" i="9"/>
  <c r="A705" i="9"/>
  <c r="A703" i="9"/>
  <c r="A702" i="9"/>
  <c r="A700" i="9"/>
  <c r="A699" i="9"/>
  <c r="A698" i="9"/>
  <c r="A696" i="9"/>
  <c r="A694" i="9"/>
  <c r="A693" i="9"/>
  <c r="A692" i="9"/>
  <c r="A691" i="9"/>
  <c r="A690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49" i="9"/>
  <c r="A648" i="9"/>
  <c r="A647" i="9"/>
  <c r="A646" i="9"/>
  <c r="A645" i="9"/>
  <c r="A644" i="9"/>
  <c r="A643" i="9"/>
  <c r="A642" i="9"/>
  <c r="A641" i="9"/>
  <c r="A640" i="9"/>
  <c r="A638" i="9"/>
  <c r="A637" i="9"/>
  <c r="A636" i="9"/>
  <c r="A635" i="9"/>
  <c r="A634" i="9"/>
  <c r="A633" i="9"/>
  <c r="A632" i="9"/>
  <c r="A631" i="9"/>
  <c r="A630" i="9"/>
  <c r="A629" i="9"/>
  <c r="A627" i="9"/>
  <c r="A624" i="9"/>
  <c r="A623" i="9"/>
  <c r="A621" i="9"/>
  <c r="A620" i="9"/>
  <c r="A619" i="9"/>
  <c r="A618" i="9"/>
  <c r="A617" i="9"/>
  <c r="A616" i="9"/>
  <c r="A615" i="9"/>
  <c r="A614" i="9"/>
  <c r="A613" i="9"/>
  <c r="A609" i="9"/>
  <c r="A607" i="9"/>
  <c r="A606" i="9"/>
  <c r="A605" i="9"/>
  <c r="A604" i="9"/>
  <c r="A603" i="9"/>
  <c r="A602" i="9"/>
  <c r="A601" i="9"/>
  <c r="A600" i="9"/>
  <c r="A599" i="9"/>
  <c r="A594" i="9"/>
  <c r="A593" i="9"/>
  <c r="A592" i="9"/>
  <c r="A591" i="9"/>
  <c r="A589" i="9"/>
  <c r="A588" i="9"/>
  <c r="A587" i="9"/>
  <c r="A586" i="9"/>
  <c r="A585" i="9"/>
  <c r="A584" i="9"/>
  <c r="A583" i="9"/>
  <c r="A582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2" i="9"/>
  <c r="A540" i="9"/>
  <c r="A539" i="9"/>
  <c r="A538" i="9"/>
  <c r="A537" i="9"/>
  <c r="A536" i="9"/>
  <c r="A535" i="9"/>
  <c r="A534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3" i="9"/>
  <c r="A492" i="9"/>
  <c r="A491" i="9"/>
  <c r="A490" i="9"/>
  <c r="A489" i="9"/>
  <c r="A488" i="9"/>
  <c r="A487" i="9"/>
  <c r="A486" i="9"/>
  <c r="A485" i="9"/>
  <c r="A484" i="9"/>
  <c r="A483" i="9"/>
  <c r="A481" i="9"/>
  <c r="A480" i="9"/>
  <c r="A479" i="9"/>
  <c r="A478" i="9"/>
  <c r="A477" i="9"/>
  <c r="A476" i="9"/>
  <c r="A475" i="9"/>
  <c r="A474" i="9"/>
  <c r="A472" i="9"/>
  <c r="A471" i="9"/>
  <c r="A470" i="9"/>
  <c r="A469" i="9"/>
  <c r="A468" i="9"/>
  <c r="A467" i="9"/>
  <c r="A466" i="9"/>
  <c r="A465" i="9"/>
  <c r="A464" i="9"/>
  <c r="A463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2" i="9"/>
  <c r="A431" i="9"/>
  <c r="A430" i="9"/>
  <c r="A429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0" i="9"/>
  <c r="A409" i="9"/>
  <c r="A408" i="9"/>
  <c r="A407" i="9"/>
  <c r="A406" i="9"/>
  <c r="A404" i="9"/>
  <c r="A403" i="9"/>
  <c r="A402" i="9"/>
  <c r="A401" i="9"/>
  <c r="A400" i="9"/>
  <c r="A399" i="9"/>
  <c r="A398" i="9"/>
  <c r="A397" i="9"/>
  <c r="A396" i="9"/>
  <c r="A394" i="9"/>
  <c r="A393" i="9"/>
  <c r="A392" i="9"/>
  <c r="A390" i="9"/>
  <c r="A389" i="9"/>
  <c r="A388" i="9"/>
  <c r="A386" i="9"/>
  <c r="A385" i="9"/>
  <c r="A384" i="9"/>
  <c r="A383" i="9"/>
  <c r="A382" i="9"/>
  <c r="A381" i="9"/>
  <c r="A380" i="9"/>
  <c r="A379" i="9"/>
  <c r="A378" i="9"/>
  <c r="A377" i="9"/>
  <c r="A376" i="9"/>
  <c r="A374" i="9"/>
  <c r="A373" i="9"/>
  <c r="A372" i="9"/>
  <c r="A370" i="9"/>
  <c r="A369" i="9"/>
  <c r="A368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4" i="9"/>
  <c r="A332" i="9"/>
  <c r="A331" i="9"/>
  <c r="A330" i="9"/>
  <c r="A329" i="9"/>
  <c r="A328" i="9"/>
  <c r="A327" i="9"/>
  <c r="A326" i="9"/>
  <c r="A325" i="9"/>
  <c r="A324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4" i="9"/>
  <c r="A293" i="9"/>
  <c r="A291" i="9"/>
  <c r="A290" i="9"/>
  <c r="A289" i="9"/>
  <c r="A287" i="9"/>
  <c r="A285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8" i="9"/>
  <c r="A247" i="9"/>
  <c r="A246" i="9"/>
  <c r="A244" i="9"/>
  <c r="A243" i="9"/>
  <c r="A242" i="9"/>
  <c r="A241" i="9"/>
  <c r="A240" i="9"/>
  <c r="A239" i="9"/>
  <c r="A238" i="9"/>
  <c r="A237" i="9"/>
  <c r="A236" i="9"/>
  <c r="A233" i="9"/>
  <c r="A232" i="9"/>
  <c r="A231" i="9"/>
  <c r="A230" i="9"/>
  <c r="A229" i="9"/>
  <c r="A228" i="9"/>
  <c r="A227" i="9"/>
  <c r="A226" i="9"/>
  <c r="A225" i="9"/>
  <c r="A223" i="9"/>
  <c r="A222" i="9"/>
  <c r="A221" i="9"/>
  <c r="A220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8" i="9"/>
  <c r="A197" i="9"/>
  <c r="A195" i="9"/>
  <c r="A194" i="9"/>
  <c r="A193" i="9"/>
  <c r="A192" i="9"/>
  <c r="A191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0" i="9"/>
  <c r="A169" i="9"/>
  <c r="A167" i="9"/>
  <c r="A166" i="9"/>
  <c r="A164" i="9"/>
  <c r="A163" i="9"/>
  <c r="A162" i="9"/>
  <c r="A161" i="9"/>
  <c r="A160" i="9"/>
  <c r="A159" i="9"/>
  <c r="A158" i="9"/>
  <c r="A157" i="9"/>
  <c r="A155" i="9"/>
  <c r="A153" i="9"/>
  <c r="A152" i="9"/>
  <c r="A150" i="9"/>
  <c r="A149" i="9"/>
  <c r="A148" i="9"/>
  <c r="A147" i="9"/>
  <c r="A146" i="9"/>
  <c r="A145" i="9"/>
  <c r="A144" i="9"/>
  <c r="A143" i="9"/>
  <c r="A142" i="9"/>
  <c r="A141" i="9"/>
  <c r="A139" i="9"/>
  <c r="A138" i="9"/>
  <c r="A137" i="9"/>
  <c r="A136" i="9"/>
  <c r="A135" i="9"/>
  <c r="A134" i="9"/>
  <c r="A133" i="9"/>
  <c r="A131" i="9"/>
  <c r="A130" i="9"/>
  <c r="A129" i="9"/>
  <c r="A128" i="9"/>
  <c r="A127" i="9"/>
  <c r="A126" i="9"/>
  <c r="A125" i="9"/>
  <c r="A124" i="9"/>
  <c r="A123" i="9"/>
  <c r="A122" i="9"/>
  <c r="A121" i="9"/>
  <c r="A119" i="9"/>
  <c r="A118" i="9"/>
  <c r="A117" i="9"/>
  <c r="A114" i="9"/>
  <c r="A113" i="9"/>
  <c r="A112" i="9"/>
  <c r="A111" i="9"/>
  <c r="A110" i="9"/>
  <c r="A108" i="9"/>
  <c r="A107" i="9"/>
  <c r="A105" i="9"/>
  <c r="A104" i="9"/>
  <c r="A102" i="9"/>
  <c r="A101" i="9"/>
  <c r="A100" i="9"/>
  <c r="A98" i="9"/>
  <c r="A96" i="9"/>
  <c r="A95" i="9"/>
  <c r="A94" i="9"/>
  <c r="A93" i="9"/>
  <c r="A92" i="9"/>
  <c r="A91" i="9"/>
  <c r="A90" i="9"/>
  <c r="A89" i="9"/>
  <c r="A86" i="9"/>
  <c r="A85" i="9"/>
  <c r="A84" i="9"/>
  <c r="A82" i="9"/>
  <c r="A81" i="9"/>
  <c r="A80" i="9"/>
  <c r="A79" i="9"/>
  <c r="A78" i="9"/>
  <c r="A75" i="9"/>
  <c r="A74" i="9"/>
  <c r="A72" i="9"/>
  <c r="A71" i="9"/>
  <c r="A70" i="9"/>
  <c r="A69" i="9"/>
  <c r="A68" i="9"/>
  <c r="A67" i="9"/>
  <c r="A66" i="9"/>
  <c r="A64" i="9"/>
  <c r="A63" i="9"/>
  <c r="A62" i="9"/>
  <c r="A61" i="9"/>
  <c r="A56" i="9"/>
  <c r="A55" i="9"/>
  <c r="A53" i="9"/>
  <c r="A52" i="9"/>
  <c r="A51" i="9"/>
  <c r="A46" i="9"/>
  <c r="A41" i="9"/>
  <c r="A40" i="9"/>
  <c r="A39" i="9"/>
  <c r="A36" i="9"/>
  <c r="A34" i="9"/>
  <c r="A32" i="9"/>
  <c r="A30" i="9"/>
  <c r="A29" i="9"/>
  <c r="A28" i="9"/>
  <c r="A26" i="9"/>
  <c r="A20" i="9"/>
  <c r="A19" i="9"/>
  <c r="A18" i="9"/>
  <c r="A17" i="9"/>
  <c r="A15" i="9"/>
  <c r="A13" i="9"/>
  <c r="A11" i="9"/>
  <c r="A10" i="9"/>
  <c r="A8" i="9"/>
  <c r="A5" i="9"/>
  <c r="A4" i="9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4363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4364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4365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4366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4367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4368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4369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4168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4168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4363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4364" i="7"/>
  <c r="G270" i="7"/>
  <c r="G271" i="7"/>
  <c r="G4169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4170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4171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4172" i="7"/>
  <c r="G4365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4366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4173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4367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4174" i="7"/>
  <c r="G4175" i="7"/>
  <c r="G1385" i="7"/>
  <c r="G1386" i="7"/>
  <c r="G4368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4176" i="7"/>
  <c r="G4177" i="7"/>
  <c r="G1450" i="7"/>
  <c r="G1451" i="7"/>
  <c r="G1452" i="7"/>
  <c r="G1453" i="7"/>
  <c r="G1454" i="7"/>
  <c r="G1455" i="7"/>
  <c r="G1456" i="7"/>
  <c r="G1457" i="7"/>
  <c r="G1458" i="7"/>
  <c r="G4369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4178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3251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4168" i="7"/>
  <c r="F113" i="7"/>
  <c r="F114" i="7"/>
  <c r="F115" i="7"/>
  <c r="F116" i="7"/>
  <c r="F117" i="7"/>
  <c r="F118" i="7"/>
  <c r="F119" i="7"/>
  <c r="F120" i="7"/>
  <c r="F121" i="7"/>
  <c r="F122" i="7"/>
  <c r="F3918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3919" i="7"/>
  <c r="F232" i="7"/>
  <c r="F233" i="7"/>
  <c r="F234" i="7"/>
  <c r="F235" i="7"/>
  <c r="F236" i="7"/>
  <c r="F237" i="7"/>
  <c r="F238" i="7"/>
  <c r="F4363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4364" i="7"/>
  <c r="F270" i="7"/>
  <c r="F271" i="7"/>
  <c r="F4169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4170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4171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3920" i="7"/>
  <c r="F4172" i="7"/>
  <c r="F4365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3921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3922" i="7"/>
  <c r="F3923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4366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4173" i="7"/>
  <c r="F1105" i="7"/>
  <c r="F1106" i="7"/>
  <c r="F1107" i="7"/>
  <c r="F1108" i="7"/>
  <c r="F1109" i="7"/>
  <c r="F3924" i="7"/>
  <c r="F1110" i="7"/>
  <c r="F1111" i="7"/>
  <c r="F1112" i="7"/>
  <c r="F1113" i="7"/>
  <c r="F1114" i="7"/>
  <c r="F1115" i="7"/>
  <c r="F1116" i="7"/>
  <c r="F1117" i="7"/>
  <c r="F1118" i="7"/>
  <c r="F3925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4367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3926" i="7"/>
  <c r="F1384" i="7"/>
  <c r="F4174" i="7"/>
  <c r="F4175" i="7"/>
  <c r="F1385" i="7"/>
  <c r="F1386" i="7"/>
  <c r="F4368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4176" i="7"/>
  <c r="F4177" i="7"/>
  <c r="F1450" i="7"/>
  <c r="F1451" i="7"/>
  <c r="F1452" i="7"/>
  <c r="F1453" i="7"/>
  <c r="F1454" i="7"/>
  <c r="F1455" i="7"/>
  <c r="F1456" i="7"/>
  <c r="F1457" i="7"/>
  <c r="F1458" i="7"/>
  <c r="F4369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3927" i="7"/>
  <c r="F1509" i="7"/>
  <c r="F1510" i="7"/>
  <c r="F1511" i="7"/>
  <c r="F1512" i="7"/>
  <c r="F1513" i="7"/>
  <c r="F1514" i="7"/>
  <c r="F1515" i="7"/>
  <c r="F4178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3928" i="7"/>
  <c r="F3929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3930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4165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4166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4167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2850" i="7"/>
  <c r="E3139" i="7"/>
  <c r="E2933" i="7"/>
  <c r="E3140" i="7"/>
  <c r="E2934" i="7"/>
  <c r="E3235" i="7"/>
  <c r="E3654" i="7"/>
  <c r="E3655" i="7"/>
  <c r="E3656" i="7"/>
  <c r="E3657" i="7"/>
  <c r="E3658" i="7"/>
  <c r="E3471" i="7"/>
  <c r="E3421" i="7"/>
  <c r="E3307" i="7"/>
  <c r="E3371" i="7"/>
  <c r="E3063" i="7"/>
  <c r="E2942" i="7"/>
  <c r="E3372" i="7"/>
  <c r="E3548" i="7"/>
  <c r="E2922" i="7"/>
  <c r="E3093" i="7"/>
  <c r="E2886" i="7"/>
  <c r="E2930" i="7"/>
  <c r="E3054" i="7"/>
  <c r="E3373" i="7"/>
  <c r="E3111" i="7"/>
  <c r="E3457" i="7"/>
  <c r="E3659" i="7"/>
  <c r="E3660" i="7"/>
  <c r="E3286" i="7"/>
  <c r="E3661" i="7"/>
  <c r="E3037" i="7"/>
  <c r="E3662" i="7"/>
  <c r="E3080" i="7"/>
  <c r="E3663" i="7"/>
  <c r="E3664" i="7"/>
  <c r="E3190" i="7"/>
  <c r="E3665" i="7"/>
  <c r="E2954" i="7"/>
  <c r="E3078" i="7"/>
  <c r="E3374" i="7"/>
  <c r="E3074" i="7"/>
  <c r="E3076" i="7"/>
  <c r="E3416" i="7"/>
  <c r="E3278" i="7"/>
  <c r="E3198" i="7"/>
  <c r="E3666" i="7"/>
  <c r="E3394" i="7"/>
  <c r="E3667" i="7"/>
  <c r="E3308" i="7"/>
  <c r="E3668" i="7"/>
  <c r="E3669" i="7"/>
  <c r="E3670" i="7"/>
  <c r="E3671" i="7"/>
  <c r="E3217" i="7"/>
  <c r="E3209" i="7"/>
  <c r="E3363" i="7"/>
  <c r="E3672" i="7"/>
  <c r="E3423" i="7"/>
  <c r="E3404" i="7"/>
  <c r="E3194" i="7"/>
  <c r="E2944" i="7"/>
  <c r="E3673" i="7"/>
  <c r="E3674" i="7"/>
  <c r="E3222" i="7"/>
  <c r="E3600" i="7"/>
  <c r="E3675" i="7"/>
  <c r="E3402" i="7"/>
  <c r="E3676" i="7"/>
  <c r="E3095" i="7"/>
  <c r="E3113" i="7"/>
  <c r="E3114" i="7"/>
  <c r="E3677" i="7"/>
  <c r="E3556" i="7"/>
  <c r="E3532" i="7"/>
  <c r="E3220" i="7"/>
  <c r="E2991" i="7"/>
  <c r="E3195" i="7"/>
  <c r="E3678" i="7"/>
  <c r="E3679" i="7"/>
  <c r="E3115" i="7"/>
  <c r="E2891" i="7"/>
  <c r="E3202" i="7"/>
  <c r="E2986" i="7"/>
  <c r="E3535" i="7"/>
  <c r="E2941" i="7"/>
  <c r="E3116" i="7"/>
  <c r="E2928" i="7"/>
  <c r="E3642" i="7"/>
  <c r="E3680" i="7"/>
  <c r="E3320" i="7"/>
  <c r="E3547" i="7"/>
  <c r="E3006" i="7"/>
  <c r="E3236" i="7"/>
  <c r="E3510" i="7"/>
  <c r="E3015" i="7"/>
  <c r="E3561" i="7"/>
  <c r="E2918" i="7"/>
  <c r="E2972" i="7"/>
  <c r="E3472" i="7"/>
  <c r="E2970" i="7"/>
  <c r="E3466" i="7"/>
  <c r="E3461" i="7"/>
  <c r="E3568" i="7"/>
  <c r="E3355" i="7"/>
  <c r="E3473" i="7"/>
  <c r="E3275" i="7"/>
  <c r="E3258" i="7"/>
  <c r="E2921" i="7"/>
  <c r="E3569" i="7"/>
  <c r="E2971" i="7"/>
  <c r="E3462" i="7"/>
  <c r="E2973" i="7"/>
  <c r="E3356" i="7"/>
  <c r="E3467" i="7"/>
  <c r="E2919" i="7"/>
  <c r="E2920" i="7"/>
  <c r="E3639" i="7"/>
  <c r="E3430" i="7"/>
  <c r="E3469" i="7"/>
  <c r="E3474" i="7"/>
  <c r="E3283" i="7"/>
  <c r="E3681" i="7"/>
  <c r="E3682" i="7"/>
  <c r="E3330" i="7"/>
  <c r="E3344" i="7"/>
  <c r="E3683" i="7"/>
  <c r="E3684" i="7"/>
  <c r="E3132" i="7"/>
  <c r="E3685" i="7"/>
  <c r="E2904" i="7"/>
  <c r="E3097" i="7"/>
  <c r="E3686" i="7"/>
  <c r="E3030" i="7"/>
  <c r="E3325" i="7"/>
  <c r="E2888" i="7"/>
  <c r="E3475" i="7"/>
  <c r="E3522" i="7"/>
  <c r="E3576" i="7"/>
  <c r="E3687" i="7"/>
  <c r="E3688" i="7"/>
  <c r="E3230" i="7"/>
  <c r="E3689" i="7"/>
  <c r="E3528" i="7"/>
  <c r="E3233" i="7"/>
  <c r="E3284" i="7"/>
  <c r="E3424" i="7"/>
  <c r="E3520" i="7"/>
  <c r="E3644" i="7"/>
  <c r="E3582" i="7"/>
  <c r="E3130" i="7"/>
  <c r="E3617" i="7"/>
  <c r="E3411" i="7"/>
  <c r="E3541" i="7"/>
  <c r="E3559" i="7"/>
  <c r="E3543" i="7"/>
  <c r="E3690" i="7"/>
  <c r="E3609" i="7"/>
  <c r="E3620" i="7"/>
  <c r="E3389" i="7"/>
  <c r="E3224" i="7"/>
  <c r="E3691" i="7"/>
  <c r="E3692" i="7"/>
  <c r="E3359" i="7"/>
  <c r="E3693" i="7"/>
  <c r="E3042" i="7"/>
  <c r="E3694" i="7"/>
  <c r="E3695" i="7"/>
  <c r="E2979" i="7"/>
  <c r="E3022" i="7"/>
  <c r="E3141" i="7"/>
  <c r="E3696" i="7"/>
  <c r="E3697" i="7"/>
  <c r="E3698" i="7"/>
  <c r="E3415" i="7"/>
  <c r="E3360" i="7"/>
  <c r="E3699" i="7"/>
  <c r="E3700" i="7"/>
  <c r="E3701" i="7"/>
  <c r="E3509" i="7"/>
  <c r="E3702" i="7"/>
  <c r="E3405" i="7"/>
  <c r="E3703" i="7"/>
  <c r="E3704" i="7"/>
  <c r="E3705" i="7"/>
  <c r="E3225" i="7"/>
  <c r="E3621" i="7"/>
  <c r="E3514" i="7"/>
  <c r="E3616" i="7"/>
  <c r="E3910" i="7"/>
  <c r="E3390" i="7"/>
  <c r="E3249" i="7"/>
  <c r="E3340" i="7"/>
  <c r="E3346" i="7"/>
  <c r="E3610" i="7"/>
  <c r="E3347" i="7"/>
  <c r="E3012" i="7"/>
  <c r="E3212" i="7"/>
  <c r="E3646" i="7"/>
  <c r="E3321" i="7"/>
  <c r="E3323" i="7"/>
  <c r="E3223" i="7"/>
  <c r="E3623" i="7"/>
  <c r="E3213" i="7"/>
  <c r="E3706" i="7"/>
  <c r="E3261" i="7"/>
  <c r="E3707" i="7"/>
  <c r="E3309" i="7"/>
  <c r="E3708" i="7"/>
  <c r="E3709" i="7"/>
  <c r="E3348" i="7"/>
  <c r="E3652" i="7"/>
  <c r="E3710" i="7"/>
  <c r="E3117" i="7"/>
  <c r="E3200" i="7"/>
  <c r="E3711" i="7"/>
  <c r="E3712" i="7"/>
  <c r="E3598" i="7"/>
  <c r="E3005" i="7"/>
  <c r="E3624" i="7"/>
  <c r="E3713" i="7"/>
  <c r="E3714" i="7"/>
  <c r="E3228" i="7"/>
  <c r="E3207" i="7"/>
  <c r="E3237" i="7"/>
  <c r="E3189" i="7"/>
  <c r="E2994" i="7"/>
  <c r="E3715" i="7"/>
  <c r="E3216" i="7"/>
  <c r="E3591" i="7"/>
  <c r="E3206" i="7"/>
  <c r="E3530" i="7"/>
  <c r="E3013" i="7"/>
  <c r="E3011" i="7"/>
  <c r="E3349" i="7"/>
  <c r="E3238" i="7"/>
  <c r="E2977" i="7"/>
  <c r="E3716" i="7"/>
  <c r="E3653" i="7"/>
  <c r="E3717" i="7"/>
  <c r="E3211" i="7"/>
  <c r="E2902" i="7"/>
  <c r="E3605" i="7"/>
  <c r="E3004" i="7"/>
  <c r="E3596" i="7"/>
  <c r="E3631" i="7"/>
  <c r="E2995" i="7"/>
  <c r="E3718" i="7"/>
  <c r="E3719" i="7"/>
  <c r="E3720" i="7"/>
  <c r="E2996" i="7"/>
  <c r="E3721" i="7"/>
  <c r="E3722" i="7"/>
  <c r="E3260" i="7"/>
  <c r="E3563" i="7"/>
  <c r="E3595" i="7"/>
  <c r="E3564" i="7"/>
  <c r="E3540" i="7"/>
  <c r="E3608" i="7"/>
  <c r="E3911" i="7"/>
  <c r="E3036" i="7"/>
  <c r="E3264" i="7"/>
  <c r="E3227" i="7"/>
  <c r="E3723" i="7"/>
  <c r="E3566" i="7"/>
  <c r="E3270" i="7"/>
  <c r="E3229" i="7"/>
  <c r="E3419" i="7"/>
  <c r="E3364" i="7"/>
  <c r="E2993" i="7"/>
  <c r="E3142" i="7"/>
  <c r="E2903" i="7"/>
  <c r="E3592" i="7"/>
  <c r="E3505" i="7"/>
  <c r="E3375" i="7"/>
  <c r="E2958" i="7"/>
  <c r="E3250" i="7"/>
  <c r="E3574" i="7"/>
  <c r="E3724" i="7"/>
  <c r="E3601" i="7"/>
  <c r="E3725" i="7"/>
  <c r="E3544" i="7"/>
  <c r="E3391" i="7"/>
  <c r="E3342" i="7"/>
  <c r="E3726" i="7"/>
  <c r="E2899" i="7"/>
  <c r="E2897" i="7"/>
  <c r="E2898" i="7"/>
  <c r="E2989" i="7"/>
  <c r="E2988" i="7"/>
  <c r="E3010" i="7"/>
  <c r="E3727" i="7"/>
  <c r="E3020" i="7"/>
  <c r="E3512" i="7"/>
  <c r="E3239" i="7"/>
  <c r="E3728" i="7"/>
  <c r="E2987" i="7"/>
  <c r="E3729" i="7"/>
  <c r="E3730" i="7"/>
  <c r="E2992" i="7"/>
  <c r="E3418" i="7"/>
  <c r="E3267" i="7"/>
  <c r="E2990" i="7"/>
  <c r="E3098" i="7"/>
  <c r="E3310" i="7"/>
  <c r="E3534" i="7"/>
  <c r="E3731" i="7"/>
  <c r="E3732" i="7"/>
  <c r="E3376" i="7"/>
  <c r="E3096" i="7"/>
  <c r="E3558" i="7"/>
  <c r="E3557" i="7"/>
  <c r="E2932" i="7"/>
  <c r="E3733" i="7"/>
  <c r="E3018" i="7"/>
  <c r="E3513" i="7"/>
  <c r="E3531" i="7"/>
  <c r="E3734" i="7"/>
  <c r="E2945" i="7"/>
  <c r="E3735" i="7"/>
  <c r="E3736" i="7"/>
  <c r="E3737" i="7"/>
  <c r="E3240" i="7"/>
  <c r="E3403" i="7"/>
  <c r="E3134" i="7"/>
  <c r="E3425" i="7"/>
  <c r="E3365" i="7"/>
  <c r="E2946" i="7"/>
  <c r="E3210" i="7"/>
  <c r="E3738" i="7"/>
  <c r="E3311" i="7"/>
  <c r="E3395" i="7"/>
  <c r="E3739" i="7"/>
  <c r="E3218" i="7"/>
  <c r="E3199" i="7"/>
  <c r="E3417" i="7"/>
  <c r="E3279" i="7"/>
  <c r="E3077" i="7"/>
  <c r="E3075" i="7"/>
  <c r="E3025" i="7"/>
  <c r="E3079" i="7"/>
  <c r="E2955" i="7"/>
  <c r="E3081" i="7"/>
  <c r="E3740" i="7"/>
  <c r="E3377" i="7"/>
  <c r="E3191" i="7"/>
  <c r="E3741" i="7"/>
  <c r="E3742" i="7"/>
  <c r="E3476" i="7"/>
  <c r="E3743" i="7"/>
  <c r="E3744" i="7"/>
  <c r="E3038" i="7"/>
  <c r="E3287" i="7"/>
  <c r="E3745" i="7"/>
  <c r="E3746" i="7"/>
  <c r="E3747" i="7"/>
  <c r="E3023" i="7"/>
  <c r="E3024" i="7"/>
  <c r="E3354" i="7"/>
  <c r="E3458" i="7"/>
  <c r="E3112" i="7"/>
  <c r="E3312" i="7"/>
  <c r="E2887" i="7"/>
  <c r="E3055" i="7"/>
  <c r="E3094" i="7"/>
  <c r="E2923" i="7"/>
  <c r="E3056" i="7"/>
  <c r="E3280" i="7"/>
  <c r="E3378" i="7"/>
  <c r="E3748" i="7"/>
  <c r="E3549" i="7"/>
  <c r="E3379" i="7"/>
  <c r="E3064" i="7"/>
  <c r="E2943" i="7"/>
  <c r="E3380" i="7"/>
  <c r="E3051" i="7"/>
  <c r="E2929" i="7"/>
  <c r="E2931" i="7"/>
  <c r="E3749" i="7"/>
  <c r="E3186" i="7"/>
  <c r="E2966" i="7"/>
  <c r="E3052" i="7"/>
  <c r="E2965" i="7"/>
  <c r="E2892" i="7"/>
  <c r="E3422" i="7"/>
  <c r="E3750" i="7"/>
  <c r="E3751" i="7"/>
  <c r="E3053" i="7"/>
  <c r="E2889" i="7"/>
  <c r="E3752" i="7"/>
  <c r="E3753" i="7"/>
  <c r="E3754" i="7"/>
  <c r="E3755" i="7"/>
  <c r="E3756" i="7"/>
  <c r="E3366" i="7"/>
  <c r="E3757" i="7"/>
  <c r="E3470" i="7"/>
  <c r="E3758" i="7"/>
  <c r="E3304" i="7"/>
  <c r="E3072" i="7"/>
  <c r="E3143" i="7"/>
  <c r="E2962" i="7"/>
  <c r="E3144" i="7"/>
  <c r="E2961" i="7"/>
  <c r="E3426" i="7"/>
  <c r="E3145" i="7"/>
  <c r="E3759" i="7"/>
  <c r="E3760" i="7"/>
  <c r="E3367" i="7"/>
  <c r="E3527" i="7"/>
  <c r="E3432" i="7"/>
  <c r="E3761" i="7"/>
  <c r="E3381" i="7"/>
  <c r="E3762" i="7"/>
  <c r="E3763" i="7"/>
  <c r="E3035" i="7"/>
  <c r="E3764" i="7"/>
  <c r="E3765" i="7"/>
  <c r="E3146" i="7"/>
  <c r="E3914" i="7"/>
  <c r="E3147" i="7"/>
  <c r="E3118" i="7"/>
  <c r="E3148" i="7"/>
  <c r="E3073" i="7"/>
  <c r="E2914" i="7"/>
  <c r="E3059" i="7"/>
  <c r="E2999" i="7"/>
  <c r="E3766" i="7"/>
  <c r="E3767" i="7"/>
  <c r="E3625" i="7"/>
  <c r="E2912" i="7"/>
  <c r="E3149" i="7"/>
  <c r="E3276" i="7"/>
  <c r="E3619" i="7"/>
  <c r="E3058" i="7"/>
  <c r="E3150" i="7"/>
  <c r="E3768" i="7"/>
  <c r="E2913" i="7"/>
  <c r="E3572" i="7"/>
  <c r="E3769" i="7"/>
  <c r="E3770" i="7"/>
  <c r="E3151" i="7"/>
  <c r="E3131" i="7"/>
  <c r="E3477" i="7"/>
  <c r="E3771" i="7"/>
  <c r="E3070" i="7"/>
  <c r="E3248" i="7"/>
  <c r="E3772" i="7"/>
  <c r="E3099" i="7"/>
  <c r="E3019" i="7"/>
  <c r="E3773" i="7"/>
  <c r="E3774" i="7"/>
  <c r="E2885" i="7"/>
  <c r="E3775" i="7"/>
  <c r="E3905" i="7"/>
  <c r="E3776" i="7"/>
  <c r="E3431" i="7"/>
  <c r="E3777" i="7"/>
  <c r="E3350" i="7"/>
  <c r="E3459" i="7"/>
  <c r="E3778" i="7"/>
  <c r="E2893" i="7"/>
  <c r="E3779" i="7"/>
  <c r="E3780" i="7"/>
  <c r="E3026" i="7"/>
  <c r="E3781" i="7"/>
  <c r="E3295" i="7"/>
  <c r="E3478" i="7"/>
  <c r="E3782" i="7"/>
  <c r="E3783" i="7"/>
  <c r="E3479" i="7"/>
  <c r="E3784" i="7"/>
  <c r="E3313" i="7"/>
  <c r="E3785" i="7"/>
  <c r="E3786" i="7"/>
  <c r="E3787" i="7"/>
  <c r="E3480" i="7"/>
  <c r="E3481" i="7"/>
  <c r="E3788" i="7"/>
  <c r="E3789" i="7"/>
  <c r="E3790" i="7"/>
  <c r="E3791" i="7"/>
  <c r="E3057" i="7"/>
  <c r="E3792" i="7"/>
  <c r="E3268" i="7"/>
  <c r="E2997" i="7"/>
  <c r="E3000" i="7"/>
  <c r="E3277" i="7"/>
  <c r="E3090" i="7"/>
  <c r="E2957" i="7"/>
  <c r="E3793" i="7"/>
  <c r="E3794" i="7"/>
  <c r="E3091" i="7"/>
  <c r="E3289" i="7"/>
  <c r="E3082" i="7"/>
  <c r="E3420" i="7"/>
  <c r="E3100" i="7"/>
  <c r="E3032" i="7"/>
  <c r="E3795" i="7"/>
  <c r="E3406" i="7"/>
  <c r="E3796" i="7"/>
  <c r="E3797" i="7"/>
  <c r="E3327" i="7"/>
  <c r="E3297" i="7"/>
  <c r="E3204" i="7"/>
  <c r="E3573" i="7"/>
  <c r="E3314" i="7"/>
  <c r="E3632" i="7"/>
  <c r="E3607" i="7"/>
  <c r="E3798" i="7"/>
  <c r="E3152" i="7"/>
  <c r="E3101" i="7"/>
  <c r="E3799" i="7"/>
  <c r="E3800" i="7"/>
  <c r="E3332" i="7"/>
  <c r="E3518" i="7"/>
  <c r="E3801" i="7"/>
  <c r="E3294" i="7"/>
  <c r="E3257" i="7"/>
  <c r="E3802" i="7"/>
  <c r="E3291" i="7"/>
  <c r="E3044" i="7"/>
  <c r="E3045" i="7"/>
  <c r="E3803" i="7"/>
  <c r="E3292" i="7"/>
  <c r="E3306" i="7"/>
  <c r="E3265" i="7"/>
  <c r="E3482" i="7"/>
  <c r="E3400" i="7"/>
  <c r="E3804" i="7"/>
  <c r="E3413" i="7"/>
  <c r="E3290" i="7"/>
  <c r="E3333" i="7"/>
  <c r="E3021" i="7"/>
  <c r="E3299" i="7"/>
  <c r="E3293" i="7"/>
  <c r="E2980" i="7"/>
  <c r="E3089" i="7"/>
  <c r="E3805" i="7"/>
  <c r="E3322" i="7"/>
  <c r="E3298" i="7"/>
  <c r="E3282" i="7"/>
  <c r="E3806" i="7"/>
  <c r="E3807" i="7"/>
  <c r="E3808" i="7"/>
  <c r="E3087" i="7"/>
  <c r="E3153" i="7"/>
  <c r="E3085" i="7"/>
  <c r="E3809" i="7"/>
  <c r="E3810" i="7"/>
  <c r="E3083" i="7"/>
  <c r="E2985" i="7"/>
  <c r="E3300" i="7"/>
  <c r="E3049" i="7"/>
  <c r="E3811" i="7"/>
  <c r="E3912" i="7"/>
  <c r="E3562" i="7"/>
  <c r="E3048" i="7"/>
  <c r="E3465" i="7"/>
  <c r="E3913" i="7"/>
  <c r="E3594" i="7"/>
  <c r="E3324" i="7"/>
  <c r="E3560" i="7"/>
  <c r="E3812" i="7"/>
  <c r="E3382" i="7"/>
  <c r="E3813" i="7"/>
  <c r="E3516" i="7"/>
  <c r="E3288" i="7"/>
  <c r="E3269" i="7"/>
  <c r="E3368" i="7"/>
  <c r="E3517" i="7"/>
  <c r="E3343" i="7"/>
  <c r="E3041" i="7"/>
  <c r="E3262" i="7"/>
  <c r="E3383" i="7"/>
  <c r="E3384" i="7"/>
  <c r="E2976" i="7"/>
  <c r="E3102" i="7"/>
  <c r="E3814" i="7"/>
  <c r="E3815" i="7"/>
  <c r="E3370" i="7"/>
  <c r="E2982" i="7"/>
  <c r="E2998" i="7"/>
  <c r="E3103" i="7"/>
  <c r="E3104" i="7"/>
  <c r="E3816" i="7"/>
  <c r="E3003" i="7"/>
  <c r="E3065" i="7"/>
  <c r="E3119" i="7"/>
  <c r="E3817" i="7"/>
  <c r="E3066" i="7"/>
  <c r="E3818" i="7"/>
  <c r="E3641" i="7"/>
  <c r="E3819" i="7"/>
  <c r="E3820" i="7"/>
  <c r="E3067" i="7"/>
  <c r="E3821" i="7"/>
  <c r="E3071" i="7"/>
  <c r="E3822" i="7"/>
  <c r="E3120" i="7"/>
  <c r="E3565" i="7"/>
  <c r="E3385" i="7"/>
  <c r="E3009" i="7"/>
  <c r="E3553" i="7"/>
  <c r="E3823" i="7"/>
  <c r="E3635" i="7"/>
  <c r="E3584" i="7"/>
  <c r="E3398" i="7"/>
  <c r="E3636" i="7"/>
  <c r="E3824" i="7"/>
  <c r="E3068" i="7"/>
  <c r="E3825" i="7"/>
  <c r="E3826" i="7"/>
  <c r="E3105" i="7"/>
  <c r="E3827" i="7"/>
  <c r="E3637" i="7"/>
  <c r="E3106" i="7"/>
  <c r="E2978" i="7"/>
  <c r="E3136" i="7"/>
  <c r="E3828" i="7"/>
  <c r="E3407" i="7"/>
  <c r="E3536" i="7"/>
  <c r="E3396" i="7"/>
  <c r="E3027" i="7"/>
  <c r="E3121" i="7"/>
  <c r="E3433" i="7"/>
  <c r="E3040" i="7"/>
  <c r="E3427" i="7"/>
  <c r="E3829" i="7"/>
  <c r="E3507" i="7"/>
  <c r="E3830" i="7"/>
  <c r="E3302" i="7"/>
  <c r="E3434" i="7"/>
  <c r="E3519" i="7"/>
  <c r="E3435" i="7"/>
  <c r="E3436" i="7"/>
  <c r="E3437" i="7"/>
  <c r="E3831" i="7"/>
  <c r="E3259" i="7"/>
  <c r="E3909" i="7"/>
  <c r="E3832" i="7"/>
  <c r="E3438" i="7"/>
  <c r="E3439" i="7"/>
  <c r="E3440" i="7"/>
  <c r="E3524" i="7"/>
  <c r="E3034" i="7"/>
  <c r="E3441" i="7"/>
  <c r="E3630" i="7"/>
  <c r="E3192" i="7"/>
  <c r="E3442" i="7"/>
  <c r="E3443" i="7"/>
  <c r="E3833" i="7"/>
  <c r="E3834" i="7"/>
  <c r="E3444" i="7"/>
  <c r="E3567" i="7"/>
  <c r="E3092" i="7"/>
  <c r="E3033" i="7"/>
  <c r="E3835" i="7"/>
  <c r="E2901" i="7"/>
  <c r="E3362" i="7"/>
  <c r="E3907" i="7"/>
  <c r="E3550" i="7"/>
  <c r="E2937" i="7"/>
  <c r="E2940" i="7"/>
  <c r="E2956" i="7"/>
  <c r="E3361" i="7"/>
  <c r="E3612" i="7"/>
  <c r="E3445" i="7"/>
  <c r="E2975" i="7"/>
  <c r="E3483" i="7"/>
  <c r="E2905" i="7"/>
  <c r="E2968" i="7"/>
  <c r="E2969" i="7"/>
  <c r="E2967" i="7"/>
  <c r="E2963" i="7"/>
  <c r="E2964" i="7"/>
  <c r="E3328" i="7"/>
  <c r="E2935" i="7"/>
  <c r="E2936" i="7"/>
  <c r="E3906" i="7"/>
  <c r="E3193" i="7"/>
  <c r="E3836" i="7"/>
  <c r="E3837" i="7"/>
  <c r="E3484" i="7"/>
  <c r="E3579" i="7"/>
  <c r="E2896" i="7"/>
  <c r="E2984" i="7"/>
  <c r="E3369" i="7"/>
  <c r="E3590" i="7"/>
  <c r="E2981" i="7"/>
  <c r="E3628" i="7"/>
  <c r="E2960" i="7"/>
  <c r="E2939" i="7"/>
  <c r="E2915" i="7"/>
  <c r="E2949" i="7"/>
  <c r="E2948" i="7"/>
  <c r="E3838" i="7"/>
  <c r="E2890" i="7"/>
  <c r="E3839" i="7"/>
  <c r="E2950" i="7"/>
  <c r="E3007" i="7"/>
  <c r="E2916" i="7"/>
  <c r="E3485" i="7"/>
  <c r="E3154" i="7"/>
  <c r="E3840" i="7"/>
  <c r="E2884" i="7"/>
  <c r="E3841" i="7"/>
  <c r="E3155" i="7"/>
  <c r="E3486" i="7"/>
  <c r="E3555" i="7"/>
  <c r="E3281" i="7"/>
  <c r="E3647" i="7"/>
  <c r="E3842" i="7"/>
  <c r="E2906" i="7"/>
  <c r="E3188" i="7"/>
  <c r="E2974" i="7"/>
  <c r="E3487" i="7"/>
  <c r="E2947" i="7"/>
  <c r="E3581" i="7"/>
  <c r="E3843" i="7"/>
  <c r="E3602" i="7"/>
  <c r="E3488" i="7"/>
  <c r="E2938" i="7"/>
  <c r="E3916" i="7"/>
  <c r="E3296" i="7"/>
  <c r="E3386" i="7"/>
  <c r="E3017" i="7"/>
  <c r="E3241" i="7"/>
  <c r="E3410" i="7"/>
  <c r="E3156" i="7"/>
  <c r="E3844" i="7"/>
  <c r="E3446" i="7"/>
  <c r="E3845" i="7"/>
  <c r="E3846" i="7"/>
  <c r="E3583" i="7"/>
  <c r="E2959" i="7"/>
  <c r="E3538" i="7"/>
  <c r="E3315" i="7"/>
  <c r="E3847" i="7"/>
  <c r="E3001" i="7"/>
  <c r="E3848" i="7"/>
  <c r="E3849" i="7"/>
  <c r="E3263" i="7"/>
  <c r="E3850" i="7"/>
  <c r="E2917" i="7"/>
  <c r="E3447" i="7"/>
  <c r="E3448" i="7"/>
  <c r="E3460" i="7"/>
  <c r="E3851" i="7"/>
  <c r="E2910" i="7"/>
  <c r="E2908" i="7"/>
  <c r="E3588" i="7"/>
  <c r="E3611" i="7"/>
  <c r="E2911" i="7"/>
  <c r="E2907" i="7"/>
  <c r="E2909" i="7"/>
  <c r="E3489" i="7"/>
  <c r="E3915" i="7"/>
  <c r="E3219" i="7"/>
  <c r="E2953" i="7"/>
  <c r="E3232" i="7"/>
  <c r="E3002" i="7"/>
  <c r="E2952" i="7"/>
  <c r="E2951" i="7"/>
  <c r="E3622" i="7"/>
  <c r="E3449" i="7"/>
  <c r="E3852" i="7"/>
  <c r="E3603" i="7"/>
  <c r="E2894" i="7"/>
  <c r="E2895" i="7"/>
  <c r="E3197" i="7"/>
  <c r="E3490" i="7"/>
  <c r="E3450" i="7"/>
  <c r="E3491" i="7"/>
  <c r="E3334" i="7"/>
  <c r="E3208" i="7"/>
  <c r="E3908" i="7"/>
  <c r="E2925" i="7"/>
  <c r="E3604" i="7"/>
  <c r="E2983" i="7"/>
  <c r="E3492" i="7"/>
  <c r="E2926" i="7"/>
  <c r="E2927" i="7"/>
  <c r="E3853" i="7"/>
  <c r="E3552" i="7"/>
  <c r="E3493" i="7"/>
  <c r="E2924" i="7"/>
  <c r="E3008" i="7"/>
  <c r="E3157" i="7"/>
  <c r="E3122" i="7"/>
  <c r="E3158" i="7"/>
  <c r="E3854" i="7"/>
  <c r="E3201" i="7"/>
  <c r="E3335" i="7"/>
  <c r="E3159" i="7"/>
  <c r="E2900" i="7"/>
  <c r="E3494" i="7"/>
  <c r="E3515" i="7"/>
  <c r="E3388" i="7"/>
  <c r="E3855" i="7"/>
  <c r="E2856" i="7"/>
  <c r="E3160" i="7"/>
  <c r="E3161" i="7"/>
  <c r="E2852" i="7"/>
  <c r="E2876" i="7"/>
  <c r="E3123" i="7"/>
  <c r="E3554" i="7"/>
  <c r="E2873" i="7"/>
  <c r="E3205" i="7"/>
  <c r="E3856" i="7"/>
  <c r="E3575" i="7"/>
  <c r="E3451" i="7"/>
  <c r="E3408" i="7"/>
  <c r="E3539" i="7"/>
  <c r="E3242" i="7"/>
  <c r="E3857" i="7"/>
  <c r="E3858" i="7"/>
  <c r="E3859" i="7"/>
  <c r="E3256" i="7"/>
  <c r="E3526" i="7"/>
  <c r="E3162" i="7"/>
  <c r="E3163" i="7"/>
  <c r="E3164" i="7"/>
  <c r="E3599" i="7"/>
  <c r="E3651" i="7"/>
  <c r="E2878" i="7"/>
  <c r="E3860" i="7"/>
  <c r="E3861" i="7"/>
  <c r="E3546" i="7"/>
  <c r="E3862" i="7"/>
  <c r="E3863" i="7"/>
  <c r="E3316" i="7"/>
  <c r="E3495" i="7"/>
  <c r="E3643" i="7"/>
  <c r="E3305" i="7"/>
  <c r="E3589" i="7"/>
  <c r="E3452" i="7"/>
  <c r="E3165" i="7"/>
  <c r="E3226" i="7"/>
  <c r="E3166" i="7"/>
  <c r="E2866" i="7"/>
  <c r="E2880" i="7"/>
  <c r="E3580" i="7"/>
  <c r="E3864" i="7"/>
  <c r="E2867" i="7"/>
  <c r="E3271" i="7"/>
  <c r="E2882" i="7"/>
  <c r="E3124" i="7"/>
  <c r="E2879" i="7"/>
  <c r="E3167" i="7"/>
  <c r="E2864" i="7"/>
  <c r="E3168" i="7"/>
  <c r="E3865" i="7"/>
  <c r="E3169" i="7"/>
  <c r="E3586" i="7"/>
  <c r="E3170" i="7"/>
  <c r="E3587" i="7"/>
  <c r="E3014" i="7"/>
  <c r="E3866" i="7"/>
  <c r="E3585" i="7"/>
  <c r="E3393" i="7"/>
  <c r="E3171" i="7"/>
  <c r="E3172" i="7"/>
  <c r="E3173" i="7"/>
  <c r="E3174" i="7"/>
  <c r="E2855" i="7"/>
  <c r="E3175" i="7"/>
  <c r="E3615" i="7"/>
  <c r="E3176" i="7"/>
  <c r="E3633" i="7"/>
  <c r="E3496" i="7"/>
  <c r="E3867" i="7"/>
  <c r="E3868" i="7"/>
  <c r="E3392" i="7"/>
  <c r="E3869" i="7"/>
  <c r="E3243" i="7"/>
  <c r="E3177" i="7"/>
  <c r="E3634" i="7"/>
  <c r="E3870" i="7"/>
  <c r="E3178" i="7"/>
  <c r="E3453" i="7"/>
  <c r="E3551" i="7"/>
  <c r="E2865" i="7"/>
  <c r="E3871" i="7"/>
  <c r="E3872" i="7"/>
  <c r="E3215" i="7"/>
  <c r="E3221" i="7"/>
  <c r="E3125" i="7"/>
  <c r="E3179" i="7"/>
  <c r="E3180" i="7"/>
  <c r="E3329" i="7"/>
  <c r="E2869" i="7"/>
  <c r="E3873" i="7"/>
  <c r="E3874" i="7"/>
  <c r="E3244" i="7"/>
  <c r="E3875" i="7"/>
  <c r="E3876" i="7"/>
  <c r="E3245" i="7"/>
  <c r="E3629" i="7"/>
  <c r="E2851" i="7"/>
  <c r="E3060" i="7"/>
  <c r="E3062" i="7"/>
  <c r="E3061" i="7"/>
  <c r="E3274" i="7"/>
  <c r="E3614" i="7"/>
  <c r="E3877" i="7"/>
  <c r="E3613" i="7"/>
  <c r="E3597" i="7"/>
  <c r="E3043" i="7"/>
  <c r="E3878" i="7"/>
  <c r="E3879" i="7"/>
  <c r="E3880" i="7"/>
  <c r="E3650" i="7"/>
  <c r="E2881" i="7"/>
  <c r="E2857" i="7"/>
  <c r="E3181" i="7"/>
  <c r="E3109" i="7"/>
  <c r="E2874" i="7"/>
  <c r="E3881" i="7"/>
  <c r="E3545" i="7"/>
  <c r="E2870" i="7"/>
  <c r="E3039" i="7"/>
  <c r="E3182" i="7"/>
  <c r="E2853" i="7"/>
  <c r="E3183" i="7"/>
  <c r="E3246" i="7"/>
  <c r="E2854" i="7"/>
  <c r="E3184" i="7"/>
  <c r="E3606" i="7"/>
  <c r="E2877" i="7"/>
  <c r="E3882" i="7"/>
  <c r="E3537" i="7"/>
  <c r="E3107" i="7"/>
  <c r="E3137" i="7"/>
  <c r="E3409" i="7"/>
  <c r="E3508" i="7"/>
  <c r="E3638" i="7"/>
  <c r="E3069" i="7"/>
  <c r="E3883" i="7"/>
  <c r="E3884" i="7"/>
  <c r="E3885" i="7"/>
  <c r="E3301" i="7"/>
  <c r="E3088" i="7"/>
  <c r="E3886" i="7"/>
  <c r="E3086" i="7"/>
  <c r="E3084" i="7"/>
  <c r="E3050" i="7"/>
  <c r="E3336" i="7"/>
  <c r="E3887" i="7"/>
  <c r="E3525" i="7"/>
  <c r="E3497" i="7"/>
  <c r="E3351" i="7"/>
  <c r="E3456" i="7"/>
  <c r="E2871" i="7"/>
  <c r="E3888" i="7"/>
  <c r="E3397" i="7"/>
  <c r="E3428" i="7"/>
  <c r="E3498" i="7"/>
  <c r="E3253" i="7"/>
  <c r="E3399" i="7"/>
  <c r="E3593" i="7"/>
  <c r="E3185" i="7"/>
  <c r="E3506" i="7"/>
  <c r="E3317" i="7"/>
  <c r="E3387" i="7"/>
  <c r="E2875" i="7"/>
  <c r="E3231" i="7"/>
  <c r="E3529" i="7"/>
  <c r="E3889" i="7"/>
  <c r="E3234" i="7"/>
  <c r="E3521" i="7"/>
  <c r="E3577" i="7"/>
  <c r="E3890" i="7"/>
  <c r="E3285" i="7"/>
  <c r="E3645" i="7"/>
  <c r="E3429" i="7"/>
  <c r="E3187" i="7"/>
  <c r="E3272" i="7"/>
  <c r="E3251" i="7"/>
  <c r="E3463" i="7"/>
  <c r="E2861" i="7"/>
  <c r="E3570" i="7"/>
  <c r="E3357" i="7"/>
  <c r="E3254" i="7"/>
  <c r="E3499" i="7"/>
  <c r="E2859" i="7"/>
  <c r="E3318" i="7"/>
  <c r="E3028" i="7"/>
  <c r="E3126" i="7"/>
  <c r="E3303" i="7"/>
  <c r="E3337" i="7"/>
  <c r="E3345" i="7"/>
  <c r="E3454" i="7"/>
  <c r="E3648" i="7"/>
  <c r="E3127" i="7"/>
  <c r="E3626" i="7"/>
  <c r="E3500" i="7"/>
  <c r="E3501" i="7"/>
  <c r="E3649" i="7"/>
  <c r="E3455" i="7"/>
  <c r="E3917" i="7"/>
  <c r="E3502" i="7"/>
  <c r="E2860" i="7"/>
  <c r="E3627" i="7"/>
  <c r="E3128" i="7"/>
  <c r="E3358" i="7"/>
  <c r="E3029" i="7"/>
  <c r="E3464" i="7"/>
  <c r="E3135" i="7"/>
  <c r="E3255" i="7"/>
  <c r="E3571" i="7"/>
  <c r="E3319" i="7"/>
  <c r="E3252" i="7"/>
  <c r="E3273" i="7"/>
  <c r="E2862" i="7"/>
  <c r="E2858" i="7"/>
  <c r="E3129" i="7"/>
  <c r="E3891" i="7"/>
  <c r="E3338" i="7"/>
  <c r="E3892" i="7"/>
  <c r="E2868" i="7"/>
  <c r="E3893" i="7"/>
  <c r="E3016" i="7"/>
  <c r="E3511" i="7"/>
  <c r="E3247" i="7"/>
  <c r="E3640" i="7"/>
  <c r="E3331" i="7"/>
  <c r="E3894" i="7"/>
  <c r="E3133" i="7"/>
  <c r="E2863" i="7"/>
  <c r="E3468" i="7"/>
  <c r="E3110" i="7"/>
  <c r="E2850" i="7"/>
  <c r="E2872" i="7"/>
  <c r="E3326" i="7"/>
  <c r="E3031" i="7"/>
  <c r="E3578" i="7"/>
  <c r="E3108" i="7"/>
  <c r="E3895" i="7"/>
  <c r="E3503" i="7"/>
  <c r="E3523" i="7"/>
  <c r="E3896" i="7"/>
  <c r="E3897" i="7"/>
  <c r="E3898" i="7"/>
  <c r="E3899" i="7"/>
  <c r="E3352" i="7"/>
  <c r="E3353" i="7"/>
  <c r="E3341" i="7"/>
  <c r="E2883" i="7"/>
  <c r="E3214" i="7"/>
  <c r="E3618" i="7"/>
  <c r="E3412" i="7"/>
  <c r="E3542" i="7"/>
  <c r="E3203" i="7"/>
  <c r="E3533" i="7"/>
  <c r="E3900" i="7"/>
  <c r="E3196" i="7"/>
  <c r="E3504" i="7"/>
  <c r="E3901" i="7"/>
  <c r="E3266" i="7"/>
  <c r="E3902" i="7"/>
  <c r="E3046" i="7"/>
  <c r="E3047" i="7"/>
  <c r="E3414" i="7"/>
  <c r="E3339" i="7"/>
  <c r="E3401" i="7"/>
  <c r="E3903" i="7"/>
  <c r="E3904" i="7"/>
  <c r="E1389" i="7"/>
  <c r="E2202" i="7"/>
  <c r="E1307" i="7"/>
  <c r="E1033" i="7"/>
  <c r="E1422" i="7"/>
  <c r="E1327" i="7"/>
  <c r="E4311" i="7"/>
  <c r="E4286" i="7"/>
  <c r="E2055" i="7"/>
  <c r="E1633" i="7"/>
  <c r="E976" i="7"/>
  <c r="E360" i="7"/>
  <c r="E839" i="7"/>
  <c r="E779" i="7"/>
  <c r="E1101" i="7"/>
  <c r="E2114" i="7"/>
  <c r="E1466" i="7"/>
  <c r="E1658" i="7"/>
  <c r="E931" i="7"/>
  <c r="E2594" i="7"/>
  <c r="E4268" i="7"/>
  <c r="E1482" i="7"/>
  <c r="E1289" i="7"/>
  <c r="E1447" i="7"/>
  <c r="E2222" i="7"/>
  <c r="E1850" i="7"/>
  <c r="E1523" i="7"/>
  <c r="E817" i="7"/>
  <c r="E1094" i="7"/>
  <c r="E476" i="7"/>
  <c r="E4008" i="7"/>
  <c r="E2313" i="7"/>
  <c r="E2314" i="7"/>
  <c r="E1165" i="7"/>
  <c r="E2577" i="7"/>
  <c r="E1792" i="7"/>
  <c r="E4392" i="7"/>
  <c r="E3959" i="7"/>
  <c r="E4009" i="7"/>
  <c r="E1342" i="7"/>
  <c r="E1180" i="7"/>
  <c r="E2042" i="7"/>
  <c r="E1496" i="7"/>
  <c r="E4010" i="7"/>
  <c r="E1077" i="7"/>
  <c r="E501" i="7"/>
  <c r="E2315" i="7"/>
  <c r="E395" i="7"/>
  <c r="E4301" i="7"/>
  <c r="E1371" i="7"/>
  <c r="E1574" i="7"/>
  <c r="E2316" i="7"/>
  <c r="E1293" i="7"/>
  <c r="E1173" i="7"/>
  <c r="E479" i="7"/>
  <c r="E1940" i="7"/>
  <c r="E667" i="7"/>
  <c r="E1773" i="7"/>
  <c r="E702" i="7"/>
  <c r="E1214" i="7"/>
  <c r="E857" i="7"/>
  <c r="E4272" i="7"/>
  <c r="E4244" i="7"/>
  <c r="E1021" i="7"/>
  <c r="E4437" i="7"/>
  <c r="E3934" i="7"/>
  <c r="E942" i="7"/>
  <c r="E427" i="7"/>
  <c r="E4011" i="7"/>
  <c r="E3938" i="7"/>
  <c r="E2591" i="7"/>
  <c r="E2277" i="7"/>
  <c r="E1807" i="7"/>
  <c r="E1581" i="7"/>
  <c r="E2226" i="7"/>
  <c r="E2635" i="7"/>
  <c r="E4223" i="7"/>
  <c r="E4292" i="7"/>
  <c r="E4293" i="7"/>
  <c r="E2629" i="7"/>
  <c r="E2712" i="7"/>
  <c r="E2599" i="7"/>
  <c r="E1493" i="7"/>
  <c r="E1639" i="7"/>
  <c r="E586" i="7"/>
  <c r="E1280" i="7"/>
  <c r="E3954" i="7"/>
  <c r="E4012" i="7"/>
  <c r="E2757" i="7"/>
  <c r="E3991" i="7"/>
  <c r="E4312" i="7"/>
  <c r="E4214" i="7"/>
  <c r="E822" i="7"/>
  <c r="E2141" i="7"/>
  <c r="E767" i="7"/>
  <c r="E2035" i="7"/>
  <c r="E1549" i="7"/>
  <c r="E996" i="7"/>
  <c r="E4438" i="7"/>
  <c r="E4439" i="7"/>
  <c r="E4013" i="7"/>
  <c r="E1966" i="7"/>
  <c r="E1992" i="7"/>
  <c r="E1196" i="7"/>
  <c r="E2664" i="7"/>
  <c r="E2120" i="7"/>
  <c r="E970" i="7"/>
  <c r="E1919" i="7"/>
  <c r="E458" i="7"/>
  <c r="E4303" i="7"/>
  <c r="E1168" i="7"/>
  <c r="E1618" i="7"/>
  <c r="E3921" i="7"/>
  <c r="E1380" i="7"/>
  <c r="E2087" i="7"/>
  <c r="E2618" i="7"/>
  <c r="E743" i="7"/>
  <c r="E1777" i="7"/>
  <c r="E2155" i="7"/>
  <c r="E2137" i="7"/>
  <c r="E1418" i="7"/>
  <c r="E2245" i="7"/>
  <c r="E1808" i="7"/>
  <c r="E1838" i="7"/>
  <c r="E2082" i="7"/>
  <c r="E2094" i="7"/>
  <c r="E1768" i="7"/>
  <c r="E1890" i="7"/>
  <c r="E2198" i="7"/>
  <c r="E607" i="7"/>
  <c r="E915" i="7"/>
  <c r="E1908" i="7"/>
  <c r="E2758" i="7"/>
  <c r="E1527" i="7"/>
  <c r="E733" i="7"/>
  <c r="E1570" i="7"/>
  <c r="E1157" i="7"/>
  <c r="E2280" i="7"/>
  <c r="E2282" i="7"/>
  <c r="E608" i="7"/>
  <c r="E752" i="7"/>
  <c r="E1760" i="7"/>
  <c r="E958" i="7"/>
  <c r="E757" i="7"/>
  <c r="E1956" i="7"/>
  <c r="E1630" i="7"/>
  <c r="E781" i="7"/>
  <c r="E2005" i="7"/>
  <c r="E609" i="7"/>
  <c r="E951" i="7"/>
  <c r="E4313" i="7"/>
  <c r="E1267" i="7"/>
  <c r="E1265" i="7"/>
  <c r="E2759" i="7"/>
  <c r="E1699" i="7"/>
  <c r="E610" i="7"/>
  <c r="E515" i="7"/>
  <c r="E953" i="7"/>
  <c r="E495" i="7"/>
  <c r="E1653" i="7"/>
  <c r="E2648" i="7"/>
  <c r="E1216" i="7"/>
  <c r="E4285" i="7"/>
  <c r="E4440" i="7"/>
  <c r="E2651" i="7"/>
  <c r="E2037" i="7"/>
  <c r="E4380" i="7"/>
  <c r="E4280" i="7"/>
  <c r="E604" i="7"/>
  <c r="E2823" i="7"/>
  <c r="E486" i="7"/>
  <c r="E2206" i="7"/>
  <c r="E950" i="7"/>
  <c r="E1950" i="7"/>
  <c r="E460" i="7"/>
  <c r="E2089" i="7"/>
  <c r="E2642" i="7"/>
  <c r="E3925" i="7"/>
  <c r="E1803" i="7"/>
  <c r="E1256" i="7"/>
  <c r="E505" i="7"/>
  <c r="E842" i="7"/>
  <c r="E1857" i="7"/>
  <c r="E986" i="7"/>
  <c r="E3983" i="7"/>
  <c r="E3975" i="7"/>
  <c r="E1309" i="7"/>
  <c r="E4441" i="7"/>
  <c r="E735" i="7"/>
  <c r="E946" i="7"/>
  <c r="E1810" i="7"/>
  <c r="E432" i="7"/>
  <c r="E940" i="7"/>
  <c r="E944" i="7"/>
  <c r="E1614" i="7"/>
  <c r="E1018" i="7"/>
  <c r="E3922" i="7"/>
  <c r="E4014" i="7"/>
  <c r="E4015" i="7"/>
  <c r="E947" i="7"/>
  <c r="E2835" i="7"/>
  <c r="E2805" i="7"/>
  <c r="E4389" i="7"/>
  <c r="E2031" i="7"/>
  <c r="E1858" i="7"/>
  <c r="E367" i="7"/>
  <c r="E2056" i="7"/>
  <c r="E4314" i="7"/>
  <c r="E2824" i="7"/>
  <c r="E1993" i="7"/>
  <c r="E992" i="7"/>
  <c r="E1937" i="7"/>
  <c r="E1953" i="7"/>
  <c r="E4381" i="7"/>
  <c r="E1363" i="7"/>
  <c r="E1522" i="7"/>
  <c r="E1891" i="7"/>
  <c r="E2091" i="7"/>
  <c r="E4016" i="7"/>
  <c r="E1638" i="7"/>
  <c r="E408" i="7"/>
  <c r="E2077" i="7"/>
  <c r="E759" i="7"/>
  <c r="E754" i="7"/>
  <c r="E2092" i="7"/>
  <c r="E1892" i="7"/>
  <c r="E4442" i="7"/>
  <c r="E4017" i="7"/>
  <c r="E1859" i="7"/>
  <c r="E3923" i="7"/>
  <c r="E1860" i="7"/>
  <c r="E3976" i="7"/>
  <c r="E987" i="7"/>
  <c r="E843" i="7"/>
  <c r="E1257" i="7"/>
  <c r="E2057" i="7"/>
  <c r="E4443" i="7"/>
  <c r="E4315" i="7"/>
  <c r="E993" i="7"/>
  <c r="E2836" i="7"/>
  <c r="E4018" i="7"/>
  <c r="E605" i="7"/>
  <c r="E1310" i="7"/>
  <c r="E736" i="7"/>
  <c r="E2647" i="7"/>
  <c r="E506" i="7"/>
  <c r="E4281" i="7"/>
  <c r="E1615" i="7"/>
  <c r="E1217" i="7"/>
  <c r="E4019" i="7"/>
  <c r="E1499" i="7"/>
  <c r="E379" i="7"/>
  <c r="E611" i="7"/>
  <c r="E3984" i="7"/>
  <c r="E551" i="7"/>
  <c r="E4308" i="7"/>
  <c r="E1861" i="7"/>
  <c r="E612" i="7"/>
  <c r="E4390" i="7"/>
  <c r="E3943" i="7"/>
  <c r="E964" i="7"/>
  <c r="E4020" i="7"/>
  <c r="E1514" i="7"/>
  <c r="E2007" i="7"/>
  <c r="E1140" i="7"/>
  <c r="E2058" i="7"/>
  <c r="E2565" i="7"/>
  <c r="E1795" i="7"/>
  <c r="E2548" i="7"/>
  <c r="E1262" i="7"/>
  <c r="E1682" i="7"/>
  <c r="E2158" i="7"/>
  <c r="E876" i="7"/>
  <c r="E613" i="7"/>
  <c r="E1183" i="7"/>
  <c r="E1153" i="7"/>
  <c r="E1749" i="7"/>
  <c r="E2283" i="7"/>
  <c r="E614" i="7"/>
  <c r="E983" i="7"/>
  <c r="E1366" i="7"/>
  <c r="E4021" i="7"/>
  <c r="E4266" i="7"/>
  <c r="E615" i="7"/>
  <c r="E2189" i="7"/>
  <c r="E2090" i="7"/>
  <c r="E884" i="7"/>
  <c r="E943" i="7"/>
  <c r="E2264" i="7"/>
  <c r="E4022" i="7"/>
  <c r="E1004" i="7"/>
  <c r="E2041" i="7"/>
  <c r="E2552" i="7"/>
  <c r="E2677" i="7"/>
  <c r="E1002" i="7"/>
  <c r="E2292" i="7"/>
  <c r="E4023" i="7"/>
  <c r="E1750" i="7"/>
  <c r="E2303" i="7"/>
  <c r="E1945" i="7"/>
  <c r="E934" i="7"/>
  <c r="E4316" i="7"/>
  <c r="E2687" i="7"/>
  <c r="E1328" i="7"/>
  <c r="E2209" i="7"/>
  <c r="E2730" i="7"/>
  <c r="E1602" i="7"/>
  <c r="E1964" i="7"/>
  <c r="E1925" i="7"/>
  <c r="E382" i="7"/>
  <c r="E1689" i="7"/>
  <c r="E1776" i="7"/>
  <c r="E2086" i="7"/>
  <c r="E4197" i="7"/>
  <c r="E1862" i="7"/>
  <c r="E4024" i="7"/>
  <c r="E529" i="7"/>
  <c r="E1592" i="7"/>
  <c r="E4174" i="7"/>
  <c r="E948" i="7"/>
  <c r="E4193" i="7"/>
  <c r="E1845" i="7"/>
  <c r="E755" i="7"/>
  <c r="E616" i="7"/>
  <c r="E1437" i="7"/>
  <c r="E2214" i="7"/>
  <c r="E1484" i="7"/>
  <c r="E1465" i="7"/>
  <c r="E2802" i="7"/>
  <c r="E1481" i="7"/>
  <c r="E1863" i="7"/>
  <c r="E1576" i="7"/>
  <c r="E1087" i="7"/>
  <c r="E1321" i="7"/>
  <c r="E1195" i="7"/>
  <c r="E1218" i="7"/>
  <c r="E2706" i="7"/>
  <c r="E2806" i="7"/>
  <c r="E2059" i="7"/>
  <c r="E1864" i="7"/>
  <c r="E877" i="7"/>
  <c r="E1353" i="7"/>
  <c r="E1223" i="7"/>
  <c r="E1424" i="7"/>
  <c r="E1477" i="7"/>
  <c r="E1865" i="7"/>
  <c r="E952" i="7"/>
  <c r="E540" i="7"/>
  <c r="E2237" i="7"/>
  <c r="E1478" i="7"/>
  <c r="E1388" i="7"/>
  <c r="E1866" i="7"/>
  <c r="E516" i="7"/>
  <c r="E376" i="7"/>
  <c r="E4205" i="7"/>
  <c r="E2150" i="7"/>
  <c r="E1383" i="7"/>
  <c r="E1386" i="7"/>
  <c r="E1000" i="7"/>
  <c r="E841" i="7"/>
  <c r="E1247" i="7"/>
  <c r="E2675" i="7"/>
  <c r="E2649" i="7"/>
  <c r="E4299" i="7"/>
  <c r="E929" i="7"/>
  <c r="E4218" i="7"/>
  <c r="E844" i="7"/>
  <c r="E4187" i="7"/>
  <c r="E1686" i="7"/>
  <c r="E3988" i="7"/>
  <c r="E461" i="7"/>
  <c r="E2713" i="7"/>
  <c r="E921" i="7"/>
  <c r="E471" i="7"/>
  <c r="E4261" i="7"/>
  <c r="E737" i="7"/>
  <c r="E1365" i="7"/>
  <c r="E3993" i="7"/>
  <c r="E901" i="7"/>
  <c r="E1398" i="7"/>
  <c r="E939" i="7"/>
  <c r="E1855" i="7"/>
  <c r="E1613" i="7"/>
  <c r="E4025" i="7"/>
  <c r="E4026" i="7"/>
  <c r="E4001" i="7"/>
  <c r="E961" i="7"/>
  <c r="E2682" i="7"/>
  <c r="E1266" i="7"/>
  <c r="E4419" i="7"/>
  <c r="E430" i="7"/>
  <c r="E2643" i="7"/>
  <c r="E1476" i="7"/>
  <c r="E2659" i="7"/>
  <c r="E4367" i="7"/>
  <c r="E1005" i="7"/>
  <c r="E4444" i="7"/>
  <c r="E1843" i="7"/>
  <c r="E523" i="7"/>
  <c r="E1474" i="7"/>
  <c r="E1390" i="7"/>
  <c r="E980" i="7"/>
  <c r="E4411" i="7"/>
  <c r="E1419" i="7"/>
  <c r="E2085" i="7"/>
  <c r="E1480" i="7"/>
  <c r="E1391" i="7"/>
  <c r="E2841" i="7"/>
  <c r="E1674" i="7"/>
  <c r="E2750" i="7"/>
  <c r="E4317" i="7"/>
  <c r="E994" i="7"/>
  <c r="E481" i="7"/>
  <c r="E997" i="7"/>
  <c r="E832" i="7"/>
  <c r="E2708" i="7"/>
  <c r="E4027" i="7"/>
  <c r="E701" i="7"/>
  <c r="E871" i="7"/>
  <c r="E434" i="7"/>
  <c r="E749" i="7"/>
  <c r="E1067" i="7"/>
  <c r="E893" i="7"/>
  <c r="E4435" i="7"/>
  <c r="E1778" i="7"/>
  <c r="E4429" i="7"/>
  <c r="E1628" i="7"/>
  <c r="E2760" i="7"/>
  <c r="E1392" i="7"/>
  <c r="E1427" i="7"/>
  <c r="E794" i="7"/>
  <c r="E1164" i="7"/>
  <c r="E1688" i="7"/>
  <c r="E2800" i="7"/>
  <c r="E1236" i="7"/>
  <c r="E1006" i="7"/>
  <c r="E811" i="7"/>
  <c r="E851" i="7"/>
  <c r="E776" i="7"/>
  <c r="E801" i="7"/>
  <c r="E435" i="7"/>
  <c r="E2046" i="7"/>
  <c r="E1675" i="7"/>
  <c r="E4445" i="7"/>
  <c r="E1641" i="7"/>
  <c r="E467" i="7"/>
  <c r="E4318" i="7"/>
  <c r="E1676" i="7"/>
  <c r="E1646" i="7"/>
  <c r="E1007" i="7"/>
  <c r="E497" i="7"/>
  <c r="E1038" i="7"/>
  <c r="E1626" i="7"/>
  <c r="E1677" i="7"/>
  <c r="E1399" i="7"/>
  <c r="E1933" i="7"/>
  <c r="E4028" i="7"/>
  <c r="E786" i="7"/>
  <c r="E1008" i="7"/>
  <c r="E738" i="7"/>
  <c r="E4210" i="7"/>
  <c r="E1098" i="7"/>
  <c r="E4029" i="7"/>
  <c r="E4446" i="7"/>
  <c r="E4447" i="7"/>
  <c r="E4448" i="7"/>
  <c r="E4030" i="7"/>
  <c r="E825" i="7"/>
  <c r="E1023" i="7"/>
  <c r="E1659" i="7"/>
  <c r="E4319" i="7"/>
  <c r="E4449" i="7"/>
  <c r="E1334" i="7"/>
  <c r="E1458" i="7"/>
  <c r="E493" i="7"/>
  <c r="E1660" i="7"/>
  <c r="E1316" i="7"/>
  <c r="E1185" i="7"/>
  <c r="E617" i="7"/>
  <c r="E1096" i="7"/>
  <c r="E1661" i="7"/>
  <c r="E762" i="7"/>
  <c r="E4320" i="7"/>
  <c r="E489" i="7"/>
  <c r="E854" i="7"/>
  <c r="E2761" i="7"/>
  <c r="E1678" i="7"/>
  <c r="E1662" i="7"/>
  <c r="E4321" i="7"/>
  <c r="E4031" i="7"/>
  <c r="E1009" i="7"/>
  <c r="E4178" i="7"/>
  <c r="E1440" i="7"/>
  <c r="E4032" i="7"/>
  <c r="E399" i="7"/>
  <c r="E1400" i="7"/>
  <c r="E1472" i="7"/>
  <c r="E1766" i="7"/>
  <c r="E705" i="7"/>
  <c r="E1679" i="7"/>
  <c r="E1401" i="7"/>
  <c r="E1663" i="7"/>
  <c r="E4450" i="7"/>
  <c r="E787" i="7"/>
  <c r="E4451" i="7"/>
  <c r="E4322" i="7"/>
  <c r="E1867" i="7"/>
  <c r="E1010" i="7"/>
  <c r="E1249" i="7"/>
  <c r="E1415" i="7"/>
  <c r="E1402" i="7"/>
  <c r="E4323" i="7"/>
  <c r="E1868" i="7"/>
  <c r="E4324" i="7"/>
  <c r="E788" i="7"/>
  <c r="E1488" i="7"/>
  <c r="E2188" i="7"/>
  <c r="E1640" i="7"/>
  <c r="E2078" i="7"/>
  <c r="E838" i="7"/>
  <c r="E1305" i="7"/>
  <c r="E418" i="7"/>
  <c r="E526" i="7"/>
  <c r="E2667" i="7"/>
  <c r="E441" i="7"/>
  <c r="E4033" i="7"/>
  <c r="E678" i="7"/>
  <c r="E618" i="7"/>
  <c r="E4034" i="7"/>
  <c r="E1935" i="7"/>
  <c r="E1591" i="7"/>
  <c r="E1368" i="7"/>
  <c r="E2605" i="7"/>
  <c r="E4035" i="7"/>
  <c r="E671" i="7"/>
  <c r="E852" i="7"/>
  <c r="E2684" i="7"/>
  <c r="E1237" i="7"/>
  <c r="E1011" i="7"/>
  <c r="E4208" i="7"/>
  <c r="E1520" i="7"/>
  <c r="E777" i="7"/>
  <c r="E887" i="7"/>
  <c r="E342" i="7"/>
  <c r="E508" i="7"/>
  <c r="E2190" i="7"/>
  <c r="E531" i="7"/>
  <c r="E362" i="7"/>
  <c r="E1511" i="7"/>
  <c r="E1706" i="7"/>
  <c r="E812" i="7"/>
  <c r="E1250" i="7"/>
  <c r="E3955" i="7"/>
  <c r="E4036" i="7"/>
  <c r="E1093" i="7"/>
  <c r="E4372" i="7"/>
  <c r="E1489" i="7"/>
  <c r="E885" i="7"/>
  <c r="E1962" i="7"/>
  <c r="E1017" i="7"/>
  <c r="E795" i="7"/>
  <c r="E1651" i="7"/>
  <c r="E836" i="7"/>
  <c r="E1428" i="7"/>
  <c r="E756" i="7"/>
  <c r="E863" i="7"/>
  <c r="E1423" i="7"/>
  <c r="E1655" i="7"/>
  <c r="E2678" i="7"/>
  <c r="E1439" i="7"/>
  <c r="E4256" i="7"/>
  <c r="E4325" i="7"/>
  <c r="E1403" i="7"/>
  <c r="E4037" i="7"/>
  <c r="E990" i="7"/>
  <c r="E3999" i="7"/>
  <c r="E381" i="7"/>
  <c r="E1123" i="7"/>
  <c r="E4413" i="7"/>
  <c r="E835" i="7"/>
  <c r="E1274" i="7"/>
  <c r="E2654" i="7"/>
  <c r="E1851" i="7"/>
  <c r="E853" i="7"/>
  <c r="E681" i="7"/>
  <c r="E3986" i="7"/>
  <c r="E1036" i="7"/>
  <c r="E1518" i="7"/>
  <c r="E1550" i="7"/>
  <c r="E4038" i="7"/>
  <c r="E4039" i="7"/>
  <c r="E891" i="7"/>
  <c r="E4040" i="7"/>
  <c r="E2060" i="7"/>
  <c r="E2039" i="7"/>
  <c r="E390" i="7"/>
  <c r="E861" i="7"/>
  <c r="E1358" i="7"/>
  <c r="E1557" i="7"/>
  <c r="E1558" i="7"/>
  <c r="E2172" i="7"/>
  <c r="E412" i="7"/>
  <c r="E4041" i="7"/>
  <c r="E1974" i="7"/>
  <c r="E1915" i="7"/>
  <c r="E447" i="7"/>
  <c r="E4042" i="7"/>
  <c r="E466" i="7"/>
  <c r="E1414" i="7"/>
  <c r="E1698" i="7"/>
  <c r="E4002" i="7"/>
  <c r="E2745" i="7"/>
  <c r="E1244" i="7"/>
  <c r="E1091" i="7"/>
  <c r="E2826" i="7"/>
  <c r="E1463" i="7"/>
  <c r="E421" i="7"/>
  <c r="E1928" i="7"/>
  <c r="E1847" i="7"/>
  <c r="E1656" i="7"/>
  <c r="E4043" i="7"/>
  <c r="E4395" i="7"/>
  <c r="E724" i="7"/>
  <c r="E372" i="7"/>
  <c r="E4044" i="7"/>
  <c r="E833" i="7"/>
  <c r="E4045" i="7"/>
  <c r="E1375" i="7"/>
  <c r="E2061" i="7"/>
  <c r="E4046" i="7"/>
  <c r="E2233" i="7"/>
  <c r="E1172" i="7"/>
  <c r="E2062" i="7"/>
  <c r="E4047" i="7"/>
  <c r="E1121" i="7"/>
  <c r="E1393" i="7"/>
  <c r="E2076" i="7"/>
  <c r="E3970" i="7"/>
  <c r="E448" i="7"/>
  <c r="E2653" i="7"/>
  <c r="E2673" i="7"/>
  <c r="E2617" i="7"/>
  <c r="E1521" i="7"/>
  <c r="E346" i="7"/>
  <c r="E2819" i="7"/>
  <c r="E1500" i="7"/>
  <c r="E1607" i="7"/>
  <c r="E713" i="7"/>
  <c r="E714" i="7"/>
  <c r="E4452" i="7"/>
  <c r="E753" i="7"/>
  <c r="E1210" i="7"/>
  <c r="E4326" i="7"/>
  <c r="E4366" i="7"/>
  <c r="E4188" i="7"/>
  <c r="E1494" i="7"/>
  <c r="E1253" i="7"/>
  <c r="E2208" i="7"/>
  <c r="E1854" i="7"/>
  <c r="E4048" i="7"/>
  <c r="E4418" i="7"/>
  <c r="E440" i="7"/>
  <c r="E4049" i="7"/>
  <c r="E746" i="7"/>
  <c r="E1039" i="7"/>
  <c r="E1304" i="7"/>
  <c r="E978" i="7"/>
  <c r="E1040" i="7"/>
  <c r="E716" i="7"/>
  <c r="E4003" i="7"/>
  <c r="E1130" i="7"/>
  <c r="E365" i="7"/>
  <c r="E3990" i="7"/>
  <c r="E3973" i="7"/>
  <c r="E1111" i="7"/>
  <c r="E2063" i="7"/>
  <c r="E954" i="7"/>
  <c r="E4050" i="7"/>
  <c r="E715" i="7"/>
  <c r="E1385" i="7"/>
  <c r="E424" i="7"/>
  <c r="E1318" i="7"/>
  <c r="E910" i="7"/>
  <c r="E1923" i="7"/>
  <c r="E2075" i="7"/>
  <c r="E704" i="7"/>
  <c r="E619" i="7"/>
  <c r="E2832" i="7"/>
  <c r="E2668" i="7"/>
  <c r="E938" i="7"/>
  <c r="E1837" i="7"/>
  <c r="E1152" i="7"/>
  <c r="E478" i="7"/>
  <c r="E2274" i="7"/>
  <c r="E2064" i="7"/>
  <c r="E949" i="7"/>
  <c r="E510" i="7"/>
  <c r="E2065" i="7"/>
  <c r="E2688" i="7"/>
  <c r="E902" i="7"/>
  <c r="E2592" i="7"/>
  <c r="E2798" i="7"/>
  <c r="E2053" i="7"/>
  <c r="E1100" i="7"/>
  <c r="E1526" i="7"/>
  <c r="E2204" i="7"/>
  <c r="E1681" i="7"/>
  <c r="E2135" i="7"/>
  <c r="E439" i="7"/>
  <c r="E1041" i="7"/>
  <c r="E1951" i="7"/>
  <c r="E4051" i="7"/>
  <c r="E1910" i="7"/>
  <c r="E368" i="7"/>
  <c r="E875" i="7"/>
  <c r="E1568" i="7"/>
  <c r="E2040" i="7"/>
  <c r="E1703" i="7"/>
  <c r="E1322" i="7"/>
  <c r="E1958" i="7"/>
  <c r="E1775" i="7"/>
  <c r="E895" i="7"/>
  <c r="E449" i="7"/>
  <c r="E741" i="7"/>
  <c r="E748" i="7"/>
  <c r="E2762" i="7"/>
  <c r="E474" i="7"/>
  <c r="E3972" i="7"/>
  <c r="E1030" i="7"/>
  <c r="E2563" i="7"/>
  <c r="E1308" i="7"/>
  <c r="E2105" i="7"/>
  <c r="E869" i="7"/>
  <c r="E4431" i="7"/>
  <c r="E1394" i="7"/>
  <c r="E2093" i="7"/>
  <c r="E1132" i="7"/>
  <c r="E2626" i="7"/>
  <c r="E792" i="7"/>
  <c r="E2763" i="7"/>
  <c r="E829" i="7"/>
  <c r="E4004" i="7"/>
  <c r="E1357" i="7"/>
  <c r="E2764" i="7"/>
  <c r="E763" i="7"/>
  <c r="E1426" i="7"/>
  <c r="E1354" i="7"/>
  <c r="E1356" i="7"/>
  <c r="E831" i="7"/>
  <c r="E4052" i="7"/>
  <c r="E4053" i="7"/>
  <c r="E4249" i="7"/>
  <c r="E1434" i="7"/>
  <c r="E4054" i="7"/>
  <c r="E1585" i="7"/>
  <c r="E4327" i="7"/>
  <c r="E975" i="7"/>
  <c r="E469" i="7"/>
  <c r="E446" i="7"/>
  <c r="E727" i="7"/>
  <c r="E1596" i="7"/>
  <c r="E1060" i="7"/>
  <c r="E4176" i="7"/>
  <c r="E799" i="7"/>
  <c r="E4328" i="7"/>
  <c r="E4374" i="7"/>
  <c r="E2015" i="7"/>
  <c r="E404" i="7"/>
  <c r="E503" i="7"/>
  <c r="E3971" i="7"/>
  <c r="E4055" i="7"/>
  <c r="E3981" i="7"/>
  <c r="E620" i="7"/>
  <c r="E740" i="7"/>
  <c r="E4056" i="7"/>
  <c r="E1967" i="7"/>
  <c r="E482" i="7"/>
  <c r="E918" i="7"/>
  <c r="E920" i="7"/>
  <c r="E919" i="7"/>
  <c r="E868" i="7"/>
  <c r="E941" i="7"/>
  <c r="E908" i="7"/>
  <c r="E3969" i="7"/>
  <c r="E3987" i="7"/>
  <c r="E3967" i="7"/>
  <c r="E1016" i="7"/>
  <c r="E3968" i="7"/>
  <c r="E1435" i="7"/>
  <c r="E2828" i="7"/>
  <c r="E995" i="7"/>
  <c r="E2317" i="7"/>
  <c r="E4365" i="7"/>
  <c r="E793" i="7"/>
  <c r="E2662" i="7"/>
  <c r="E1355" i="7"/>
  <c r="E1631" i="7"/>
  <c r="E1042" i="7"/>
  <c r="E959" i="7"/>
  <c r="E1410" i="7"/>
  <c r="E402" i="7"/>
  <c r="E2024" i="7"/>
  <c r="E2564" i="7"/>
  <c r="E1436" i="7"/>
  <c r="E1143" i="7"/>
  <c r="E1081" i="7"/>
  <c r="E1464" i="7"/>
  <c r="E2084" i="7"/>
  <c r="E4167" i="7"/>
  <c r="E621" i="7"/>
  <c r="E913" i="7"/>
  <c r="E1049" i="7"/>
  <c r="E1763" i="7"/>
  <c r="E2267" i="7"/>
  <c r="E816" i="7"/>
  <c r="E1623" i="7"/>
  <c r="E988" i="7"/>
  <c r="E1120" i="7"/>
  <c r="E967" i="7"/>
  <c r="E1106" i="7"/>
  <c r="E385" i="7"/>
  <c r="E2036" i="7"/>
  <c r="E4057" i="7"/>
  <c r="E867" i="7"/>
  <c r="E1934" i="7"/>
  <c r="E1461" i="7"/>
  <c r="E760" i="7"/>
  <c r="E2765" i="7"/>
  <c r="E1869" i="7"/>
  <c r="E785" i="7"/>
  <c r="E4329" i="7"/>
  <c r="E1813" i="7"/>
  <c r="E957" i="7"/>
  <c r="E4058" i="7"/>
  <c r="E4212" i="7"/>
  <c r="E1320" i="7"/>
  <c r="E1544" i="7"/>
  <c r="E1373" i="7"/>
  <c r="E1146" i="7"/>
  <c r="E1627" i="7"/>
  <c r="E2637" i="7"/>
  <c r="E2809" i="7"/>
  <c r="E691" i="7"/>
  <c r="E2261" i="7"/>
  <c r="E2815" i="7"/>
  <c r="E3946" i="7"/>
  <c r="E4253" i="7"/>
  <c r="E856" i="7"/>
  <c r="E4415" i="7"/>
  <c r="E1462" i="7"/>
  <c r="E351" i="7"/>
  <c r="E2008" i="7"/>
  <c r="E4283" i="7"/>
  <c r="E2623" i="7"/>
  <c r="E956" i="7"/>
  <c r="E1003" i="7"/>
  <c r="E2754" i="7"/>
  <c r="E4177" i="7"/>
  <c r="E847" i="7"/>
  <c r="E1870" i="7"/>
  <c r="E912" i="7"/>
  <c r="E1404" i="7"/>
  <c r="E1114" i="7"/>
  <c r="E1903" i="7"/>
  <c r="E1554" i="7"/>
  <c r="E723" i="7"/>
  <c r="E429" i="7"/>
  <c r="E4288" i="7"/>
  <c r="E4059" i="7"/>
  <c r="E1871" i="7"/>
  <c r="E830" i="7"/>
  <c r="E4250" i="7"/>
  <c r="E1535" i="7"/>
  <c r="E4060" i="7"/>
  <c r="E2756" i="7"/>
  <c r="E2801" i="7"/>
  <c r="E2266" i="7"/>
  <c r="E1872" i="7"/>
  <c r="E377" i="7"/>
  <c r="E1313" i="7"/>
  <c r="E2164" i="7"/>
  <c r="E1835" i="7"/>
  <c r="E1084" i="7"/>
  <c r="E1687" i="7"/>
  <c r="E2199" i="7"/>
  <c r="E4165" i="7"/>
  <c r="E2165" i="7"/>
  <c r="E1457" i="7"/>
  <c r="E1556" i="7"/>
  <c r="E2568" i="7"/>
  <c r="E392" i="7"/>
  <c r="E1536" i="7"/>
  <c r="E410" i="7"/>
  <c r="E1685" i="7"/>
  <c r="E403" i="7"/>
  <c r="E4061" i="7"/>
  <c r="E1873" i="7"/>
  <c r="E784" i="7"/>
  <c r="E845" i="7"/>
  <c r="E552" i="7"/>
  <c r="E860" i="7"/>
  <c r="E828" i="7"/>
  <c r="E813" i="7"/>
  <c r="E1970" i="7"/>
  <c r="E1112" i="7"/>
  <c r="E1645" i="7"/>
  <c r="E1376" i="7"/>
  <c r="E4330" i="7"/>
  <c r="E4306" i="7"/>
  <c r="E1285" i="7"/>
  <c r="E1425" i="7"/>
  <c r="E4007" i="7"/>
  <c r="E834" i="7"/>
  <c r="E685" i="7"/>
  <c r="E2755" i="7"/>
  <c r="E1603" i="7"/>
  <c r="E1271" i="7"/>
  <c r="E4453" i="7"/>
  <c r="E2752" i="7"/>
  <c r="E2121" i="7"/>
  <c r="E2751" i="7"/>
  <c r="E732" i="7"/>
  <c r="E2212" i="7"/>
  <c r="E1874" i="7"/>
  <c r="E4062" i="7"/>
  <c r="E1367" i="7"/>
  <c r="E2193" i="7"/>
  <c r="E3948" i="7"/>
  <c r="E4063" i="7"/>
  <c r="E2766" i="7"/>
  <c r="E711" i="7"/>
  <c r="E2658" i="7"/>
  <c r="E1294" i="7"/>
  <c r="E1072" i="7"/>
  <c r="E4064" i="7"/>
  <c r="E1068" i="7"/>
  <c r="E375" i="7"/>
  <c r="E731" i="7"/>
  <c r="E4331" i="7"/>
  <c r="E622" i="7"/>
  <c r="E1502" i="7"/>
  <c r="E742" i="7"/>
  <c r="E819" i="7"/>
  <c r="E745" i="7"/>
  <c r="E1495" i="7"/>
  <c r="E1384" i="7"/>
  <c r="E1131" i="7"/>
  <c r="E1138" i="7"/>
  <c r="E930" i="7"/>
  <c r="E4304" i="7"/>
  <c r="E744" i="7"/>
  <c r="E4065" i="7"/>
  <c r="E1090" i="7"/>
  <c r="E387" i="7"/>
  <c r="E1192" i="7"/>
  <c r="E553" i="7"/>
  <c r="E3939" i="7"/>
  <c r="E1169" i="7"/>
  <c r="E1178" i="7"/>
  <c r="E4332" i="7"/>
  <c r="E587" i="7"/>
  <c r="E2600" i="7"/>
  <c r="E1179" i="7"/>
  <c r="E1163" i="7"/>
  <c r="E2115" i="7"/>
  <c r="E498" i="7"/>
  <c r="E2767" i="7"/>
  <c r="E1281" i="7"/>
  <c r="E4454" i="7"/>
  <c r="E1582" i="7"/>
  <c r="E660" i="7"/>
  <c r="E1770" i="7"/>
  <c r="E1508" i="7"/>
  <c r="E1444" i="7"/>
  <c r="E3957" i="7"/>
  <c r="E718" i="7"/>
  <c r="E1548" i="7"/>
  <c r="E4224" i="7"/>
  <c r="E4434" i="7"/>
  <c r="E4455" i="7"/>
  <c r="E452" i="7"/>
  <c r="E2655" i="7"/>
  <c r="E4189" i="7"/>
  <c r="E4294" i="7"/>
  <c r="E945" i="7"/>
  <c r="E354" i="7"/>
  <c r="E4295" i="7"/>
  <c r="E858" i="7"/>
  <c r="E2270" i="7"/>
  <c r="E4245" i="7"/>
  <c r="E4456" i="7"/>
  <c r="E4066" i="7"/>
  <c r="E355" i="7"/>
  <c r="E363" i="7"/>
  <c r="E2831" i="7"/>
  <c r="E2833" i="7"/>
  <c r="E1412" i="7"/>
  <c r="E3935" i="7"/>
  <c r="E1516" i="7"/>
  <c r="E1961" i="7"/>
  <c r="E960" i="7"/>
  <c r="E1174" i="7"/>
  <c r="E1295" i="7"/>
  <c r="E1959" i="7"/>
  <c r="E4273" i="7"/>
  <c r="E703" i="7"/>
  <c r="E480" i="7"/>
  <c r="E1774" i="7"/>
  <c r="E1575" i="7"/>
  <c r="E1022" i="7"/>
  <c r="E437" i="7"/>
  <c r="E4302" i="7"/>
  <c r="E1301" i="7"/>
  <c r="E1325" i="7"/>
  <c r="E1372" i="7"/>
  <c r="E396" i="7"/>
  <c r="E1181" i="7"/>
  <c r="E1161" i="7"/>
  <c r="E1420" i="7"/>
  <c r="E502" i="7"/>
  <c r="E1078" i="7"/>
  <c r="E4067" i="7"/>
  <c r="E1497" i="7"/>
  <c r="E2621" i="7"/>
  <c r="E2318" i="7"/>
  <c r="E2275" i="7"/>
  <c r="E397" i="7"/>
  <c r="E2043" i="7"/>
  <c r="E2319" i="7"/>
  <c r="E2320" i="7"/>
  <c r="E1343" i="7"/>
  <c r="E2321" i="7"/>
  <c r="E2322" i="7"/>
  <c r="E2726" i="7"/>
  <c r="E3960" i="7"/>
  <c r="E4068" i="7"/>
  <c r="E4393" i="7"/>
  <c r="E2578" i="7"/>
  <c r="E1793" i="7"/>
  <c r="E1166" i="7"/>
  <c r="E4069" i="7"/>
  <c r="E477" i="7"/>
  <c r="E1064" i="7"/>
  <c r="E2323" i="7"/>
  <c r="E2324" i="7"/>
  <c r="E2079" i="7"/>
  <c r="E2606" i="7"/>
  <c r="E2325" i="7"/>
  <c r="E1997" i="7"/>
  <c r="E1082" i="7"/>
  <c r="E1043" i="7"/>
  <c r="E1381" i="7"/>
  <c r="E606" i="7"/>
  <c r="E1290" i="7"/>
  <c r="E2326" i="7"/>
  <c r="E1052" i="7"/>
  <c r="E1524" i="7"/>
  <c r="E1095" i="7"/>
  <c r="E1483" i="7"/>
  <c r="E1852" i="7"/>
  <c r="E2223" i="7"/>
  <c r="E1020" i="7"/>
  <c r="E2327" i="7"/>
  <c r="E818" i="7"/>
  <c r="E1448" i="7"/>
  <c r="E780" i="7"/>
  <c r="E840" i="7"/>
  <c r="E2328" i="7"/>
  <c r="E583" i="7"/>
  <c r="E1842" i="7"/>
  <c r="E897" i="7"/>
  <c r="E1820" i="7"/>
  <c r="E1701" i="7"/>
  <c r="E1980" i="7"/>
  <c r="E413" i="7"/>
  <c r="E2200" i="7"/>
  <c r="E1467" i="7"/>
  <c r="E1664" i="7"/>
  <c r="E932" i="7"/>
  <c r="E2596" i="7"/>
  <c r="E2329" i="7"/>
  <c r="E2595" i="7"/>
  <c r="E438" i="7"/>
  <c r="E2330" i="7"/>
  <c r="E2116" i="7"/>
  <c r="E1102" i="7"/>
  <c r="E406" i="7"/>
  <c r="E2331" i="7"/>
  <c r="E2332" i="7"/>
  <c r="E2333" i="7"/>
  <c r="E977" i="7"/>
  <c r="E1634" i="7"/>
  <c r="E2334" i="7"/>
  <c r="E4269" i="7"/>
  <c r="E361" i="7"/>
  <c r="E2335" i="7"/>
  <c r="E873" i="7"/>
  <c r="E4198" i="7"/>
  <c r="E1588" i="7"/>
  <c r="E2336" i="7"/>
  <c r="E4333" i="7"/>
  <c r="E2337" i="7"/>
  <c r="E998" i="7"/>
  <c r="E2054" i="7"/>
  <c r="E3956" i="7"/>
  <c r="E2023" i="7"/>
  <c r="E3951" i="7"/>
  <c r="E4265" i="7"/>
  <c r="E1620" i="7"/>
  <c r="E1560" i="7"/>
  <c r="E1690" i="7"/>
  <c r="E2216" i="7"/>
  <c r="E2338" i="7"/>
  <c r="E1063" i="7"/>
  <c r="E2339" i="7"/>
  <c r="E809" i="7"/>
  <c r="E2201" i="7"/>
  <c r="E4334" i="7"/>
  <c r="E1654" i="7"/>
  <c r="E1621" i="7"/>
  <c r="E602" i="7"/>
  <c r="E2340" i="7"/>
  <c r="E4070" i="7"/>
  <c r="E1530" i="7"/>
  <c r="E2153" i="7"/>
  <c r="E2341" i="7"/>
  <c r="E2342" i="7"/>
  <c r="E2142" i="7"/>
  <c r="E2343" i="7"/>
  <c r="E2047" i="7"/>
  <c r="E2285" i="7"/>
  <c r="E4071" i="7"/>
  <c r="E2066" i="7"/>
  <c r="E1089" i="7"/>
  <c r="E2308" i="7"/>
  <c r="E2344" i="7"/>
  <c r="E4457" i="7"/>
  <c r="E4436" i="7"/>
  <c r="E4287" i="7"/>
  <c r="E1791" i="7"/>
  <c r="E1914" i="7"/>
  <c r="E4242" i="7"/>
  <c r="E463" i="7"/>
  <c r="E483" i="7"/>
  <c r="E1579" i="7"/>
  <c r="E1573" i="7"/>
  <c r="E2194" i="7"/>
  <c r="E1702" i="7"/>
  <c r="E3965" i="7"/>
  <c r="E734" i="7"/>
  <c r="E1374" i="7"/>
  <c r="E1279" i="7"/>
  <c r="E1092" i="7"/>
  <c r="E1459" i="7"/>
  <c r="E775" i="7"/>
  <c r="E4072" i="7"/>
  <c r="E2284" i="7"/>
  <c r="E971" i="7"/>
  <c r="E2160" i="7"/>
  <c r="E962" i="7"/>
  <c r="E595" i="7"/>
  <c r="E1519" i="7"/>
  <c r="E1475" i="7"/>
  <c r="E1442" i="7"/>
  <c r="E1812" i="7"/>
  <c r="E623" i="7"/>
  <c r="E4073" i="7"/>
  <c r="E1468" i="7"/>
  <c r="E624" i="7"/>
  <c r="E2074" i="7"/>
  <c r="E1292" i="7"/>
  <c r="E1454" i="7"/>
  <c r="E2740" i="7"/>
  <c r="E1261" i="7"/>
  <c r="E384" i="7"/>
  <c r="E823" i="7"/>
  <c r="E1083" i="7"/>
  <c r="E1840" i="7"/>
  <c r="E2345" i="7"/>
  <c r="E659" i="7"/>
  <c r="E4279" i="7"/>
  <c r="E4074" i="7"/>
  <c r="E1058" i="7"/>
  <c r="E4458" i="7"/>
  <c r="E769" i="7"/>
  <c r="E409" i="7"/>
  <c r="E588" i="7"/>
  <c r="E1752" i="7"/>
  <c r="E543" i="7"/>
  <c r="E2346" i="7"/>
  <c r="E394" i="7"/>
  <c r="E1122" i="7"/>
  <c r="E4275" i="7"/>
  <c r="E546" i="7"/>
  <c r="E1505" i="7"/>
  <c r="E656" i="7"/>
  <c r="E547" i="7"/>
  <c r="E468" i="7"/>
  <c r="E2601" i="7"/>
  <c r="E433" i="7"/>
  <c r="E1800" i="7"/>
  <c r="E2597" i="7"/>
  <c r="E1441" i="7"/>
  <c r="E2180" i="7"/>
  <c r="E1709" i="7"/>
  <c r="E1190" i="7"/>
  <c r="E4252" i="7"/>
  <c r="E1985" i="7"/>
  <c r="E4432" i="7"/>
  <c r="E1208" i="7"/>
  <c r="E4075" i="7"/>
  <c r="E2183" i="7"/>
  <c r="E2741" i="7"/>
  <c r="E4179" i="7"/>
  <c r="E1587" i="7"/>
  <c r="E1647" i="7"/>
  <c r="E4076" i="7"/>
  <c r="E2738" i="7"/>
  <c r="E4243" i="7"/>
  <c r="E2347" i="7"/>
  <c r="E2348" i="7"/>
  <c r="E1629" i="7"/>
  <c r="E1108" i="7"/>
  <c r="E4077" i="7"/>
  <c r="E790" i="7"/>
  <c r="E521" i="7"/>
  <c r="E2349" i="7"/>
  <c r="E1284" i="7"/>
  <c r="E352" i="7"/>
  <c r="E1790" i="7"/>
  <c r="E2109" i="7"/>
  <c r="E4305" i="7"/>
  <c r="E444" i="7"/>
  <c r="E4459" i="7"/>
  <c r="E2006" i="7"/>
  <c r="E1960" i="7"/>
  <c r="E1395" i="7"/>
  <c r="E2179" i="7"/>
  <c r="E1779" i="7"/>
  <c r="E1066" i="7"/>
  <c r="E820" i="7"/>
  <c r="E1762" i="7"/>
  <c r="E2117" i="7"/>
  <c r="E487" i="7"/>
  <c r="E519" i="7"/>
  <c r="E1012" i="7"/>
  <c r="E690" i="7"/>
  <c r="E625" i="7"/>
  <c r="E1147" i="7"/>
  <c r="E1429" i="7"/>
  <c r="E1941" i="7"/>
  <c r="E1405" i="7"/>
  <c r="E1044" i="7"/>
  <c r="E2570" i="7"/>
  <c r="E2249" i="7"/>
  <c r="E4078" i="7"/>
  <c r="E1278" i="7"/>
  <c r="E1583" i="7"/>
  <c r="E1543" i="7"/>
  <c r="E1291" i="7"/>
  <c r="E4335" i="7"/>
  <c r="E4336" i="7"/>
  <c r="E626" i="7"/>
  <c r="E2768" i="7"/>
  <c r="E1552" i="7"/>
  <c r="E1286" i="7"/>
  <c r="E4183" i="7"/>
  <c r="E2250" i="7"/>
  <c r="E1528" i="7"/>
  <c r="E389" i="7"/>
  <c r="E909" i="7"/>
  <c r="E697" i="7"/>
  <c r="E2811" i="7"/>
  <c r="E999" i="7"/>
  <c r="E1487" i="7"/>
  <c r="E922" i="7"/>
  <c r="E2842" i="7"/>
  <c r="E1124" i="7"/>
  <c r="E1833" i="7"/>
  <c r="E2170" i="7"/>
  <c r="E627" i="7"/>
  <c r="E1167" i="7"/>
  <c r="E1362" i="7"/>
  <c r="E1364" i="7"/>
  <c r="E1798" i="7"/>
  <c r="E924" i="7"/>
  <c r="E1061" i="7"/>
  <c r="E984" i="7"/>
  <c r="E1263" i="7"/>
  <c r="E662" i="7"/>
  <c r="E1565" i="7"/>
  <c r="E4079" i="7"/>
  <c r="E1113" i="7"/>
  <c r="E4337" i="7"/>
  <c r="E1875" i="7"/>
  <c r="E1273" i="7"/>
  <c r="E1099" i="7"/>
  <c r="E4368" i="7"/>
  <c r="E2769" i="7"/>
  <c r="E1665" i="7"/>
  <c r="E3930" i="7"/>
  <c r="E4460" i="7"/>
  <c r="E4080" i="7"/>
  <c r="E4338" i="7"/>
  <c r="E4081" i="7"/>
  <c r="E2770" i="7"/>
  <c r="E4339" i="7"/>
  <c r="E4340" i="7"/>
  <c r="E2034" i="7"/>
  <c r="E1876" i="7"/>
  <c r="E2720" i="7"/>
  <c r="E2771" i="7"/>
  <c r="E1965" i="7"/>
  <c r="E2663" i="7"/>
  <c r="E4082" i="7"/>
  <c r="E4083" i="7"/>
  <c r="E4228" i="7"/>
  <c r="E4084" i="7"/>
  <c r="E4341" i="7"/>
  <c r="E4342" i="7"/>
  <c r="E4248" i="7"/>
  <c r="E4461" i="7"/>
  <c r="E4462" i="7"/>
  <c r="E1288" i="7"/>
  <c r="E1336" i="7"/>
  <c r="E4463" i="7"/>
  <c r="E1567" i="7"/>
  <c r="E2163" i="7"/>
  <c r="E4343" i="7"/>
  <c r="E4085" i="7"/>
  <c r="E2772" i="7"/>
  <c r="E2773" i="7"/>
  <c r="E1555" i="7"/>
  <c r="E1276" i="7"/>
  <c r="E898" i="7"/>
  <c r="E2014" i="7"/>
  <c r="E968" i="7"/>
  <c r="E465" i="7"/>
  <c r="E628" i="7"/>
  <c r="E1904" i="7"/>
  <c r="E629" i="7"/>
  <c r="E1584" i="7"/>
  <c r="E2641" i="7"/>
  <c r="E979" i="7"/>
  <c r="E366" i="7"/>
  <c r="E1906" i="7"/>
  <c r="E1047" i="7"/>
  <c r="E1617" i="7"/>
  <c r="E1517" i="7"/>
  <c r="E1707" i="7"/>
  <c r="E1578" i="7"/>
  <c r="E1329" i="7"/>
  <c r="E1450" i="7"/>
  <c r="E1013" i="7"/>
  <c r="E917" i="7"/>
  <c r="E4086" i="7"/>
  <c r="E454" i="7"/>
  <c r="E1406" i="7"/>
  <c r="E400" i="7"/>
  <c r="E500" i="7"/>
  <c r="E527" i="7"/>
  <c r="E1609" i="7"/>
  <c r="E1545" i="7"/>
  <c r="E4344" i="7"/>
  <c r="E1589" i="7"/>
  <c r="E2603" i="7"/>
  <c r="E1823" i="7"/>
  <c r="E1566" i="7"/>
  <c r="E2197" i="7"/>
  <c r="E1539" i="7"/>
  <c r="E1670" i="7"/>
  <c r="E1416" i="7"/>
  <c r="E1666" i="7"/>
  <c r="E1377" i="7"/>
  <c r="E721" i="7"/>
  <c r="E717" i="7"/>
  <c r="E1648" i="7"/>
  <c r="E1632" i="7"/>
  <c r="E1586" i="7"/>
  <c r="E1312" i="7"/>
  <c r="E4087" i="7"/>
  <c r="E374" i="7"/>
  <c r="E4088" i="7"/>
  <c r="E1671" i="7"/>
  <c r="E2174" i="7"/>
  <c r="E1382" i="7"/>
  <c r="E1619" i="7"/>
  <c r="E1889" i="7"/>
  <c r="E4246" i="7"/>
  <c r="E2702" i="7"/>
  <c r="E855" i="7"/>
  <c r="E630" i="7"/>
  <c r="E1611" i="7"/>
  <c r="E663" i="7"/>
  <c r="E2671" i="7"/>
  <c r="E4209" i="7"/>
  <c r="E1571" i="7"/>
  <c r="E1103" i="7"/>
  <c r="E1512" i="7"/>
  <c r="E499" i="7"/>
  <c r="E1912" i="7"/>
  <c r="E1056" i="7"/>
  <c r="E2021" i="7"/>
  <c r="E391" i="7"/>
  <c r="E673" i="7"/>
  <c r="E1978" i="7"/>
  <c r="E1104" i="7"/>
  <c r="E1014" i="7"/>
  <c r="E1806" i="7"/>
  <c r="E1055" i="7"/>
  <c r="E2742" i="7"/>
  <c r="E1059" i="7"/>
  <c r="E1553" i="7"/>
  <c r="E1877" i="7"/>
  <c r="E1610" i="7"/>
  <c r="E1277" i="7"/>
  <c r="E2251" i="7"/>
  <c r="E2191" i="7"/>
  <c r="E4229" i="7"/>
  <c r="E631" i="7"/>
  <c r="E2252" i="7"/>
  <c r="E4400" i="7"/>
  <c r="E4375" i="7"/>
  <c r="E1283" i="7"/>
  <c r="E632" i="7"/>
  <c r="E1028" i="7"/>
  <c r="E1118" i="7"/>
  <c r="E728" i="7"/>
  <c r="E1275" i="7"/>
  <c r="E4089" i="7"/>
  <c r="E4230" i="7"/>
  <c r="E810" i="7"/>
  <c r="E1600" i="7"/>
  <c r="E1080" i="7"/>
  <c r="E1351" i="7"/>
  <c r="E2253" i="7"/>
  <c r="E805" i="7"/>
  <c r="E1902" i="7"/>
  <c r="E4192" i="7"/>
  <c r="E4376" i="7"/>
  <c r="E725" i="7"/>
  <c r="E848" i="7"/>
  <c r="E1510" i="7"/>
  <c r="E1506" i="7"/>
  <c r="E1053" i="7"/>
  <c r="E1537" i="7"/>
  <c r="E1708" i="7"/>
  <c r="E904" i="7"/>
  <c r="E603" i="7"/>
  <c r="E1430" i="7"/>
  <c r="E682" i="7"/>
  <c r="E1150" i="7"/>
  <c r="E596" i="7"/>
  <c r="E398" i="7"/>
  <c r="E1324" i="7"/>
  <c r="E1498" i="7"/>
  <c r="E2559" i="7"/>
  <c r="E1783" i="7"/>
  <c r="E683" i="7"/>
  <c r="E4090" i="7"/>
  <c r="E358" i="7"/>
  <c r="E1547" i="7"/>
  <c r="E536" i="7"/>
  <c r="E1561" i="7"/>
  <c r="E4371" i="7"/>
  <c r="E2236" i="7"/>
  <c r="E4091" i="7"/>
  <c r="E405" i="7"/>
  <c r="E2102" i="7"/>
  <c r="E1540" i="7"/>
  <c r="E2195" i="7"/>
  <c r="E4092" i="7"/>
  <c r="E525" i="7"/>
  <c r="E1529" i="7"/>
  <c r="E1963" i="7"/>
  <c r="E2118" i="7"/>
  <c r="E2350" i="7"/>
  <c r="E4278" i="7"/>
  <c r="E1541" i="7"/>
  <c r="E1710" i="7"/>
  <c r="E837" i="7"/>
  <c r="E4231" i="7"/>
  <c r="E1446" i="7"/>
  <c r="E4464" i="7"/>
  <c r="E1672" i="7"/>
  <c r="E4263" i="7"/>
  <c r="E1601" i="7"/>
  <c r="E1942" i="7"/>
  <c r="E2124" i="7"/>
  <c r="E353" i="7"/>
  <c r="E534" i="7"/>
  <c r="E343" i="7"/>
  <c r="E4191" i="7"/>
  <c r="E4182" i="7"/>
  <c r="E4232" i="7"/>
  <c r="E520" i="7"/>
  <c r="E1652" i="7"/>
  <c r="E1492" i="7"/>
  <c r="E906" i="7"/>
  <c r="E2128" i="7"/>
  <c r="E2672" i="7"/>
  <c r="E1819" i="7"/>
  <c r="E1175" i="7"/>
  <c r="E3936" i="7"/>
  <c r="E4093" i="7"/>
  <c r="E1988" i="7"/>
  <c r="E695" i="7"/>
  <c r="E414" i="7"/>
  <c r="E464" i="7"/>
  <c r="E2674" i="7"/>
  <c r="E1379" i="7"/>
  <c r="E2703" i="7"/>
  <c r="E1438" i="7"/>
  <c r="E2097" i="7"/>
  <c r="E1594" i="7"/>
  <c r="E2254" i="7"/>
  <c r="E1431" i="7"/>
  <c r="E2645" i="7"/>
  <c r="E3964" i="7"/>
  <c r="E2799" i="7"/>
  <c r="E1821" i="7"/>
  <c r="E668" i="7"/>
  <c r="E2679" i="7"/>
  <c r="E1503" i="7"/>
  <c r="E4094" i="7"/>
  <c r="E688" i="7"/>
  <c r="E2243" i="7"/>
  <c r="E4233" i="7"/>
  <c r="E1657" i="7"/>
  <c r="E359" i="7"/>
  <c r="E4095" i="7"/>
  <c r="E1546" i="7"/>
  <c r="E1298" i="7"/>
  <c r="E1176" i="7"/>
  <c r="E1162" i="7"/>
  <c r="E1593" i="7"/>
  <c r="E456" i="7"/>
  <c r="E1590" i="7"/>
  <c r="E1542" i="7"/>
  <c r="E2633" i="7"/>
  <c r="E963" i="7"/>
  <c r="E1700" i="7"/>
  <c r="E692" i="7"/>
  <c r="E1145" i="7"/>
  <c r="E2255" i="7"/>
  <c r="E556" i="7"/>
  <c r="E1564" i="7"/>
  <c r="E2808" i="7"/>
  <c r="E2804" i="7"/>
  <c r="E1128" i="7"/>
  <c r="E1532" i="7"/>
  <c r="E2268" i="7"/>
  <c r="E1460" i="7"/>
  <c r="E2111" i="7"/>
  <c r="E1287" i="7"/>
  <c r="E2108" i="7"/>
  <c r="E2813" i="7"/>
  <c r="E4171" i="7"/>
  <c r="E369" i="7"/>
  <c r="E1534" i="7"/>
  <c r="E1074" i="7"/>
  <c r="E1829" i="7"/>
  <c r="E2610" i="7"/>
  <c r="E4096" i="7"/>
  <c r="E349" i="7"/>
  <c r="E2231" i="7"/>
  <c r="E4465" i="7"/>
  <c r="E1156" i="7"/>
  <c r="E2557" i="7"/>
  <c r="E1019" i="7"/>
  <c r="E3941" i="7"/>
  <c r="E878" i="7"/>
  <c r="E1311" i="7"/>
  <c r="E1045" i="7"/>
  <c r="E4405" i="7"/>
  <c r="E2256" i="7"/>
  <c r="E1684" i="7"/>
  <c r="E933" i="7"/>
  <c r="E423" i="7"/>
  <c r="E2257" i="7"/>
  <c r="E1187" i="7"/>
  <c r="E633" i="7"/>
  <c r="E2743" i="7"/>
  <c r="E1085" i="7"/>
  <c r="E3942" i="7"/>
  <c r="E533" i="7"/>
  <c r="E4097" i="7"/>
  <c r="E1070" i="7"/>
  <c r="E937" i="7"/>
  <c r="E436" i="7"/>
  <c r="E674" i="7"/>
  <c r="E2113" i="7"/>
  <c r="E1455" i="7"/>
  <c r="E2589" i="7"/>
  <c r="E2110" i="7"/>
  <c r="E537" i="7"/>
  <c r="E2630" i="7"/>
  <c r="E2196" i="7"/>
  <c r="E431" i="7"/>
  <c r="E4234" i="7"/>
  <c r="E2136" i="7"/>
  <c r="E4098" i="7"/>
  <c r="E350" i="7"/>
  <c r="E1015" i="7"/>
  <c r="E538" i="7"/>
  <c r="E1805" i="7"/>
  <c r="E4099" i="7"/>
  <c r="E2689" i="7"/>
  <c r="E2067" i="7"/>
  <c r="E4408" i="7"/>
  <c r="E1075" i="7"/>
  <c r="E3961" i="7"/>
  <c r="E1296" i="7"/>
  <c r="E882" i="7"/>
  <c r="E982" i="7"/>
  <c r="E4100" i="7"/>
  <c r="E2685" i="7"/>
  <c r="E2296" i="7"/>
  <c r="E1513" i="7"/>
  <c r="E1515" i="7"/>
  <c r="E1035" i="7"/>
  <c r="E2560" i="7"/>
  <c r="E1936" i="7"/>
  <c r="E3920" i="7"/>
  <c r="E393" i="7"/>
  <c r="E2569" i="7"/>
  <c r="E4235" i="7"/>
  <c r="E1115" i="7"/>
  <c r="E1580" i="7"/>
  <c r="E4401" i="7"/>
  <c r="E2273" i="7"/>
  <c r="E905" i="7"/>
  <c r="E4402" i="7"/>
  <c r="E2246" i="7"/>
  <c r="E2690" i="7"/>
  <c r="E1667" i="7"/>
  <c r="E1071" i="7"/>
  <c r="E3940" i="7"/>
  <c r="E4101" i="7"/>
  <c r="E1824" i="7"/>
  <c r="E1076" i="7"/>
  <c r="E1186" i="7"/>
  <c r="E4102" i="7"/>
  <c r="E824" i="7"/>
  <c r="E457" i="7"/>
  <c r="E774" i="7"/>
  <c r="E936" i="7"/>
  <c r="E2146" i="7"/>
  <c r="E1270" i="7"/>
  <c r="E907" i="7"/>
  <c r="E634" i="7"/>
  <c r="E782" i="7"/>
  <c r="E635" i="7"/>
  <c r="E1509" i="7"/>
  <c r="E4217" i="7"/>
  <c r="E1116" i="7"/>
  <c r="E2009" i="7"/>
  <c r="E2691" i="7"/>
  <c r="E1026" i="7"/>
  <c r="E821" i="7"/>
  <c r="E2739" i="7"/>
  <c r="E1269" i="7"/>
  <c r="E1134" i="7"/>
  <c r="E4103" i="7"/>
  <c r="E955" i="7"/>
  <c r="E445" i="7"/>
  <c r="E2185" i="7"/>
  <c r="E2025" i="7"/>
  <c r="E364" i="7"/>
  <c r="E1944" i="7"/>
  <c r="E1538" i="7"/>
  <c r="E3926" i="7"/>
  <c r="E1598" i="7"/>
  <c r="E689" i="7"/>
  <c r="E2186" i="7"/>
  <c r="E1597" i="7"/>
  <c r="E347" i="7"/>
  <c r="E1135" i="7"/>
  <c r="E2351" i="7"/>
  <c r="E2774" i="7"/>
  <c r="E4466" i="7"/>
  <c r="E4345" i="7"/>
  <c r="E4236" i="7"/>
  <c r="E4399" i="7"/>
  <c r="E806" i="7"/>
  <c r="E2032" i="7"/>
  <c r="E1232" i="7"/>
  <c r="E386" i="7"/>
  <c r="E1370" i="7"/>
  <c r="E2044" i="7"/>
  <c r="E378" i="7"/>
  <c r="E2829" i="7"/>
  <c r="E699" i="7"/>
  <c r="E2002" i="7"/>
  <c r="E826" i="7"/>
  <c r="E4397" i="7"/>
  <c r="E4104" i="7"/>
  <c r="E2020" i="7"/>
  <c r="E401" i="7"/>
  <c r="E1643" i="7"/>
  <c r="E532" i="7"/>
  <c r="E3937" i="7"/>
  <c r="E1834" i="7"/>
  <c r="E694" i="7"/>
  <c r="E411" i="7"/>
  <c r="E1054" i="7"/>
  <c r="E2272" i="7"/>
  <c r="E914" i="7"/>
  <c r="E4181" i="7"/>
  <c r="E1673" i="7"/>
  <c r="E1504" i="7"/>
  <c r="E2287" i="7"/>
  <c r="E1781" i="7"/>
  <c r="E1878" i="7"/>
  <c r="E675" i="7"/>
  <c r="E2112" i="7"/>
  <c r="E415" i="7"/>
  <c r="E2248" i="7"/>
  <c r="E864" i="7"/>
  <c r="E1432" i="7"/>
  <c r="E2611" i="7"/>
  <c r="E1272" i="7"/>
  <c r="E1507" i="7"/>
  <c r="E2352" i="7"/>
  <c r="E1471" i="7"/>
  <c r="E1001" i="7"/>
  <c r="E2353" i="7"/>
  <c r="E4105" i="7"/>
  <c r="E357" i="7"/>
  <c r="E1025" i="7"/>
  <c r="E849" i="7"/>
  <c r="E911" i="7"/>
  <c r="E712" i="7"/>
  <c r="E1088" i="7"/>
  <c r="E1948" i="7"/>
  <c r="E3995" i="7"/>
  <c r="E1470" i="7"/>
  <c r="E4180" i="7"/>
  <c r="E4175" i="7"/>
  <c r="E850" i="7"/>
  <c r="E1968" i="7"/>
  <c r="E1879" i="7"/>
  <c r="E928" i="7"/>
  <c r="E1772" i="7"/>
  <c r="E2145" i="7"/>
  <c r="E373" i="7"/>
  <c r="E2269" i="7"/>
  <c r="E1782" i="7"/>
  <c r="E1062" i="7"/>
  <c r="E1990" i="7"/>
  <c r="E2271" i="7"/>
  <c r="E3952" i="7"/>
  <c r="E827" i="7"/>
  <c r="E1683" i="7"/>
  <c r="E2081" i="7"/>
  <c r="E1784" i="7"/>
  <c r="E772" i="7"/>
  <c r="E1799" i="7"/>
  <c r="E676" i="7"/>
  <c r="E710" i="7"/>
  <c r="E450" i="7"/>
  <c r="E2234" i="7"/>
  <c r="E3949" i="7"/>
  <c r="E1125" i="7"/>
  <c r="E4467" i="7"/>
  <c r="E1931" i="7"/>
  <c r="E4106" i="7"/>
  <c r="E1754" i="7"/>
  <c r="E2354" i="7"/>
  <c r="E1649" i="7"/>
  <c r="E2661" i="7"/>
  <c r="E1809" i="7"/>
  <c r="E1525" i="7"/>
  <c r="E1569" i="7"/>
  <c r="E488" i="7"/>
  <c r="E2095" i="7"/>
  <c r="E443" i="7"/>
  <c r="E2561" i="7"/>
  <c r="E2177" i="7"/>
  <c r="E2355" i="7"/>
  <c r="E462" i="7"/>
  <c r="E4468" i="7"/>
  <c r="E770" i="7"/>
  <c r="E2620" i="7"/>
  <c r="E2598" i="7"/>
  <c r="E1369" i="7"/>
  <c r="E1785" i="7"/>
  <c r="E4346" i="7"/>
  <c r="E4237" i="7"/>
  <c r="E4421" i="7"/>
  <c r="E1206" i="7"/>
  <c r="E2619" i="7"/>
  <c r="E1433" i="7"/>
  <c r="E969" i="7"/>
  <c r="E3950" i="7"/>
  <c r="E1182" i="7"/>
  <c r="E1069" i="7"/>
  <c r="E894" i="7"/>
  <c r="E442" i="7"/>
  <c r="E2711" i="7"/>
  <c r="E2356" i="7"/>
  <c r="E636" i="7"/>
  <c r="E472" i="7"/>
  <c r="E4216" i="7"/>
  <c r="E2357" i="7"/>
  <c r="E2358" i="7"/>
  <c r="E1551" i="7"/>
  <c r="E1407" i="7"/>
  <c r="E509" i="7"/>
  <c r="E4394" i="7"/>
  <c r="E1949" i="7"/>
  <c r="E1577" i="7"/>
  <c r="E2359" i="7"/>
  <c r="E4247" i="7"/>
  <c r="E2360" i="7"/>
  <c r="E1282" i="7"/>
  <c r="E2361" i="7"/>
  <c r="E1341" i="7"/>
  <c r="E672" i="7"/>
  <c r="E380" i="7"/>
  <c r="E4107" i="7"/>
  <c r="E870" i="7"/>
  <c r="E665" i="7"/>
  <c r="E1491" i="7"/>
  <c r="E2362" i="7"/>
  <c r="E1668" i="7"/>
  <c r="E1333" i="7"/>
  <c r="E1032" i="7"/>
  <c r="E422" i="7"/>
  <c r="E589" i="7"/>
  <c r="E1177" i="7"/>
  <c r="E899" i="7"/>
  <c r="E1331" i="7"/>
  <c r="E524" i="7"/>
  <c r="E2692" i="7"/>
  <c r="E1332" i="7"/>
  <c r="E2710" i="7"/>
  <c r="E1144" i="7"/>
  <c r="E597" i="7"/>
  <c r="E1314" i="7"/>
  <c r="E1137" i="7"/>
  <c r="E1691" i="7"/>
  <c r="E1694" i="7"/>
  <c r="E669" i="7"/>
  <c r="E1024" i="7"/>
  <c r="E1344" i="7"/>
  <c r="E1315" i="7"/>
  <c r="E4108" i="7"/>
  <c r="E2363" i="7"/>
  <c r="E1086" i="7"/>
  <c r="E796" i="7"/>
  <c r="E1191" i="7"/>
  <c r="E2364" i="7"/>
  <c r="E637" i="7"/>
  <c r="E584" i="7"/>
  <c r="E2365" i="7"/>
  <c r="E1693" i="7"/>
  <c r="E2366" i="7"/>
  <c r="E4307" i="7"/>
  <c r="E1680" i="7"/>
  <c r="E2728" i="7"/>
  <c r="E4109" i="7"/>
  <c r="E4110" i="7"/>
  <c r="E1073" i="7"/>
  <c r="E2235" i="7"/>
  <c r="E1029" i="7"/>
  <c r="E4347" i="7"/>
  <c r="E1345" i="7"/>
  <c r="E3979" i="7"/>
  <c r="E2367" i="7"/>
  <c r="E1946" i="7"/>
  <c r="E1692" i="7"/>
  <c r="E1408" i="7"/>
  <c r="E972" i="7"/>
  <c r="E4111" i="7"/>
  <c r="E4112" i="7"/>
  <c r="E2181" i="7"/>
  <c r="E1929" i="7"/>
  <c r="E1622" i="7"/>
  <c r="E2019" i="7"/>
  <c r="E2368" i="7"/>
  <c r="E2221" i="7"/>
  <c r="E2369" i="7"/>
  <c r="E1957" i="7"/>
  <c r="E1207" i="7"/>
  <c r="E2556" i="7"/>
  <c r="E684" i="7"/>
  <c r="E4348" i="7"/>
  <c r="E1347" i="7"/>
  <c r="E1194" i="7"/>
  <c r="E2775" i="7"/>
  <c r="E747" i="7"/>
  <c r="E773" i="7"/>
  <c r="E1330" i="7"/>
  <c r="E686" i="7"/>
  <c r="E2776" i="7"/>
  <c r="E1930" i="7"/>
  <c r="E2370" i="7"/>
  <c r="E1898" i="7"/>
  <c r="E2228" i="7"/>
  <c r="E1348" i="7"/>
  <c r="E638" i="7"/>
  <c r="E2777" i="7"/>
  <c r="E2029" i="7"/>
  <c r="E2371" i="7"/>
  <c r="E2372" i="7"/>
  <c r="E1758" i="7"/>
  <c r="E549" i="7"/>
  <c r="E1456" i="7"/>
  <c r="E2612" i="7"/>
  <c r="E2088" i="7"/>
  <c r="E1947" i="7"/>
  <c r="E1911" i="7"/>
  <c r="E1991" i="7"/>
  <c r="E677" i="7"/>
  <c r="E866" i="7"/>
  <c r="E865" i="7"/>
  <c r="E2373" i="7"/>
  <c r="E1841" i="7"/>
  <c r="E2615" i="7"/>
  <c r="E562" i="7"/>
  <c r="E2778" i="7"/>
  <c r="E2374" i="7"/>
  <c r="E726" i="7"/>
  <c r="E2119" i="7"/>
  <c r="E2375" i="7"/>
  <c r="E750" i="7"/>
  <c r="E1445" i="7"/>
  <c r="E2693" i="7"/>
  <c r="E4195" i="7"/>
  <c r="E1199" i="7"/>
  <c r="E2376" i="7"/>
  <c r="E1604" i="7"/>
  <c r="E1764" i="7"/>
  <c r="E1801" i="7"/>
  <c r="E771" i="7"/>
  <c r="E2628" i="7"/>
  <c r="E1326" i="7"/>
  <c r="E2723" i="7"/>
  <c r="E1110" i="7"/>
  <c r="E803" i="7"/>
  <c r="E1972" i="7"/>
  <c r="E2377" i="7"/>
  <c r="E496" i="7"/>
  <c r="E4226" i="7"/>
  <c r="E2101" i="7"/>
  <c r="E888" i="7"/>
  <c r="E1443" i="7"/>
  <c r="E639" i="7"/>
  <c r="E2779" i="7"/>
  <c r="E1352" i="7"/>
  <c r="E517" i="7"/>
  <c r="E2241" i="7"/>
  <c r="E1197" i="7"/>
  <c r="E890" i="7"/>
  <c r="E563" i="7"/>
  <c r="E2378" i="7"/>
  <c r="E2379" i="7"/>
  <c r="E2380" i="7"/>
  <c r="E2381" i="7"/>
  <c r="E2382" i="7"/>
  <c r="E4113" i="7"/>
  <c r="E1297" i="7"/>
  <c r="E3924" i="7"/>
  <c r="E1126" i="7"/>
  <c r="E2383" i="7"/>
  <c r="E1129" i="7"/>
  <c r="E804" i="7"/>
  <c r="E1350" i="7"/>
  <c r="E428" i="7"/>
  <c r="E2551" i="7"/>
  <c r="E2384" i="7"/>
  <c r="E557" i="7"/>
  <c r="E3958" i="7"/>
  <c r="E1780" i="7"/>
  <c r="E1159" i="7"/>
  <c r="E1349" i="7"/>
  <c r="E1797" i="7"/>
  <c r="E1340" i="7"/>
  <c r="E1031" i="7"/>
  <c r="E4114" i="7"/>
  <c r="E555" i="7"/>
  <c r="E2385" i="7"/>
  <c r="E1027" i="7"/>
  <c r="E1227" i="7"/>
  <c r="E1696" i="7"/>
  <c r="E1201" i="7"/>
  <c r="E1705" i="7"/>
  <c r="E700" i="7"/>
  <c r="E2144" i="7"/>
  <c r="E1149" i="7"/>
  <c r="E1616" i="7"/>
  <c r="E1188" i="7"/>
  <c r="E1346" i="7"/>
  <c r="E2716" i="7"/>
  <c r="E1209" i="7"/>
  <c r="E2386" i="7"/>
  <c r="E2387" i="7"/>
  <c r="E1695" i="7"/>
  <c r="E2780" i="7"/>
  <c r="E640" i="7"/>
  <c r="E903" i="7"/>
  <c r="E558" i="7"/>
  <c r="E2388" i="7"/>
  <c r="E2616" i="7"/>
  <c r="E1595" i="7"/>
  <c r="E4194" i="7"/>
  <c r="E764" i="7"/>
  <c r="E564" i="7"/>
  <c r="E2814" i="7"/>
  <c r="E348" i="7"/>
  <c r="E2389" i="7"/>
  <c r="E1184" i="7"/>
  <c r="E4469" i="7"/>
  <c r="E2390" i="7"/>
  <c r="E2140" i="7"/>
  <c r="E2391" i="7"/>
  <c r="E3996" i="7"/>
  <c r="E2737" i="7"/>
  <c r="E2028" i="7"/>
  <c r="E658" i="7"/>
  <c r="E1264" i="7"/>
  <c r="E1224" i="7"/>
  <c r="E1921" i="7"/>
  <c r="E881" i="7"/>
  <c r="E1338" i="7"/>
  <c r="E802" i="7"/>
  <c r="E3997" i="7"/>
  <c r="E2225" i="7"/>
  <c r="E1158" i="7"/>
  <c r="E473" i="7"/>
  <c r="E1787" i="7"/>
  <c r="E808" i="7"/>
  <c r="E1219" i="7"/>
  <c r="E4115" i="7"/>
  <c r="E1479" i="7"/>
  <c r="E1170" i="7"/>
  <c r="E2613" i="7"/>
  <c r="E4116" i="7"/>
  <c r="E561" i="7"/>
  <c r="E2392" i="7"/>
  <c r="E1226" i="7"/>
  <c r="E1339" i="7"/>
  <c r="E1133" i="7"/>
  <c r="E1117" i="7"/>
  <c r="E371" i="7"/>
  <c r="E426" i="7"/>
  <c r="E577" i="7"/>
  <c r="E4470" i="7"/>
  <c r="E2393" i="7"/>
  <c r="E1225" i="7"/>
  <c r="E1926" i="7"/>
  <c r="E554" i="7"/>
  <c r="E598" i="7"/>
  <c r="E370" i="7"/>
  <c r="E1046" i="7"/>
  <c r="E1608" i="7"/>
  <c r="E1563" i="7"/>
  <c r="E2394" i="7"/>
  <c r="E2781" i="7"/>
  <c r="E2395" i="7"/>
  <c r="E807" i="7"/>
  <c r="E2396" i="7"/>
  <c r="E1893" i="7"/>
  <c r="E2397" i="7"/>
  <c r="E641" i="7"/>
  <c r="E642" i="7"/>
  <c r="E2230" i="7"/>
  <c r="E1255" i="7"/>
  <c r="E1048" i="7"/>
  <c r="E1417" i="7"/>
  <c r="E643" i="7"/>
  <c r="E1989" i="7"/>
  <c r="E2398" i="7"/>
  <c r="E1387" i="7"/>
  <c r="E1151" i="7"/>
  <c r="E2721" i="7"/>
  <c r="E644" i="7"/>
  <c r="E2782" i="7"/>
  <c r="E1248" i="7"/>
  <c r="E3982" i="7"/>
  <c r="E1486" i="7"/>
  <c r="E872" i="7"/>
  <c r="E1396" i="7"/>
  <c r="E1971" i="7"/>
  <c r="E4349" i="7"/>
  <c r="E1411" i="7"/>
  <c r="E494" i="7"/>
  <c r="E2399" i="7"/>
  <c r="E2717" i="7"/>
  <c r="E2400" i="7"/>
  <c r="E2401" i="7"/>
  <c r="E645" i="7"/>
  <c r="E2016" i="7"/>
  <c r="E859" i="7"/>
  <c r="E1065" i="7"/>
  <c r="E2010" i="7"/>
  <c r="E1057" i="7"/>
  <c r="E2309" i="7"/>
  <c r="E1260" i="7"/>
  <c r="E4251" i="7"/>
  <c r="E1485" i="7"/>
  <c r="E504" i="7"/>
  <c r="E1451" i="7"/>
  <c r="E4428" i="7"/>
  <c r="E1559" i="7"/>
  <c r="E1193" i="7"/>
  <c r="E1240" i="7"/>
  <c r="E1650" i="7"/>
  <c r="E646" i="7"/>
  <c r="E2402" i="7"/>
  <c r="E2307" i="7"/>
  <c r="E1932" i="7"/>
  <c r="E3966" i="7"/>
  <c r="E1242" i="7"/>
  <c r="E2211" i="7"/>
  <c r="E883" i="7"/>
  <c r="E707" i="7"/>
  <c r="E1141" i="7"/>
  <c r="E2217" i="7"/>
  <c r="E1241" i="7"/>
  <c r="E706" i="7"/>
  <c r="E4199" i="7"/>
  <c r="E2403" i="7"/>
  <c r="E2404" i="7"/>
  <c r="E1252" i="7"/>
  <c r="E647" i="7"/>
  <c r="E739" i="7"/>
  <c r="E4350" i="7"/>
  <c r="E2719" i="7"/>
  <c r="E1127" i="7"/>
  <c r="E4117" i="7"/>
  <c r="E1635" i="7"/>
  <c r="E1979" i="7"/>
  <c r="E4118" i="7"/>
  <c r="E1245" i="7"/>
  <c r="E1624" i="7"/>
  <c r="E3927" i="7"/>
  <c r="E1239" i="7"/>
  <c r="E1238" i="7"/>
  <c r="E1533" i="7"/>
  <c r="E2715" i="7"/>
  <c r="E2125" i="7"/>
  <c r="E846" i="7"/>
  <c r="E4471" i="7"/>
  <c r="E453" i="7"/>
  <c r="E783" i="7"/>
  <c r="E687" i="7"/>
  <c r="E4472" i="7"/>
  <c r="E1246" i="7"/>
  <c r="E708" i="7"/>
  <c r="E661" i="7"/>
  <c r="E765" i="7"/>
  <c r="E761" i="7"/>
  <c r="E2405" i="7"/>
  <c r="E1977" i="7"/>
  <c r="E419" i="7"/>
  <c r="E730" i="7"/>
  <c r="E2406" i="7"/>
  <c r="E4172" i="7"/>
  <c r="E590" i="7"/>
  <c r="E1319" i="7"/>
  <c r="E420" i="7"/>
  <c r="E1335" i="7"/>
  <c r="E1612" i="7"/>
  <c r="E2731" i="7"/>
  <c r="E1378" i="7"/>
  <c r="E896" i="7"/>
  <c r="E1229" i="7"/>
  <c r="E1927" i="7"/>
  <c r="E2783" i="7"/>
  <c r="E1213" i="7"/>
  <c r="E4119" i="7"/>
  <c r="E1079" i="7"/>
  <c r="E1243" i="7"/>
  <c r="E2784" i="7"/>
  <c r="E455" i="7"/>
  <c r="E2407" i="7"/>
  <c r="E2408" i="7"/>
  <c r="E2785" i="7"/>
  <c r="E1234" i="7"/>
  <c r="E1606" i="7"/>
  <c r="E815" i="7"/>
  <c r="E2409" i="7"/>
  <c r="E648" i="7"/>
  <c r="E797" i="7"/>
  <c r="E511" i="7"/>
  <c r="E1235" i="7"/>
  <c r="E2786" i="7"/>
  <c r="E599" i="7"/>
  <c r="E4398" i="7"/>
  <c r="E4260" i="7"/>
  <c r="E548" i="7"/>
  <c r="E1051" i="7"/>
  <c r="E2705" i="7"/>
  <c r="E582" i="7"/>
  <c r="E2636" i="7"/>
  <c r="E1034" i="7"/>
  <c r="E1759" i="7"/>
  <c r="E2027" i="7"/>
  <c r="E2410" i="7"/>
  <c r="E2411" i="7"/>
  <c r="E2412" i="7"/>
  <c r="E2413" i="7"/>
  <c r="E2414" i="7"/>
  <c r="E2415" i="7"/>
  <c r="E1753" i="7"/>
  <c r="E578" i="7"/>
  <c r="E1202" i="7"/>
  <c r="E1211" i="7"/>
  <c r="E879" i="7"/>
  <c r="E1258" i="7"/>
  <c r="E2416" i="7"/>
  <c r="E768" i="7"/>
  <c r="E4396" i="7"/>
  <c r="E649" i="7"/>
  <c r="E580" i="7"/>
  <c r="E1233" i="7"/>
  <c r="E2417" i="7"/>
  <c r="E874" i="7"/>
  <c r="E798" i="7"/>
  <c r="E2566" i="7"/>
  <c r="E2418" i="7"/>
  <c r="E451" i="7"/>
  <c r="E591" i="7"/>
  <c r="E2419" i="7"/>
  <c r="E1644" i="7"/>
  <c r="E1905" i="7"/>
  <c r="E2147" i="7"/>
  <c r="E1794" i="7"/>
  <c r="E581" i="7"/>
  <c r="E650" i="7"/>
  <c r="E698" i="7"/>
  <c r="E1142" i="7"/>
  <c r="E593" i="7"/>
  <c r="E2625" i="7"/>
  <c r="E814" i="7"/>
  <c r="E2748" i="7"/>
  <c r="E1397" i="7"/>
  <c r="E670" i="7"/>
  <c r="E2722" i="7"/>
  <c r="E2420" i="7"/>
  <c r="E2588" i="7"/>
  <c r="E651" i="7"/>
  <c r="E341" i="7"/>
  <c r="E2421" i="7"/>
  <c r="E573" i="7"/>
  <c r="E2734" i="7"/>
  <c r="E751" i="7"/>
  <c r="E1323" i="7"/>
  <c r="E2749" i="7"/>
  <c r="E4186" i="7"/>
  <c r="E522" i="7"/>
  <c r="E4120" i="7"/>
  <c r="E1160" i="7"/>
  <c r="E1449" i="7"/>
  <c r="E720" i="7"/>
  <c r="E923" i="7"/>
  <c r="E1361" i="7"/>
  <c r="E2562" i="7"/>
  <c r="E973" i="7"/>
  <c r="E2422" i="7"/>
  <c r="E2423" i="7"/>
  <c r="E2424" i="7"/>
  <c r="E935" i="7"/>
  <c r="E2640" i="7"/>
  <c r="E1453" i="7"/>
  <c r="E4121" i="7"/>
  <c r="E507" i="7"/>
  <c r="E572" i="7"/>
  <c r="E1154" i="7"/>
  <c r="E1999" i="7"/>
  <c r="E1996" i="7"/>
  <c r="E2104" i="7"/>
  <c r="E4122" i="7"/>
  <c r="E1984" i="7"/>
  <c r="E475" i="7"/>
  <c r="E2218" i="7"/>
  <c r="E2590" i="7"/>
  <c r="E2622" i="7"/>
  <c r="E4351" i="7"/>
  <c r="E539" i="7"/>
  <c r="E2550" i="7"/>
  <c r="E535" i="7"/>
  <c r="E485" i="7"/>
  <c r="E2425" i="7"/>
  <c r="E565" i="7"/>
  <c r="E652" i="7"/>
  <c r="E2426" i="7"/>
  <c r="E1268" i="7"/>
  <c r="E925" i="7"/>
  <c r="E2427" i="7"/>
  <c r="E1788" i="7"/>
  <c r="E1300" i="7"/>
  <c r="E709" i="7"/>
  <c r="E758" i="7"/>
  <c r="E2584" i="7"/>
  <c r="E1259" i="7"/>
  <c r="E722" i="7"/>
  <c r="E2428" i="7"/>
  <c r="E2787" i="7"/>
  <c r="E1704" i="7"/>
  <c r="E2429" i="7"/>
  <c r="E657" i="7"/>
  <c r="E1205" i="7"/>
  <c r="E2430" i="7"/>
  <c r="E880" i="7"/>
  <c r="E566" i="7"/>
  <c r="E2431" i="7"/>
  <c r="E1811" i="7"/>
  <c r="E2432" i="7"/>
  <c r="E1605" i="7"/>
  <c r="E2433" i="7"/>
  <c r="E459" i="7"/>
  <c r="E2434" i="7"/>
  <c r="E2182" i="7"/>
  <c r="E2435" i="7"/>
  <c r="E2436" i="7"/>
  <c r="E2437" i="7"/>
  <c r="E2438" i="7"/>
  <c r="E567" i="7"/>
  <c r="E2439" i="7"/>
  <c r="E2709" i="7"/>
  <c r="E544" i="7"/>
  <c r="E592" i="7"/>
  <c r="E2440" i="7"/>
  <c r="E2694" i="7"/>
  <c r="E800" i="7"/>
  <c r="E2441" i="7"/>
  <c r="E981" i="7"/>
  <c r="E2038" i="7"/>
  <c r="E2442" i="7"/>
  <c r="E514" i="7"/>
  <c r="E470" i="7"/>
  <c r="E2788" i="7"/>
  <c r="E2443" i="7"/>
  <c r="E2154" i="7"/>
  <c r="E2444" i="7"/>
  <c r="E653" i="7"/>
  <c r="E1669" i="7"/>
  <c r="E2445" i="7"/>
  <c r="E2446" i="7"/>
  <c r="E1171" i="7"/>
  <c r="E585" i="7"/>
  <c r="E2227" i="7"/>
  <c r="E1299" i="7"/>
  <c r="E2133" i="7"/>
  <c r="E574" i="7"/>
  <c r="E513" i="7"/>
  <c r="E2000" i="7"/>
  <c r="E490" i="7"/>
  <c r="E1452" i="7"/>
  <c r="E2096" i="7"/>
  <c r="E512" i="7"/>
  <c r="E541" i="7"/>
  <c r="E1421" i="7"/>
  <c r="E492" i="7"/>
  <c r="E2132" i="7"/>
  <c r="E575" i="7"/>
  <c r="E2013" i="7"/>
  <c r="E1215" i="7"/>
  <c r="E491" i="7"/>
  <c r="E2830" i="7"/>
  <c r="E416" i="7"/>
  <c r="E4170" i="7"/>
  <c r="E1050" i="7"/>
  <c r="E965" i="7"/>
  <c r="E2447" i="7"/>
  <c r="E1625" i="7"/>
  <c r="E2161" i="7"/>
  <c r="E530" i="7"/>
  <c r="E1917" i="7"/>
  <c r="E576" i="7"/>
  <c r="E1203" i="7"/>
  <c r="E666" i="7"/>
  <c r="E4173" i="7"/>
  <c r="E568" i="7"/>
  <c r="E356" i="7"/>
  <c r="E569" i="7"/>
  <c r="E1222" i="7"/>
  <c r="E2448" i="7"/>
  <c r="E654" i="7"/>
  <c r="E2449" i="7"/>
  <c r="E2450" i="7"/>
  <c r="E2451" i="7"/>
  <c r="E1198" i="7"/>
  <c r="E570" i="7"/>
  <c r="E1697" i="7"/>
  <c r="E2452" i="7"/>
  <c r="E1189" i="7"/>
  <c r="E680" i="7"/>
  <c r="E2453" i="7"/>
  <c r="E1637" i="7"/>
  <c r="E1231" i="7"/>
  <c r="E789" i="7"/>
  <c r="E2454" i="7"/>
  <c r="E791" i="7"/>
  <c r="E1230" i="7"/>
  <c r="E2455" i="7"/>
  <c r="E2456" i="7"/>
  <c r="E886" i="7"/>
  <c r="E693" i="7"/>
  <c r="E2457" i="7"/>
  <c r="E425" i="7"/>
  <c r="E2458" i="7"/>
  <c r="E892" i="7"/>
  <c r="E2695" i="7"/>
  <c r="E2459" i="7"/>
  <c r="E2033" i="7"/>
  <c r="E696" i="7"/>
  <c r="E579" i="7"/>
  <c r="E2460" i="7"/>
  <c r="E916" i="7"/>
  <c r="E2139" i="7"/>
  <c r="E1212" i="7"/>
  <c r="E2461" i="7"/>
  <c r="E2462" i="7"/>
  <c r="E2575" i="7"/>
  <c r="E2278" i="7"/>
  <c r="E1360" i="7"/>
  <c r="E2463" i="7"/>
  <c r="E2464" i="7"/>
  <c r="E1139" i="7"/>
  <c r="E778" i="7"/>
  <c r="E4123" i="7"/>
  <c r="E344" i="7"/>
  <c r="E1251" i="7"/>
  <c r="E2465" i="7"/>
  <c r="E2466" i="7"/>
  <c r="E1490" i="7"/>
  <c r="E2467" i="7"/>
  <c r="E2468" i="7"/>
  <c r="E1037" i="7"/>
  <c r="E1359" i="7"/>
  <c r="E966" i="7"/>
  <c r="E4369" i="7"/>
  <c r="E545" i="7"/>
  <c r="E4373" i="7"/>
  <c r="E1642" i="7"/>
  <c r="E2639" i="7"/>
  <c r="E2469" i="7"/>
  <c r="E550" i="7"/>
  <c r="E2470" i="7"/>
  <c r="E2068" i="7"/>
  <c r="E2812" i="7"/>
  <c r="E889" i="7"/>
  <c r="E528" i="7"/>
  <c r="E1306" i="7"/>
  <c r="E927" i="7"/>
  <c r="E1097" i="7"/>
  <c r="E1562" i="7"/>
  <c r="E2471" i="7"/>
  <c r="E2472" i="7"/>
  <c r="E4473" i="7"/>
  <c r="E600" i="7"/>
  <c r="E1200" i="7"/>
  <c r="E4124" i="7"/>
  <c r="E2473" i="7"/>
  <c r="E2474" i="7"/>
  <c r="E1204" i="7"/>
  <c r="E985" i="7"/>
  <c r="E862" i="7"/>
  <c r="E4474" i="7"/>
  <c r="E2475" i="7"/>
  <c r="E407" i="7"/>
  <c r="E1501" i="7"/>
  <c r="E1136" i="7"/>
  <c r="E1303" i="7"/>
  <c r="E1769" i="7"/>
  <c r="E2476" i="7"/>
  <c r="E2477" i="7"/>
  <c r="E1221" i="7"/>
  <c r="E4125" i="7"/>
  <c r="E518" i="7"/>
  <c r="E484" i="7"/>
  <c r="E1922" i="7"/>
  <c r="E383" i="7"/>
  <c r="E2478" i="7"/>
  <c r="E1531" i="7"/>
  <c r="E1751" i="7"/>
  <c r="E2479" i="7"/>
  <c r="E601" i="7"/>
  <c r="E1786" i="7"/>
  <c r="E1757" i="7"/>
  <c r="E2582" i="7"/>
  <c r="E2480" i="7"/>
  <c r="E766" i="7"/>
  <c r="E2207" i="7"/>
  <c r="E2481" i="7"/>
  <c r="E719" i="7"/>
  <c r="E2797" i="7"/>
  <c r="E4433" i="7"/>
  <c r="E729" i="7"/>
  <c r="E4185" i="7"/>
  <c r="E1909" i="7"/>
  <c r="E4475" i="7"/>
  <c r="E2822" i="7"/>
  <c r="E2482" i="7"/>
  <c r="E989" i="7"/>
  <c r="E2483" i="7"/>
  <c r="E1943" i="7"/>
  <c r="E1599" i="7"/>
  <c r="E1413" i="7"/>
  <c r="E4427" i="7"/>
  <c r="E1839" i="7"/>
  <c r="E559" i="7"/>
  <c r="E679" i="7"/>
  <c r="E1897" i="7"/>
  <c r="E560" i="7"/>
  <c r="E1832" i="7"/>
  <c r="E4126" i="7"/>
  <c r="E900" i="7"/>
  <c r="E1998" i="7"/>
  <c r="E4127" i="7"/>
  <c r="E1924" i="7"/>
  <c r="E2001" i="7"/>
  <c r="E2103" i="7"/>
  <c r="E2484" i="7"/>
  <c r="E2485" i="7"/>
  <c r="E1105" i="7"/>
  <c r="E2486" i="7"/>
  <c r="E2083" i="7"/>
  <c r="E2580" i="7"/>
  <c r="E2487" i="7"/>
  <c r="E1976" i="7"/>
  <c r="E4128" i="7"/>
  <c r="E2488" i="7"/>
  <c r="E1109" i="7"/>
  <c r="E2489" i="7"/>
  <c r="E4129" i="7"/>
  <c r="E1409" i="7"/>
  <c r="E1473" i="7"/>
  <c r="E2490" i="7"/>
  <c r="E926" i="7"/>
  <c r="E1896" i="7"/>
  <c r="E664" i="7"/>
  <c r="E2491" i="7"/>
  <c r="E2593" i="7"/>
  <c r="E2492" i="7"/>
  <c r="E1636" i="7"/>
  <c r="E1469" i="7"/>
  <c r="E542" i="7"/>
  <c r="E2493" i="7"/>
  <c r="E1337" i="7"/>
  <c r="E2586" i="7"/>
  <c r="E1107" i="7"/>
  <c r="E1572" i="7"/>
  <c r="E2604" i="7"/>
  <c r="E2494" i="7"/>
  <c r="E1220" i="7"/>
  <c r="E2495" i="7"/>
  <c r="E1302" i="7"/>
  <c r="E991" i="7"/>
  <c r="E1228" i="7"/>
  <c r="E3974" i="7"/>
  <c r="E1317" i="7"/>
  <c r="E2747" i="7"/>
  <c r="E1119" i="7"/>
  <c r="E4130" i="7"/>
  <c r="E571" i="7"/>
  <c r="E1155" i="7"/>
  <c r="E594" i="7"/>
  <c r="E1148" i="7"/>
  <c r="E2817" i="7"/>
  <c r="E345" i="7"/>
  <c r="E4382" i="7"/>
  <c r="E417" i="7"/>
  <c r="E2496" i="7"/>
  <c r="E974" i="7"/>
  <c r="E2126" i="7"/>
  <c r="E655" i="7"/>
  <c r="E2497" i="7"/>
  <c r="E2498" i="7"/>
  <c r="E1254" i="7"/>
  <c r="E2499" i="7"/>
  <c r="E2500" i="7"/>
  <c r="E195" i="7"/>
  <c r="E2501" i="7"/>
  <c r="E4383" i="7"/>
  <c r="E2" i="7"/>
  <c r="E230" i="7"/>
  <c r="E247" i="7"/>
  <c r="E218" i="7"/>
  <c r="E211" i="7"/>
  <c r="E237" i="7"/>
  <c r="E231" i="7"/>
  <c r="E111" i="7"/>
  <c r="E2502" i="7"/>
  <c r="E2818" i="7"/>
  <c r="E2503" i="7"/>
  <c r="E2504" i="7"/>
  <c r="E1748" i="7"/>
  <c r="E2607" i="7"/>
  <c r="E3962" i="7"/>
  <c r="E24" i="7"/>
  <c r="E186" i="7"/>
  <c r="E1719" i="7"/>
  <c r="E2505" i="7"/>
  <c r="E2184" i="7"/>
  <c r="E1825" i="7"/>
  <c r="E2506" i="7"/>
  <c r="E388" i="7"/>
  <c r="E1895" i="7"/>
  <c r="E2608" i="7"/>
  <c r="E2127" i="7"/>
  <c r="E107" i="7"/>
  <c r="E18" i="7"/>
  <c r="E2507" i="7"/>
  <c r="E140" i="7"/>
  <c r="E3998" i="7"/>
  <c r="E1836" i="7"/>
  <c r="E1737" i="7"/>
  <c r="E2508" i="7"/>
  <c r="E2171" i="7"/>
  <c r="E2718" i="7"/>
  <c r="E2509" i="7"/>
  <c r="E2510" i="7"/>
  <c r="E173" i="7"/>
  <c r="E325" i="7"/>
  <c r="E2609" i="7"/>
  <c r="E214" i="7"/>
  <c r="E2511" i="7"/>
  <c r="E2512" i="7"/>
  <c r="E65" i="7"/>
  <c r="E2513" i="7"/>
  <c r="E1826" i="7"/>
  <c r="E2839" i="7"/>
  <c r="E2162" i="7"/>
  <c r="E2122" i="7"/>
  <c r="E2514" i="7"/>
  <c r="E2696" i="7"/>
  <c r="E2515" i="7"/>
  <c r="E2516" i="7"/>
  <c r="E134" i="7"/>
  <c r="E4379" i="7"/>
  <c r="E2517" i="7"/>
  <c r="E2098" i="7"/>
  <c r="E2697" i="7"/>
  <c r="E115" i="7"/>
  <c r="E204" i="7"/>
  <c r="E2698" i="7"/>
  <c r="E305" i="7"/>
  <c r="E229" i="7"/>
  <c r="E2732" i="7"/>
  <c r="E4476" i="7"/>
  <c r="E90" i="7"/>
  <c r="E2518" i="7"/>
  <c r="E51" i="7"/>
  <c r="E175" i="7"/>
  <c r="E2519" i="7"/>
  <c r="E236" i="7"/>
  <c r="E2138" i="7"/>
  <c r="E212" i="7"/>
  <c r="E293" i="7"/>
  <c r="E221" i="7"/>
  <c r="E2733" i="7"/>
  <c r="E2699" i="7"/>
  <c r="E206" i="7"/>
  <c r="E266" i="7"/>
  <c r="E142" i="7"/>
  <c r="E88" i="7"/>
  <c r="E205" i="7"/>
  <c r="E2520" i="7"/>
  <c r="E2521" i="7"/>
  <c r="E2567" i="7"/>
  <c r="E213" i="7"/>
  <c r="E62" i="7"/>
  <c r="E303" i="7"/>
  <c r="E4276" i="7"/>
  <c r="E63" i="7"/>
  <c r="E103" i="7"/>
  <c r="E2129" i="7"/>
  <c r="E4259" i="7"/>
  <c r="E64" i="7"/>
  <c r="E4131" i="7"/>
  <c r="E3992" i="7"/>
  <c r="E122" i="7"/>
  <c r="E201" i="7"/>
  <c r="E311" i="7"/>
  <c r="E169" i="7"/>
  <c r="E2574" i="7"/>
  <c r="E191" i="7"/>
  <c r="E2130" i="7"/>
  <c r="E1918" i="7"/>
  <c r="E61" i="7"/>
  <c r="E2579" i="7"/>
  <c r="E49" i="7"/>
  <c r="E254" i="7"/>
  <c r="E2843" i="7"/>
  <c r="E4424" i="7"/>
  <c r="E9" i="7"/>
  <c r="E4352" i="7"/>
  <c r="E2789" i="7"/>
  <c r="E147" i="7"/>
  <c r="E194" i="7"/>
  <c r="E224" i="7"/>
  <c r="E4274" i="7"/>
  <c r="E2143" i="7"/>
  <c r="E59" i="7"/>
  <c r="E4298" i="7"/>
  <c r="E256" i="7"/>
  <c r="E2149" i="7"/>
  <c r="E13" i="7"/>
  <c r="E2725" i="7"/>
  <c r="E83" i="7"/>
  <c r="E125" i="7"/>
  <c r="E91" i="7"/>
  <c r="E2522" i="7"/>
  <c r="E202" i="7"/>
  <c r="E2576" i="7"/>
  <c r="E208" i="7"/>
  <c r="E207" i="7"/>
  <c r="E249" i="7"/>
  <c r="E272" i="7"/>
  <c r="E53" i="7"/>
  <c r="E4353" i="7"/>
  <c r="E259" i="7"/>
  <c r="E2523" i="7"/>
  <c r="E318" i="7"/>
  <c r="E217" i="7"/>
  <c r="E288" i="7"/>
  <c r="E1727" i="7"/>
  <c r="E2573" i="7"/>
  <c r="E2581" i="7"/>
  <c r="E2524" i="7"/>
  <c r="E248" i="7"/>
  <c r="E4200" i="7"/>
  <c r="E170" i="7"/>
  <c r="E239" i="7"/>
  <c r="E2585" i="7"/>
  <c r="E2840" i="7"/>
  <c r="E246" i="7"/>
  <c r="E1715" i="7"/>
  <c r="E1720" i="7"/>
  <c r="E105" i="7"/>
  <c r="E4264" i="7"/>
  <c r="E4296" i="7"/>
  <c r="E4277" i="7"/>
  <c r="E257" i="7"/>
  <c r="E4201" i="7"/>
  <c r="E251" i="7"/>
  <c r="E4354" i="7"/>
  <c r="E3" i="7"/>
  <c r="E197" i="7"/>
  <c r="E133" i="7"/>
  <c r="E336" i="7"/>
  <c r="E2587" i="7"/>
  <c r="E2525" i="7"/>
  <c r="E273" i="7"/>
  <c r="E2011" i="7"/>
  <c r="E2555" i="7"/>
  <c r="E2571" i="7"/>
  <c r="E1900" i="7"/>
  <c r="E252" i="7"/>
  <c r="E1901" i="7"/>
  <c r="E1722" i="7"/>
  <c r="E2583" i="7"/>
  <c r="E19" i="7"/>
  <c r="E198" i="7"/>
  <c r="E334" i="7"/>
  <c r="E17" i="7"/>
  <c r="E138" i="7"/>
  <c r="E7" i="7"/>
  <c r="E1969" i="7"/>
  <c r="E1721" i="7"/>
  <c r="E2572" i="7"/>
  <c r="E2178" i="7"/>
  <c r="E4290" i="7"/>
  <c r="E200" i="7"/>
  <c r="E4132" i="7"/>
  <c r="E4282" i="7"/>
  <c r="E1827" i="7"/>
  <c r="E1880" i="7"/>
  <c r="E79" i="7"/>
  <c r="E21" i="7"/>
  <c r="E60" i="7"/>
  <c r="E250" i="7"/>
  <c r="E86" i="7"/>
  <c r="E87" i="7"/>
  <c r="E2526" i="7"/>
  <c r="E253" i="7"/>
  <c r="E3980" i="7"/>
  <c r="E1789" i="7"/>
  <c r="E89" i="7"/>
  <c r="E57" i="7"/>
  <c r="E255" i="7"/>
  <c r="E219" i="7"/>
  <c r="E2527" i="7"/>
  <c r="E132" i="7"/>
  <c r="E2528" i="7"/>
  <c r="E4202" i="7"/>
  <c r="E335" i="7"/>
  <c r="E2148" i="7"/>
  <c r="E4426" i="7"/>
  <c r="E14" i="7"/>
  <c r="E4297" i="7"/>
  <c r="E315" i="7"/>
  <c r="E276" i="7"/>
  <c r="E184" i="7"/>
  <c r="E245" i="7"/>
  <c r="E129" i="7"/>
  <c r="E2529" i="7"/>
  <c r="E92" i="7"/>
  <c r="E168" i="7"/>
  <c r="E4410" i="7"/>
  <c r="E159" i="7"/>
  <c r="E4" i="7"/>
  <c r="E2240" i="7"/>
  <c r="E258" i="7"/>
  <c r="E2790" i="7"/>
  <c r="E93" i="7"/>
  <c r="E135" i="7"/>
  <c r="E2017" i="7"/>
  <c r="E160" i="7"/>
  <c r="E161" i="7"/>
  <c r="E162" i="7"/>
  <c r="E163" i="7"/>
  <c r="E164" i="7"/>
  <c r="E165" i="7"/>
  <c r="E166" i="7"/>
  <c r="E167" i="7"/>
  <c r="E112" i="7"/>
  <c r="E113" i="7"/>
  <c r="E2134" i="7"/>
  <c r="E11" i="7"/>
  <c r="E2791" i="7"/>
  <c r="E2018" i="7"/>
  <c r="E4225" i="7"/>
  <c r="E1913" i="7"/>
  <c r="E2131" i="7"/>
  <c r="E2602" i="7"/>
  <c r="E271" i="7"/>
  <c r="E4203" i="7"/>
  <c r="E242" i="7"/>
  <c r="E243" i="7"/>
  <c r="E136" i="7"/>
  <c r="E158" i="7"/>
  <c r="E2530" i="7"/>
  <c r="E2531" i="7"/>
  <c r="E1726" i="7"/>
  <c r="E1742" i="7"/>
  <c r="E189" i="7"/>
  <c r="E220" i="7"/>
  <c r="E199" i="7"/>
  <c r="E68" i="7"/>
  <c r="E67" i="7"/>
  <c r="E4133" i="7"/>
  <c r="E4289" i="7"/>
  <c r="E339" i="7"/>
  <c r="E85" i="7"/>
  <c r="E4310" i="7"/>
  <c r="E308" i="7"/>
  <c r="E2220" i="7"/>
  <c r="E66" i="7"/>
  <c r="E69" i="7"/>
  <c r="E2532" i="7"/>
  <c r="E1804" i="7"/>
  <c r="E4134" i="7"/>
  <c r="E23" i="7"/>
  <c r="E4168" i="7"/>
  <c r="E116" i="7"/>
  <c r="E2167" i="7"/>
  <c r="E4166" i="7"/>
  <c r="E333" i="7"/>
  <c r="E104" i="7"/>
  <c r="E2533" i="7"/>
  <c r="E2166" i="7"/>
  <c r="E2534" i="7"/>
  <c r="E172" i="7"/>
  <c r="E4169" i="7"/>
  <c r="E2080" i="7"/>
  <c r="E1745" i="7"/>
  <c r="E143" i="7"/>
  <c r="E4355" i="7"/>
  <c r="E2048" i="7"/>
  <c r="E2727" i="7"/>
  <c r="E2535" i="7"/>
  <c r="E2168" i="7"/>
  <c r="E84" i="7"/>
  <c r="E2536" i="7"/>
  <c r="E176" i="7"/>
  <c r="E2537" i="7"/>
  <c r="E1744" i="7"/>
  <c r="E4204" i="7"/>
  <c r="E150" i="7"/>
  <c r="E2538" i="7"/>
  <c r="E2539" i="7"/>
  <c r="E235" i="7"/>
  <c r="E322" i="7"/>
  <c r="E4184" i="7"/>
  <c r="E1894" i="7"/>
  <c r="E2169" i="7"/>
  <c r="E4258" i="7"/>
  <c r="E286" i="7"/>
  <c r="E50" i="7"/>
  <c r="E121" i="7"/>
  <c r="E10" i="7"/>
  <c r="E282" i="7"/>
  <c r="E4135" i="7"/>
  <c r="E292" i="7"/>
  <c r="E118" i="7"/>
  <c r="E2735" i="7"/>
  <c r="E1712" i="7"/>
  <c r="E4211" i="7"/>
  <c r="E210" i="7"/>
  <c r="E152" i="7"/>
  <c r="E2729" i="7"/>
  <c r="E283" i="7"/>
  <c r="E119" i="7"/>
  <c r="E56" i="7"/>
  <c r="E131" i="7"/>
  <c r="E1981" i="7"/>
  <c r="E2540" i="7"/>
  <c r="E4430" i="7"/>
  <c r="E2263" i="7"/>
  <c r="E1746" i="7"/>
  <c r="E4425" i="7"/>
  <c r="E4356" i="7"/>
  <c r="E1755" i="7"/>
  <c r="E2736" i="7"/>
  <c r="E4477" i="7"/>
  <c r="E4417" i="7"/>
  <c r="E4291" i="7"/>
  <c r="E154" i="7"/>
  <c r="E326" i="7"/>
  <c r="E274" i="7"/>
  <c r="E2203" i="7"/>
  <c r="E177" i="7"/>
  <c r="E54" i="7"/>
  <c r="E78" i="7"/>
  <c r="E29" i="7"/>
  <c r="E320" i="7"/>
  <c r="E287" i="7"/>
  <c r="E179" i="7"/>
  <c r="E26" i="7"/>
  <c r="E33" i="7"/>
  <c r="E2541" i="7"/>
  <c r="E261" i="7"/>
  <c r="E94" i="7"/>
  <c r="E262" i="7"/>
  <c r="E185" i="7"/>
  <c r="E2792" i="7"/>
  <c r="E30" i="7"/>
  <c r="E291" i="7"/>
  <c r="E47" i="7"/>
  <c r="E260" i="7"/>
  <c r="E203" i="7"/>
  <c r="E4357" i="7"/>
  <c r="E2030" i="7"/>
  <c r="E1899" i="7"/>
  <c r="E2229" i="7"/>
  <c r="E27" i="7"/>
  <c r="E4227" i="7"/>
  <c r="E233" i="7"/>
  <c r="E4238" i="7"/>
  <c r="E4403" i="7"/>
  <c r="E4404" i="7"/>
  <c r="E4409" i="7"/>
  <c r="E4239" i="7"/>
  <c r="E278" i="7"/>
  <c r="E2232" i="7"/>
  <c r="E4406" i="7"/>
  <c r="E321" i="7"/>
  <c r="E290" i="7"/>
  <c r="E2700" i="7"/>
  <c r="E2686" i="7"/>
  <c r="E2701" i="7"/>
  <c r="E327" i="7"/>
  <c r="E4136" i="7"/>
  <c r="E82" i="7"/>
  <c r="E324" i="7"/>
  <c r="E304" i="7"/>
  <c r="E2290" i="7"/>
  <c r="E2291" i="7"/>
  <c r="E2656" i="7"/>
  <c r="E2657" i="7"/>
  <c r="E1920" i="7"/>
  <c r="E2753" i="7"/>
  <c r="E187" i="7"/>
  <c r="E52" i="7"/>
  <c r="E37" i="7"/>
  <c r="E45" i="7"/>
  <c r="E2793" i="7"/>
  <c r="E123" i="7"/>
  <c r="E4255" i="7"/>
  <c r="E300" i="7"/>
  <c r="E2286" i="7"/>
  <c r="E301" i="7"/>
  <c r="E4254" i="7"/>
  <c r="E1881" i="7"/>
  <c r="E299" i="7"/>
  <c r="E2247" i="7"/>
  <c r="E4478" i="7"/>
  <c r="E4416" i="7"/>
  <c r="E2542" i="7"/>
  <c r="E3947" i="7"/>
  <c r="E3931" i="7"/>
  <c r="E3932" i="7"/>
  <c r="E106" i="7"/>
  <c r="E2012" i="7"/>
  <c r="E2644" i="7"/>
  <c r="E2310" i="7"/>
  <c r="E2049" i="7"/>
  <c r="E1802" i="7"/>
  <c r="E108" i="7"/>
  <c r="E2794" i="7"/>
  <c r="E193" i="7"/>
  <c r="E1765" i="7"/>
  <c r="E2627" i="7"/>
  <c r="E241" i="7"/>
  <c r="E4196" i="7"/>
  <c r="E2724" i="7"/>
  <c r="E58" i="7"/>
  <c r="E153" i="7"/>
  <c r="E20" i="7"/>
  <c r="E2224" i="7"/>
  <c r="E4137" i="7"/>
  <c r="E232" i="7"/>
  <c r="E48" i="7"/>
  <c r="E2543" i="7"/>
  <c r="E95" i="7"/>
  <c r="E1761" i="7"/>
  <c r="E137" i="7"/>
  <c r="E1973" i="7"/>
  <c r="E3919" i="7"/>
  <c r="E2795" i="7"/>
  <c r="E28" i="7"/>
  <c r="E2242" i="7"/>
  <c r="E190" i="7"/>
  <c r="E227" i="7"/>
  <c r="E2544" i="7"/>
  <c r="E1725" i="7"/>
  <c r="E148" i="7"/>
  <c r="E2849" i="7"/>
  <c r="E2549" i="7"/>
  <c r="E2796" i="7"/>
  <c r="E2289" i="7"/>
  <c r="E2299" i="7"/>
  <c r="E2106" i="7"/>
  <c r="E6" i="7"/>
  <c r="E2545" i="7"/>
  <c r="E2244" i="7"/>
  <c r="E2276" i="7"/>
  <c r="E4138" i="7"/>
  <c r="E2311" i="7"/>
  <c r="E32" i="7"/>
  <c r="E4206" i="7"/>
  <c r="E2107" i="7"/>
  <c r="E2546" i="7"/>
  <c r="E38" i="7"/>
  <c r="E2300" i="7"/>
  <c r="E81" i="7"/>
  <c r="E2069" i="7"/>
  <c r="E77" i="7"/>
  <c r="E2306" i="7"/>
  <c r="E2151" i="7"/>
  <c r="E2297" i="7"/>
  <c r="E267" i="7"/>
  <c r="E2192" i="7"/>
  <c r="E4139" i="7"/>
  <c r="E127" i="7"/>
  <c r="E2304" i="7"/>
  <c r="E128" i="7"/>
  <c r="E25" i="7"/>
  <c r="E2123" i="7"/>
  <c r="E2305" i="7"/>
  <c r="E4213" i="7"/>
  <c r="E2262" i="7"/>
  <c r="E265" i="7"/>
  <c r="E2816" i="7"/>
  <c r="E2810" i="7"/>
  <c r="E1729" i="7"/>
  <c r="E1814" i="7"/>
  <c r="E4358" i="7"/>
  <c r="E55" i="7"/>
  <c r="E2638" i="7"/>
  <c r="E4284" i="7"/>
  <c r="E76" i="7"/>
  <c r="E22" i="7"/>
  <c r="E117" i="7"/>
  <c r="E2238" i="7"/>
  <c r="E1728" i="7"/>
  <c r="E4190" i="7"/>
  <c r="E2650" i="7"/>
  <c r="E2676" i="7"/>
  <c r="E209" i="7"/>
  <c r="E2714" i="7"/>
  <c r="E4140" i="7"/>
  <c r="E3989" i="7"/>
  <c r="E323" i="7"/>
  <c r="E70" i="7"/>
  <c r="E1724" i="7"/>
  <c r="E4300" i="7"/>
  <c r="E15" i="7"/>
  <c r="E4262" i="7"/>
  <c r="E46" i="7"/>
  <c r="E74" i="7"/>
  <c r="E270" i="7"/>
  <c r="E4207" i="7"/>
  <c r="E1856" i="7"/>
  <c r="E4141" i="7"/>
  <c r="E3994" i="7"/>
  <c r="E1882" i="7"/>
  <c r="E263" i="7"/>
  <c r="E2837" i="7"/>
  <c r="E1716" i="7"/>
  <c r="E3928" i="7"/>
  <c r="E268" i="7"/>
  <c r="E4142" i="7"/>
  <c r="E1954" i="7"/>
  <c r="E1938" i="7"/>
  <c r="E1883" i="7"/>
  <c r="E4479" i="7"/>
  <c r="E3977" i="7"/>
  <c r="E1738" i="7"/>
  <c r="E71" i="7"/>
  <c r="E2070" i="7"/>
  <c r="E4359" i="7"/>
  <c r="E280" i="7"/>
  <c r="E1734" i="7"/>
  <c r="E1848" i="7"/>
  <c r="E312" i="7"/>
  <c r="E4370" i="7"/>
  <c r="E39" i="7"/>
  <c r="E4384" i="7"/>
  <c r="E1743" i="7"/>
  <c r="E4143" i="7"/>
  <c r="E2099" i="7"/>
  <c r="E34" i="7"/>
  <c r="E4144" i="7"/>
  <c r="E2669" i="7"/>
  <c r="E306" i="7"/>
  <c r="E4422" i="7"/>
  <c r="E4219" i="7"/>
  <c r="E234" i="7"/>
  <c r="E2156" i="7"/>
  <c r="E4145" i="7"/>
  <c r="E1994" i="7"/>
  <c r="E330" i="7"/>
  <c r="E2631" i="7"/>
  <c r="E109" i="7"/>
  <c r="E2187" i="7"/>
  <c r="E2821" i="7"/>
  <c r="E244" i="7"/>
  <c r="E2071" i="7"/>
  <c r="E2279" i="7"/>
  <c r="E4146" i="7"/>
  <c r="E2026" i="7"/>
  <c r="E4147" i="7"/>
  <c r="E156" i="7"/>
  <c r="E155" i="7"/>
  <c r="E2260" i="7"/>
  <c r="E1740" i="7"/>
  <c r="E4221" i="7"/>
  <c r="E1756" i="7"/>
  <c r="E4148" i="7"/>
  <c r="E1730" i="7"/>
  <c r="E4378" i="7"/>
  <c r="E1741" i="7"/>
  <c r="E3944" i="7"/>
  <c r="E5" i="7"/>
  <c r="E146" i="7"/>
  <c r="E4377" i="7"/>
  <c r="E1711" i="7"/>
  <c r="E4149" i="7"/>
  <c r="E4480" i="7"/>
  <c r="E1714" i="7"/>
  <c r="E144" i="7"/>
  <c r="E4150" i="7"/>
  <c r="E284" i="7"/>
  <c r="E4005" i="7"/>
  <c r="E2666" i="7"/>
  <c r="E2558" i="7"/>
  <c r="E2003" i="7"/>
  <c r="E2680" i="7"/>
  <c r="E316" i="7"/>
  <c r="E3963" i="7"/>
  <c r="E3933" i="7"/>
  <c r="E149" i="7"/>
  <c r="E174" i="7"/>
  <c r="E2072" i="7"/>
  <c r="E1767" i="7"/>
  <c r="E2298" i="7"/>
  <c r="E2834" i="7"/>
  <c r="E4385" i="7"/>
  <c r="E4364" i="7"/>
  <c r="E2301" i="7"/>
  <c r="E1982" i="7"/>
  <c r="E1815" i="7"/>
  <c r="E1986" i="7"/>
  <c r="E2848" i="7"/>
  <c r="E2844" i="7"/>
  <c r="E2175" i="7"/>
  <c r="E2553" i="7"/>
  <c r="E180" i="7"/>
  <c r="E1817" i="7"/>
  <c r="E4270" i="7"/>
  <c r="E1983" i="7"/>
  <c r="E2845" i="7"/>
  <c r="E2554" i="7"/>
  <c r="E2004" i="7"/>
  <c r="E1987" i="7"/>
  <c r="E2176" i="7"/>
  <c r="E2681" i="7"/>
  <c r="E181" i="7"/>
  <c r="E1818" i="7"/>
  <c r="E1731" i="7"/>
  <c r="E4386" i="7"/>
  <c r="E317" i="7"/>
  <c r="E4423" i="7"/>
  <c r="E2100" i="7"/>
  <c r="E2670" i="7"/>
  <c r="E4151" i="7"/>
  <c r="E285" i="7"/>
  <c r="E4481" i="7"/>
  <c r="E2302" i="7"/>
  <c r="E114" i="7"/>
  <c r="E139" i="7"/>
  <c r="E4220" i="7"/>
  <c r="E4271" i="7"/>
  <c r="E4222" i="7"/>
  <c r="E309" i="7"/>
  <c r="E1735" i="7"/>
  <c r="E4360" i="7"/>
  <c r="E1816" i="7"/>
  <c r="E2073" i="7"/>
  <c r="E110" i="7"/>
  <c r="E313" i="7"/>
  <c r="E40" i="7"/>
  <c r="E1718" i="7"/>
  <c r="E2547" i="7"/>
  <c r="E2624" i="7"/>
  <c r="E2022" i="7"/>
  <c r="E4387" i="7"/>
  <c r="E307" i="7"/>
  <c r="E35" i="7"/>
  <c r="E1884" i="7"/>
  <c r="E1939" i="7"/>
  <c r="E1828" i="7"/>
  <c r="E2847" i="7"/>
  <c r="E4152" i="7"/>
  <c r="E4153" i="7"/>
  <c r="E3929" i="7"/>
  <c r="E2838" i="7"/>
  <c r="E2157" i="7"/>
  <c r="E2825" i="7"/>
  <c r="E1849" i="7"/>
  <c r="E3978" i="7"/>
  <c r="E1739" i="7"/>
  <c r="E72" i="7"/>
  <c r="E4482" i="7"/>
  <c r="E4154" i="7"/>
  <c r="E281" i="7"/>
  <c r="E215" i="7"/>
  <c r="E1885" i="7"/>
  <c r="E1995" i="7"/>
  <c r="E1955" i="7"/>
  <c r="E1717" i="7"/>
  <c r="E269" i="7"/>
  <c r="E2632" i="7"/>
  <c r="E4155" i="7"/>
  <c r="E4156" i="7"/>
  <c r="E2265" i="7"/>
  <c r="E275" i="7"/>
  <c r="E1733" i="7"/>
  <c r="E96" i="7"/>
  <c r="E183" i="7"/>
  <c r="E97" i="7"/>
  <c r="E4267" i="7"/>
  <c r="E340" i="7"/>
  <c r="E2281" i="7"/>
  <c r="E4157" i="7"/>
  <c r="E3945" i="7"/>
  <c r="E4361" i="7"/>
  <c r="E31" i="7"/>
  <c r="E238" i="7"/>
  <c r="E332" i="7"/>
  <c r="E43" i="7"/>
  <c r="E4362" i="7"/>
  <c r="E310" i="7"/>
  <c r="E223" i="7"/>
  <c r="E98" i="7"/>
  <c r="E42" i="7"/>
  <c r="E2050" i="7"/>
  <c r="E2045" i="7"/>
  <c r="E2159" i="7"/>
  <c r="E124" i="7"/>
  <c r="E99" i="7"/>
  <c r="E4391" i="7"/>
  <c r="E1886" i="7"/>
  <c r="E4309" i="7"/>
  <c r="E100" i="7"/>
  <c r="E328" i="7"/>
  <c r="E3985" i="7"/>
  <c r="E216" i="7"/>
  <c r="E1796" i="7"/>
  <c r="E178" i="7"/>
  <c r="E2219" i="7"/>
  <c r="E1907" i="7"/>
  <c r="E126" i="7"/>
  <c r="E297" i="7"/>
  <c r="E1887" i="7"/>
  <c r="E298" i="7"/>
  <c r="E240" i="7"/>
  <c r="E2807" i="7"/>
  <c r="E192" i="7"/>
  <c r="E2707" i="7"/>
  <c r="E1888" i="7"/>
  <c r="E188" i="7"/>
  <c r="E101" i="7"/>
  <c r="E2803" i="7"/>
  <c r="E296" i="7"/>
  <c r="E1830" i="7"/>
  <c r="E36" i="7"/>
  <c r="E264" i="7"/>
  <c r="E2239" i="7"/>
  <c r="E196" i="7"/>
  <c r="E1846" i="7"/>
  <c r="E2205" i="7"/>
  <c r="E1771" i="7"/>
  <c r="E2210" i="7"/>
  <c r="E2215" i="7"/>
  <c r="E157" i="7"/>
  <c r="E1916" i="7"/>
  <c r="E4158" i="7"/>
  <c r="E2173" i="7"/>
  <c r="E319" i="7"/>
  <c r="E80" i="7"/>
  <c r="E1713" i="7"/>
  <c r="E75" i="7"/>
  <c r="E4000" i="7"/>
  <c r="E120" i="7"/>
  <c r="E44" i="7"/>
  <c r="E4414" i="7"/>
  <c r="E337" i="7"/>
  <c r="E130" i="7"/>
  <c r="E1853" i="7"/>
  <c r="E4159" i="7"/>
  <c r="E2820" i="7"/>
  <c r="E331" i="7"/>
  <c r="E12" i="7"/>
  <c r="E2652" i="7"/>
  <c r="E226" i="7"/>
  <c r="E289" i="7"/>
  <c r="E4160" i="7"/>
  <c r="E4006" i="7"/>
  <c r="E1736" i="7"/>
  <c r="E2746" i="7"/>
  <c r="E4257" i="7"/>
  <c r="E2827" i="7"/>
  <c r="E1952" i="7"/>
  <c r="E1975" i="7"/>
  <c r="E4363" i="7"/>
  <c r="E4420" i="7"/>
  <c r="E329" i="7"/>
  <c r="E302" i="7"/>
  <c r="E16" i="7"/>
  <c r="E2660" i="7"/>
  <c r="E222" i="7"/>
  <c r="E4483" i="7"/>
  <c r="E2683" i="7"/>
  <c r="E295" i="7"/>
  <c r="E1732" i="7"/>
  <c r="E279" i="7"/>
  <c r="E4412" i="7"/>
  <c r="E1844" i="7"/>
  <c r="E2293" i="7"/>
  <c r="E2294" i="7"/>
  <c r="E145" i="7"/>
  <c r="E2295" i="7"/>
  <c r="E1747" i="7"/>
  <c r="E2665" i="7"/>
  <c r="E41" i="7"/>
  <c r="E314" i="7"/>
  <c r="E4161" i="7"/>
  <c r="E3918" i="7"/>
  <c r="E4215" i="7"/>
  <c r="E73" i="7"/>
  <c r="E4162" i="7"/>
  <c r="E3953" i="7"/>
  <c r="E1831" i="7"/>
  <c r="E2312" i="7"/>
  <c r="E2846" i="7"/>
  <c r="E2152" i="7"/>
  <c r="E2288" i="7"/>
  <c r="E141" i="7"/>
  <c r="E2646" i="7"/>
  <c r="E2051" i="7"/>
  <c r="E2052" i="7"/>
  <c r="E8" i="7"/>
  <c r="E2213" i="7"/>
  <c r="E338" i="7"/>
  <c r="E4240" i="7"/>
  <c r="E228" i="7"/>
  <c r="E2258" i="7"/>
  <c r="E4163" i="7"/>
  <c r="E294" i="7"/>
  <c r="E225" i="7"/>
  <c r="E4164" i="7"/>
  <c r="E1822" i="7"/>
  <c r="E277" i="7"/>
  <c r="E2259" i="7"/>
  <c r="E4484" i="7"/>
  <c r="E2704" i="7"/>
  <c r="E151" i="7"/>
  <c r="E182" i="7"/>
  <c r="E4388" i="7"/>
  <c r="E4407" i="7"/>
  <c r="E1723" i="7"/>
  <c r="E171" i="7"/>
  <c r="E102" i="7"/>
  <c r="E2744" i="7"/>
  <c r="E2614" i="7"/>
  <c r="E2634" i="7"/>
  <c r="E4241" i="7"/>
  <c r="E3138" i="7"/>
  <c r="D3139" i="7"/>
  <c r="D3138" i="7"/>
  <c r="D2202" i="7"/>
  <c r="D2933" i="7"/>
  <c r="D1307" i="7"/>
  <c r="D1033" i="7"/>
  <c r="D3140" i="7"/>
  <c r="D2934" i="7"/>
  <c r="D3235" i="7"/>
  <c r="D1422" i="7"/>
  <c r="D1327" i="7"/>
  <c r="D3654" i="7"/>
  <c r="D4311" i="7"/>
  <c r="D4286" i="7"/>
  <c r="D3655" i="7"/>
  <c r="D2055" i="7"/>
  <c r="D3656" i="7"/>
  <c r="D3657" i="7"/>
  <c r="D1633" i="7"/>
  <c r="D3658" i="7"/>
  <c r="D976" i="7"/>
  <c r="D3471" i="7"/>
  <c r="D3421" i="7"/>
  <c r="D360" i="7"/>
  <c r="D3307" i="7"/>
  <c r="D839" i="7"/>
  <c r="D779" i="7"/>
  <c r="D3371" i="7"/>
  <c r="D1101" i="7"/>
  <c r="D3063" i="7"/>
  <c r="D2942" i="7"/>
  <c r="D2114" i="7"/>
  <c r="D1466" i="7"/>
  <c r="D3372" i="7"/>
  <c r="D3548" i="7"/>
  <c r="D1658" i="7"/>
  <c r="D931" i="7"/>
  <c r="D2594" i="7"/>
  <c r="D2922" i="7"/>
  <c r="D3093" i="7"/>
  <c r="D4268" i="7"/>
  <c r="D2886" i="7"/>
  <c r="D2930" i="7"/>
  <c r="D3054" i="7"/>
  <c r="D3373" i="7"/>
  <c r="D1482" i="7"/>
  <c r="D3111" i="7"/>
  <c r="D1289" i="7"/>
  <c r="D1447" i="7"/>
  <c r="D2222" i="7"/>
  <c r="D1850" i="7"/>
  <c r="D1523" i="7"/>
  <c r="D817" i="7"/>
  <c r="D3457" i="7"/>
  <c r="D1094" i="7"/>
  <c r="D476" i="7"/>
  <c r="D4008" i="7"/>
  <c r="D2313" i="7"/>
  <c r="D2314" i="7"/>
  <c r="D3659" i="7"/>
  <c r="D1165" i="7"/>
  <c r="D2577" i="7"/>
  <c r="D3660" i="7"/>
  <c r="D1792" i="7"/>
  <c r="D3286" i="7"/>
  <c r="D3661" i="7"/>
  <c r="D3037" i="7"/>
  <c r="D4392" i="7"/>
  <c r="D3662" i="7"/>
  <c r="D3959" i="7"/>
  <c r="D4009" i="7"/>
  <c r="D1342" i="7"/>
  <c r="D1180" i="7"/>
  <c r="D3080" i="7"/>
  <c r="D3663" i="7"/>
  <c r="D2042" i="7"/>
  <c r="D1496" i="7"/>
  <c r="D4010" i="7"/>
  <c r="D1077" i="7"/>
  <c r="D501" i="7"/>
  <c r="D3664" i="7"/>
  <c r="D2315" i="7"/>
  <c r="D3190" i="7"/>
  <c r="D3665" i="7"/>
  <c r="D395" i="7"/>
  <c r="D4301" i="7"/>
  <c r="D2954" i="7"/>
  <c r="D3078" i="7"/>
  <c r="D1371" i="7"/>
  <c r="D3374" i="7"/>
  <c r="D3074" i="7"/>
  <c r="D3076" i="7"/>
  <c r="D3416" i="7"/>
  <c r="D3278" i="7"/>
  <c r="D3198" i="7"/>
  <c r="D3666" i="7"/>
  <c r="D1574" i="7"/>
  <c r="D2316" i="7"/>
  <c r="D3394" i="7"/>
  <c r="D3667" i="7"/>
  <c r="D3308" i="7"/>
  <c r="D1293" i="7"/>
  <c r="D1173" i="7"/>
  <c r="D3668" i="7"/>
  <c r="D479" i="7"/>
  <c r="D1940" i="7"/>
  <c r="D667" i="7"/>
  <c r="D1773" i="7"/>
  <c r="D702" i="7"/>
  <c r="D3669" i="7"/>
  <c r="D1214" i="7"/>
  <c r="D3670" i="7"/>
  <c r="D857" i="7"/>
  <c r="D3671" i="7"/>
  <c r="D4272" i="7"/>
  <c r="D4244" i="7"/>
  <c r="D1021" i="7"/>
  <c r="D3217" i="7"/>
  <c r="D3209" i="7"/>
  <c r="D4437" i="7"/>
  <c r="D3363" i="7"/>
  <c r="D3672" i="7"/>
  <c r="D3934" i="7"/>
  <c r="D3423" i="7"/>
  <c r="D942" i="7"/>
  <c r="D427" i="7"/>
  <c r="D4011" i="7"/>
  <c r="D3938" i="7"/>
  <c r="D3404" i="7"/>
  <c r="D3194" i="7"/>
  <c r="D2944" i="7"/>
  <c r="D3673" i="7"/>
  <c r="D3674" i="7"/>
  <c r="D3222" i="7"/>
  <c r="D3600" i="7"/>
  <c r="D3675" i="7"/>
  <c r="D3402" i="7"/>
  <c r="D3676" i="7"/>
  <c r="D2591" i="7"/>
  <c r="D2277" i="7"/>
  <c r="D1807" i="7"/>
  <c r="D3095" i="7"/>
  <c r="D3113" i="7"/>
  <c r="D1581" i="7"/>
  <c r="D2226" i="7"/>
  <c r="D2635" i="7"/>
  <c r="D4223" i="7"/>
  <c r="D4292" i="7"/>
  <c r="D4293" i="7"/>
  <c r="D3114" i="7"/>
  <c r="D2629" i="7"/>
  <c r="D2712" i="7"/>
  <c r="D2599" i="7"/>
  <c r="D1493" i="7"/>
  <c r="D1639" i="7"/>
  <c r="D3677" i="7"/>
  <c r="D586" i="7"/>
  <c r="D1280" i="7"/>
  <c r="D3954" i="7"/>
  <c r="D4012" i="7"/>
  <c r="D2757" i="7"/>
  <c r="D3991" i="7"/>
  <c r="D3556" i="7"/>
  <c r="D4312" i="7"/>
  <c r="D4214" i="7"/>
  <c r="D822" i="7"/>
  <c r="D2141" i="7"/>
  <c r="D3532" i="7"/>
  <c r="D3220" i="7"/>
  <c r="D767" i="7"/>
  <c r="D2991" i="7"/>
  <c r="D2035" i="7"/>
  <c r="D1549" i="7"/>
  <c r="D996" i="7"/>
  <c r="D4438" i="7"/>
  <c r="D4439" i="7"/>
  <c r="D4013" i="7"/>
  <c r="D1966" i="7"/>
  <c r="D1992" i="7"/>
  <c r="D1196" i="7"/>
  <c r="D2664" i="7"/>
  <c r="D2120" i="7"/>
  <c r="D970" i="7"/>
  <c r="D1919" i="7"/>
  <c r="D458" i="7"/>
  <c r="D4303" i="7"/>
  <c r="D1168" i="7"/>
  <c r="D3195" i="7"/>
  <c r="D1618" i="7"/>
  <c r="D3921" i="7"/>
  <c r="D1380" i="7"/>
  <c r="D3678" i="7"/>
  <c r="D3679" i="7"/>
  <c r="D2087" i="7"/>
  <c r="D2618" i="7"/>
  <c r="D743" i="7"/>
  <c r="D1777" i="7"/>
  <c r="D2155" i="7"/>
  <c r="D2137" i="7"/>
  <c r="D1418" i="7"/>
  <c r="D2245" i="7"/>
  <c r="D1808" i="7"/>
  <c r="D1838" i="7"/>
  <c r="D2082" i="7"/>
  <c r="D2094" i="7"/>
  <c r="D1768" i="7"/>
  <c r="D3115" i="7"/>
  <c r="D1890" i="7"/>
  <c r="D2198" i="7"/>
  <c r="D2891" i="7"/>
  <c r="D607" i="7"/>
  <c r="D915" i="7"/>
  <c r="D3202" i="7"/>
  <c r="D2986" i="7"/>
  <c r="D1908" i="7"/>
  <c r="D2758" i="7"/>
  <c r="D3535" i="7"/>
  <c r="D1527" i="7"/>
  <c r="D2941" i="7"/>
  <c r="D3116" i="7"/>
  <c r="D2928" i="7"/>
  <c r="D733" i="7"/>
  <c r="D1570" i="7"/>
  <c r="D1157" i="7"/>
  <c r="D2280" i="7"/>
  <c r="D2282" i="7"/>
  <c r="D608" i="7"/>
  <c r="D752" i="7"/>
  <c r="D1760" i="7"/>
  <c r="D958" i="7"/>
  <c r="D3642" i="7"/>
  <c r="D757" i="7"/>
  <c r="D3680" i="7"/>
  <c r="D1956" i="7"/>
  <c r="D1630" i="7"/>
  <c r="D3320" i="7"/>
  <c r="D3547" i="7"/>
  <c r="D3006" i="7"/>
  <c r="D3236" i="7"/>
  <c r="D781" i="7"/>
  <c r="D2005" i="7"/>
  <c r="D3510" i="7"/>
  <c r="D609" i="7"/>
  <c r="D951" i="7"/>
  <c r="D3015" i="7"/>
  <c r="D4313" i="7"/>
  <c r="D1267" i="7"/>
  <c r="D1265" i="7"/>
  <c r="D2759" i="7"/>
  <c r="D1699" i="7"/>
  <c r="D610" i="7"/>
  <c r="D515" i="7"/>
  <c r="D953" i="7"/>
  <c r="D3561" i="7"/>
  <c r="D495" i="7"/>
  <c r="D1653" i="7"/>
  <c r="D2918" i="7"/>
  <c r="D2648" i="7"/>
  <c r="D1216" i="7"/>
  <c r="D4285" i="7"/>
  <c r="D4440" i="7"/>
  <c r="D2972" i="7"/>
  <c r="D2651" i="7"/>
  <c r="D3472" i="7"/>
  <c r="D2037" i="7"/>
  <c r="D4380" i="7"/>
  <c r="D4280" i="7"/>
  <c r="D604" i="7"/>
  <c r="D2823" i="7"/>
  <c r="D486" i="7"/>
  <c r="D2206" i="7"/>
  <c r="D950" i="7"/>
  <c r="D1950" i="7"/>
  <c r="D460" i="7"/>
  <c r="D2089" i="7"/>
  <c r="D2642" i="7"/>
  <c r="D3925" i="7"/>
  <c r="D1803" i="7"/>
  <c r="D1256" i="7"/>
  <c r="D505" i="7"/>
  <c r="D842" i="7"/>
  <c r="D2970" i="7"/>
  <c r="D1857" i="7"/>
  <c r="D986" i="7"/>
  <c r="D3983" i="7"/>
  <c r="D3975" i="7"/>
  <c r="D1309" i="7"/>
  <c r="D4441" i="7"/>
  <c r="D735" i="7"/>
  <c r="D3466" i="7"/>
  <c r="D946" i="7"/>
  <c r="D1810" i="7"/>
  <c r="D432" i="7"/>
  <c r="D940" i="7"/>
  <c r="D944" i="7"/>
  <c r="D1614" i="7"/>
  <c r="D1018" i="7"/>
  <c r="D3922" i="7"/>
  <c r="D4014" i="7"/>
  <c r="D4015" i="7"/>
  <c r="D3461" i="7"/>
  <c r="D947" i="7"/>
  <c r="D2835" i="7"/>
  <c r="D2805" i="7"/>
  <c r="D4389" i="7"/>
  <c r="D2031" i="7"/>
  <c r="D1858" i="7"/>
  <c r="D367" i="7"/>
  <c r="D2056" i="7"/>
  <c r="D3568" i="7"/>
  <c r="D4314" i="7"/>
  <c r="D2824" i="7"/>
  <c r="D1993" i="7"/>
  <c r="D3355" i="7"/>
  <c r="D3473" i="7"/>
  <c r="D992" i="7"/>
  <c r="D1937" i="7"/>
  <c r="D1953" i="7"/>
  <c r="D4381" i="7"/>
  <c r="D1363" i="7"/>
  <c r="D1522" i="7"/>
  <c r="D1891" i="7"/>
  <c r="D2091" i="7"/>
  <c r="D3275" i="7"/>
  <c r="D3258" i="7"/>
  <c r="D4016" i="7"/>
  <c r="D1638" i="7"/>
  <c r="D2921" i="7"/>
  <c r="D408" i="7"/>
  <c r="D2077" i="7"/>
  <c r="D759" i="7"/>
  <c r="D754" i="7"/>
  <c r="D2092" i="7"/>
  <c r="D1892" i="7"/>
  <c r="D4442" i="7"/>
  <c r="D4017" i="7"/>
  <c r="D1859" i="7"/>
  <c r="D3923" i="7"/>
  <c r="D3569" i="7"/>
  <c r="D1860" i="7"/>
  <c r="D2971" i="7"/>
  <c r="D3976" i="7"/>
  <c r="D987" i="7"/>
  <c r="D843" i="7"/>
  <c r="D3462" i="7"/>
  <c r="D2973" i="7"/>
  <c r="D1257" i="7"/>
  <c r="D2057" i="7"/>
  <c r="D4443" i="7"/>
  <c r="D3356" i="7"/>
  <c r="D4315" i="7"/>
  <c r="D993" i="7"/>
  <c r="D2836" i="7"/>
  <c r="D4018" i="7"/>
  <c r="D605" i="7"/>
  <c r="D1310" i="7"/>
  <c r="D3467" i="7"/>
  <c r="D736" i="7"/>
  <c r="D2647" i="7"/>
  <c r="D506" i="7"/>
  <c r="D4281" i="7"/>
  <c r="D1615" i="7"/>
  <c r="D2919" i="7"/>
  <c r="D1217" i="7"/>
  <c r="D4019" i="7"/>
  <c r="D1499" i="7"/>
  <c r="D379" i="7"/>
  <c r="D611" i="7"/>
  <c r="D3984" i="7"/>
  <c r="D2920" i="7"/>
  <c r="D551" i="7"/>
  <c r="D4308" i="7"/>
  <c r="D3639" i="7"/>
  <c r="D1861" i="7"/>
  <c r="D612" i="7"/>
  <c r="D4390" i="7"/>
  <c r="D3943" i="7"/>
  <c r="D3430" i="7"/>
  <c r="D3469" i="7"/>
  <c r="D964" i="7"/>
  <c r="D4020" i="7"/>
  <c r="D3474" i="7"/>
  <c r="D1514" i="7"/>
  <c r="D2007" i="7"/>
  <c r="D1140" i="7"/>
  <c r="D2058" i="7"/>
  <c r="D2565" i="7"/>
  <c r="D1795" i="7"/>
  <c r="D2548" i="7"/>
  <c r="D1262" i="7"/>
  <c r="D1682" i="7"/>
  <c r="D2158" i="7"/>
  <c r="D876" i="7"/>
  <c r="D613" i="7"/>
  <c r="D1183" i="7"/>
  <c r="D1153" i="7"/>
  <c r="D1749" i="7"/>
  <c r="D3283" i="7"/>
  <c r="D2283" i="7"/>
  <c r="D614" i="7"/>
  <c r="D983" i="7"/>
  <c r="D3681" i="7"/>
  <c r="D3682" i="7"/>
  <c r="D1366" i="7"/>
  <c r="D4021" i="7"/>
  <c r="D4266" i="7"/>
  <c r="D3330" i="7"/>
  <c r="D615" i="7"/>
  <c r="D2189" i="7"/>
  <c r="D3344" i="7"/>
  <c r="D3683" i="7"/>
  <c r="D2090" i="7"/>
  <c r="D884" i="7"/>
  <c r="D943" i="7"/>
  <c r="D2264" i="7"/>
  <c r="D4022" i="7"/>
  <c r="D1004" i="7"/>
  <c r="D3684" i="7"/>
  <c r="D2041" i="7"/>
  <c r="D2552" i="7"/>
  <c r="D2677" i="7"/>
  <c r="D1002" i="7"/>
  <c r="D3132" i="7"/>
  <c r="D2292" i="7"/>
  <c r="D4023" i="7"/>
  <c r="D1750" i="7"/>
  <c r="D2303" i="7"/>
  <c r="D1945" i="7"/>
  <c r="D934" i="7"/>
  <c r="D4316" i="7"/>
  <c r="D2687" i="7"/>
  <c r="D1328" i="7"/>
  <c r="D2209" i="7"/>
  <c r="D2730" i="7"/>
  <c r="D1602" i="7"/>
  <c r="D1964" i="7"/>
  <c r="D1925" i="7"/>
  <c r="D382" i="7"/>
  <c r="D1689" i="7"/>
  <c r="D1776" i="7"/>
  <c r="D2086" i="7"/>
  <c r="D4197" i="7"/>
  <c r="D1862" i="7"/>
  <c r="D3685" i="7"/>
  <c r="D4024" i="7"/>
  <c r="D529" i="7"/>
  <c r="D1592" i="7"/>
  <c r="D4174" i="7"/>
  <c r="D948" i="7"/>
  <c r="D4193" i="7"/>
  <c r="D1845" i="7"/>
  <c r="D755" i="7"/>
  <c r="D2904" i="7"/>
  <c r="D3097" i="7"/>
  <c r="D616" i="7"/>
  <c r="D1437" i="7"/>
  <c r="D2214" i="7"/>
  <c r="D3686" i="7"/>
  <c r="D1484" i="7"/>
  <c r="D1465" i="7"/>
  <c r="D2802" i="7"/>
  <c r="D1481" i="7"/>
  <c r="D1863" i="7"/>
  <c r="D3030" i="7"/>
  <c r="D1576" i="7"/>
  <c r="D1087" i="7"/>
  <c r="D3325" i="7"/>
  <c r="D1321" i="7"/>
  <c r="D1195" i="7"/>
  <c r="D1218" i="7"/>
  <c r="D2706" i="7"/>
  <c r="D2806" i="7"/>
  <c r="D2888" i="7"/>
  <c r="D2059" i="7"/>
  <c r="D1864" i="7"/>
  <c r="D3475" i="7"/>
  <c r="D3522" i="7"/>
  <c r="D3576" i="7"/>
  <c r="D3687" i="7"/>
  <c r="D877" i="7"/>
  <c r="D1353" i="7"/>
  <c r="D1223" i="7"/>
  <c r="D3688" i="7"/>
  <c r="D1424" i="7"/>
  <c r="D1477" i="7"/>
  <c r="D1865" i="7"/>
  <c r="D952" i="7"/>
  <c r="D540" i="7"/>
  <c r="D3230" i="7"/>
  <c r="D3689" i="7"/>
  <c r="D3528" i="7"/>
  <c r="D3233" i="7"/>
  <c r="D2237" i="7"/>
  <c r="D1478" i="7"/>
  <c r="D1388" i="7"/>
  <c r="D1866" i="7"/>
  <c r="D516" i="7"/>
  <c r="D376" i="7"/>
  <c r="D3284" i="7"/>
  <c r="D4205" i="7"/>
  <c r="D2150" i="7"/>
  <c r="D1383" i="7"/>
  <c r="D1386" i="7"/>
  <c r="D1000" i="7"/>
  <c r="D841" i="7"/>
  <c r="D1247" i="7"/>
  <c r="D2675" i="7"/>
  <c r="D2649" i="7"/>
  <c r="D4299" i="7"/>
  <c r="D929" i="7"/>
  <c r="D3424" i="7"/>
  <c r="D4218" i="7"/>
  <c r="D844" i="7"/>
  <c r="D4187" i="7"/>
  <c r="D1686" i="7"/>
  <c r="D3988" i="7"/>
  <c r="D461" i="7"/>
  <c r="D2713" i="7"/>
  <c r="D3520" i="7"/>
  <c r="D921" i="7"/>
  <c r="D471" i="7"/>
  <c r="D4261" i="7"/>
  <c r="D737" i="7"/>
  <c r="D1365" i="7"/>
  <c r="D3993" i="7"/>
  <c r="D901" i="7"/>
  <c r="D1398" i="7"/>
  <c r="D939" i="7"/>
  <c r="D1855" i="7"/>
  <c r="D1613" i="7"/>
  <c r="D4025" i="7"/>
  <c r="D3644" i="7"/>
  <c r="D4026" i="7"/>
  <c r="D4001" i="7"/>
  <c r="D961" i="7"/>
  <c r="D2682" i="7"/>
  <c r="D3582" i="7"/>
  <c r="D1266" i="7"/>
  <c r="D4419" i="7"/>
  <c r="D3130" i="7"/>
  <c r="D430" i="7"/>
  <c r="D2643" i="7"/>
  <c r="D1476" i="7"/>
  <c r="D3617" i="7"/>
  <c r="D3411" i="7"/>
  <c r="D2659" i="7"/>
  <c r="D4367" i="7"/>
  <c r="D1005" i="7"/>
  <c r="D4444" i="7"/>
  <c r="D1843" i="7"/>
  <c r="D523" i="7"/>
  <c r="D1474" i="7"/>
  <c r="D1390" i="7"/>
  <c r="D980" i="7"/>
  <c r="D4411" i="7"/>
  <c r="D1419" i="7"/>
  <c r="D3541" i="7"/>
  <c r="D3559" i="7"/>
  <c r="D2085" i="7"/>
  <c r="D1480" i="7"/>
  <c r="D1391" i="7"/>
  <c r="D3543" i="7"/>
  <c r="D2841" i="7"/>
  <c r="D1674" i="7"/>
  <c r="D2750" i="7"/>
  <c r="D3690" i="7"/>
  <c r="D4317" i="7"/>
  <c r="D994" i="7"/>
  <c r="D481" i="7"/>
  <c r="D997" i="7"/>
  <c r="D832" i="7"/>
  <c r="D2708" i="7"/>
  <c r="D4027" i="7"/>
  <c r="D701" i="7"/>
  <c r="D871" i="7"/>
  <c r="D434" i="7"/>
  <c r="D749" i="7"/>
  <c r="D1067" i="7"/>
  <c r="D893" i="7"/>
  <c r="D4435" i="7"/>
  <c r="D1778" i="7"/>
  <c r="D4429" i="7"/>
  <c r="D1628" i="7"/>
  <c r="D2760" i="7"/>
  <c r="D3609" i="7"/>
  <c r="D1392" i="7"/>
  <c r="D1427" i="7"/>
  <c r="D794" i="7"/>
  <c r="D3620" i="7"/>
  <c r="D1164" i="7"/>
  <c r="D1688" i="7"/>
  <c r="D3389" i="7"/>
  <c r="D2800" i="7"/>
  <c r="D1236" i="7"/>
  <c r="D1006" i="7"/>
  <c r="D811" i="7"/>
  <c r="D3224" i="7"/>
  <c r="D851" i="7"/>
  <c r="D776" i="7"/>
  <c r="D801" i="7"/>
  <c r="D3691" i="7"/>
  <c r="D435" i="7"/>
  <c r="D2046" i="7"/>
  <c r="D1675" i="7"/>
  <c r="D3692" i="7"/>
  <c r="D4445" i="7"/>
  <c r="D1641" i="7"/>
  <c r="D467" i="7"/>
  <c r="D4318" i="7"/>
  <c r="D1676" i="7"/>
  <c r="D3359" i="7"/>
  <c r="D1646" i="7"/>
  <c r="D1007" i="7"/>
  <c r="D497" i="7"/>
  <c r="D1038" i="7"/>
  <c r="D1626" i="7"/>
  <c r="D1677" i="7"/>
  <c r="D1399" i="7"/>
  <c r="D1933" i="7"/>
  <c r="D4028" i="7"/>
  <c r="D786" i="7"/>
  <c r="D1008" i="7"/>
  <c r="D738" i="7"/>
  <c r="D4210" i="7"/>
  <c r="D1098" i="7"/>
  <c r="D3693" i="7"/>
  <c r="D4029" i="7"/>
  <c r="D4446" i="7"/>
  <c r="D4447" i="7"/>
  <c r="D4448" i="7"/>
  <c r="D4030" i="7"/>
  <c r="D825" i="7"/>
  <c r="D1023" i="7"/>
  <c r="D1659" i="7"/>
  <c r="D4319" i="7"/>
  <c r="D4449" i="7"/>
  <c r="D1334" i="7"/>
  <c r="D1458" i="7"/>
  <c r="D493" i="7"/>
  <c r="D3042" i="7"/>
  <c r="D1660" i="7"/>
  <c r="D1316" i="7"/>
  <c r="D1185" i="7"/>
  <c r="D617" i="7"/>
  <c r="D1096" i="7"/>
  <c r="D1661" i="7"/>
  <c r="D762" i="7"/>
  <c r="D4320" i="7"/>
  <c r="D489" i="7"/>
  <c r="D854" i="7"/>
  <c r="D2761" i="7"/>
  <c r="D1678" i="7"/>
  <c r="D1662" i="7"/>
  <c r="D4321" i="7"/>
  <c r="D4031" i="7"/>
  <c r="D3694" i="7"/>
  <c r="D1009" i="7"/>
  <c r="D4178" i="7"/>
  <c r="D1440" i="7"/>
  <c r="D4032" i="7"/>
  <c r="D3695" i="7"/>
  <c r="D399" i="7"/>
  <c r="D1400" i="7"/>
  <c r="D2979" i="7"/>
  <c r="D1472" i="7"/>
  <c r="D1766" i="7"/>
  <c r="D3022" i="7"/>
  <c r="D3141" i="7"/>
  <c r="D705" i="7"/>
  <c r="D1679" i="7"/>
  <c r="D1401" i="7"/>
  <c r="D1663" i="7"/>
  <c r="D3696" i="7"/>
  <c r="D3697" i="7"/>
  <c r="D4450" i="7"/>
  <c r="D787" i="7"/>
  <c r="D4451" i="7"/>
  <c r="D4322" i="7"/>
  <c r="D1867" i="7"/>
  <c r="D1010" i="7"/>
  <c r="D1249" i="7"/>
  <c r="D3698" i="7"/>
  <c r="D1415" i="7"/>
  <c r="D3415" i="7"/>
  <c r="D1402" i="7"/>
  <c r="D4323" i="7"/>
  <c r="D1868" i="7"/>
  <c r="D3360" i="7"/>
  <c r="D4324" i="7"/>
  <c r="D788" i="7"/>
  <c r="D3699" i="7"/>
  <c r="D1488" i="7"/>
  <c r="D2188" i="7"/>
  <c r="D1640" i="7"/>
  <c r="D2078" i="7"/>
  <c r="D3700" i="7"/>
  <c r="D838" i="7"/>
  <c r="D1305" i="7"/>
  <c r="D418" i="7"/>
  <c r="D526" i="7"/>
  <c r="D3701" i="7"/>
  <c r="D2667" i="7"/>
  <c r="D441" i="7"/>
  <c r="D4033" i="7"/>
  <c r="D678" i="7"/>
  <c r="D618" i="7"/>
  <c r="D4034" i="7"/>
  <c r="D3509" i="7"/>
  <c r="D1935" i="7"/>
  <c r="D3702" i="7"/>
  <c r="D1591" i="7"/>
  <c r="D1368" i="7"/>
  <c r="D2605" i="7"/>
  <c r="D4035" i="7"/>
  <c r="D3405" i="7"/>
  <c r="D671" i="7"/>
  <c r="D3703" i="7"/>
  <c r="D3704" i="7"/>
  <c r="D3705" i="7"/>
  <c r="D852" i="7"/>
  <c r="D2684" i="7"/>
  <c r="D1237" i="7"/>
  <c r="D1011" i="7"/>
  <c r="D3225" i="7"/>
  <c r="D3621" i="7"/>
  <c r="D4208" i="7"/>
  <c r="D1520" i="7"/>
  <c r="D777" i="7"/>
  <c r="D887" i="7"/>
  <c r="D3514" i="7"/>
  <c r="D342" i="7"/>
  <c r="D508" i="7"/>
  <c r="D2190" i="7"/>
  <c r="D531" i="7"/>
  <c r="D362" i="7"/>
  <c r="D1511" i="7"/>
  <c r="D1706" i="7"/>
  <c r="D812" i="7"/>
  <c r="D3616" i="7"/>
  <c r="D1250" i="7"/>
  <c r="D3955" i="7"/>
  <c r="D4036" i="7"/>
  <c r="D1093" i="7"/>
  <c r="D3910" i="7"/>
  <c r="D4372" i="7"/>
  <c r="D1489" i="7"/>
  <c r="D885" i="7"/>
  <c r="D1962" i="7"/>
  <c r="D1017" i="7"/>
  <c r="D3390" i="7"/>
  <c r="D795" i="7"/>
  <c r="D3249" i="7"/>
  <c r="D1651" i="7"/>
  <c r="D836" i="7"/>
  <c r="D1428" i="7"/>
  <c r="D756" i="7"/>
  <c r="D863" i="7"/>
  <c r="D1423" i="7"/>
  <c r="D3340" i="7"/>
  <c r="D1655" i="7"/>
  <c r="D3346" i="7"/>
  <c r="D2678" i="7"/>
  <c r="D1439" i="7"/>
  <c r="D3610" i="7"/>
  <c r="D4256" i="7"/>
  <c r="D4325" i="7"/>
  <c r="D3347" i="7"/>
  <c r="D1403" i="7"/>
  <c r="D4037" i="7"/>
  <c r="D990" i="7"/>
  <c r="D3012" i="7"/>
  <c r="D3999" i="7"/>
  <c r="D381" i="7"/>
  <c r="D1123" i="7"/>
  <c r="D4413" i="7"/>
  <c r="D835" i="7"/>
  <c r="D1274" i="7"/>
  <c r="D3212" i="7"/>
  <c r="D2654" i="7"/>
  <c r="D1851" i="7"/>
  <c r="D853" i="7"/>
  <c r="D681" i="7"/>
  <c r="D3986" i="7"/>
  <c r="D1036" i="7"/>
  <c r="D1518" i="7"/>
  <c r="D1550" i="7"/>
  <c r="D4038" i="7"/>
  <c r="D4039" i="7"/>
  <c r="D3646" i="7"/>
  <c r="D891" i="7"/>
  <c r="D4040" i="7"/>
  <c r="D2060" i="7"/>
  <c r="D2039" i="7"/>
  <c r="D390" i="7"/>
  <c r="D861" i="7"/>
  <c r="D1358" i="7"/>
  <c r="D1557" i="7"/>
  <c r="D1558" i="7"/>
  <c r="D2172" i="7"/>
  <c r="D412" i="7"/>
  <c r="D4041" i="7"/>
  <c r="D1974" i="7"/>
  <c r="D1915" i="7"/>
  <c r="D3321" i="7"/>
  <c r="D447" i="7"/>
  <c r="D3323" i="7"/>
  <c r="D4042" i="7"/>
  <c r="D466" i="7"/>
  <c r="D3223" i="7"/>
  <c r="D1414" i="7"/>
  <c r="D1698" i="7"/>
  <c r="D4002" i="7"/>
  <c r="D2745" i="7"/>
  <c r="D1244" i="7"/>
  <c r="D1091" i="7"/>
  <c r="D2826" i="7"/>
  <c r="D1463" i="7"/>
  <c r="D421" i="7"/>
  <c r="D3623" i="7"/>
  <c r="D1928" i="7"/>
  <c r="D1847" i="7"/>
  <c r="D1656" i="7"/>
  <c r="D4043" i="7"/>
  <c r="D4395" i="7"/>
  <c r="D724" i="7"/>
  <c r="D3213" i="7"/>
  <c r="D372" i="7"/>
  <c r="D3706" i="7"/>
  <c r="D3261" i="7"/>
  <c r="D3707" i="7"/>
  <c r="D4044" i="7"/>
  <c r="D833" i="7"/>
  <c r="D4045" i="7"/>
  <c r="D1375" i="7"/>
  <c r="D2061" i="7"/>
  <c r="D3309" i="7"/>
  <c r="D4046" i="7"/>
  <c r="D3708" i="7"/>
  <c r="D3709" i="7"/>
  <c r="D3348" i="7"/>
  <c r="D2233" i="7"/>
  <c r="D1172" i="7"/>
  <c r="D2062" i="7"/>
  <c r="D4047" i="7"/>
  <c r="D3652" i="7"/>
  <c r="D1121" i="7"/>
  <c r="D1393" i="7"/>
  <c r="D2076" i="7"/>
  <c r="D3970" i="7"/>
  <c r="D3710" i="7"/>
  <c r="D3117" i="7"/>
  <c r="D448" i="7"/>
  <c r="D2653" i="7"/>
  <c r="D2673" i="7"/>
  <c r="D2617" i="7"/>
  <c r="D1521" i="7"/>
  <c r="D346" i="7"/>
  <c r="D2819" i="7"/>
  <c r="D1500" i="7"/>
  <c r="D3200" i="7"/>
  <c r="D1607" i="7"/>
  <c r="D713" i="7"/>
  <c r="D3711" i="7"/>
  <c r="D3712" i="7"/>
  <c r="D714" i="7"/>
  <c r="D3598" i="7"/>
  <c r="D4452" i="7"/>
  <c r="D3005" i="7"/>
  <c r="D753" i="7"/>
  <c r="D3624" i="7"/>
  <c r="D1210" i="7"/>
  <c r="D3713" i="7"/>
  <c r="D4326" i="7"/>
  <c r="D3714" i="7"/>
  <c r="D3228" i="7"/>
  <c r="D3207" i="7"/>
  <c r="D4366" i="7"/>
  <c r="D3237" i="7"/>
  <c r="D4188" i="7"/>
  <c r="D1494" i="7"/>
  <c r="D3189" i="7"/>
  <c r="D1253" i="7"/>
  <c r="D2208" i="7"/>
  <c r="D1854" i="7"/>
  <c r="D4048" i="7"/>
  <c r="D4418" i="7"/>
  <c r="D2994" i="7"/>
  <c r="D440" i="7"/>
  <c r="D4049" i="7"/>
  <c r="D746" i="7"/>
  <c r="D3715" i="7"/>
  <c r="D1039" i="7"/>
  <c r="D1304" i="7"/>
  <c r="D978" i="7"/>
  <c r="D1040" i="7"/>
  <c r="D716" i="7"/>
  <c r="D4003" i="7"/>
  <c r="D1130" i="7"/>
  <c r="D3216" i="7"/>
  <c r="D3591" i="7"/>
  <c r="D365" i="7"/>
  <c r="D3990" i="7"/>
  <c r="D3973" i="7"/>
  <c r="D1111" i="7"/>
  <c r="D2063" i="7"/>
  <c r="D954" i="7"/>
  <c r="D4050" i="7"/>
  <c r="D3206" i="7"/>
  <c r="D715" i="7"/>
  <c r="D1385" i="7"/>
  <c r="D424" i="7"/>
  <c r="D3530" i="7"/>
  <c r="D1318" i="7"/>
  <c r="D3013" i="7"/>
  <c r="D910" i="7"/>
  <c r="D1923" i="7"/>
  <c r="D2075" i="7"/>
  <c r="D704" i="7"/>
  <c r="D619" i="7"/>
  <c r="D3011" i="7"/>
  <c r="D2832" i="7"/>
  <c r="D3349" i="7"/>
  <c r="D2668" i="7"/>
  <c r="D3238" i="7"/>
  <c r="D938" i="7"/>
  <c r="D1837" i="7"/>
  <c r="D1152" i="7"/>
  <c r="D478" i="7"/>
  <c r="D2274" i="7"/>
  <c r="D2064" i="7"/>
  <c r="D949" i="7"/>
  <c r="D510" i="7"/>
  <c r="D2065" i="7"/>
  <c r="D2688" i="7"/>
  <c r="D902" i="7"/>
  <c r="D2592" i="7"/>
  <c r="D2977" i="7"/>
  <c r="D2798" i="7"/>
  <c r="D2053" i="7"/>
  <c r="D1100" i="7"/>
  <c r="D1526" i="7"/>
  <c r="D2204" i="7"/>
  <c r="D1681" i="7"/>
  <c r="D3716" i="7"/>
  <c r="D2135" i="7"/>
  <c r="D439" i="7"/>
  <c r="D1041" i="7"/>
  <c r="D1951" i="7"/>
  <c r="D4051" i="7"/>
  <c r="D1910" i="7"/>
  <c r="D368" i="7"/>
  <c r="D875" i="7"/>
  <c r="D1568" i="7"/>
  <c r="D2040" i="7"/>
  <c r="D1703" i="7"/>
  <c r="D1322" i="7"/>
  <c r="D1958" i="7"/>
  <c r="D1775" i="7"/>
  <c r="D895" i="7"/>
  <c r="D449" i="7"/>
  <c r="D741" i="7"/>
  <c r="D748" i="7"/>
  <c r="D3653" i="7"/>
  <c r="D2762" i="7"/>
  <c r="D474" i="7"/>
  <c r="D3972" i="7"/>
  <c r="D1030" i="7"/>
  <c r="D2563" i="7"/>
  <c r="D1308" i="7"/>
  <c r="D2105" i="7"/>
  <c r="D869" i="7"/>
  <c r="D3717" i="7"/>
  <c r="D3211" i="7"/>
  <c r="D2902" i="7"/>
  <c r="D4431" i="7"/>
  <c r="D3605" i="7"/>
  <c r="D1394" i="7"/>
  <c r="D3004" i="7"/>
  <c r="D2093" i="7"/>
  <c r="D1132" i="7"/>
  <c r="D2626" i="7"/>
  <c r="D3596" i="7"/>
  <c r="D792" i="7"/>
  <c r="D3631" i="7"/>
  <c r="D2763" i="7"/>
  <c r="D829" i="7"/>
  <c r="D4004" i="7"/>
  <c r="D1357" i="7"/>
  <c r="D2995" i="7"/>
  <c r="D2764" i="7"/>
  <c r="D763" i="7"/>
  <c r="D3718" i="7"/>
  <c r="D3719" i="7"/>
  <c r="D3720" i="7"/>
  <c r="D1426" i="7"/>
  <c r="D1354" i="7"/>
  <c r="D1356" i="7"/>
  <c r="D2996" i="7"/>
  <c r="D831" i="7"/>
  <c r="D4052" i="7"/>
  <c r="D4053" i="7"/>
  <c r="D3721" i="7"/>
  <c r="D4249" i="7"/>
  <c r="D1434" i="7"/>
  <c r="D4054" i="7"/>
  <c r="D1585" i="7"/>
  <c r="D4327" i="7"/>
  <c r="D975" i="7"/>
  <c r="D469" i="7"/>
  <c r="D446" i="7"/>
  <c r="D727" i="7"/>
  <c r="D3722" i="7"/>
  <c r="D3260" i="7"/>
  <c r="D1596" i="7"/>
  <c r="D1060" i="7"/>
  <c r="D4176" i="7"/>
  <c r="D799" i="7"/>
  <c r="D3563" i="7"/>
  <c r="D3595" i="7"/>
  <c r="D4328" i="7"/>
  <c r="D4374" i="7"/>
  <c r="D3564" i="7"/>
  <c r="D2015" i="7"/>
  <c r="D404" i="7"/>
  <c r="D503" i="7"/>
  <c r="D3971" i="7"/>
  <c r="D4055" i="7"/>
  <c r="D3981" i="7"/>
  <c r="D620" i="7"/>
  <c r="D740" i="7"/>
  <c r="D4056" i="7"/>
  <c r="D1967" i="7"/>
  <c r="D482" i="7"/>
  <c r="D918" i="7"/>
  <c r="D920" i="7"/>
  <c r="D919" i="7"/>
  <c r="D3540" i="7"/>
  <c r="D868" i="7"/>
  <c r="D941" i="7"/>
  <c r="D3608" i="7"/>
  <c r="D3911" i="7"/>
  <c r="D908" i="7"/>
  <c r="D3969" i="7"/>
  <c r="D3987" i="7"/>
  <c r="D3967" i="7"/>
  <c r="D1016" i="7"/>
  <c r="D3968" i="7"/>
  <c r="D1435" i="7"/>
  <c r="D2828" i="7"/>
  <c r="D995" i="7"/>
  <c r="D3036" i="7"/>
  <c r="D2317" i="7"/>
  <c r="D4365" i="7"/>
  <c r="D793" i="7"/>
  <c r="D3264" i="7"/>
  <c r="D2662" i="7"/>
  <c r="D1355" i="7"/>
  <c r="D1631" i="7"/>
  <c r="D1042" i="7"/>
  <c r="D959" i="7"/>
  <c r="D1410" i="7"/>
  <c r="D3227" i="7"/>
  <c r="D402" i="7"/>
  <c r="D2024" i="7"/>
  <c r="D2564" i="7"/>
  <c r="D1436" i="7"/>
  <c r="D3723" i="7"/>
  <c r="D1143" i="7"/>
  <c r="D1081" i="7"/>
  <c r="D1464" i="7"/>
  <c r="D3566" i="7"/>
  <c r="D2084" i="7"/>
  <c r="D4167" i="7"/>
  <c r="D621" i="7"/>
  <c r="D3270" i="7"/>
  <c r="D913" i="7"/>
  <c r="D1049" i="7"/>
  <c r="D1763" i="7"/>
  <c r="D2267" i="7"/>
  <c r="D816" i="7"/>
  <c r="D1623" i="7"/>
  <c r="D988" i="7"/>
  <c r="D3229" i="7"/>
  <c r="D1120" i="7"/>
  <c r="D967" i="7"/>
  <c r="D1106" i="7"/>
  <c r="D385" i="7"/>
  <c r="D2036" i="7"/>
  <c r="D3419" i="7"/>
  <c r="D4057" i="7"/>
  <c r="D867" i="7"/>
  <c r="D1934" i="7"/>
  <c r="D3364" i="7"/>
  <c r="D1461" i="7"/>
  <c r="D760" i="7"/>
  <c r="D2765" i="7"/>
  <c r="D1869" i="7"/>
  <c r="D785" i="7"/>
  <c r="D2993" i="7"/>
  <c r="D4329" i="7"/>
  <c r="D1813" i="7"/>
  <c r="D957" i="7"/>
  <c r="D4058" i="7"/>
  <c r="D4212" i="7"/>
  <c r="D1320" i="7"/>
  <c r="D1544" i="7"/>
  <c r="D1373" i="7"/>
  <c r="D1146" i="7"/>
  <c r="D1627" i="7"/>
  <c r="D2637" i="7"/>
  <c r="D2809" i="7"/>
  <c r="D691" i="7"/>
  <c r="D2261" i="7"/>
  <c r="D2815" i="7"/>
  <c r="D3142" i="7"/>
  <c r="D2903" i="7"/>
  <c r="D3592" i="7"/>
  <c r="D3946" i="7"/>
  <c r="D4253" i="7"/>
  <c r="D856" i="7"/>
  <c r="D4415" i="7"/>
  <c r="D1462" i="7"/>
  <c r="D3505" i="7"/>
  <c r="D351" i="7"/>
  <c r="D2008" i="7"/>
  <c r="D3375" i="7"/>
  <c r="D4283" i="7"/>
  <c r="D2958" i="7"/>
  <c r="D2623" i="7"/>
  <c r="D956" i="7"/>
  <c r="D1003" i="7"/>
  <c r="D2754" i="7"/>
  <c r="D4177" i="7"/>
  <c r="D3250" i="7"/>
  <c r="D847" i="7"/>
  <c r="D1870" i="7"/>
  <c r="D912" i="7"/>
  <c r="D1404" i="7"/>
  <c r="D1114" i="7"/>
  <c r="D1903" i="7"/>
  <c r="D1554" i="7"/>
  <c r="D3574" i="7"/>
  <c r="D723" i="7"/>
  <c r="D429" i="7"/>
  <c r="D4288" i="7"/>
  <c r="D4059" i="7"/>
  <c r="D1871" i="7"/>
  <c r="D830" i="7"/>
  <c r="D4250" i="7"/>
  <c r="D1535" i="7"/>
  <c r="D4060" i="7"/>
  <c r="D2756" i="7"/>
  <c r="D2801" i="7"/>
  <c r="D2266" i="7"/>
  <c r="D1872" i="7"/>
  <c r="D377" i="7"/>
  <c r="D1313" i="7"/>
  <c r="D2164" i="7"/>
  <c r="D1835" i="7"/>
  <c r="D1084" i="7"/>
  <c r="D3724" i="7"/>
  <c r="D1687" i="7"/>
  <c r="D2199" i="7"/>
  <c r="D4165" i="7"/>
  <c r="D2165" i="7"/>
  <c r="D1457" i="7"/>
  <c r="D1556" i="7"/>
  <c r="D3601" i="7"/>
  <c r="D2568" i="7"/>
  <c r="D392" i="7"/>
  <c r="D1536" i="7"/>
  <c r="D410" i="7"/>
  <c r="D1685" i="7"/>
  <c r="D403" i="7"/>
  <c r="D4061" i="7"/>
  <c r="D1873" i="7"/>
  <c r="D3725" i="7"/>
  <c r="D784" i="7"/>
  <c r="D845" i="7"/>
  <c r="D552" i="7"/>
  <c r="D3544" i="7"/>
  <c r="D860" i="7"/>
  <c r="D828" i="7"/>
  <c r="D813" i="7"/>
  <c r="D1970" i="7"/>
  <c r="D1112" i="7"/>
  <c r="D1645" i="7"/>
  <c r="D1376" i="7"/>
  <c r="D3391" i="7"/>
  <c r="D4330" i="7"/>
  <c r="D4306" i="7"/>
  <c r="D1285" i="7"/>
  <c r="D1425" i="7"/>
  <c r="D3342" i="7"/>
  <c r="D4007" i="7"/>
  <c r="D834" i="7"/>
  <c r="D3726" i="7"/>
  <c r="D2899" i="7"/>
  <c r="D685" i="7"/>
  <c r="D2755" i="7"/>
  <c r="D2897" i="7"/>
  <c r="D1603" i="7"/>
  <c r="D1271" i="7"/>
  <c r="D4453" i="7"/>
  <c r="D2752" i="7"/>
  <c r="D2121" i="7"/>
  <c r="D2898" i="7"/>
  <c r="D2989" i="7"/>
  <c r="D2751" i="7"/>
  <c r="D2988" i="7"/>
  <c r="D732" i="7"/>
  <c r="D3010" i="7"/>
  <c r="D3727" i="7"/>
  <c r="D2212" i="7"/>
  <c r="D1874" i="7"/>
  <c r="D4062" i="7"/>
  <c r="D3020" i="7"/>
  <c r="D1367" i="7"/>
  <c r="D2193" i="7"/>
  <c r="D3512" i="7"/>
  <c r="D3239" i="7"/>
  <c r="D3728" i="7"/>
  <c r="D2987" i="7"/>
  <c r="D3948" i="7"/>
  <c r="D4063" i="7"/>
  <c r="D2766" i="7"/>
  <c r="D3729" i="7"/>
  <c r="D711" i="7"/>
  <c r="D3730" i="7"/>
  <c r="D2992" i="7"/>
  <c r="D2658" i="7"/>
  <c r="D1294" i="7"/>
  <c r="D1072" i="7"/>
  <c r="D4064" i="7"/>
  <c r="D1068" i="7"/>
  <c r="D375" i="7"/>
  <c r="D731" i="7"/>
  <c r="D4331" i="7"/>
  <c r="D622" i="7"/>
  <c r="D1502" i="7"/>
  <c r="D742" i="7"/>
  <c r="D3418" i="7"/>
  <c r="D819" i="7"/>
  <c r="D745" i="7"/>
  <c r="D1495" i="7"/>
  <c r="D1384" i="7"/>
  <c r="D1131" i="7"/>
  <c r="D1138" i="7"/>
  <c r="D3267" i="7"/>
  <c r="D2990" i="7"/>
  <c r="D930" i="7"/>
  <c r="D3098" i="7"/>
  <c r="D3310" i="7"/>
  <c r="D4304" i="7"/>
  <c r="D744" i="7"/>
  <c r="D4065" i="7"/>
  <c r="D3534" i="7"/>
  <c r="D1090" i="7"/>
  <c r="D387" i="7"/>
  <c r="D1192" i="7"/>
  <c r="D3731" i="7"/>
  <c r="D553" i="7"/>
  <c r="D3939" i="7"/>
  <c r="D1169" i="7"/>
  <c r="D1178" i="7"/>
  <c r="D4332" i="7"/>
  <c r="D587" i="7"/>
  <c r="D2600" i="7"/>
  <c r="D3732" i="7"/>
  <c r="D1179" i="7"/>
  <c r="D1163" i="7"/>
  <c r="D3376" i="7"/>
  <c r="D2115" i="7"/>
  <c r="D3096" i="7"/>
  <c r="D3558" i="7"/>
  <c r="D3557" i="7"/>
  <c r="D498" i="7"/>
  <c r="D2932" i="7"/>
  <c r="D2767" i="7"/>
  <c r="D1281" i="7"/>
  <c r="D4454" i="7"/>
  <c r="D1582" i="7"/>
  <c r="D660" i="7"/>
  <c r="D1770" i="7"/>
  <c r="D3733" i="7"/>
  <c r="D3018" i="7"/>
  <c r="D1508" i="7"/>
  <c r="D1444" i="7"/>
  <c r="D3957" i="7"/>
  <c r="D3513" i="7"/>
  <c r="D718" i="7"/>
  <c r="D3531" i="7"/>
  <c r="D1548" i="7"/>
  <c r="D3734" i="7"/>
  <c r="D4224" i="7"/>
  <c r="D4434" i="7"/>
  <c r="D4455" i="7"/>
  <c r="D452" i="7"/>
  <c r="D2655" i="7"/>
  <c r="D2945" i="7"/>
  <c r="D4189" i="7"/>
  <c r="D4294" i="7"/>
  <c r="D3735" i="7"/>
  <c r="D3736" i="7"/>
  <c r="D945" i="7"/>
  <c r="D354" i="7"/>
  <c r="D4295" i="7"/>
  <c r="D858" i="7"/>
  <c r="D2270" i="7"/>
  <c r="D4245" i="7"/>
  <c r="D3737" i="7"/>
  <c r="D4456" i="7"/>
  <c r="D3240" i="7"/>
  <c r="D4066" i="7"/>
  <c r="D355" i="7"/>
  <c r="D363" i="7"/>
  <c r="D2831" i="7"/>
  <c r="D2833" i="7"/>
  <c r="D1412" i="7"/>
  <c r="D3403" i="7"/>
  <c r="D3134" i="7"/>
  <c r="D3425" i="7"/>
  <c r="D3935" i="7"/>
  <c r="D3365" i="7"/>
  <c r="D2946" i="7"/>
  <c r="D1516" i="7"/>
  <c r="D1961" i="7"/>
  <c r="D960" i="7"/>
  <c r="D3210" i="7"/>
  <c r="D1174" i="7"/>
  <c r="D1295" i="7"/>
  <c r="D1959" i="7"/>
  <c r="D3738" i="7"/>
  <c r="D4273" i="7"/>
  <c r="D3311" i="7"/>
  <c r="D703" i="7"/>
  <c r="D480" i="7"/>
  <c r="D3395" i="7"/>
  <c r="D3739" i="7"/>
  <c r="D3218" i="7"/>
  <c r="D1774" i="7"/>
  <c r="D1575" i="7"/>
  <c r="D3199" i="7"/>
  <c r="D3417" i="7"/>
  <c r="D1022" i="7"/>
  <c r="D3279" i="7"/>
  <c r="D3077" i="7"/>
  <c r="D437" i="7"/>
  <c r="D3075" i="7"/>
  <c r="D3025" i="7"/>
  <c r="D3079" i="7"/>
  <c r="D2955" i="7"/>
  <c r="D4302" i="7"/>
  <c r="D3081" i="7"/>
  <c r="D1301" i="7"/>
  <c r="D3740" i="7"/>
  <c r="D1325" i="7"/>
  <c r="D3377" i="7"/>
  <c r="D1372" i="7"/>
  <c r="D396" i="7"/>
  <c r="D3191" i="7"/>
  <c r="D3741" i="7"/>
  <c r="D1181" i="7"/>
  <c r="D1161" i="7"/>
  <c r="D1420" i="7"/>
  <c r="D3742" i="7"/>
  <c r="D502" i="7"/>
  <c r="D1078" i="7"/>
  <c r="D4067" i="7"/>
  <c r="D1497" i="7"/>
  <c r="D3476" i="7"/>
  <c r="D2621" i="7"/>
  <c r="D2318" i="7"/>
  <c r="D3743" i="7"/>
  <c r="D2275" i="7"/>
  <c r="D397" i="7"/>
  <c r="D2043" i="7"/>
  <c r="D2319" i="7"/>
  <c r="D2320" i="7"/>
  <c r="D1343" i="7"/>
  <c r="D2321" i="7"/>
  <c r="D2322" i="7"/>
  <c r="D2726" i="7"/>
  <c r="D3960" i="7"/>
  <c r="D4068" i="7"/>
  <c r="D3744" i="7"/>
  <c r="D4393" i="7"/>
  <c r="D3038" i="7"/>
  <c r="D3287" i="7"/>
  <c r="D3745" i="7"/>
  <c r="D2578" i="7"/>
  <c r="D1793" i="7"/>
  <c r="D3746" i="7"/>
  <c r="D3747" i="7"/>
  <c r="D1166" i="7"/>
  <c r="D4069" i="7"/>
  <c r="D477" i="7"/>
  <c r="D1064" i="7"/>
  <c r="D2323" i="7"/>
  <c r="D2324" i="7"/>
  <c r="D2079" i="7"/>
  <c r="D2606" i="7"/>
  <c r="D2325" i="7"/>
  <c r="D1997" i="7"/>
  <c r="D1082" i="7"/>
  <c r="D1043" i="7"/>
  <c r="D3023" i="7"/>
  <c r="D3024" i="7"/>
  <c r="D1381" i="7"/>
  <c r="D3354" i="7"/>
  <c r="D606" i="7"/>
  <c r="D3458" i="7"/>
  <c r="D1290" i="7"/>
  <c r="D2326" i="7"/>
  <c r="D1052" i="7"/>
  <c r="D1524" i="7"/>
  <c r="D1095" i="7"/>
  <c r="D1483" i="7"/>
  <c r="D1852" i="7"/>
  <c r="D2223" i="7"/>
  <c r="D1020" i="7"/>
  <c r="D2327" i="7"/>
  <c r="D818" i="7"/>
  <c r="D1448" i="7"/>
  <c r="D780" i="7"/>
  <c r="D3112" i="7"/>
  <c r="D840" i="7"/>
  <c r="D2328" i="7"/>
  <c r="D3312" i="7"/>
  <c r="D2887" i="7"/>
  <c r="D3055" i="7"/>
  <c r="D583" i="7"/>
  <c r="D1842" i="7"/>
  <c r="D3094" i="7"/>
  <c r="D897" i="7"/>
  <c r="D2923" i="7"/>
  <c r="D3056" i="7"/>
  <c r="D1820" i="7"/>
  <c r="D1701" i="7"/>
  <c r="D3280" i="7"/>
  <c r="D1980" i="7"/>
  <c r="D413" i="7"/>
  <c r="D2200" i="7"/>
  <c r="D1467" i="7"/>
  <c r="D1664" i="7"/>
  <c r="D932" i="7"/>
  <c r="D2596" i="7"/>
  <c r="D2329" i="7"/>
  <c r="D2595" i="7"/>
  <c r="D438" i="7"/>
  <c r="D2330" i="7"/>
  <c r="D3378" i="7"/>
  <c r="D3748" i="7"/>
  <c r="D3549" i="7"/>
  <c r="D3379" i="7"/>
  <c r="D2116" i="7"/>
  <c r="D3064" i="7"/>
  <c r="D1102" i="7"/>
  <c r="D2943" i="7"/>
  <c r="D406" i="7"/>
  <c r="D3380" i="7"/>
  <c r="D2331" i="7"/>
  <c r="D2332" i="7"/>
  <c r="D2333" i="7"/>
  <c r="D3051" i="7"/>
  <c r="D977" i="7"/>
  <c r="D1634" i="7"/>
  <c r="D2334" i="7"/>
  <c r="D4269" i="7"/>
  <c r="D2929" i="7"/>
  <c r="D361" i="7"/>
  <c r="D2335" i="7"/>
  <c r="D2931" i="7"/>
  <c r="D873" i="7"/>
  <c r="D4198" i="7"/>
  <c r="D3749" i="7"/>
  <c r="D1588" i="7"/>
  <c r="D2336" i="7"/>
  <c r="D4333" i="7"/>
  <c r="D2337" i="7"/>
  <c r="D3186" i="7"/>
  <c r="D998" i="7"/>
  <c r="D2966" i="7"/>
  <c r="D3052" i="7"/>
  <c r="D2054" i="7"/>
  <c r="D2965" i="7"/>
  <c r="D2892" i="7"/>
  <c r="D3422" i="7"/>
  <c r="D3956" i="7"/>
  <c r="D2023" i="7"/>
  <c r="D3951" i="7"/>
  <c r="D4265" i="7"/>
  <c r="D3750" i="7"/>
  <c r="D1620" i="7"/>
  <c r="D1560" i="7"/>
  <c r="D3751" i="7"/>
  <c r="D1690" i="7"/>
  <c r="D2216" i="7"/>
  <c r="D2338" i="7"/>
  <c r="D1063" i="7"/>
  <c r="D2339" i="7"/>
  <c r="D3053" i="7"/>
  <c r="D2889" i="7"/>
  <c r="D809" i="7"/>
  <c r="D2201" i="7"/>
  <c r="D4334" i="7"/>
  <c r="D1654" i="7"/>
  <c r="D1621" i="7"/>
  <c r="D602" i="7"/>
  <c r="D2340" i="7"/>
  <c r="D4070" i="7"/>
  <c r="D1530" i="7"/>
  <c r="D3752" i="7"/>
  <c r="D2153" i="7"/>
  <c r="D3753" i="7"/>
  <c r="D2341" i="7"/>
  <c r="D2342" i="7"/>
  <c r="D2142" i="7"/>
  <c r="D2343" i="7"/>
  <c r="D2047" i="7"/>
  <c r="D3754" i="7"/>
  <c r="D3755" i="7"/>
  <c r="D2285" i="7"/>
  <c r="D4071" i="7"/>
  <c r="D2066" i="7"/>
  <c r="D1089" i="7"/>
  <c r="D3756" i="7"/>
  <c r="D2308" i="7"/>
  <c r="D3366" i="7"/>
  <c r="D2344" i="7"/>
  <c r="D4457" i="7"/>
  <c r="D3757" i="7"/>
  <c r="D4436" i="7"/>
  <c r="D4287" i="7"/>
  <c r="D1791" i="7"/>
  <c r="D1914" i="7"/>
  <c r="D3470" i="7"/>
  <c r="D3758" i="7"/>
  <c r="D4242" i="7"/>
  <c r="D3304" i="7"/>
  <c r="D3072" i="7"/>
  <c r="D3143" i="7"/>
  <c r="D463" i="7"/>
  <c r="D2962" i="7"/>
  <c r="D3144" i="7"/>
  <c r="D2961" i="7"/>
  <c r="D483" i="7"/>
  <c r="D1579" i="7"/>
  <c r="D1573" i="7"/>
  <c r="D2194" i="7"/>
  <c r="D3426" i="7"/>
  <c r="D1702" i="7"/>
  <c r="D3965" i="7"/>
  <c r="D734" i="7"/>
  <c r="D1374" i="7"/>
  <c r="D3145" i="7"/>
  <c r="D1279" i="7"/>
  <c r="D3759" i="7"/>
  <c r="D1092" i="7"/>
  <c r="D1459" i="7"/>
  <c r="D775" i="7"/>
  <c r="D4072" i="7"/>
  <c r="D3760" i="7"/>
  <c r="D2284" i="7"/>
  <c r="D3367" i="7"/>
  <c r="D3527" i="7"/>
  <c r="D971" i="7"/>
  <c r="D2160" i="7"/>
  <c r="D962" i="7"/>
  <c r="D595" i="7"/>
  <c r="D3432" i="7"/>
  <c r="D3761" i="7"/>
  <c r="D1519" i="7"/>
  <c r="D1475" i="7"/>
  <c r="D1442" i="7"/>
  <c r="D1812" i="7"/>
  <c r="D623" i="7"/>
  <c r="D4073" i="7"/>
  <c r="D3381" i="7"/>
  <c r="D3762" i="7"/>
  <c r="D1468" i="7"/>
  <c r="D624" i="7"/>
  <c r="D2074" i="7"/>
  <c r="D1292" i="7"/>
  <c r="D1454" i="7"/>
  <c r="D2740" i="7"/>
  <c r="D3763" i="7"/>
  <c r="D1261" i="7"/>
  <c r="D3035" i="7"/>
  <c r="D3764" i="7"/>
  <c r="D3765" i="7"/>
  <c r="D3146" i="7"/>
  <c r="D3914" i="7"/>
  <c r="D3147" i="7"/>
  <c r="D384" i="7"/>
  <c r="D3118" i="7"/>
  <c r="D823" i="7"/>
  <c r="D3148" i="7"/>
  <c r="D1083" i="7"/>
  <c r="D1840" i="7"/>
  <c r="D2345" i="7"/>
  <c r="D3073" i="7"/>
  <c r="D659" i="7"/>
  <c r="D2914" i="7"/>
  <c r="D3059" i="7"/>
  <c r="D4279" i="7"/>
  <c r="D4074" i="7"/>
  <c r="D1058" i="7"/>
  <c r="D2999" i="7"/>
  <c r="D4458" i="7"/>
  <c r="D3766" i="7"/>
  <c r="D769" i="7"/>
  <c r="D409" i="7"/>
  <c r="D588" i="7"/>
  <c r="D3767" i="7"/>
  <c r="D3625" i="7"/>
  <c r="D1752" i="7"/>
  <c r="D2912" i="7"/>
  <c r="D3149" i="7"/>
  <c r="D543" i="7"/>
  <c r="D2346" i="7"/>
  <c r="D394" i="7"/>
  <c r="D1122" i="7"/>
  <c r="D4275" i="7"/>
  <c r="D3276" i="7"/>
  <c r="D546" i="7"/>
  <c r="D1505" i="7"/>
  <c r="D3619" i="7"/>
  <c r="D3058" i="7"/>
  <c r="D656" i="7"/>
  <c r="D3150" i="7"/>
  <c r="D547" i="7"/>
  <c r="D468" i="7"/>
  <c r="D2601" i="7"/>
  <c r="D433" i="7"/>
  <c r="D1800" i="7"/>
  <c r="D3768" i="7"/>
  <c r="D2597" i="7"/>
  <c r="D2913" i="7"/>
  <c r="D1441" i="7"/>
  <c r="D3572" i="7"/>
  <c r="D2180" i="7"/>
  <c r="D3769" i="7"/>
  <c r="D1709" i="7"/>
  <c r="D3770" i="7"/>
  <c r="D1190" i="7"/>
  <c r="D4252" i="7"/>
  <c r="D1985" i="7"/>
  <c r="D4432" i="7"/>
  <c r="D1208" i="7"/>
  <c r="D4075" i="7"/>
  <c r="D2183" i="7"/>
  <c r="D3151" i="7"/>
  <c r="D3131" i="7"/>
  <c r="D2741" i="7"/>
  <c r="D3477" i="7"/>
  <c r="D4179" i="7"/>
  <c r="D3771" i="7"/>
  <c r="D1587" i="7"/>
  <c r="D1647" i="7"/>
  <c r="D3070" i="7"/>
  <c r="D4076" i="7"/>
  <c r="D2738" i="7"/>
  <c r="D4243" i="7"/>
  <c r="D2347" i="7"/>
  <c r="D2348" i="7"/>
  <c r="D1629" i="7"/>
  <c r="D1108" i="7"/>
  <c r="D4077" i="7"/>
  <c r="D790" i="7"/>
  <c r="D521" i="7"/>
  <c r="D2349" i="7"/>
  <c r="D1284" i="7"/>
  <c r="D3248" i="7"/>
  <c r="D352" i="7"/>
  <c r="D1790" i="7"/>
  <c r="D2109" i="7"/>
  <c r="D3772" i="7"/>
  <c r="D4305" i="7"/>
  <c r="D3099" i="7"/>
  <c r="D444" i="7"/>
  <c r="D4459" i="7"/>
  <c r="D3019" i="7"/>
  <c r="D2006" i="7"/>
  <c r="D1960" i="7"/>
  <c r="D1395" i="7"/>
  <c r="D2179" i="7"/>
  <c r="D1779" i="7"/>
  <c r="D1066" i="7"/>
  <c r="D820" i="7"/>
  <c r="D1762" i="7"/>
  <c r="D3773" i="7"/>
  <c r="D2117" i="7"/>
  <c r="D487" i="7"/>
  <c r="D519" i="7"/>
  <c r="D1012" i="7"/>
  <c r="D690" i="7"/>
  <c r="D625" i="7"/>
  <c r="D3774" i="7"/>
  <c r="D1147" i="7"/>
  <c r="D1429" i="7"/>
  <c r="D1941" i="7"/>
  <c r="D1405" i="7"/>
  <c r="D2885" i="7"/>
  <c r="D1044" i="7"/>
  <c r="D2570" i="7"/>
  <c r="D3775" i="7"/>
  <c r="D2249" i="7"/>
  <c r="D4078" i="7"/>
  <c r="D1278" i="7"/>
  <c r="D1583" i="7"/>
  <c r="D3905" i="7"/>
  <c r="D1543" i="7"/>
  <c r="D3776" i="7"/>
  <c r="D3431" i="7"/>
  <c r="D1291" i="7"/>
  <c r="D4335" i="7"/>
  <c r="D4336" i="7"/>
  <c r="D3777" i="7"/>
  <c r="D626" i="7"/>
  <c r="D3350" i="7"/>
  <c r="D3459" i="7"/>
  <c r="D3778" i="7"/>
  <c r="D2768" i="7"/>
  <c r="D2893" i="7"/>
  <c r="D1552" i="7"/>
  <c r="D1286" i="7"/>
  <c r="D3779" i="7"/>
  <c r="D4183" i="7"/>
  <c r="D2250" i="7"/>
  <c r="D1528" i="7"/>
  <c r="D3780" i="7"/>
  <c r="D389" i="7"/>
  <c r="D909" i="7"/>
  <c r="D697" i="7"/>
  <c r="D2811" i="7"/>
  <c r="D999" i="7"/>
  <c r="D1487" i="7"/>
  <c r="D922" i="7"/>
  <c r="D2842" i="7"/>
  <c r="D1124" i="7"/>
  <c r="D1833" i="7"/>
  <c r="D2170" i="7"/>
  <c r="D627" i="7"/>
  <c r="D1167" i="7"/>
  <c r="D1362" i="7"/>
  <c r="D1364" i="7"/>
  <c r="D1798" i="7"/>
  <c r="D3026" i="7"/>
  <c r="D924" i="7"/>
  <c r="D1061" i="7"/>
  <c r="D984" i="7"/>
  <c r="D1263" i="7"/>
  <c r="D662" i="7"/>
  <c r="D3781" i="7"/>
  <c r="D1565" i="7"/>
  <c r="D4079" i="7"/>
  <c r="D1113" i="7"/>
  <c r="D3295" i="7"/>
  <c r="D3478" i="7"/>
  <c r="D4337" i="7"/>
  <c r="D1875" i="7"/>
  <c r="D1273" i="7"/>
  <c r="D3782" i="7"/>
  <c r="D3783" i="7"/>
  <c r="D1099" i="7"/>
  <c r="D4368" i="7"/>
  <c r="D2769" i="7"/>
  <c r="D1665" i="7"/>
  <c r="D3930" i="7"/>
  <c r="D4460" i="7"/>
  <c r="D4080" i="7"/>
  <c r="D4338" i="7"/>
  <c r="D4081" i="7"/>
  <c r="D2770" i="7"/>
  <c r="D4339" i="7"/>
  <c r="D4340" i="7"/>
  <c r="D3479" i="7"/>
  <c r="D2034" i="7"/>
  <c r="D1876" i="7"/>
  <c r="D3784" i="7"/>
  <c r="D3313" i="7"/>
  <c r="D3785" i="7"/>
  <c r="D2720" i="7"/>
  <c r="D2771" i="7"/>
  <c r="D1965" i="7"/>
  <c r="D3786" i="7"/>
  <c r="D2663" i="7"/>
  <c r="D4082" i="7"/>
  <c r="D4083" i="7"/>
  <c r="D4228" i="7"/>
  <c r="D3787" i="7"/>
  <c r="D4084" i="7"/>
  <c r="D4341" i="7"/>
  <c r="D4342" i="7"/>
  <c r="D3480" i="7"/>
  <c r="D3481" i="7"/>
  <c r="D3788" i="7"/>
  <c r="D4248" i="7"/>
  <c r="D3789" i="7"/>
  <c r="D4461" i="7"/>
  <c r="D3790" i="7"/>
  <c r="D4462" i="7"/>
  <c r="D3791" i="7"/>
  <c r="D1288" i="7"/>
  <c r="D1336" i="7"/>
  <c r="D4463" i="7"/>
  <c r="D1567" i="7"/>
  <c r="D2163" i="7"/>
  <c r="D4343" i="7"/>
  <c r="D4085" i="7"/>
  <c r="D2772" i="7"/>
  <c r="D2773" i="7"/>
  <c r="D3057" i="7"/>
  <c r="D3792" i="7"/>
  <c r="D1555" i="7"/>
  <c r="D1276" i="7"/>
  <c r="D898" i="7"/>
  <c r="D2014" i="7"/>
  <c r="D968" i="7"/>
  <c r="D465" i="7"/>
  <c r="D628" i="7"/>
  <c r="D1904" i="7"/>
  <c r="D629" i="7"/>
  <c r="D1584" i="7"/>
  <c r="D2641" i="7"/>
  <c r="D979" i="7"/>
  <c r="D3268" i="7"/>
  <c r="D366" i="7"/>
  <c r="D1906" i="7"/>
  <c r="D1047" i="7"/>
  <c r="D1617" i="7"/>
  <c r="D1517" i="7"/>
  <c r="D1707" i="7"/>
  <c r="D1578" i="7"/>
  <c r="D1329" i="7"/>
  <c r="D1450" i="7"/>
  <c r="D1013" i="7"/>
  <c r="D917" i="7"/>
  <c r="D4086" i="7"/>
  <c r="D454" i="7"/>
  <c r="D1406" i="7"/>
  <c r="D400" i="7"/>
  <c r="D500" i="7"/>
  <c r="D527" i="7"/>
  <c r="D1609" i="7"/>
  <c r="D1545" i="7"/>
  <c r="D4344" i="7"/>
  <c r="D1589" i="7"/>
  <c r="D2603" i="7"/>
  <c r="D1823" i="7"/>
  <c r="D1566" i="7"/>
  <c r="D2197" i="7"/>
  <c r="D1539" i="7"/>
  <c r="D1670" i="7"/>
  <c r="D1416" i="7"/>
  <c r="D2997" i="7"/>
  <c r="D3000" i="7"/>
  <c r="D1666" i="7"/>
  <c r="D1377" i="7"/>
  <c r="D721" i="7"/>
  <c r="D717" i="7"/>
  <c r="D3277" i="7"/>
  <c r="D1648" i="7"/>
  <c r="D1632" i="7"/>
  <c r="D1586" i="7"/>
  <c r="D1312" i="7"/>
  <c r="D4087" i="7"/>
  <c r="D374" i="7"/>
  <c r="D4088" i="7"/>
  <c r="D1671" i="7"/>
  <c r="D2174" i="7"/>
  <c r="D1382" i="7"/>
  <c r="D1619" i="7"/>
  <c r="D1889" i="7"/>
  <c r="D4246" i="7"/>
  <c r="D2702" i="7"/>
  <c r="D855" i="7"/>
  <c r="D630" i="7"/>
  <c r="D1611" i="7"/>
  <c r="D3090" i="7"/>
  <c r="D663" i="7"/>
  <c r="D2957" i="7"/>
  <c r="D2671" i="7"/>
  <c r="D4209" i="7"/>
  <c r="D1571" i="7"/>
  <c r="D3793" i="7"/>
  <c r="D1103" i="7"/>
  <c r="D1512" i="7"/>
  <c r="D499" i="7"/>
  <c r="D1912" i="7"/>
  <c r="D1056" i="7"/>
  <c r="D2021" i="7"/>
  <c r="D391" i="7"/>
  <c r="D673" i="7"/>
  <c r="D1978" i="7"/>
  <c r="D1104" i="7"/>
  <c r="D3794" i="7"/>
  <c r="D1014" i="7"/>
  <c r="D1806" i="7"/>
  <c r="D1055" i="7"/>
  <c r="D2742" i="7"/>
  <c r="D1059" i="7"/>
  <c r="D3091" i="7"/>
  <c r="D1553" i="7"/>
  <c r="D3289" i="7"/>
  <c r="D1877" i="7"/>
  <c r="D1610" i="7"/>
  <c r="D1277" i="7"/>
  <c r="D2251" i="7"/>
  <c r="D2191" i="7"/>
  <c r="D4229" i="7"/>
  <c r="D631" i="7"/>
  <c r="D2252" i="7"/>
  <c r="D4400" i="7"/>
  <c r="D4375" i="7"/>
  <c r="D1283" i="7"/>
  <c r="D632" i="7"/>
  <c r="D3082" i="7"/>
  <c r="D1028" i="7"/>
  <c r="D1118" i="7"/>
  <c r="D728" i="7"/>
  <c r="D3420" i="7"/>
  <c r="D3100" i="7"/>
  <c r="D1275" i="7"/>
  <c r="D4089" i="7"/>
  <c r="D4230" i="7"/>
  <c r="D810" i="7"/>
  <c r="D1600" i="7"/>
  <c r="D1080" i="7"/>
  <c r="D3032" i="7"/>
  <c r="D1351" i="7"/>
  <c r="D2253" i="7"/>
  <c r="D805" i="7"/>
  <c r="D1902" i="7"/>
  <c r="D3795" i="7"/>
  <c r="D3406" i="7"/>
  <c r="D4192" i="7"/>
  <c r="D4376" i="7"/>
  <c r="D3796" i="7"/>
  <c r="D725" i="7"/>
  <c r="D3797" i="7"/>
  <c r="D848" i="7"/>
  <c r="D3327" i="7"/>
  <c r="D1510" i="7"/>
  <c r="D1506" i="7"/>
  <c r="D1053" i="7"/>
  <c r="D1537" i="7"/>
  <c r="D1708" i="7"/>
  <c r="D904" i="7"/>
  <c r="D603" i="7"/>
  <c r="D1430" i="7"/>
  <c r="D682" i="7"/>
  <c r="D1150" i="7"/>
  <c r="D596" i="7"/>
  <c r="D3297" i="7"/>
  <c r="D398" i="7"/>
  <c r="D1324" i="7"/>
  <c r="D1498" i="7"/>
  <c r="D2559" i="7"/>
  <c r="D1783" i="7"/>
  <c r="D683" i="7"/>
  <c r="D3204" i="7"/>
  <c r="D4090" i="7"/>
  <c r="D358" i="7"/>
  <c r="D1547" i="7"/>
  <c r="D536" i="7"/>
  <c r="D1561" i="7"/>
  <c r="D4371" i="7"/>
  <c r="D2236" i="7"/>
  <c r="D4091" i="7"/>
  <c r="D405" i="7"/>
  <c r="D3573" i="7"/>
  <c r="D3314" i="7"/>
  <c r="D2102" i="7"/>
  <c r="D1540" i="7"/>
  <c r="D3632" i="7"/>
  <c r="D2195" i="7"/>
  <c r="D4092" i="7"/>
  <c r="D525" i="7"/>
  <c r="D1529" i="7"/>
  <c r="D1963" i="7"/>
  <c r="D2118" i="7"/>
  <c r="D2350" i="7"/>
  <c r="D4278" i="7"/>
  <c r="D1541" i="7"/>
  <c r="D1710" i="7"/>
  <c r="D3607" i="7"/>
  <c r="D837" i="7"/>
  <c r="D4231" i="7"/>
  <c r="D1446" i="7"/>
  <c r="D3798" i="7"/>
  <c r="D4464" i="7"/>
  <c r="D1672" i="7"/>
  <c r="D4263" i="7"/>
  <c r="D1601" i="7"/>
  <c r="D1942" i="7"/>
  <c r="D2124" i="7"/>
  <c r="D3152" i="7"/>
  <c r="D353" i="7"/>
  <c r="D534" i="7"/>
  <c r="D3101" i="7"/>
  <c r="D343" i="7"/>
  <c r="D4191" i="7"/>
  <c r="D3799" i="7"/>
  <c r="D4182" i="7"/>
  <c r="D3800" i="7"/>
  <c r="D4232" i="7"/>
  <c r="D520" i="7"/>
  <c r="D3332" i="7"/>
  <c r="D1652" i="7"/>
  <c r="D3518" i="7"/>
  <c r="D1492" i="7"/>
  <c r="D906" i="7"/>
  <c r="D2128" i="7"/>
  <c r="D3801" i="7"/>
  <c r="D3294" i="7"/>
  <c r="D2672" i="7"/>
  <c r="D1819" i="7"/>
  <c r="D1175" i="7"/>
  <c r="D3936" i="7"/>
  <c r="D4093" i="7"/>
  <c r="D1988" i="7"/>
  <c r="D695" i="7"/>
  <c r="D3257" i="7"/>
  <c r="D414" i="7"/>
  <c r="D3802" i="7"/>
  <c r="D464" i="7"/>
  <c r="D2674" i="7"/>
  <c r="D1379" i="7"/>
  <c r="D2703" i="7"/>
  <c r="D1438" i="7"/>
  <c r="D2097" i="7"/>
  <c r="D1594" i="7"/>
  <c r="D2254" i="7"/>
  <c r="D1431" i="7"/>
  <c r="D2645" i="7"/>
  <c r="D3291" i="7"/>
  <c r="D3964" i="7"/>
  <c r="D2799" i="7"/>
  <c r="D3044" i="7"/>
  <c r="D3045" i="7"/>
  <c r="D3803" i="7"/>
  <c r="D3292" i="7"/>
  <c r="D3306" i="7"/>
  <c r="D1821" i="7"/>
  <c r="D668" i="7"/>
  <c r="D3265" i="7"/>
  <c r="D2679" i="7"/>
  <c r="D1503" i="7"/>
  <c r="D4094" i="7"/>
  <c r="D688" i="7"/>
  <c r="D2243" i="7"/>
  <c r="D4233" i="7"/>
  <c r="D3482" i="7"/>
  <c r="D1657" i="7"/>
  <c r="D359" i="7"/>
  <c r="D4095" i="7"/>
  <c r="D1546" i="7"/>
  <c r="D1298" i="7"/>
  <c r="D1176" i="7"/>
  <c r="D1162" i="7"/>
  <c r="D1593" i="7"/>
  <c r="D456" i="7"/>
  <c r="D3400" i="7"/>
  <c r="D1590" i="7"/>
  <c r="D1542" i="7"/>
  <c r="D2633" i="7"/>
  <c r="D963" i="7"/>
  <c r="D1700" i="7"/>
  <c r="D692" i="7"/>
  <c r="D1145" i="7"/>
  <c r="D3804" i="7"/>
  <c r="D2255" i="7"/>
  <c r="D556" i="7"/>
  <c r="D1564" i="7"/>
  <c r="D2808" i="7"/>
  <c r="D2804" i="7"/>
  <c r="D1128" i="7"/>
  <c r="D1532" i="7"/>
  <c r="D2268" i="7"/>
  <c r="D1460" i="7"/>
  <c r="D2111" i="7"/>
  <c r="D1287" i="7"/>
  <c r="D2108" i="7"/>
  <c r="D2813" i="7"/>
  <c r="D4171" i="7"/>
  <c r="D369" i="7"/>
  <c r="D1534" i="7"/>
  <c r="D1074" i="7"/>
  <c r="D1829" i="7"/>
  <c r="D2610" i="7"/>
  <c r="D4096" i="7"/>
  <c r="D349" i="7"/>
  <c r="D2231" i="7"/>
  <c r="D3413" i="7"/>
  <c r="D4465" i="7"/>
  <c r="D1156" i="7"/>
  <c r="D2557" i="7"/>
  <c r="D1019" i="7"/>
  <c r="D3941" i="7"/>
  <c r="D878" i="7"/>
  <c r="D3290" i="7"/>
  <c r="D1311" i="7"/>
  <c r="D3333" i="7"/>
  <c r="D1045" i="7"/>
  <c r="D4405" i="7"/>
  <c r="D2256" i="7"/>
  <c r="D1684" i="7"/>
  <c r="D933" i="7"/>
  <c r="D423" i="7"/>
  <c r="D2257" i="7"/>
  <c r="D1187" i="7"/>
  <c r="D633" i="7"/>
  <c r="D2743" i="7"/>
  <c r="D1085" i="7"/>
  <c r="D3942" i="7"/>
  <c r="D3021" i="7"/>
  <c r="D533" i="7"/>
  <c r="D4097" i="7"/>
  <c r="D1070" i="7"/>
  <c r="D3299" i="7"/>
  <c r="D3293" i="7"/>
  <c r="D2980" i="7"/>
  <c r="D3089" i="7"/>
  <c r="D937" i="7"/>
  <c r="D3805" i="7"/>
  <c r="D436" i="7"/>
  <c r="D674" i="7"/>
  <c r="D2113" i="7"/>
  <c r="D1455" i="7"/>
  <c r="D2589" i="7"/>
  <c r="D3322" i="7"/>
  <c r="D2110" i="7"/>
  <c r="D3298" i="7"/>
  <c r="D537" i="7"/>
  <c r="D2630" i="7"/>
  <c r="D2196" i="7"/>
  <c r="D431" i="7"/>
  <c r="D4234" i="7"/>
  <c r="D2136" i="7"/>
  <c r="D4098" i="7"/>
  <c r="D3282" i="7"/>
  <c r="D350" i="7"/>
  <c r="D3806" i="7"/>
  <c r="D1015" i="7"/>
  <c r="D538" i="7"/>
  <c r="D1805" i="7"/>
  <c r="D4099" i="7"/>
  <c r="D2689" i="7"/>
  <c r="D2067" i="7"/>
  <c r="D4408" i="7"/>
  <c r="D3807" i="7"/>
  <c r="D1075" i="7"/>
  <c r="D3961" i="7"/>
  <c r="D1296" i="7"/>
  <c r="D882" i="7"/>
  <c r="D982" i="7"/>
  <c r="D3808" i="7"/>
  <c r="D4100" i="7"/>
  <c r="D2685" i="7"/>
  <c r="D2296" i="7"/>
  <c r="D1513" i="7"/>
  <c r="D1515" i="7"/>
  <c r="D1035" i="7"/>
  <c r="D3087" i="7"/>
  <c r="D3153" i="7"/>
  <c r="D2560" i="7"/>
  <c r="D1936" i="7"/>
  <c r="D3920" i="7"/>
  <c r="D393" i="7"/>
  <c r="D2569" i="7"/>
  <c r="D4235" i="7"/>
  <c r="D1115" i="7"/>
  <c r="D3085" i="7"/>
  <c r="D3809" i="7"/>
  <c r="D1580" i="7"/>
  <c r="D3810" i="7"/>
  <c r="D4401" i="7"/>
  <c r="D2273" i="7"/>
  <c r="D905" i="7"/>
  <c r="D4402" i="7"/>
  <c r="D2246" i="7"/>
  <c r="D2690" i="7"/>
  <c r="D1667" i="7"/>
  <c r="D3083" i="7"/>
  <c r="D1071" i="7"/>
  <c r="D3940" i="7"/>
  <c r="D2985" i="7"/>
  <c r="D3300" i="7"/>
  <c r="D4101" i="7"/>
  <c r="D1824" i="7"/>
  <c r="D1076" i="7"/>
  <c r="D1186" i="7"/>
  <c r="D3049" i="7"/>
  <c r="D4102" i="7"/>
  <c r="D3811" i="7"/>
  <c r="D824" i="7"/>
  <c r="D457" i="7"/>
  <c r="D3912" i="7"/>
  <c r="D774" i="7"/>
  <c r="D3562" i="7"/>
  <c r="D3048" i="7"/>
  <c r="D936" i="7"/>
  <c r="D2146" i="7"/>
  <c r="D1270" i="7"/>
  <c r="D3465" i="7"/>
  <c r="D907" i="7"/>
  <c r="D3913" i="7"/>
  <c r="D634" i="7"/>
  <c r="D782" i="7"/>
  <c r="D635" i="7"/>
  <c r="D1509" i="7"/>
  <c r="D3594" i="7"/>
  <c r="D4217" i="7"/>
  <c r="D1116" i="7"/>
  <c r="D2009" i="7"/>
  <c r="D3324" i="7"/>
  <c r="D2691" i="7"/>
  <c r="D1026" i="7"/>
  <c r="D821" i="7"/>
  <c r="D2739" i="7"/>
  <c r="D1269" i="7"/>
  <c r="D1134" i="7"/>
  <c r="D3560" i="7"/>
  <c r="D4103" i="7"/>
  <c r="D955" i="7"/>
  <c r="D445" i="7"/>
  <c r="D2185" i="7"/>
  <c r="D2025" i="7"/>
  <c r="D364" i="7"/>
  <c r="D1944" i="7"/>
  <c r="D1538" i="7"/>
  <c r="D3812" i="7"/>
  <c r="D3926" i="7"/>
  <c r="D1598" i="7"/>
  <c r="D3382" i="7"/>
  <c r="D689" i="7"/>
  <c r="D2186" i="7"/>
  <c r="D1597" i="7"/>
  <c r="D347" i="7"/>
  <c r="D1135" i="7"/>
  <c r="D2351" i="7"/>
  <c r="D2774" i="7"/>
  <c r="D4466" i="7"/>
  <c r="D4345" i="7"/>
  <c r="D4236" i="7"/>
  <c r="D3813" i="7"/>
  <c r="D4399" i="7"/>
  <c r="D806" i="7"/>
  <c r="D2032" i="7"/>
  <c r="D1232" i="7"/>
  <c r="D386" i="7"/>
  <c r="D3516" i="7"/>
  <c r="D1370" i="7"/>
  <c r="D2044" i="7"/>
  <c r="D378" i="7"/>
  <c r="D2829" i="7"/>
  <c r="D699" i="7"/>
  <c r="D2002" i="7"/>
  <c r="D3288" i="7"/>
  <c r="D3269" i="7"/>
  <c r="D826" i="7"/>
  <c r="D4397" i="7"/>
  <c r="D4104" i="7"/>
  <c r="D2020" i="7"/>
  <c r="D401" i="7"/>
  <c r="D1643" i="7"/>
  <c r="D532" i="7"/>
  <c r="D3937" i="7"/>
  <c r="D3368" i="7"/>
  <c r="D1834" i="7"/>
  <c r="D694" i="7"/>
  <c r="D411" i="7"/>
  <c r="D1054" i="7"/>
  <c r="D2272" i="7"/>
  <c r="D914" i="7"/>
  <c r="D4181" i="7"/>
  <c r="D1673" i="7"/>
  <c r="D1504" i="7"/>
  <c r="D2287" i="7"/>
  <c r="D1781" i="7"/>
  <c r="D3517" i="7"/>
  <c r="D1878" i="7"/>
  <c r="D675" i="7"/>
  <c r="D2112" i="7"/>
  <c r="D415" i="7"/>
  <c r="D2248" i="7"/>
  <c r="D3343" i="7"/>
  <c r="D864" i="7"/>
  <c r="D1432" i="7"/>
  <c r="D2611" i="7"/>
  <c r="D1272" i="7"/>
  <c r="D1507" i="7"/>
  <c r="D2352" i="7"/>
  <c r="D1471" i="7"/>
  <c r="D1001" i="7"/>
  <c r="D2353" i="7"/>
  <c r="D3041" i="7"/>
  <c r="D4105" i="7"/>
  <c r="D357" i="7"/>
  <c r="D1025" i="7"/>
  <c r="D849" i="7"/>
  <c r="D3262" i="7"/>
  <c r="D911" i="7"/>
  <c r="D712" i="7"/>
  <c r="D1088" i="7"/>
  <c r="D1948" i="7"/>
  <c r="D3995" i="7"/>
  <c r="D1470" i="7"/>
  <c r="D3383" i="7"/>
  <c r="D4180" i="7"/>
  <c r="D4175" i="7"/>
  <c r="D850" i="7"/>
  <c r="D1968" i="7"/>
  <c r="D1879" i="7"/>
  <c r="D928" i="7"/>
  <c r="D1772" i="7"/>
  <c r="D2145" i="7"/>
  <c r="D3384" i="7"/>
  <c r="D373" i="7"/>
  <c r="D2269" i="7"/>
  <c r="D1782" i="7"/>
  <c r="D1062" i="7"/>
  <c r="D1990" i="7"/>
  <c r="D2271" i="7"/>
  <c r="D2976" i="7"/>
  <c r="D3102" i="7"/>
  <c r="D3814" i="7"/>
  <c r="D3815" i="7"/>
  <c r="D3952" i="7"/>
  <c r="D827" i="7"/>
  <c r="D3370" i="7"/>
  <c r="D1683" i="7"/>
  <c r="D2081" i="7"/>
  <c r="D1784" i="7"/>
  <c r="D772" i="7"/>
  <c r="D1799" i="7"/>
  <c r="D676" i="7"/>
  <c r="D710" i="7"/>
  <c r="D450" i="7"/>
  <c r="D2234" i="7"/>
  <c r="D3949" i="7"/>
  <c r="D1125" i="7"/>
  <c r="D4467" i="7"/>
  <c r="D1931" i="7"/>
  <c r="D4106" i="7"/>
  <c r="D1754" i="7"/>
  <c r="D2354" i="7"/>
  <c r="D2982" i="7"/>
  <c r="D1649" i="7"/>
  <c r="D2661" i="7"/>
  <c r="D2998" i="7"/>
  <c r="D1809" i="7"/>
  <c r="D1525" i="7"/>
  <c r="D1569" i="7"/>
  <c r="D488" i="7"/>
  <c r="D3103" i="7"/>
  <c r="D3104" i="7"/>
  <c r="D3816" i="7"/>
  <c r="D2095" i="7"/>
  <c r="D443" i="7"/>
  <c r="D2561" i="7"/>
  <c r="D3003" i="7"/>
  <c r="D2177" i="7"/>
  <c r="D2355" i="7"/>
  <c r="D462" i="7"/>
  <c r="D4468" i="7"/>
  <c r="D3065" i="7"/>
  <c r="D770" i="7"/>
  <c r="D3119" i="7"/>
  <c r="D2620" i="7"/>
  <c r="D3817" i="7"/>
  <c r="D2598" i="7"/>
  <c r="D1369" i="7"/>
  <c r="D1785" i="7"/>
  <c r="D4346" i="7"/>
  <c r="D4237" i="7"/>
  <c r="D3066" i="7"/>
  <c r="D4421" i="7"/>
  <c r="D1206" i="7"/>
  <c r="D2619" i="7"/>
  <c r="D3818" i="7"/>
  <c r="D1433" i="7"/>
  <c r="D969" i="7"/>
  <c r="D3641" i="7"/>
  <c r="D3950" i="7"/>
  <c r="D1182" i="7"/>
  <c r="D3819" i="7"/>
  <c r="D1069" i="7"/>
  <c r="D894" i="7"/>
  <c r="D442" i="7"/>
  <c r="D2711" i="7"/>
  <c r="D2356" i="7"/>
  <c r="D636" i="7"/>
  <c r="D3820" i="7"/>
  <c r="D3067" i="7"/>
  <c r="D472" i="7"/>
  <c r="D3821" i="7"/>
  <c r="D4216" i="7"/>
  <c r="D2357" i="7"/>
  <c r="D2358" i="7"/>
  <c r="D1551" i="7"/>
  <c r="D1407" i="7"/>
  <c r="D509" i="7"/>
  <c r="D4394" i="7"/>
  <c r="D1949" i="7"/>
  <c r="D1577" i="7"/>
  <c r="D2359" i="7"/>
  <c r="D4247" i="7"/>
  <c r="D2360" i="7"/>
  <c r="D3071" i="7"/>
  <c r="D1282" i="7"/>
  <c r="D2361" i="7"/>
  <c r="D1341" i="7"/>
  <c r="D672" i="7"/>
  <c r="D380" i="7"/>
  <c r="D4107" i="7"/>
  <c r="D870" i="7"/>
  <c r="D665" i="7"/>
  <c r="D1491" i="7"/>
  <c r="D2362" i="7"/>
  <c r="D1668" i="7"/>
  <c r="D1333" i="7"/>
  <c r="D1032" i="7"/>
  <c r="D422" i="7"/>
  <c r="D3822" i="7"/>
  <c r="D589" i="7"/>
  <c r="D1177" i="7"/>
  <c r="D899" i="7"/>
  <c r="D1331" i="7"/>
  <c r="D524" i="7"/>
  <c r="D2692" i="7"/>
  <c r="D1332" i="7"/>
  <c r="D2710" i="7"/>
  <c r="D1144" i="7"/>
  <c r="D597" i="7"/>
  <c r="D1314" i="7"/>
  <c r="D1137" i="7"/>
  <c r="D3120" i="7"/>
  <c r="D1691" i="7"/>
  <c r="D3565" i="7"/>
  <c r="D3385" i="7"/>
  <c r="D1694" i="7"/>
  <c r="D3009" i="7"/>
  <c r="D669" i="7"/>
  <c r="D1024" i="7"/>
  <c r="D1344" i="7"/>
  <c r="D1315" i="7"/>
  <c r="D3553" i="7"/>
  <c r="D4108" i="7"/>
  <c r="D3823" i="7"/>
  <c r="D2363" i="7"/>
  <c r="D1086" i="7"/>
  <c r="D796" i="7"/>
  <c r="D1191" i="7"/>
  <c r="D2364" i="7"/>
  <c r="D637" i="7"/>
  <c r="D584" i="7"/>
  <c r="D2365" i="7"/>
  <c r="D1693" i="7"/>
  <c r="D2366" i="7"/>
  <c r="D4307" i="7"/>
  <c r="D3635" i="7"/>
  <c r="D3584" i="7"/>
  <c r="D3398" i="7"/>
  <c r="D1680" i="7"/>
  <c r="D2728" i="7"/>
  <c r="D4109" i="7"/>
  <c r="D4110" i="7"/>
  <c r="D1073" i="7"/>
  <c r="D3636" i="7"/>
  <c r="D2235" i="7"/>
  <c r="D3824" i="7"/>
  <c r="D3068" i="7"/>
  <c r="D1029" i="7"/>
  <c r="D4347" i="7"/>
  <c r="D1345" i="7"/>
  <c r="D3979" i="7"/>
  <c r="D3825" i="7"/>
  <c r="D2367" i="7"/>
  <c r="D1946" i="7"/>
  <c r="D1692" i="7"/>
  <c r="D3826" i="7"/>
  <c r="D1408" i="7"/>
  <c r="D3105" i="7"/>
  <c r="D3827" i="7"/>
  <c r="D972" i="7"/>
  <c r="D4111" i="7"/>
  <c r="D4112" i="7"/>
  <c r="D2181" i="7"/>
  <c r="D1929" i="7"/>
  <c r="D1622" i="7"/>
  <c r="D2019" i="7"/>
  <c r="D2368" i="7"/>
  <c r="D2221" i="7"/>
  <c r="D2369" i="7"/>
  <c r="D1957" i="7"/>
  <c r="D3637" i="7"/>
  <c r="D1207" i="7"/>
  <c r="D3106" i="7"/>
  <c r="D2556" i="7"/>
  <c r="D684" i="7"/>
  <c r="D2978" i="7"/>
  <c r="D3136" i="7"/>
  <c r="D4348" i="7"/>
  <c r="D1347" i="7"/>
  <c r="D1194" i="7"/>
  <c r="D2775" i="7"/>
  <c r="D3828" i="7"/>
  <c r="D747" i="7"/>
  <c r="D773" i="7"/>
  <c r="D1330" i="7"/>
  <c r="D3407" i="7"/>
  <c r="D686" i="7"/>
  <c r="D2776" i="7"/>
  <c r="D1930" i="7"/>
  <c r="D2370" i="7"/>
  <c r="D3536" i="7"/>
  <c r="D1898" i="7"/>
  <c r="D2228" i="7"/>
  <c r="D1348" i="7"/>
  <c r="D638" i="7"/>
  <c r="D2777" i="7"/>
  <c r="D2029" i="7"/>
  <c r="D3396" i="7"/>
  <c r="D2371" i="7"/>
  <c r="D2372" i="7"/>
  <c r="D1758" i="7"/>
  <c r="D549" i="7"/>
  <c r="D1456" i="7"/>
  <c r="D2612" i="7"/>
  <c r="D2088" i="7"/>
  <c r="D1947" i="7"/>
  <c r="D1911" i="7"/>
  <c r="D1991" i="7"/>
  <c r="D677" i="7"/>
  <c r="D866" i="7"/>
  <c r="D865" i="7"/>
  <c r="D2373" i="7"/>
  <c r="D1841" i="7"/>
  <c r="D3027" i="7"/>
  <c r="D3121" i="7"/>
  <c r="D2615" i="7"/>
  <c r="D562" i="7"/>
  <c r="D2778" i="7"/>
  <c r="D2374" i="7"/>
  <c r="D726" i="7"/>
  <c r="D3433" i="7"/>
  <c r="D3040" i="7"/>
  <c r="D2119" i="7"/>
  <c r="D2375" i="7"/>
  <c r="D750" i="7"/>
  <c r="D1445" i="7"/>
  <c r="D3427" i="7"/>
  <c r="D2693" i="7"/>
  <c r="D4195" i="7"/>
  <c r="D3829" i="7"/>
  <c r="D1199" i="7"/>
  <c r="D2376" i="7"/>
  <c r="D3507" i="7"/>
  <c r="D1604" i="7"/>
  <c r="D1764" i="7"/>
  <c r="D1801" i="7"/>
  <c r="D3830" i="7"/>
  <c r="D771" i="7"/>
  <c r="D2628" i="7"/>
  <c r="D1326" i="7"/>
  <c r="D2723" i="7"/>
  <c r="D1110" i="7"/>
  <c r="D803" i="7"/>
  <c r="D1972" i="7"/>
  <c r="D2377" i="7"/>
  <c r="D496" i="7"/>
  <c r="D4226" i="7"/>
  <c r="D2101" i="7"/>
  <c r="D888" i="7"/>
  <c r="D1443" i="7"/>
  <c r="D639" i="7"/>
  <c r="D2779" i="7"/>
  <c r="D1352" i="7"/>
  <c r="D517" i="7"/>
  <c r="D2241" i="7"/>
  <c r="D1197" i="7"/>
  <c r="D890" i="7"/>
  <c r="D563" i="7"/>
  <c r="D2378" i="7"/>
  <c r="D2379" i="7"/>
  <c r="D3302" i="7"/>
  <c r="D2380" i="7"/>
  <c r="D2381" i="7"/>
  <c r="D2382" i="7"/>
  <c r="D4113" i="7"/>
  <c r="D1297" i="7"/>
  <c r="D3924" i="7"/>
  <c r="D1126" i="7"/>
  <c r="D2383" i="7"/>
  <c r="D1129" i="7"/>
  <c r="D804" i="7"/>
  <c r="D1350" i="7"/>
  <c r="D428" i="7"/>
  <c r="D2551" i="7"/>
  <c r="D2384" i="7"/>
  <c r="D557" i="7"/>
  <c r="D3958" i="7"/>
  <c r="D1780" i="7"/>
  <c r="D1159" i="7"/>
  <c r="D1349" i="7"/>
  <c r="D1797" i="7"/>
  <c r="D1340" i="7"/>
  <c r="D3434" i="7"/>
  <c r="D3519" i="7"/>
  <c r="D1031" i="7"/>
  <c r="D4114" i="7"/>
  <c r="D3435" i="7"/>
  <c r="D555" i="7"/>
  <c r="D2385" i="7"/>
  <c r="D3436" i="7"/>
  <c r="D3437" i="7"/>
  <c r="D1027" i="7"/>
  <c r="D1227" i="7"/>
  <c r="D1696" i="7"/>
  <c r="D3831" i="7"/>
  <c r="D3259" i="7"/>
  <c r="D1201" i="7"/>
  <c r="D1705" i="7"/>
  <c r="D700" i="7"/>
  <c r="D2144" i="7"/>
  <c r="D1149" i="7"/>
  <c r="D1616" i="7"/>
  <c r="D1188" i="7"/>
  <c r="D1346" i="7"/>
  <c r="D2716" i="7"/>
  <c r="D1209" i="7"/>
  <c r="D3909" i="7"/>
  <c r="D2386" i="7"/>
  <c r="D3832" i="7"/>
  <c r="D2387" i="7"/>
  <c r="D1695" i="7"/>
  <c r="D3438" i="7"/>
  <c r="D3439" i="7"/>
  <c r="D2780" i="7"/>
  <c r="D3440" i="7"/>
  <c r="D640" i="7"/>
  <c r="D903" i="7"/>
  <c r="D558" i="7"/>
  <c r="D3524" i="7"/>
  <c r="D2388" i="7"/>
  <c r="D2616" i="7"/>
  <c r="D1595" i="7"/>
  <c r="D4194" i="7"/>
  <c r="D3034" i="7"/>
  <c r="D764" i="7"/>
  <c r="D564" i="7"/>
  <c r="D2814" i="7"/>
  <c r="D348" i="7"/>
  <c r="D2389" i="7"/>
  <c r="D1184" i="7"/>
  <c r="D4469" i="7"/>
  <c r="D2390" i="7"/>
  <c r="D2140" i="7"/>
  <c r="D2391" i="7"/>
  <c r="D3996" i="7"/>
  <c r="D3441" i="7"/>
  <c r="D2737" i="7"/>
  <c r="D2028" i="7"/>
  <c r="D658" i="7"/>
  <c r="D3630" i="7"/>
  <c r="D1264" i="7"/>
  <c r="D1224" i="7"/>
  <c r="D1921" i="7"/>
  <c r="D881" i="7"/>
  <c r="D1338" i="7"/>
  <c r="D3192" i="7"/>
  <c r="D802" i="7"/>
  <c r="D3997" i="7"/>
  <c r="D2225" i="7"/>
  <c r="D3442" i="7"/>
  <c r="D3443" i="7"/>
  <c r="D1158" i="7"/>
  <c r="D3833" i="7"/>
  <c r="D473" i="7"/>
  <c r="D1787" i="7"/>
  <c r="D808" i="7"/>
  <c r="D1219" i="7"/>
  <c r="D4115" i="7"/>
  <c r="D1479" i="7"/>
  <c r="D1170" i="7"/>
  <c r="D2613" i="7"/>
  <c r="D4116" i="7"/>
  <c r="D561" i="7"/>
  <c r="D2392" i="7"/>
  <c r="D1226" i="7"/>
  <c r="D3834" i="7"/>
  <c r="D1339" i="7"/>
  <c r="D1133" i="7"/>
  <c r="D1117" i="7"/>
  <c r="D371" i="7"/>
  <c r="D426" i="7"/>
  <c r="D577" i="7"/>
  <c r="D4470" i="7"/>
  <c r="D2393" i="7"/>
  <c r="D1225" i="7"/>
  <c r="D1926" i="7"/>
  <c r="D554" i="7"/>
  <c r="D598" i="7"/>
  <c r="D3444" i="7"/>
  <c r="D3567" i="7"/>
  <c r="D370" i="7"/>
  <c r="D1046" i="7"/>
  <c r="D1608" i="7"/>
  <c r="D3092" i="7"/>
  <c r="D1563" i="7"/>
  <c r="D2394" i="7"/>
  <c r="D3033" i="7"/>
  <c r="D2781" i="7"/>
  <c r="D2395" i="7"/>
  <c r="D807" i="7"/>
  <c r="D2396" i="7"/>
  <c r="D1893" i="7"/>
  <c r="D2397" i="7"/>
  <c r="D641" i="7"/>
  <c r="D642" i="7"/>
  <c r="D2230" i="7"/>
  <c r="D1255" i="7"/>
  <c r="D1048" i="7"/>
  <c r="D1417" i="7"/>
  <c r="D643" i="7"/>
  <c r="D1989" i="7"/>
  <c r="D2398" i="7"/>
  <c r="D1387" i="7"/>
  <c r="D1151" i="7"/>
  <c r="D3835" i="7"/>
  <c r="D2901" i="7"/>
  <c r="D3362" i="7"/>
  <c r="D3907" i="7"/>
  <c r="D2721" i="7"/>
  <c r="D644" i="7"/>
  <c r="D2782" i="7"/>
  <c r="D3550" i="7"/>
  <c r="D1248" i="7"/>
  <c r="D2937" i="7"/>
  <c r="D3982" i="7"/>
  <c r="D1486" i="7"/>
  <c r="D2940" i="7"/>
  <c r="D872" i="7"/>
  <c r="D2956" i="7"/>
  <c r="D1396" i="7"/>
  <c r="D1971" i="7"/>
  <c r="D4349" i="7"/>
  <c r="D1411" i="7"/>
  <c r="D494" i="7"/>
  <c r="D2399" i="7"/>
  <c r="D3361" i="7"/>
  <c r="D3612" i="7"/>
  <c r="D3445" i="7"/>
  <c r="D2975" i="7"/>
  <c r="D3483" i="7"/>
  <c r="D2905" i="7"/>
  <c r="D2717" i="7"/>
  <c r="D2400" i="7"/>
  <c r="D2401" i="7"/>
  <c r="D2968" i="7"/>
  <c r="D645" i="7"/>
  <c r="D2969" i="7"/>
  <c r="D2016" i="7"/>
  <c r="D859" i="7"/>
  <c r="D1065" i="7"/>
  <c r="D2010" i="7"/>
  <c r="D1057" i="7"/>
  <c r="D2309" i="7"/>
  <c r="D1260" i="7"/>
  <c r="D2967" i="7"/>
  <c r="D2963" i="7"/>
  <c r="D4251" i="7"/>
  <c r="D1485" i="7"/>
  <c r="D504" i="7"/>
  <c r="D1451" i="7"/>
  <c r="D4428" i="7"/>
  <c r="D1559" i="7"/>
  <c r="D1193" i="7"/>
  <c r="D1240" i="7"/>
  <c r="D1650" i="7"/>
  <c r="D646" i="7"/>
  <c r="D2402" i="7"/>
  <c r="D2964" i="7"/>
  <c r="D2307" i="7"/>
  <c r="D1932" i="7"/>
  <c r="D3966" i="7"/>
  <c r="D3328" i="7"/>
  <c r="D1242" i="7"/>
  <c r="D2211" i="7"/>
  <c r="D883" i="7"/>
  <c r="D707" i="7"/>
  <c r="D1141" i="7"/>
  <c r="D2217" i="7"/>
  <c r="D1241" i="7"/>
  <c r="D706" i="7"/>
  <c r="D4199" i="7"/>
  <c r="D2403" i="7"/>
  <c r="D2404" i="7"/>
  <c r="D1252" i="7"/>
  <c r="D647" i="7"/>
  <c r="D2935" i="7"/>
  <c r="D739" i="7"/>
  <c r="D4350" i="7"/>
  <c r="D2719" i="7"/>
  <c r="D2936" i="7"/>
  <c r="D1127" i="7"/>
  <c r="D4117" i="7"/>
  <c r="D1635" i="7"/>
  <c r="D1979" i="7"/>
  <c r="D3906" i="7"/>
  <c r="D4118" i="7"/>
  <c r="D3193" i="7"/>
  <c r="D3836" i="7"/>
  <c r="D1245" i="7"/>
  <c r="D1624" i="7"/>
  <c r="D3927" i="7"/>
  <c r="D1239" i="7"/>
  <c r="D1238" i="7"/>
  <c r="D1533" i="7"/>
  <c r="D2715" i="7"/>
  <c r="D3837" i="7"/>
  <c r="D3484" i="7"/>
  <c r="D3579" i="7"/>
  <c r="D2896" i="7"/>
  <c r="D2984" i="7"/>
  <c r="D2125" i="7"/>
  <c r="D846" i="7"/>
  <c r="D4471" i="7"/>
  <c r="D453" i="7"/>
  <c r="D783" i="7"/>
  <c r="D3369" i="7"/>
  <c r="D687" i="7"/>
  <c r="D3590" i="7"/>
  <c r="D4472" i="7"/>
  <c r="D1246" i="7"/>
  <c r="D708" i="7"/>
  <c r="D661" i="7"/>
  <c r="D765" i="7"/>
  <c r="D761" i="7"/>
  <c r="D2405" i="7"/>
  <c r="D1977" i="7"/>
  <c r="D419" i="7"/>
  <c r="D730" i="7"/>
  <c r="D2406" i="7"/>
  <c r="D2981" i="7"/>
  <c r="D3628" i="7"/>
  <c r="D4172" i="7"/>
  <c r="D590" i="7"/>
  <c r="D2960" i="7"/>
  <c r="D1319" i="7"/>
  <c r="D420" i="7"/>
  <c r="D1335" i="7"/>
  <c r="D2939" i="7"/>
  <c r="D1612" i="7"/>
  <c r="D2731" i="7"/>
  <c r="D1378" i="7"/>
  <c r="D896" i="7"/>
  <c r="D1229" i="7"/>
  <c r="D1927" i="7"/>
  <c r="D2783" i="7"/>
  <c r="D1213" i="7"/>
  <c r="D4119" i="7"/>
  <c r="D1079" i="7"/>
  <c r="D1243" i="7"/>
  <c r="D2784" i="7"/>
  <c r="D455" i="7"/>
  <c r="D2407" i="7"/>
  <c r="D2915" i="7"/>
  <c r="D2408" i="7"/>
  <c r="D2949" i="7"/>
  <c r="D2948" i="7"/>
  <c r="D2785" i="7"/>
  <c r="D3838" i="7"/>
  <c r="D1234" i="7"/>
  <c r="D2890" i="7"/>
  <c r="D3839" i="7"/>
  <c r="D2950" i="7"/>
  <c r="D1606" i="7"/>
  <c r="D3007" i="7"/>
  <c r="D2916" i="7"/>
  <c r="D815" i="7"/>
  <c r="D2409" i="7"/>
  <c r="D3485" i="7"/>
  <c r="D648" i="7"/>
  <c r="D797" i="7"/>
  <c r="D511" i="7"/>
  <c r="D3154" i="7"/>
  <c r="D1235" i="7"/>
  <c r="D2786" i="7"/>
  <c r="D599" i="7"/>
  <c r="D3840" i="7"/>
  <c r="D4398" i="7"/>
  <c r="D4260" i="7"/>
  <c r="D548" i="7"/>
  <c r="D1051" i="7"/>
  <c r="D2884" i="7"/>
  <c r="D2705" i="7"/>
  <c r="D582" i="7"/>
  <c r="D2636" i="7"/>
  <c r="D3841" i="7"/>
  <c r="D1034" i="7"/>
  <c r="D1759" i="7"/>
  <c r="D3155" i="7"/>
  <c r="D2027" i="7"/>
  <c r="D3486" i="7"/>
  <c r="D3555" i="7"/>
  <c r="D2410" i="7"/>
  <c r="D2411" i="7"/>
  <c r="D2412" i="7"/>
  <c r="D3281" i="7"/>
  <c r="D2413" i="7"/>
  <c r="D2414" i="7"/>
  <c r="D2415" i="7"/>
  <c r="D1753" i="7"/>
  <c r="D578" i="7"/>
  <c r="D1202" i="7"/>
  <c r="D1211" i="7"/>
  <c r="D3647" i="7"/>
  <c r="D879" i="7"/>
  <c r="D1258" i="7"/>
  <c r="D2416" i="7"/>
  <c r="D768" i="7"/>
  <c r="D4396" i="7"/>
  <c r="D3842" i="7"/>
  <c r="D649" i="7"/>
  <c r="D580" i="7"/>
  <c r="D1233" i="7"/>
  <c r="D2417" i="7"/>
  <c r="D2906" i="7"/>
  <c r="D3188" i="7"/>
  <c r="D874" i="7"/>
  <c r="D798" i="7"/>
  <c r="D2974" i="7"/>
  <c r="D3487" i="7"/>
  <c r="D2947" i="7"/>
  <c r="D2566" i="7"/>
  <c r="D2418" i="7"/>
  <c r="D451" i="7"/>
  <c r="D591" i="7"/>
  <c r="D3581" i="7"/>
  <c r="D2419" i="7"/>
  <c r="D1644" i="7"/>
  <c r="D1905" i="7"/>
  <c r="D2147" i="7"/>
  <c r="D1794" i="7"/>
  <c r="D581" i="7"/>
  <c r="D650" i="7"/>
  <c r="D698" i="7"/>
  <c r="D1142" i="7"/>
  <c r="D593" i="7"/>
  <c r="D2625" i="7"/>
  <c r="D814" i="7"/>
  <c r="D2748" i="7"/>
  <c r="D1397" i="7"/>
  <c r="D3843" i="7"/>
  <c r="D670" i="7"/>
  <c r="D2722" i="7"/>
  <c r="D2420" i="7"/>
  <c r="D2588" i="7"/>
  <c r="D651" i="7"/>
  <c r="D341" i="7"/>
  <c r="D2421" i="7"/>
  <c r="D573" i="7"/>
  <c r="D2734" i="7"/>
  <c r="D751" i="7"/>
  <c r="D1323" i="7"/>
  <c r="D3602" i="7"/>
  <c r="D3488" i="7"/>
  <c r="D2749" i="7"/>
  <c r="D2938" i="7"/>
  <c r="D3916" i="7"/>
  <c r="D4186" i="7"/>
  <c r="D522" i="7"/>
  <c r="D4120" i="7"/>
  <c r="D1160" i="7"/>
  <c r="D1449" i="7"/>
  <c r="D720" i="7"/>
  <c r="D3296" i="7"/>
  <c r="D923" i="7"/>
  <c r="D1361" i="7"/>
  <c r="D2562" i="7"/>
  <c r="D973" i="7"/>
  <c r="D2422" i="7"/>
  <c r="D2423" i="7"/>
  <c r="D2424" i="7"/>
  <c r="D935" i="7"/>
  <c r="D2640" i="7"/>
  <c r="D3386" i="7"/>
  <c r="D1453" i="7"/>
  <c r="D4121" i="7"/>
  <c r="D3017" i="7"/>
  <c r="D507" i="7"/>
  <c r="D572" i="7"/>
  <c r="D1154" i="7"/>
  <c r="D1999" i="7"/>
  <c r="D1996" i="7"/>
  <c r="D2104" i="7"/>
  <c r="D4122" i="7"/>
  <c r="D1984" i="7"/>
  <c r="D475" i="7"/>
  <c r="D2218" i="7"/>
  <c r="D2590" i="7"/>
  <c r="D2622" i="7"/>
  <c r="D3241" i="7"/>
  <c r="D4351" i="7"/>
  <c r="D539" i="7"/>
  <c r="D2550" i="7"/>
  <c r="D535" i="7"/>
  <c r="D485" i="7"/>
  <c r="D3410" i="7"/>
  <c r="D3156" i="7"/>
  <c r="D2425" i="7"/>
  <c r="D565" i="7"/>
  <c r="D652" i="7"/>
  <c r="D2426" i="7"/>
  <c r="D3844" i="7"/>
  <c r="D1268" i="7"/>
  <c r="D925" i="7"/>
  <c r="D2427" i="7"/>
  <c r="D3446" i="7"/>
  <c r="D1788" i="7"/>
  <c r="D3845" i="7"/>
  <c r="D1300" i="7"/>
  <c r="D709" i="7"/>
  <c r="D758" i="7"/>
  <c r="D2584" i="7"/>
  <c r="D1259" i="7"/>
  <c r="D722" i="7"/>
  <c r="D2428" i="7"/>
  <c r="D2787" i="7"/>
  <c r="D1704" i="7"/>
  <c r="D2429" i="7"/>
  <c r="D657" i="7"/>
  <c r="D1205" i="7"/>
  <c r="D3846" i="7"/>
  <c r="D2430" i="7"/>
  <c r="D3583" i="7"/>
  <c r="D880" i="7"/>
  <c r="D566" i="7"/>
  <c r="D2431" i="7"/>
  <c r="D2959" i="7"/>
  <c r="D3538" i="7"/>
  <c r="D1811" i="7"/>
  <c r="D2432" i="7"/>
  <c r="D1605" i="7"/>
  <c r="D2433" i="7"/>
  <c r="D459" i="7"/>
  <c r="D2434" i="7"/>
  <c r="D2182" i="7"/>
  <c r="D2435" i="7"/>
  <c r="D2436" i="7"/>
  <c r="D3315" i="7"/>
  <c r="D2437" i="7"/>
  <c r="D2438" i="7"/>
  <c r="D567" i="7"/>
  <c r="D2439" i="7"/>
  <c r="D2709" i="7"/>
  <c r="D544" i="7"/>
  <c r="D592" i="7"/>
  <c r="D2440" i="7"/>
  <c r="D2694" i="7"/>
  <c r="D800" i="7"/>
  <c r="D2441" i="7"/>
  <c r="D3847" i="7"/>
  <c r="D981" i="7"/>
  <c r="D2038" i="7"/>
  <c r="D2442" i="7"/>
  <c r="D3001" i="7"/>
  <c r="D514" i="7"/>
  <c r="D470" i="7"/>
  <c r="D3848" i="7"/>
  <c r="D2788" i="7"/>
  <c r="D3849" i="7"/>
  <c r="D2443" i="7"/>
  <c r="D2154" i="7"/>
  <c r="D2444" i="7"/>
  <c r="D653" i="7"/>
  <c r="D1669" i="7"/>
  <c r="D2445" i="7"/>
  <c r="D2446" i="7"/>
  <c r="D1171" i="7"/>
  <c r="D585" i="7"/>
  <c r="D2227" i="7"/>
  <c r="D1299" i="7"/>
  <c r="D2133" i="7"/>
  <c r="D574" i="7"/>
  <c r="D513" i="7"/>
  <c r="D2000" i="7"/>
  <c r="D490" i="7"/>
  <c r="D1452" i="7"/>
  <c r="D2096" i="7"/>
  <c r="D512" i="7"/>
  <c r="D541" i="7"/>
  <c r="D1421" i="7"/>
  <c r="D3263" i="7"/>
  <c r="D492" i="7"/>
  <c r="D2132" i="7"/>
  <c r="D575" i="7"/>
  <c r="D2013" i="7"/>
  <c r="D1215" i="7"/>
  <c r="D491" i="7"/>
  <c r="D2830" i="7"/>
  <c r="D416" i="7"/>
  <c r="D4170" i="7"/>
  <c r="D3850" i="7"/>
  <c r="D1050" i="7"/>
  <c r="D2917" i="7"/>
  <c r="D965" i="7"/>
  <c r="D2447" i="7"/>
  <c r="D1625" i="7"/>
  <c r="D2161" i="7"/>
  <c r="D530" i="7"/>
  <c r="D1917" i="7"/>
  <c r="D3447" i="7"/>
  <c r="D576" i="7"/>
  <c r="D1203" i="7"/>
  <c r="D666" i="7"/>
  <c r="D4173" i="7"/>
  <c r="D568" i="7"/>
  <c r="D3448" i="7"/>
  <c r="D356" i="7"/>
  <c r="D569" i="7"/>
  <c r="D1222" i="7"/>
  <c r="D3460" i="7"/>
  <c r="D2448" i="7"/>
  <c r="D654" i="7"/>
  <c r="D2449" i="7"/>
  <c r="D2450" i="7"/>
  <c r="D2451" i="7"/>
  <c r="D1198" i="7"/>
  <c r="D570" i="7"/>
  <c r="D1697" i="7"/>
  <c r="D2452" i="7"/>
  <c r="D1189" i="7"/>
  <c r="D3851" i="7"/>
  <c r="D680" i="7"/>
  <c r="D2453" i="7"/>
  <c r="D1637" i="7"/>
  <c r="D1231" i="7"/>
  <c r="D789" i="7"/>
  <c r="D2454" i="7"/>
  <c r="D791" i="7"/>
  <c r="D1230" i="7"/>
  <c r="D2455" i="7"/>
  <c r="D2456" i="7"/>
  <c r="D886" i="7"/>
  <c r="D693" i="7"/>
  <c r="D2910" i="7"/>
  <c r="D2908" i="7"/>
  <c r="D2457" i="7"/>
  <c r="D425" i="7"/>
  <c r="D3588" i="7"/>
  <c r="D2458" i="7"/>
  <c r="D892" i="7"/>
  <c r="D2695" i="7"/>
  <c r="D2459" i="7"/>
  <c r="D2033" i="7"/>
  <c r="D696" i="7"/>
  <c r="D3611" i="7"/>
  <c r="D579" i="7"/>
  <c r="D2460" i="7"/>
  <c r="D916" i="7"/>
  <c r="D2139" i="7"/>
  <c r="D2911" i="7"/>
  <c r="D1212" i="7"/>
  <c r="D2461" i="7"/>
  <c r="D2462" i="7"/>
  <c r="D2575" i="7"/>
  <c r="D2278" i="7"/>
  <c r="D1360" i="7"/>
  <c r="D2463" i="7"/>
  <c r="D2907" i="7"/>
  <c r="D2909" i="7"/>
  <c r="D2464" i="7"/>
  <c r="D1139" i="7"/>
  <c r="D3489" i="7"/>
  <c r="D778" i="7"/>
  <c r="D4123" i="7"/>
  <c r="D344" i="7"/>
  <c r="D1251" i="7"/>
  <c r="D2465" i="7"/>
  <c r="D3915" i="7"/>
  <c r="D3219" i="7"/>
  <c r="D2466" i="7"/>
  <c r="D1490" i="7"/>
  <c r="D2467" i="7"/>
  <c r="D2953" i="7"/>
  <c r="D2468" i="7"/>
  <c r="D3232" i="7"/>
  <c r="D1037" i="7"/>
  <c r="D1359" i="7"/>
  <c r="D3002" i="7"/>
  <c r="D966" i="7"/>
  <c r="D4369" i="7"/>
  <c r="D545" i="7"/>
  <c r="D4373" i="7"/>
  <c r="D1642" i="7"/>
  <c r="D2952" i="7"/>
  <c r="D2951" i="7"/>
  <c r="D3622" i="7"/>
  <c r="D3449" i="7"/>
  <c r="D2639" i="7"/>
  <c r="D2469" i="7"/>
  <c r="D550" i="7"/>
  <c r="D2470" i="7"/>
  <c r="D2068" i="7"/>
  <c r="D3852" i="7"/>
  <c r="D2812" i="7"/>
  <c r="D889" i="7"/>
  <c r="D528" i="7"/>
  <c r="D3603" i="7"/>
  <c r="D1306" i="7"/>
  <c r="D927" i="7"/>
  <c r="D1097" i="7"/>
  <c r="D1562" i="7"/>
  <c r="D2894" i="7"/>
  <c r="D2471" i="7"/>
  <c r="D2895" i="7"/>
  <c r="D3197" i="7"/>
  <c r="D2472" i="7"/>
  <c r="D4473" i="7"/>
  <c r="D600" i="7"/>
  <c r="D1200" i="7"/>
  <c r="D4124" i="7"/>
  <c r="D2473" i="7"/>
  <c r="D2474" i="7"/>
  <c r="D1204" i="7"/>
  <c r="D985" i="7"/>
  <c r="D3490" i="7"/>
  <c r="D862" i="7"/>
  <c r="D4474" i="7"/>
  <c r="D2475" i="7"/>
  <c r="D3450" i="7"/>
  <c r="D407" i="7"/>
  <c r="D1501" i="7"/>
  <c r="D1136" i="7"/>
  <c r="D3491" i="7"/>
  <c r="D1303" i="7"/>
  <c r="D1769" i="7"/>
  <c r="D2476" i="7"/>
  <c r="D3334" i="7"/>
  <c r="D2477" i="7"/>
  <c r="D1221" i="7"/>
  <c r="D4125" i="7"/>
  <c r="D518" i="7"/>
  <c r="D484" i="7"/>
  <c r="D1922" i="7"/>
  <c r="D383" i="7"/>
  <c r="D3208" i="7"/>
  <c r="D3908" i="7"/>
  <c r="D2925" i="7"/>
  <c r="D2478" i="7"/>
  <c r="D1531" i="7"/>
  <c r="D1751" i="7"/>
  <c r="D3604" i="7"/>
  <c r="D2479" i="7"/>
  <c r="D601" i="7"/>
  <c r="D1786" i="7"/>
  <c r="D1757" i="7"/>
  <c r="D2582" i="7"/>
  <c r="D2480" i="7"/>
  <c r="D766" i="7"/>
  <c r="D2983" i="7"/>
  <c r="D2207" i="7"/>
  <c r="D2481" i="7"/>
  <c r="D719" i="7"/>
  <c r="D3492" i="7"/>
  <c r="D2797" i="7"/>
  <c r="D4433" i="7"/>
  <c r="D2926" i="7"/>
  <c r="D729" i="7"/>
  <c r="D4185" i="7"/>
  <c r="D1909" i="7"/>
  <c r="D4475" i="7"/>
  <c r="D2822" i="7"/>
  <c r="D2482" i="7"/>
  <c r="D989" i="7"/>
  <c r="D2927" i="7"/>
  <c r="D2483" i="7"/>
  <c r="D1943" i="7"/>
  <c r="D1599" i="7"/>
  <c r="D3853" i="7"/>
  <c r="D1413" i="7"/>
  <c r="D4427" i="7"/>
  <c r="D1839" i="7"/>
  <c r="D559" i="7"/>
  <c r="D679" i="7"/>
  <c r="D3552" i="7"/>
  <c r="D3493" i="7"/>
  <c r="D1897" i="7"/>
  <c r="D560" i="7"/>
  <c r="D1832" i="7"/>
  <c r="D4126" i="7"/>
  <c r="D900" i="7"/>
  <c r="D1998" i="7"/>
  <c r="D4127" i="7"/>
  <c r="D1924" i="7"/>
  <c r="D2001" i="7"/>
  <c r="D2103" i="7"/>
  <c r="D2484" i="7"/>
  <c r="D2485" i="7"/>
  <c r="D1105" i="7"/>
  <c r="D2486" i="7"/>
  <c r="D2083" i="7"/>
  <c r="D2580" i="7"/>
  <c r="D2487" i="7"/>
  <c r="D2924" i="7"/>
  <c r="D1976" i="7"/>
  <c r="D4128" i="7"/>
  <c r="D2488" i="7"/>
  <c r="D1109" i="7"/>
  <c r="D2489" i="7"/>
  <c r="D4129" i="7"/>
  <c r="D3008" i="7"/>
  <c r="D1409" i="7"/>
  <c r="D3157" i="7"/>
  <c r="D1473" i="7"/>
  <c r="D2490" i="7"/>
  <c r="D926" i="7"/>
  <c r="D3122" i="7"/>
  <c r="D1896" i="7"/>
  <c r="D664" i="7"/>
  <c r="D3158" i="7"/>
  <c r="D2491" i="7"/>
  <c r="D3854" i="7"/>
  <c r="D2593" i="7"/>
  <c r="D2492" i="7"/>
  <c r="D1636" i="7"/>
  <c r="D3201" i="7"/>
  <c r="D3335" i="7"/>
  <c r="D1469" i="7"/>
  <c r="D542" i="7"/>
  <c r="D3159" i="7"/>
  <c r="D2900" i="7"/>
  <c r="D2493" i="7"/>
  <c r="D1337" i="7"/>
  <c r="D2586" i="7"/>
  <c r="D1107" i="7"/>
  <c r="D1572" i="7"/>
  <c r="D2604" i="7"/>
  <c r="D2494" i="7"/>
  <c r="D1220" i="7"/>
  <c r="D2495" i="7"/>
  <c r="D1302" i="7"/>
  <c r="D991" i="7"/>
  <c r="D1228" i="7"/>
  <c r="D3494" i="7"/>
  <c r="D3974" i="7"/>
  <c r="D1317" i="7"/>
  <c r="D3515" i="7"/>
  <c r="D2747" i="7"/>
  <c r="D1119" i="7"/>
  <c r="D4130" i="7"/>
  <c r="D3388" i="7"/>
  <c r="D571" i="7"/>
  <c r="D1155" i="7"/>
  <c r="D594" i="7"/>
  <c r="D1148" i="7"/>
  <c r="D2817" i="7"/>
  <c r="D345" i="7"/>
  <c r="D4382" i="7"/>
  <c r="D417" i="7"/>
  <c r="D2496" i="7"/>
  <c r="D974" i="7"/>
  <c r="D3855" i="7"/>
  <c r="D2126" i="7"/>
  <c r="D655" i="7"/>
  <c r="D2497" i="7"/>
  <c r="D2498" i="7"/>
  <c r="D1254" i="7"/>
  <c r="D2499" i="7"/>
  <c r="D2500" i="7"/>
  <c r="D195" i="7"/>
  <c r="D2501" i="7"/>
  <c r="D4383" i="7"/>
  <c r="D2" i="7"/>
  <c r="D230" i="7"/>
  <c r="D247" i="7"/>
  <c r="D2856" i="7"/>
  <c r="D218" i="7"/>
  <c r="D211" i="7"/>
  <c r="D3160" i="7"/>
  <c r="D3161" i="7"/>
  <c r="D237" i="7"/>
  <c r="D231" i="7"/>
  <c r="D111" i="7"/>
  <c r="D2852" i="7"/>
  <c r="D2502" i="7"/>
  <c r="D2818" i="7"/>
  <c r="D2503" i="7"/>
  <c r="D2504" i="7"/>
  <c r="D1748" i="7"/>
  <c r="D2607" i="7"/>
  <c r="D3962" i="7"/>
  <c r="D24" i="7"/>
  <c r="D186" i="7"/>
  <c r="D1719" i="7"/>
  <c r="D2505" i="7"/>
  <c r="D2184" i="7"/>
  <c r="D1825" i="7"/>
  <c r="D2506" i="7"/>
  <c r="D2876" i="7"/>
  <c r="D388" i="7"/>
  <c r="D1895" i="7"/>
  <c r="D2608" i="7"/>
  <c r="D2127" i="7"/>
  <c r="D107" i="7"/>
  <c r="D18" i="7"/>
  <c r="D3123" i="7"/>
  <c r="D2507" i="7"/>
  <c r="D140" i="7"/>
  <c r="D3998" i="7"/>
  <c r="D1836" i="7"/>
  <c r="D3554" i="7"/>
  <c r="D1737" i="7"/>
  <c r="D2508" i="7"/>
  <c r="D2171" i="7"/>
  <c r="D2718" i="7"/>
  <c r="D2509" i="7"/>
  <c r="D2873" i="7"/>
  <c r="D3205" i="7"/>
  <c r="D3856" i="7"/>
  <c r="D2510" i="7"/>
  <c r="D3575" i="7"/>
  <c r="D173" i="7"/>
  <c r="D325" i="7"/>
  <c r="D2609" i="7"/>
  <c r="D214" i="7"/>
  <c r="D2511" i="7"/>
  <c r="D2512" i="7"/>
  <c r="D3451" i="7"/>
  <c r="D65" i="7"/>
  <c r="D2513" i="7"/>
  <c r="D1826" i="7"/>
  <c r="D2839" i="7"/>
  <c r="D2162" i="7"/>
  <c r="D3408" i="7"/>
  <c r="D2122" i="7"/>
  <c r="D2514" i="7"/>
  <c r="D2696" i="7"/>
  <c r="D2515" i="7"/>
  <c r="D2516" i="7"/>
  <c r="D134" i="7"/>
  <c r="D4379" i="7"/>
  <c r="D2517" i="7"/>
  <c r="D2098" i="7"/>
  <c r="D2697" i="7"/>
  <c r="D3539" i="7"/>
  <c r="D115" i="7"/>
  <c r="D3242" i="7"/>
  <c r="D204" i="7"/>
  <c r="D2698" i="7"/>
  <c r="D305" i="7"/>
  <c r="D3857" i="7"/>
  <c r="D229" i="7"/>
  <c r="D3858" i="7"/>
  <c r="D3859" i="7"/>
  <c r="D2732" i="7"/>
  <c r="D3256" i="7"/>
  <c r="D4476" i="7"/>
  <c r="D90" i="7"/>
  <c r="D2518" i="7"/>
  <c r="D51" i="7"/>
  <c r="D175" i="7"/>
  <c r="D2519" i="7"/>
  <c r="D3526" i="7"/>
  <c r="D236" i="7"/>
  <c r="D2138" i="7"/>
  <c r="D3162" i="7"/>
  <c r="D3163" i="7"/>
  <c r="D212" i="7"/>
  <c r="D293" i="7"/>
  <c r="D221" i="7"/>
  <c r="D2733" i="7"/>
  <c r="D3164" i="7"/>
  <c r="D2699" i="7"/>
  <c r="D3599" i="7"/>
  <c r="D206" i="7"/>
  <c r="D3651" i="7"/>
  <c r="D266" i="7"/>
  <c r="D142" i="7"/>
  <c r="D2878" i="7"/>
  <c r="D88" i="7"/>
  <c r="D205" i="7"/>
  <c r="D2520" i="7"/>
  <c r="D2521" i="7"/>
  <c r="D2567" i="7"/>
  <c r="D3860" i="7"/>
  <c r="D3861" i="7"/>
  <c r="D213" i="7"/>
  <c r="D62" i="7"/>
  <c r="D303" i="7"/>
  <c r="D3546" i="7"/>
  <c r="D4276" i="7"/>
  <c r="D63" i="7"/>
  <c r="D103" i="7"/>
  <c r="D2129" i="7"/>
  <c r="D4259" i="7"/>
  <c r="D64" i="7"/>
  <c r="D4131" i="7"/>
  <c r="D3992" i="7"/>
  <c r="D122" i="7"/>
  <c r="D3862" i="7"/>
  <c r="D201" i="7"/>
  <c r="D3863" i="7"/>
  <c r="D311" i="7"/>
  <c r="D3316" i="7"/>
  <c r="D169" i="7"/>
  <c r="D3495" i="7"/>
  <c r="D2574" i="7"/>
  <c r="D191" i="7"/>
  <c r="D2130" i="7"/>
  <c r="D1918" i="7"/>
  <c r="D61" i="7"/>
  <c r="D2579" i="7"/>
  <c r="D3643" i="7"/>
  <c r="D3305" i="7"/>
  <c r="D49" i="7"/>
  <c r="D3589" i="7"/>
  <c r="D3452" i="7"/>
  <c r="D254" i="7"/>
  <c r="D2843" i="7"/>
  <c r="D3165" i="7"/>
  <c r="D3226" i="7"/>
  <c r="D4424" i="7"/>
  <c r="D3166" i="7"/>
  <c r="D2866" i="7"/>
  <c r="D9" i="7"/>
  <c r="D4352" i="7"/>
  <c r="D2789" i="7"/>
  <c r="D147" i="7"/>
  <c r="D2880" i="7"/>
  <c r="D194" i="7"/>
  <c r="D224" i="7"/>
  <c r="D4274" i="7"/>
  <c r="D2143" i="7"/>
  <c r="D59" i="7"/>
  <c r="D4298" i="7"/>
  <c r="D256" i="7"/>
  <c r="D2149" i="7"/>
  <c r="D13" i="7"/>
  <c r="D2725" i="7"/>
  <c r="D83" i="7"/>
  <c r="D125" i="7"/>
  <c r="D91" i="7"/>
  <c r="D2522" i="7"/>
  <c r="D202" i="7"/>
  <c r="D2576" i="7"/>
  <c r="D208" i="7"/>
  <c r="D3580" i="7"/>
  <c r="D207" i="7"/>
  <c r="D249" i="7"/>
  <c r="D272" i="7"/>
  <c r="D53" i="7"/>
  <c r="D3864" i="7"/>
  <c r="D4353" i="7"/>
  <c r="D259" i="7"/>
  <c r="D2523" i="7"/>
  <c r="D2867" i="7"/>
  <c r="D318" i="7"/>
  <c r="D217" i="7"/>
  <c r="D288" i="7"/>
  <c r="D1727" i="7"/>
  <c r="D2573" i="7"/>
  <c r="D2581" i="7"/>
  <c r="D3271" i="7"/>
  <c r="D2524" i="7"/>
  <c r="D248" i="7"/>
  <c r="D2882" i="7"/>
  <c r="D3124" i="7"/>
  <c r="D4200" i="7"/>
  <c r="D170" i="7"/>
  <c r="D239" i="7"/>
  <c r="D2585" i="7"/>
  <c r="D2840" i="7"/>
  <c r="D246" i="7"/>
  <c r="D1715" i="7"/>
  <c r="D1720" i="7"/>
  <c r="D105" i="7"/>
  <c r="D4264" i="7"/>
  <c r="D4296" i="7"/>
  <c r="D2879" i="7"/>
  <c r="D3167" i="7"/>
  <c r="D2864" i="7"/>
  <c r="D3168" i="7"/>
  <c r="D4277" i="7"/>
  <c r="D257" i="7"/>
  <c r="D4201" i="7"/>
  <c r="D251" i="7"/>
  <c r="D4354" i="7"/>
  <c r="D3" i="7"/>
  <c r="D197" i="7"/>
  <c r="D133" i="7"/>
  <c r="D336" i="7"/>
  <c r="D2587" i="7"/>
  <c r="D2525" i="7"/>
  <c r="D3865" i="7"/>
  <c r="D273" i="7"/>
  <c r="D3169" i="7"/>
  <c r="D2011" i="7"/>
  <c r="D3586" i="7"/>
  <c r="D2555" i="7"/>
  <c r="D3170" i="7"/>
  <c r="D3587" i="7"/>
  <c r="D3014" i="7"/>
  <c r="D2571" i="7"/>
  <c r="D3866" i="7"/>
  <c r="D1900" i="7"/>
  <c r="D3585" i="7"/>
  <c r="D3393" i="7"/>
  <c r="D252" i="7"/>
  <c r="D1901" i="7"/>
  <c r="D3171" i="7"/>
  <c r="D1722" i="7"/>
  <c r="D2583" i="7"/>
  <c r="D19" i="7"/>
  <c r="D198" i="7"/>
  <c r="D334" i="7"/>
  <c r="D17" i="7"/>
  <c r="D138" i="7"/>
  <c r="D7" i="7"/>
  <c r="D1969" i="7"/>
  <c r="D1721" i="7"/>
  <c r="D2572" i="7"/>
  <c r="D3172" i="7"/>
  <c r="D3173" i="7"/>
  <c r="D2178" i="7"/>
  <c r="D3174" i="7"/>
  <c r="D4290" i="7"/>
  <c r="D200" i="7"/>
  <c r="D4132" i="7"/>
  <c r="D2855" i="7"/>
  <c r="D3175" i="7"/>
  <c r="D3615" i="7"/>
  <c r="D4282" i="7"/>
  <c r="D3176" i="7"/>
  <c r="D3633" i="7"/>
  <c r="D3496" i="7"/>
  <c r="D1827" i="7"/>
  <c r="D1880" i="7"/>
  <c r="D3867" i="7"/>
  <c r="D3868" i="7"/>
  <c r="D79" i="7"/>
  <c r="D21" i="7"/>
  <c r="D3392" i="7"/>
  <c r="D3869" i="7"/>
  <c r="D60" i="7"/>
  <c r="D3243" i="7"/>
  <c r="D250" i="7"/>
  <c r="D86" i="7"/>
  <c r="D87" i="7"/>
  <c r="D2526" i="7"/>
  <c r="D253" i="7"/>
  <c r="D3980" i="7"/>
  <c r="D1789" i="7"/>
  <c r="D3177" i="7"/>
  <c r="D89" i="7"/>
  <c r="D3634" i="7"/>
  <c r="D57" i="7"/>
  <c r="D3870" i="7"/>
  <c r="D255" i="7"/>
  <c r="D219" i="7"/>
  <c r="D3178" i="7"/>
  <c r="D2527" i="7"/>
  <c r="D132" i="7"/>
  <c r="D2528" i="7"/>
  <c r="D4202" i="7"/>
  <c r="D335" i="7"/>
  <c r="D2148" i="7"/>
  <c r="D4426" i="7"/>
  <c r="D14" i="7"/>
  <c r="D3453" i="7"/>
  <c r="D4297" i="7"/>
  <c r="D315" i="7"/>
  <c r="D276" i="7"/>
  <c r="D184" i="7"/>
  <c r="D245" i="7"/>
  <c r="D129" i="7"/>
  <c r="D2529" i="7"/>
  <c r="D92" i="7"/>
  <c r="D168" i="7"/>
  <c r="D4410" i="7"/>
  <c r="D3551" i="7"/>
  <c r="D159" i="7"/>
  <c r="D4" i="7"/>
  <c r="D2240" i="7"/>
  <c r="D258" i="7"/>
  <c r="D2865" i="7"/>
  <c r="D2790" i="7"/>
  <c r="D93" i="7"/>
  <c r="D3871" i="7"/>
  <c r="D3872" i="7"/>
  <c r="D135" i="7"/>
  <c r="D3215" i="7"/>
  <c r="D2017" i="7"/>
  <c r="D3221" i="7"/>
  <c r="D3125" i="7"/>
  <c r="D160" i="7"/>
  <c r="D161" i="7"/>
  <c r="D162" i="7"/>
  <c r="D163" i="7"/>
  <c r="D164" i="7"/>
  <c r="D165" i="7"/>
  <c r="D166" i="7"/>
  <c r="D167" i="7"/>
  <c r="D112" i="7"/>
  <c r="D113" i="7"/>
  <c r="D3179" i="7"/>
  <c r="D2134" i="7"/>
  <c r="D3180" i="7"/>
  <c r="D11" i="7"/>
  <c r="D3329" i="7"/>
  <c r="D2791" i="7"/>
  <c r="D2869" i="7"/>
  <c r="D3873" i="7"/>
  <c r="D3874" i="7"/>
  <c r="D2018" i="7"/>
  <c r="D3244" i="7"/>
  <c r="D3875" i="7"/>
  <c r="D3876" i="7"/>
  <c r="D4225" i="7"/>
  <c r="D3245" i="7"/>
  <c r="D1913" i="7"/>
  <c r="D3629" i="7"/>
  <c r="D2131" i="7"/>
  <c r="D2602" i="7"/>
  <c r="D271" i="7"/>
  <c r="D4203" i="7"/>
  <c r="D242" i="7"/>
  <c r="D243" i="7"/>
  <c r="D136" i="7"/>
  <c r="D158" i="7"/>
  <c r="D2530" i="7"/>
  <c r="D2531" i="7"/>
  <c r="D1726" i="7"/>
  <c r="D1742" i="7"/>
  <c r="D189" i="7"/>
  <c r="D2851" i="7"/>
  <c r="D3060" i="7"/>
  <c r="D220" i="7"/>
  <c r="D199" i="7"/>
  <c r="D68" i="7"/>
  <c r="D67" i="7"/>
  <c r="D3062" i="7"/>
  <c r="D4133" i="7"/>
  <c r="D4289" i="7"/>
  <c r="D339" i="7"/>
  <c r="D85" i="7"/>
  <c r="D4310" i="7"/>
  <c r="D308" i="7"/>
  <c r="D3061" i="7"/>
  <c r="D2220" i="7"/>
  <c r="D66" i="7"/>
  <c r="D3274" i="7"/>
  <c r="D69" i="7"/>
  <c r="D2532" i="7"/>
  <c r="D1804" i="7"/>
  <c r="D4134" i="7"/>
  <c r="D23" i="7"/>
  <c r="D4168" i="7"/>
  <c r="D116" i="7"/>
  <c r="D2167" i="7"/>
  <c r="D4166" i="7"/>
  <c r="D333" i="7"/>
  <c r="D104" i="7"/>
  <c r="D2533" i="7"/>
  <c r="D2166" i="7"/>
  <c r="D2534" i="7"/>
  <c r="D172" i="7"/>
  <c r="D4169" i="7"/>
  <c r="D2080" i="7"/>
  <c r="D1745" i="7"/>
  <c r="D143" i="7"/>
  <c r="D3614" i="7"/>
  <c r="D4355" i="7"/>
  <c r="D2048" i="7"/>
  <c r="D2727" i="7"/>
  <c r="D2535" i="7"/>
  <c r="D2168" i="7"/>
  <c r="D84" i="7"/>
  <c r="D3877" i="7"/>
  <c r="D3613" i="7"/>
  <c r="D3597" i="7"/>
  <c r="D2536" i="7"/>
  <c r="D176" i="7"/>
  <c r="D2537" i="7"/>
  <c r="D1744" i="7"/>
  <c r="D4204" i="7"/>
  <c r="D150" i="7"/>
  <c r="D2538" i="7"/>
  <c r="D3043" i="7"/>
  <c r="D2539" i="7"/>
  <c r="D235" i="7"/>
  <c r="D322" i="7"/>
  <c r="D4184" i="7"/>
  <c r="D1894" i="7"/>
  <c r="D2169" i="7"/>
  <c r="D3878" i="7"/>
  <c r="D4258" i="7"/>
  <c r="D286" i="7"/>
  <c r="D3879" i="7"/>
  <c r="D50" i="7"/>
  <c r="D3880" i="7"/>
  <c r="D121" i="7"/>
  <c r="D10" i="7"/>
  <c r="D282" i="7"/>
  <c r="D4135" i="7"/>
  <c r="D3650" i="7"/>
  <c r="D292" i="7"/>
  <c r="D118" i="7"/>
  <c r="D2735" i="7"/>
  <c r="D1712" i="7"/>
  <c r="D4211" i="7"/>
  <c r="D2881" i="7"/>
  <c r="D2857" i="7"/>
  <c r="D3181" i="7"/>
  <c r="D210" i="7"/>
  <c r="D152" i="7"/>
  <c r="D2729" i="7"/>
  <c r="D283" i="7"/>
  <c r="D119" i="7"/>
  <c r="D3109" i="7"/>
  <c r="D2874" i="7"/>
  <c r="D3881" i="7"/>
  <c r="D56" i="7"/>
  <c r="D3545" i="7"/>
  <c r="D131" i="7"/>
  <c r="D1981" i="7"/>
  <c r="D2540" i="7"/>
  <c r="D4430" i="7"/>
  <c r="D2263" i="7"/>
  <c r="D1746" i="7"/>
  <c r="D4425" i="7"/>
  <c r="D4356" i="7"/>
  <c r="D1755" i="7"/>
  <c r="D2736" i="7"/>
  <c r="D2870" i="7"/>
  <c r="D4477" i="7"/>
  <c r="D3039" i="7"/>
  <c r="D4417" i="7"/>
  <c r="D3182" i="7"/>
  <c r="D2853" i="7"/>
  <c r="D3183" i="7"/>
  <c r="D3246" i="7"/>
  <c r="D4291" i="7"/>
  <c r="D2854" i="7"/>
  <c r="D3184" i="7"/>
  <c r="D154" i="7"/>
  <c r="D326" i="7"/>
  <c r="D274" i="7"/>
  <c r="D2203" i="7"/>
  <c r="D177" i="7"/>
  <c r="D54" i="7"/>
  <c r="D78" i="7"/>
  <c r="D3606" i="7"/>
  <c r="D29" i="7"/>
  <c r="D320" i="7"/>
  <c r="D287" i="7"/>
  <c r="D179" i="7"/>
  <c r="D26" i="7"/>
  <c r="D33" i="7"/>
  <c r="D2877" i="7"/>
  <c r="D2541" i="7"/>
  <c r="D3882" i="7"/>
  <c r="D3537" i="7"/>
  <c r="D3107" i="7"/>
  <c r="D261" i="7"/>
  <c r="D94" i="7"/>
  <c r="D262" i="7"/>
  <c r="D3137" i="7"/>
  <c r="D185" i="7"/>
  <c r="D2792" i="7"/>
  <c r="D30" i="7"/>
  <c r="D291" i="7"/>
  <c r="D3409" i="7"/>
  <c r="D47" i="7"/>
  <c r="D260" i="7"/>
  <c r="D3508" i="7"/>
  <c r="D3638" i="7"/>
  <c r="D203" i="7"/>
  <c r="D4357" i="7"/>
  <c r="D3069" i="7"/>
  <c r="D2030" i="7"/>
  <c r="D1899" i="7"/>
  <c r="D2229" i="7"/>
  <c r="D3883" i="7"/>
  <c r="D27" i="7"/>
  <c r="D4227" i="7"/>
  <c r="D233" i="7"/>
  <c r="D3884" i="7"/>
  <c r="D4238" i="7"/>
  <c r="D4403" i="7"/>
  <c r="D3885" i="7"/>
  <c r="D4404" i="7"/>
  <c r="D4409" i="7"/>
  <c r="D3301" i="7"/>
  <c r="D4239" i="7"/>
  <c r="D278" i="7"/>
  <c r="D2232" i="7"/>
  <c r="D4406" i="7"/>
  <c r="D321" i="7"/>
  <c r="D3088" i="7"/>
  <c r="D290" i="7"/>
  <c r="D2700" i="7"/>
  <c r="D2686" i="7"/>
  <c r="D2701" i="7"/>
  <c r="D3886" i="7"/>
  <c r="D3086" i="7"/>
  <c r="D3084" i="7"/>
  <c r="D327" i="7"/>
  <c r="D3050" i="7"/>
  <c r="D4136" i="7"/>
  <c r="D82" i="7"/>
  <c r="D324" i="7"/>
  <c r="D304" i="7"/>
  <c r="D3336" i="7"/>
  <c r="D3887" i="7"/>
  <c r="D2290" i="7"/>
  <c r="D3525" i="7"/>
  <c r="D3497" i="7"/>
  <c r="D2291" i="7"/>
  <c r="D2656" i="7"/>
  <c r="D2657" i="7"/>
  <c r="D1920" i="7"/>
  <c r="D2753" i="7"/>
  <c r="D187" i="7"/>
  <c r="D52" i="7"/>
  <c r="D3351" i="7"/>
  <c r="D37" i="7"/>
  <c r="D45" i="7"/>
  <c r="D2793" i="7"/>
  <c r="D123" i="7"/>
  <c r="D3456" i="7"/>
  <c r="D4255" i="7"/>
  <c r="D300" i="7"/>
  <c r="D2286" i="7"/>
  <c r="D301" i="7"/>
  <c r="D4254" i="7"/>
  <c r="D1881" i="7"/>
  <c r="D299" i="7"/>
  <c r="D2247" i="7"/>
  <c r="D4478" i="7"/>
  <c r="D4416" i="7"/>
  <c r="D2871" i="7"/>
  <c r="D2542" i="7"/>
  <c r="D3947" i="7"/>
  <c r="D3931" i="7"/>
  <c r="D3932" i="7"/>
  <c r="D106" i="7"/>
  <c r="D2012" i="7"/>
  <c r="D2644" i="7"/>
  <c r="D2310" i="7"/>
  <c r="D2049" i="7"/>
  <c r="D1802" i="7"/>
  <c r="D108" i="7"/>
  <c r="D2794" i="7"/>
  <c r="D193" i="7"/>
  <c r="D1765" i="7"/>
  <c r="D3888" i="7"/>
  <c r="D2627" i="7"/>
  <c r="D241" i="7"/>
  <c r="D4196" i="7"/>
  <c r="D2724" i="7"/>
  <c r="D58" i="7"/>
  <c r="D153" i="7"/>
  <c r="D3397" i="7"/>
  <c r="D20" i="7"/>
  <c r="D3428" i="7"/>
  <c r="D2224" i="7"/>
  <c r="D3498" i="7"/>
  <c r="D4137" i="7"/>
  <c r="D232" i="7"/>
  <c r="D48" i="7"/>
  <c r="D2543" i="7"/>
  <c r="D95" i="7"/>
  <c r="D1761" i="7"/>
  <c r="D137" i="7"/>
  <c r="D1973" i="7"/>
  <c r="D3919" i="7"/>
  <c r="D2795" i="7"/>
  <c r="D28" i="7"/>
  <c r="D2242" i="7"/>
  <c r="D190" i="7"/>
  <c r="D227" i="7"/>
  <c r="D2544" i="7"/>
  <c r="D1725" i="7"/>
  <c r="D148" i="7"/>
  <c r="D2849" i="7"/>
  <c r="D2549" i="7"/>
  <c r="D2796" i="7"/>
  <c r="D2289" i="7"/>
  <c r="D2299" i="7"/>
  <c r="D2106" i="7"/>
  <c r="D6" i="7"/>
  <c r="D2545" i="7"/>
  <c r="D2244" i="7"/>
  <c r="D2276" i="7"/>
  <c r="D3253" i="7"/>
  <c r="D3399" i="7"/>
  <c r="D4138" i="7"/>
  <c r="D2311" i="7"/>
  <c r="D32" i="7"/>
  <c r="D4206" i="7"/>
  <c r="D2107" i="7"/>
  <c r="D2546" i="7"/>
  <c r="D3593" i="7"/>
  <c r="D38" i="7"/>
  <c r="D2300" i="7"/>
  <c r="D3185" i="7"/>
  <c r="D81" i="7"/>
  <c r="D2069" i="7"/>
  <c r="D77" i="7"/>
  <c r="D2306" i="7"/>
  <c r="D2151" i="7"/>
  <c r="D2297" i="7"/>
  <c r="D267" i="7"/>
  <c r="D3506" i="7"/>
  <c r="D2192" i="7"/>
  <c r="D4139" i="7"/>
  <c r="D127" i="7"/>
  <c r="D3317" i="7"/>
  <c r="D2304" i="7"/>
  <c r="D128" i="7"/>
  <c r="D25" i="7"/>
  <c r="D2123" i="7"/>
  <c r="D2305" i="7"/>
  <c r="D4213" i="7"/>
  <c r="D2262" i="7"/>
  <c r="D265" i="7"/>
  <c r="D2816" i="7"/>
  <c r="D3387" i="7"/>
  <c r="D2810" i="7"/>
  <c r="D1729" i="7"/>
  <c r="D1814" i="7"/>
  <c r="D4358" i="7"/>
  <c r="D55" i="7"/>
  <c r="D2875" i="7"/>
  <c r="D2638" i="7"/>
  <c r="D4284" i="7"/>
  <c r="D76" i="7"/>
  <c r="D22" i="7"/>
  <c r="D3231" i="7"/>
  <c r="D117" i="7"/>
  <c r="D3529" i="7"/>
  <c r="D3889" i="7"/>
  <c r="D3234" i="7"/>
  <c r="D2238" i="7"/>
  <c r="D3521" i="7"/>
  <c r="D3577" i="7"/>
  <c r="D1728" i="7"/>
  <c r="D4190" i="7"/>
  <c r="D2650" i="7"/>
  <c r="D2676" i="7"/>
  <c r="D209" i="7"/>
  <c r="D2714" i="7"/>
  <c r="D3890" i="7"/>
  <c r="D4140" i="7"/>
  <c r="D3989" i="7"/>
  <c r="D323" i="7"/>
  <c r="D70" i="7"/>
  <c r="D1724" i="7"/>
  <c r="D4300" i="7"/>
  <c r="D3285" i="7"/>
  <c r="D15" i="7"/>
  <c r="D4262" i="7"/>
  <c r="D3645" i="7"/>
  <c r="D46" i="7"/>
  <c r="D3429" i="7"/>
  <c r="D74" i="7"/>
  <c r="D270" i="7"/>
  <c r="D4207" i="7"/>
  <c r="D3187" i="7"/>
  <c r="D1856" i="7"/>
  <c r="D4141" i="7"/>
  <c r="D3994" i="7"/>
  <c r="D1882" i="7"/>
  <c r="D263" i="7"/>
  <c r="D2837" i="7"/>
  <c r="D1716" i="7"/>
  <c r="D3928" i="7"/>
  <c r="D3272" i="7"/>
  <c r="D3251" i="7"/>
  <c r="D268" i="7"/>
  <c r="D4142" i="7"/>
  <c r="D1954" i="7"/>
  <c r="D1938" i="7"/>
  <c r="D3463" i="7"/>
  <c r="D1883" i="7"/>
  <c r="D4479" i="7"/>
  <c r="D3977" i="7"/>
  <c r="D1738" i="7"/>
  <c r="D2861" i="7"/>
  <c r="D71" i="7"/>
  <c r="D3570" i="7"/>
  <c r="D2070" i="7"/>
  <c r="D3357" i="7"/>
  <c r="D4359" i="7"/>
  <c r="D3254" i="7"/>
  <c r="D280" i="7"/>
  <c r="D1734" i="7"/>
  <c r="D3499" i="7"/>
  <c r="D2859" i="7"/>
  <c r="D3318" i="7"/>
  <c r="D1848" i="7"/>
  <c r="D312" i="7"/>
  <c r="D4370" i="7"/>
  <c r="D39" i="7"/>
  <c r="D4384" i="7"/>
  <c r="D1743" i="7"/>
  <c r="D4143" i="7"/>
  <c r="D2099" i="7"/>
  <c r="D34" i="7"/>
  <c r="D4144" i="7"/>
  <c r="D2669" i="7"/>
  <c r="D306" i="7"/>
  <c r="D3028" i="7"/>
  <c r="D4422" i="7"/>
  <c r="D4219" i="7"/>
  <c r="D3126" i="7"/>
  <c r="D234" i="7"/>
  <c r="D2156" i="7"/>
  <c r="D4145" i="7"/>
  <c r="D1994" i="7"/>
  <c r="D330" i="7"/>
  <c r="D2631" i="7"/>
  <c r="D109" i="7"/>
  <c r="D2187" i="7"/>
  <c r="D2821" i="7"/>
  <c r="D244" i="7"/>
  <c r="D2071" i="7"/>
  <c r="D2279" i="7"/>
  <c r="D4146" i="7"/>
  <c r="D2026" i="7"/>
  <c r="D4147" i="7"/>
  <c r="D156" i="7"/>
  <c r="D155" i="7"/>
  <c r="D2260" i="7"/>
  <c r="D3303" i="7"/>
  <c r="D1740" i="7"/>
  <c r="D3337" i="7"/>
  <c r="D4221" i="7"/>
  <c r="D1756" i="7"/>
  <c r="D3345" i="7"/>
  <c r="D4148" i="7"/>
  <c r="D1730" i="7"/>
  <c r="D4378" i="7"/>
  <c r="D1741" i="7"/>
  <c r="D3944" i="7"/>
  <c r="D5" i="7"/>
  <c r="D146" i="7"/>
  <c r="D4377" i="7"/>
  <c r="D1711" i="7"/>
  <c r="D4149" i="7"/>
  <c r="D3454" i="7"/>
  <c r="D4480" i="7"/>
  <c r="D1714" i="7"/>
  <c r="D3648" i="7"/>
  <c r="D144" i="7"/>
  <c r="D4150" i="7"/>
  <c r="D284" i="7"/>
  <c r="D4005" i="7"/>
  <c r="D2666" i="7"/>
  <c r="D2558" i="7"/>
  <c r="D3127" i="7"/>
  <c r="D3626" i="7"/>
  <c r="D2003" i="7"/>
  <c r="D2680" i="7"/>
  <c r="D316" i="7"/>
  <c r="D3963" i="7"/>
  <c r="D3933" i="7"/>
  <c r="D3500" i="7"/>
  <c r="D149" i="7"/>
  <c r="D174" i="7"/>
  <c r="D2072" i="7"/>
  <c r="D1767" i="7"/>
  <c r="D2298" i="7"/>
  <c r="D2834" i="7"/>
  <c r="D4385" i="7"/>
  <c r="D4364" i="7"/>
  <c r="D2301" i="7"/>
  <c r="D1982" i="7"/>
  <c r="D1815" i="7"/>
  <c r="D1986" i="7"/>
  <c r="D2848" i="7"/>
  <c r="D2844" i="7"/>
  <c r="D2175" i="7"/>
  <c r="D2553" i="7"/>
  <c r="D180" i="7"/>
  <c r="D1817" i="7"/>
  <c r="D4270" i="7"/>
  <c r="D1983" i="7"/>
  <c r="D2845" i="7"/>
  <c r="D2554" i="7"/>
  <c r="D2004" i="7"/>
  <c r="D1987" i="7"/>
  <c r="D2176" i="7"/>
  <c r="D2681" i="7"/>
  <c r="D181" i="7"/>
  <c r="D1818" i="7"/>
  <c r="D1731" i="7"/>
  <c r="D4386" i="7"/>
  <c r="D3501" i="7"/>
  <c r="D317" i="7"/>
  <c r="D4423" i="7"/>
  <c r="D2100" i="7"/>
  <c r="D3649" i="7"/>
  <c r="D2670" i="7"/>
  <c r="D4151" i="7"/>
  <c r="D285" i="7"/>
  <c r="D4481" i="7"/>
  <c r="D2302" i="7"/>
  <c r="D114" i="7"/>
  <c r="D139" i="7"/>
  <c r="D4220" i="7"/>
  <c r="D4271" i="7"/>
  <c r="D3455" i="7"/>
  <c r="D4222" i="7"/>
  <c r="D309" i="7"/>
  <c r="D1735" i="7"/>
  <c r="D3917" i="7"/>
  <c r="D4360" i="7"/>
  <c r="D3502" i="7"/>
  <c r="D2860" i="7"/>
  <c r="D3627" i="7"/>
  <c r="D3128" i="7"/>
  <c r="D3358" i="7"/>
  <c r="D1816" i="7"/>
  <c r="D3029" i="7"/>
  <c r="D2073" i="7"/>
  <c r="D110" i="7"/>
  <c r="D313" i="7"/>
  <c r="D40" i="7"/>
  <c r="D1718" i="7"/>
  <c r="D2547" i="7"/>
  <c r="D2624" i="7"/>
  <c r="D2022" i="7"/>
  <c r="D4387" i="7"/>
  <c r="D307" i="7"/>
  <c r="D35" i="7"/>
  <c r="D1884" i="7"/>
  <c r="D3464" i="7"/>
  <c r="D1939" i="7"/>
  <c r="D1828" i="7"/>
  <c r="D2847" i="7"/>
  <c r="D3135" i="7"/>
  <c r="D4152" i="7"/>
  <c r="D4153" i="7"/>
  <c r="D3255" i="7"/>
  <c r="D3929" i="7"/>
  <c r="D3571" i="7"/>
  <c r="D2838" i="7"/>
  <c r="D3319" i="7"/>
  <c r="D2157" i="7"/>
  <c r="D2825" i="7"/>
  <c r="D1849" i="7"/>
  <c r="D3978" i="7"/>
  <c r="D3252" i="7"/>
  <c r="D3273" i="7"/>
  <c r="D1739" i="7"/>
  <c r="D72" i="7"/>
  <c r="D4482" i="7"/>
  <c r="D2862" i="7"/>
  <c r="D4154" i="7"/>
  <c r="D281" i="7"/>
  <c r="D2858" i="7"/>
  <c r="D215" i="7"/>
  <c r="D1885" i="7"/>
  <c r="D1995" i="7"/>
  <c r="D1955" i="7"/>
  <c r="D1717" i="7"/>
  <c r="D269" i="7"/>
  <c r="D2632" i="7"/>
  <c r="D3129" i="7"/>
  <c r="D3891" i="7"/>
  <c r="D4155" i="7"/>
  <c r="D4156" i="7"/>
  <c r="D3338" i="7"/>
  <c r="D2265" i="7"/>
  <c r="D3892" i="7"/>
  <c r="D275" i="7"/>
  <c r="D1733" i="7"/>
  <c r="D96" i="7"/>
  <c r="D183" i="7"/>
  <c r="D97" i="7"/>
  <c r="D4267" i="7"/>
  <c r="D340" i="7"/>
  <c r="D2281" i="7"/>
  <c r="D4157" i="7"/>
  <c r="D3945" i="7"/>
  <c r="D4361" i="7"/>
  <c r="D2868" i="7"/>
  <c r="D31" i="7"/>
  <c r="D238" i="7"/>
  <c r="D332" i="7"/>
  <c r="D43" i="7"/>
  <c r="D4362" i="7"/>
  <c r="D3893" i="7"/>
  <c r="D3016" i="7"/>
  <c r="D310" i="7"/>
  <c r="D3511" i="7"/>
  <c r="D3247" i="7"/>
  <c r="D223" i="7"/>
  <c r="D98" i="7"/>
  <c r="D42" i="7"/>
  <c r="D2050" i="7"/>
  <c r="D2045" i="7"/>
  <c r="D2159" i="7"/>
  <c r="D124" i="7"/>
  <c r="D99" i="7"/>
  <c r="D4391" i="7"/>
  <c r="D1886" i="7"/>
  <c r="D3640" i="7"/>
  <c r="D4309" i="7"/>
  <c r="D100" i="7"/>
  <c r="D3331" i="7"/>
  <c r="D3894" i="7"/>
  <c r="D328" i="7"/>
  <c r="D3133" i="7"/>
  <c r="D3985" i="7"/>
  <c r="D2863" i="7"/>
  <c r="D3468" i="7"/>
  <c r="D216" i="7"/>
  <c r="D1796" i="7"/>
  <c r="D178" i="7"/>
  <c r="D2219" i="7"/>
  <c r="D1907" i="7"/>
  <c r="D3110" i="7"/>
  <c r="D2850" i="7"/>
  <c r="D126" i="7"/>
  <c r="D2872" i="7"/>
  <c r="D297" i="7"/>
  <c r="D1887" i="7"/>
  <c r="D298" i="7"/>
  <c r="D3326" i="7"/>
  <c r="D240" i="7"/>
  <c r="D3031" i="7"/>
  <c r="D2807" i="7"/>
  <c r="D192" i="7"/>
  <c r="D2707" i="7"/>
  <c r="D1888" i="7"/>
  <c r="D188" i="7"/>
  <c r="D101" i="7"/>
  <c r="D3578" i="7"/>
  <c r="D3108" i="7"/>
  <c r="D2803" i="7"/>
  <c r="D3895" i="7"/>
  <c r="D3503" i="7"/>
  <c r="D3523" i="7"/>
  <c r="D296" i="7"/>
  <c r="D1830" i="7"/>
  <c r="D36" i="7"/>
  <c r="D3896" i="7"/>
  <c r="D264" i="7"/>
  <c r="D2239" i="7"/>
  <c r="D3897" i="7"/>
  <c r="D196" i="7"/>
  <c r="D1846" i="7"/>
  <c r="D2205" i="7"/>
  <c r="D3898" i="7"/>
  <c r="D1771" i="7"/>
  <c r="D2210" i="7"/>
  <c r="D3899" i="7"/>
  <c r="D2215" i="7"/>
  <c r="D157" i="7"/>
  <c r="D1916" i="7"/>
  <c r="D4158" i="7"/>
  <c r="D2173" i="7"/>
  <c r="D319" i="7"/>
  <c r="D3352" i="7"/>
  <c r="D80" i="7"/>
  <c r="D1713" i="7"/>
  <c r="D3353" i="7"/>
  <c r="D75" i="7"/>
  <c r="D4000" i="7"/>
  <c r="D120" i="7"/>
  <c r="D44" i="7"/>
  <c r="D4414" i="7"/>
  <c r="D337" i="7"/>
  <c r="D130" i="7"/>
  <c r="D1853" i="7"/>
  <c r="D4159" i="7"/>
  <c r="D3341" i="7"/>
  <c r="D2820" i="7"/>
  <c r="D331" i="7"/>
  <c r="D12" i="7"/>
  <c r="D2652" i="7"/>
  <c r="D226" i="7"/>
  <c r="D289" i="7"/>
  <c r="D4160" i="7"/>
  <c r="D4006" i="7"/>
  <c r="D1736" i="7"/>
  <c r="D2746" i="7"/>
  <c r="D4257" i="7"/>
  <c r="D2827" i="7"/>
  <c r="D2883" i="7"/>
  <c r="D3214" i="7"/>
  <c r="D1952" i="7"/>
  <c r="D1975" i="7"/>
  <c r="D4363" i="7"/>
  <c r="D4420" i="7"/>
  <c r="D3618" i="7"/>
  <c r="D329" i="7"/>
  <c r="D302" i="7"/>
  <c r="D3412" i="7"/>
  <c r="D16" i="7"/>
  <c r="D2660" i="7"/>
  <c r="D222" i="7"/>
  <c r="D4483" i="7"/>
  <c r="D2683" i="7"/>
  <c r="D295" i="7"/>
  <c r="D1732" i="7"/>
  <c r="D279" i="7"/>
  <c r="D4412" i="7"/>
  <c r="D1844" i="7"/>
  <c r="D3542" i="7"/>
  <c r="D2293" i="7"/>
  <c r="D2294" i="7"/>
  <c r="D145" i="7"/>
  <c r="D2295" i="7"/>
  <c r="D3203" i="7"/>
  <c r="D1747" i="7"/>
  <c r="D2665" i="7"/>
  <c r="D41" i="7"/>
  <c r="D314" i="7"/>
  <c r="D4161" i="7"/>
  <c r="D3918" i="7"/>
  <c r="D4215" i="7"/>
  <c r="D3533" i="7"/>
  <c r="D73" i="7"/>
  <c r="D3900" i="7"/>
  <c r="D4162" i="7"/>
  <c r="D3953" i="7"/>
  <c r="D3196" i="7"/>
  <c r="D1831" i="7"/>
  <c r="D2312" i="7"/>
  <c r="D2846" i="7"/>
  <c r="D2152" i="7"/>
  <c r="D2288" i="7"/>
  <c r="D141" i="7"/>
  <c r="D2646" i="7"/>
  <c r="D2051" i="7"/>
  <c r="D2052" i="7"/>
  <c r="D8" i="7"/>
  <c r="D2213" i="7"/>
  <c r="D338" i="7"/>
  <c r="D3504" i="7"/>
  <c r="D4240" i="7"/>
  <c r="D228" i="7"/>
  <c r="D2258" i="7"/>
  <c r="D3901" i="7"/>
  <c r="D4163" i="7"/>
  <c r="D294" i="7"/>
  <c r="D225" i="7"/>
  <c r="D4164" i="7"/>
  <c r="D3266" i="7"/>
  <c r="D1822" i="7"/>
  <c r="D3902" i="7"/>
  <c r="D3046" i="7"/>
  <c r="D3047" i="7"/>
  <c r="D277" i="7"/>
  <c r="D2259" i="7"/>
  <c r="D4484" i="7"/>
  <c r="D2704" i="7"/>
  <c r="D151" i="7"/>
  <c r="D182" i="7"/>
  <c r="D4388" i="7"/>
  <c r="D4407" i="7"/>
  <c r="D1723" i="7"/>
  <c r="D171" i="7"/>
  <c r="D3414" i="7"/>
  <c r="D102" i="7"/>
  <c r="D3339" i="7"/>
  <c r="D2744" i="7"/>
  <c r="D3401" i="7"/>
  <c r="D2614" i="7"/>
  <c r="D3903" i="7"/>
  <c r="D2634" i="7"/>
  <c r="D4241" i="7"/>
  <c r="D3904" i="7"/>
  <c r="D1389" i="7"/>
  <c r="A1024" i="9"/>
  <c r="A140" i="9"/>
  <c r="A737" i="9"/>
  <c r="A695" i="9"/>
  <c r="A4" i="3" l="1"/>
  <c r="A5" i="3"/>
  <c r="A8" i="3"/>
  <c r="A10" i="3"/>
  <c r="A11" i="3"/>
  <c r="A13" i="3"/>
  <c r="A15" i="3"/>
  <c r="A17" i="3"/>
  <c r="A18" i="3"/>
  <c r="A19" i="3"/>
  <c r="A20" i="3"/>
  <c r="A26" i="3"/>
  <c r="A28" i="3"/>
  <c r="A29" i="3"/>
  <c r="A30" i="3"/>
  <c r="A32" i="3"/>
  <c r="A34" i="3"/>
  <c r="A36" i="3"/>
  <c r="A39" i="3"/>
  <c r="A40" i="3"/>
  <c r="A41" i="3"/>
  <c r="A46" i="3"/>
  <c r="A51" i="3"/>
  <c r="A52" i="3"/>
  <c r="A53" i="3"/>
  <c r="A55" i="3"/>
  <c r="A56" i="3"/>
  <c r="A61" i="3"/>
  <c r="A62" i="3"/>
  <c r="A63" i="3"/>
  <c r="A64" i="3"/>
  <c r="A66" i="3"/>
  <c r="A67" i="3"/>
  <c r="A68" i="3"/>
  <c r="A69" i="3"/>
  <c r="A70" i="3"/>
  <c r="A71" i="3"/>
  <c r="A72" i="3"/>
  <c r="A74" i="3"/>
  <c r="A75" i="3"/>
  <c r="A78" i="3"/>
  <c r="A79" i="3"/>
  <c r="A80" i="3"/>
  <c r="A81" i="3"/>
  <c r="A82" i="3"/>
  <c r="A84" i="3"/>
  <c r="A85" i="3"/>
  <c r="A86" i="3"/>
  <c r="A89" i="3"/>
  <c r="A90" i="3"/>
  <c r="A91" i="3"/>
  <c r="A92" i="3"/>
  <c r="A93" i="3"/>
  <c r="A94" i="3"/>
  <c r="A95" i="3"/>
  <c r="A96" i="3"/>
  <c r="A98" i="3"/>
  <c r="A100" i="3"/>
  <c r="A101" i="3"/>
  <c r="A102" i="3"/>
  <c r="A104" i="3"/>
  <c r="A105" i="3"/>
  <c r="A107" i="3"/>
  <c r="A108" i="3"/>
  <c r="A110" i="3"/>
  <c r="A111" i="3"/>
  <c r="A112" i="3"/>
  <c r="A113" i="3"/>
  <c r="A114" i="3"/>
  <c r="A117" i="3"/>
  <c r="A118" i="3"/>
  <c r="A119" i="3"/>
  <c r="A121" i="3"/>
  <c r="A122" i="3"/>
  <c r="A123" i="3"/>
  <c r="A124" i="3"/>
  <c r="A125" i="3"/>
  <c r="A126" i="3"/>
  <c r="A127" i="3"/>
  <c r="A128" i="3"/>
  <c r="A129" i="3"/>
  <c r="A130" i="3"/>
  <c r="A131" i="3"/>
  <c r="A133" i="3"/>
  <c r="A134" i="3"/>
  <c r="A135" i="3"/>
  <c r="A136" i="3"/>
  <c r="A137" i="3"/>
  <c r="A138" i="3"/>
  <c r="A139" i="3"/>
  <c r="A141" i="3"/>
  <c r="A142" i="3"/>
  <c r="A143" i="3"/>
  <c r="A144" i="3"/>
  <c r="A145" i="3"/>
  <c r="A146" i="3"/>
  <c r="A147" i="3"/>
  <c r="A148" i="3"/>
  <c r="A149" i="3"/>
  <c r="A150" i="3"/>
  <c r="A152" i="3"/>
  <c r="A153" i="3"/>
  <c r="A155" i="3"/>
  <c r="A157" i="3"/>
  <c r="A158" i="3"/>
  <c r="A159" i="3"/>
  <c r="A160" i="3"/>
  <c r="A161" i="3"/>
  <c r="A162" i="3"/>
  <c r="A163" i="3"/>
  <c r="A164" i="3"/>
  <c r="A166" i="3"/>
  <c r="A167" i="3"/>
  <c r="A169" i="3"/>
  <c r="A170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1" i="3"/>
  <c r="A192" i="3"/>
  <c r="A193" i="3"/>
  <c r="A194" i="3"/>
  <c r="A195" i="3"/>
  <c r="A197" i="3"/>
  <c r="A198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20" i="3"/>
  <c r="A221" i="3"/>
  <c r="A222" i="3"/>
  <c r="A223" i="3"/>
  <c r="A225" i="3"/>
  <c r="A226" i="3"/>
  <c r="A227" i="3"/>
  <c r="A228" i="3"/>
  <c r="A229" i="3"/>
  <c r="A230" i="3"/>
  <c r="A231" i="3"/>
  <c r="A232" i="3"/>
  <c r="A233" i="3"/>
  <c r="A236" i="3"/>
  <c r="A237" i="3"/>
  <c r="A238" i="3"/>
  <c r="A239" i="3"/>
  <c r="A240" i="3"/>
  <c r="A241" i="3"/>
  <c r="A242" i="3"/>
  <c r="A243" i="3"/>
  <c r="A244" i="3"/>
  <c r="A246" i="3"/>
  <c r="A247" i="3"/>
  <c r="A248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5" i="3"/>
  <c r="A287" i="3"/>
  <c r="A289" i="3"/>
  <c r="A290" i="3"/>
  <c r="A291" i="3"/>
  <c r="A293" i="3"/>
  <c r="A294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4" i="3"/>
  <c r="A325" i="3"/>
  <c r="A326" i="3"/>
  <c r="A327" i="3"/>
  <c r="A328" i="3"/>
  <c r="A329" i="3"/>
  <c r="A330" i="3"/>
  <c r="A331" i="3"/>
  <c r="A332" i="3"/>
  <c r="A334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8" i="3"/>
  <c r="A369" i="3"/>
  <c r="A370" i="3"/>
  <c r="A372" i="3"/>
  <c r="A373" i="3"/>
  <c r="A374" i="3"/>
  <c r="A376" i="3"/>
  <c r="A377" i="3"/>
  <c r="A378" i="3"/>
  <c r="A379" i="3"/>
  <c r="A380" i="3"/>
  <c r="A381" i="3"/>
  <c r="A382" i="3"/>
  <c r="A383" i="3"/>
  <c r="A384" i="3"/>
  <c r="A385" i="3"/>
  <c r="A386" i="3"/>
  <c r="A388" i="3"/>
  <c r="A389" i="3"/>
  <c r="A390" i="3"/>
  <c r="A392" i="3"/>
  <c r="A393" i="3"/>
  <c r="A394" i="3"/>
  <c r="A396" i="3"/>
  <c r="A397" i="3"/>
  <c r="A398" i="3"/>
  <c r="A399" i="3"/>
  <c r="A400" i="3"/>
  <c r="A401" i="3"/>
  <c r="A402" i="3"/>
  <c r="A403" i="3"/>
  <c r="A404" i="3"/>
  <c r="A406" i="3"/>
  <c r="A407" i="3"/>
  <c r="A408" i="3"/>
  <c r="A409" i="3"/>
  <c r="A410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9" i="3"/>
  <c r="A430" i="3"/>
  <c r="A431" i="3"/>
  <c r="A432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3" i="3"/>
  <c r="A464" i="3"/>
  <c r="A465" i="3"/>
  <c r="A466" i="3"/>
  <c r="A467" i="3"/>
  <c r="A468" i="3"/>
  <c r="A469" i="3"/>
  <c r="A470" i="3"/>
  <c r="A471" i="3"/>
  <c r="A472" i="3"/>
  <c r="A474" i="3"/>
  <c r="A475" i="3"/>
  <c r="A476" i="3"/>
  <c r="A477" i="3"/>
  <c r="A478" i="3"/>
  <c r="A479" i="3"/>
  <c r="A480" i="3"/>
  <c r="A481" i="3"/>
  <c r="A483" i="3"/>
  <c r="A484" i="3"/>
  <c r="A485" i="3"/>
  <c r="A486" i="3"/>
  <c r="A487" i="3"/>
  <c r="A488" i="3"/>
  <c r="A489" i="3"/>
  <c r="A490" i="3"/>
  <c r="A491" i="3"/>
  <c r="A492" i="3"/>
  <c r="A493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4" i="3"/>
  <c r="A535" i="3"/>
  <c r="A536" i="3"/>
  <c r="A537" i="3"/>
  <c r="A538" i="3"/>
  <c r="A539" i="3"/>
  <c r="A540" i="3"/>
  <c r="A542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2" i="3"/>
  <c r="A583" i="3"/>
  <c r="A584" i="3"/>
  <c r="A585" i="3"/>
  <c r="A586" i="3"/>
  <c r="A587" i="3"/>
  <c r="A588" i="3"/>
  <c r="A589" i="3"/>
  <c r="A591" i="3"/>
  <c r="A592" i="3"/>
  <c r="A593" i="3"/>
  <c r="A594" i="3"/>
  <c r="A599" i="3"/>
  <c r="A600" i="3"/>
  <c r="A601" i="3"/>
  <c r="A602" i="3"/>
  <c r="A603" i="3"/>
  <c r="A604" i="3"/>
  <c r="A605" i="3"/>
  <c r="A606" i="3"/>
  <c r="A607" i="3"/>
  <c r="A609" i="3"/>
  <c r="A613" i="3"/>
  <c r="A614" i="3"/>
  <c r="A615" i="3"/>
  <c r="A616" i="3"/>
  <c r="A617" i="3"/>
  <c r="A618" i="3"/>
  <c r="A619" i="3"/>
  <c r="A620" i="3"/>
  <c r="A621" i="3"/>
  <c r="A623" i="3"/>
  <c r="A624" i="3"/>
  <c r="A627" i="3"/>
  <c r="A629" i="3"/>
  <c r="A630" i="3"/>
  <c r="A631" i="3"/>
  <c r="A632" i="3"/>
  <c r="A633" i="3"/>
  <c r="A634" i="3"/>
  <c r="A635" i="3"/>
  <c r="A636" i="3"/>
  <c r="A637" i="3"/>
  <c r="A638" i="3"/>
  <c r="A640" i="3"/>
  <c r="A641" i="3"/>
  <c r="A642" i="3"/>
  <c r="A643" i="3"/>
  <c r="A644" i="3"/>
  <c r="A645" i="3"/>
  <c r="A646" i="3"/>
  <c r="A647" i="3"/>
  <c r="A648" i="3"/>
  <c r="A649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90" i="3"/>
  <c r="A691" i="3"/>
  <c r="A692" i="3"/>
  <c r="A693" i="3"/>
  <c r="A694" i="3"/>
  <c r="A696" i="3"/>
  <c r="A698" i="3"/>
  <c r="A699" i="3"/>
  <c r="A700" i="3"/>
  <c r="A702" i="3"/>
  <c r="A703" i="3"/>
  <c r="A705" i="3"/>
  <c r="A706" i="3"/>
  <c r="A707" i="3"/>
  <c r="A708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2" i="3"/>
  <c r="A733" i="3"/>
  <c r="A734" i="3"/>
  <c r="A736" i="3"/>
  <c r="A738" i="3"/>
  <c r="A739" i="3"/>
  <c r="A740" i="3"/>
  <c r="A741" i="3"/>
  <c r="A742" i="3"/>
  <c r="A743" i="3"/>
  <c r="A744" i="3"/>
  <c r="A745" i="3"/>
  <c r="A746" i="3"/>
  <c r="A749" i="3"/>
  <c r="A750" i="3"/>
  <c r="A751" i="3"/>
  <c r="A752" i="3"/>
  <c r="A753" i="3"/>
  <c r="A754" i="3"/>
  <c r="A755" i="3"/>
  <c r="A756" i="3"/>
  <c r="A758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4" i="3"/>
  <c r="A775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1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8" i="3"/>
  <c r="A829" i="3"/>
  <c r="A830" i="3"/>
  <c r="A832" i="3"/>
  <c r="A833" i="3"/>
  <c r="A834" i="3"/>
  <c r="A835" i="3"/>
  <c r="A836" i="3"/>
  <c r="A837" i="3"/>
  <c r="A838" i="3"/>
  <c r="A839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22" i="3"/>
  <c r="A923" i="3"/>
  <c r="A924" i="3"/>
  <c r="A925" i="3"/>
  <c r="A926" i="3"/>
  <c r="A927" i="3"/>
  <c r="A928" i="3"/>
  <c r="A929" i="3"/>
  <c r="A930" i="3"/>
  <c r="A932" i="3"/>
  <c r="A933" i="3"/>
  <c r="A934" i="3"/>
  <c r="A935" i="3"/>
  <c r="A936" i="3"/>
  <c r="A937" i="3"/>
  <c r="A938" i="3"/>
  <c r="A939" i="3"/>
  <c r="A940" i="3"/>
  <c r="A941" i="3"/>
  <c r="A942" i="3"/>
  <c r="A945" i="3"/>
  <c r="A946" i="3"/>
  <c r="A947" i="3"/>
  <c r="A948" i="3"/>
  <c r="A949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5" i="3"/>
  <c r="A996" i="3"/>
  <c r="A997" i="3"/>
  <c r="A999" i="3"/>
  <c r="A1000" i="3"/>
  <c r="A1002" i="3"/>
  <c r="A1003" i="3"/>
  <c r="A1004" i="3"/>
  <c r="A1005" i="3"/>
  <c r="A1006" i="3"/>
  <c r="A1007" i="3"/>
  <c r="A1008" i="3"/>
  <c r="A1009" i="3"/>
  <c r="A1010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5" i="3"/>
  <c r="A1026" i="3"/>
  <c r="A1027" i="3"/>
  <c r="A1029" i="3"/>
  <c r="A1030" i="3"/>
  <c r="A1031" i="3"/>
  <c r="A1032" i="3"/>
  <c r="A1033" i="3"/>
  <c r="A695" i="3"/>
  <c r="A140" i="3"/>
  <c r="A1024" i="3"/>
  <c r="A737" i="3"/>
</calcChain>
</file>

<file path=xl/connections.xml><?xml version="1.0" encoding="utf-8"?>
<connections xmlns="http://schemas.openxmlformats.org/spreadsheetml/2006/main">
  <connection id="1" name="BCP" type="6" refreshedVersion="5" background="1" saveData="1">
    <textPr codePage="65001" sourceFile="C:\Users\Saw\Downloads\BCP.csv" comma="1">
      <textFields count="2">
        <textField/>
        <textField/>
      </textFields>
    </textPr>
  </connection>
  <connection id="2" name="BCP1" type="6" refreshedVersion="5" background="1" saveData="1">
    <textPr codePage="65001" sourceFile="C:\Users\Saw\Downloads\BCP.csv" comma="1">
      <textFields count="2">
        <textField/>
        <textField/>
      </textFields>
    </textPr>
  </connection>
  <connection id="3" name="Caltex" type="6" refreshedVersion="5" background="1" saveData="1">
    <textPr codePage="65001" sourceFile="C:\Users\Saw\Downloads\Caltex.csv" comma="1">
      <textFields count="2">
        <textField/>
        <textField/>
      </textFields>
    </textPr>
  </connection>
  <connection id="4" name="df_google_map_data" type="6" refreshedVersion="5" background="1" saveData="1">
    <textPr codePage="65001" sourceFile="C:\Users\Saw\Downloads\df_google_map_data.csv" comma="1">
      <textFields count="3">
        <textField/>
        <textField/>
        <textField/>
      </textFields>
    </textPr>
  </connection>
  <connection id="5" name="PTG" type="6" refreshedVersion="5" background="1" saveData="1">
    <textPr codePage="65001" sourceFile="C:\Users\Saw\Downloads\PTG.csv" comma="1">
      <textFields count="4">
        <textField/>
        <textField/>
        <textField/>
        <textField/>
      </textFields>
    </textPr>
  </connection>
  <connection id="6" name="PTT_Saw" type="6" refreshedVersion="5" background="1" saveData="1">
    <textPr codePage="65001" sourceFile="C:\Users\Saw\Downloads\PTT_Saw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<sst xmlns="http://schemas.openxmlformats.org/spreadsheetml/2006/main" count="14633" uniqueCount="4410">
  <si>
    <t>names</t>
  </si>
  <si>
    <t>long</t>
  </si>
  <si>
    <t>lat</t>
  </si>
  <si>
    <t>PTT</t>
  </si>
  <si>
    <t>PTT Gas station</t>
  </si>
  <si>
    <t>สน.ปตท. สหกรณ์การเกษตรเดชอุดมจำกัด</t>
  </si>
  <si>
    <t>สน.ปตท. หจก. พรไพบูลย์ปิโตรเลียม</t>
  </si>
  <si>
    <t>ปตท.บายพาสเดชอุดม</t>
  </si>
  <si>
    <t>PTT (Petroleum Oil (Ubon) Co.,Ltd.)</t>
  </si>
  <si>
    <t>สน.ปตท. หจก. เพิ่มพูนเซอร์วิส</t>
  </si>
  <si>
    <t>PTT Gas Station</t>
  </si>
  <si>
    <t>PTT Lao phonethip Khammouane</t>
  </si>
  <si>
    <t>สน.ปตท. หจก. พนมบริการ</t>
  </si>
  <si>
    <t>Ran Mueang Gas PTT.</t>
  </si>
  <si>
    <t>ปตท.</t>
  </si>
  <si>
    <t>สน.ปตท. หจก.กุลศักดิ์วิมล</t>
  </si>
  <si>
    <t>PTT gas station</t>
  </si>
  <si>
    <t>PTT (Po Po Renu Nakhon Limited Partnership)</t>
  </si>
  <si>
    <t>PTT (Siri Rungruang Service Limited Partnership)</t>
  </si>
  <si>
    <t>ปั้ม ปตท ไก่คำ (ptt kai kham gas station)</t>
  </si>
  <si>
    <t>PTT ปตท.โนนหนามแท่ง(ธีราสุข)</t>
  </si>
  <si>
    <t>PTT petrol station.</t>
  </si>
  <si>
    <t>PTT Life Station</t>
  </si>
  <si>
    <t>PTT Gas Station CO. Wimonrat (1994).</t>
  </si>
  <si>
    <t>PTT station</t>
  </si>
  <si>
    <t>PTT gas station.</t>
  </si>
  <si>
    <t>PTT (Sang Kho Service Ltd.,Part.)</t>
  </si>
  <si>
    <t>PTT (Saen Ngoen Service Limited Partnership)</t>
  </si>
  <si>
    <t>Pine. PTT LTD., Kalasin Petroleum.</t>
  </si>
  <si>
    <t>Ptt Gas Station</t>
  </si>
  <si>
    <t>PTT (Surin S.P.S.Petroleum Co.,Ltd.)</t>
  </si>
  <si>
    <t>สน.ปตท. บจ.สุรินทร์เอส.พี.เอส.ปิโตรเลียม</t>
  </si>
  <si>
    <t>PTT (Mung Charoen Service Limited Partnership)</t>
  </si>
  <si>
    <t>สน.ปตท. บจก.สุรินทร์ พาวเวอร์พอยท์</t>
  </si>
  <si>
    <t>PTT เจริญไชยบริการ</t>
  </si>
  <si>
    <t>สน.ปตท. หจก. เจริญไชยบริการ</t>
  </si>
  <si>
    <t>PTT Station หจก.เจริญไชยสุรินทร์บริการ</t>
  </si>
  <si>
    <t>ปตท</t>
  </si>
  <si>
    <t>PTT (Surin Provincial Siricharoen Panit Registered Ordinary Partnership)</t>
  </si>
  <si>
    <t>Ptt</t>
  </si>
  <si>
    <t>PTT (Isan Service Registered Ordinary Partnership)</t>
  </si>
  <si>
    <t>PTT (Krasang Agriculture Cooperative Limited)</t>
  </si>
  <si>
    <t>PTT Gas Station, Isan Services (Branch 1)</t>
  </si>
  <si>
    <t>PTT (Isan Service Limited Partnership)</t>
  </si>
  <si>
    <t>PTT JATURAPAKSERMTHAI PET</t>
  </si>
  <si>
    <t>PTT petrol station</t>
  </si>
  <si>
    <t>PTT (Wong Wikrom Petroleum Limited Partnership)</t>
  </si>
  <si>
    <t>PTT (Chong Chu Wanit Limited Partnership)</t>
  </si>
  <si>
    <t>สน.ปตท. หจก. จงชูวณิชย์</t>
  </si>
  <si>
    <t>สถานี น้ำมัน PT สาขา บรบือ5</t>
  </si>
  <si>
    <t>PT</t>
  </si>
  <si>
    <t>สน.ปตท. บจ.เอ.บี.ปิโตรเลียม</t>
  </si>
  <si>
    <t>PTT (Khwan Phattraporn Petroleum Company Limited)</t>
  </si>
  <si>
    <t>Pine. PTT LTD., Pho light petroleum.</t>
  </si>
  <si>
    <t>ปั๊มน้ำมัน ปตท. ไอโมบายสเตเดียม PTT Life Station</t>
  </si>
  <si>
    <t>PTT Performa Shop</t>
  </si>
  <si>
    <t>PTT (A.B.Petroleum Co.,Ltd.)</t>
  </si>
  <si>
    <t>Pine. PTT LTD. Ruangchai Services (2011).</t>
  </si>
  <si>
    <t>Pine. PTT Plc. Big rich gas.</t>
  </si>
  <si>
    <t>สน.ปตท. บริษัท ขอนแก่นเซียมฮะ จำกัด</t>
  </si>
  <si>
    <t>ปตท. มิตรภาพ ขอนแก่น</t>
  </si>
  <si>
    <t>สถานีบริการ NGV ปตท. เทพประทานพรเอ็นเนอร์จี สาขาขอนแก่น</t>
  </si>
  <si>
    <t>สน.ปตท. บจ.ไทยปรีดาการปิโตรเลียม</t>
  </si>
  <si>
    <t>สถานีบริการนำ้มัน PTT Station สาขาเมืองขอนแก่น 2</t>
  </si>
  <si>
    <t>สน.ปตท. บจก.พี.เอส.วาย. ขอนแก่น</t>
  </si>
  <si>
    <t>LPG Service Station</t>
  </si>
  <si>
    <t>PTT. Petrol Station</t>
  </si>
  <si>
    <t>สน.ปตท. บจ.เค ที แก๊ส (2539)</t>
  </si>
  <si>
    <t>สน.ปตท. สาขาสวัสดิการมหาวิทยาลัยขอนแก่น</t>
  </si>
  <si>
    <t>PTT Petrol Station</t>
  </si>
  <si>
    <t>สน.ปตท. อำเภอเมืองหนองคาย (หจก.ตันเอี๊ยฮวด)</t>
  </si>
  <si>
    <t>PTT (Smanchai Service Limited Partnership)</t>
  </si>
  <si>
    <t>PTT Dongsawath</t>
  </si>
  <si>
    <t>PTT (Yen Cham)</t>
  </si>
  <si>
    <t>PTT (Sahamit Paisan Company Limited)</t>
  </si>
  <si>
    <t>สน.ปตท. หจก. ตราดเซอร์วิส(2002)</t>
  </si>
  <si>
    <t>สน.ปตท. หจก. ไสวปิโตรเลียม</t>
  </si>
  <si>
    <t>สน.ปตท.บจ.เติมเต็มปิโตรเลียม</t>
  </si>
  <si>
    <t>PTT Station</t>
  </si>
  <si>
    <t>สน.ปตท. สาขาอรัญประเทศ</t>
  </si>
  <si>
    <t>PTT LPG Station แขวงการทางตราด</t>
  </si>
  <si>
    <t>PTT Gasolin station</t>
  </si>
  <si>
    <t>ปตท.ภูเวียง2</t>
  </si>
  <si>
    <t>Toilet at PTT</t>
  </si>
  <si>
    <t>PTT (Thanachart Service)</t>
  </si>
  <si>
    <t>PTT (S.P.T View Group Ltd.,Part.)</t>
  </si>
  <si>
    <t>PTT (Jirapat Service)</t>
  </si>
  <si>
    <t>Gas station</t>
  </si>
  <si>
    <t>Press PTT Sriboonruang</t>
  </si>
  <si>
    <t>ปั๊ม ปตท. / PTT Petrol Station.</t>
  </si>
  <si>
    <t>PTT (Weerawan Petroleum Limited Partnership)</t>
  </si>
  <si>
    <t>Pine. PTT LTD., Undercut petroleum.</t>
  </si>
  <si>
    <t>PTT (Chuan Panit Limited Partnership)</t>
  </si>
  <si>
    <t>PTT (Wang Sombun Oil)</t>
  </si>
  <si>
    <t>สน.ปตท. หจก. ตวงสิทธิ์เซอร์วิส</t>
  </si>
  <si>
    <t>PTT (Sonthi Suk)</t>
  </si>
  <si>
    <t>PTT (Ekkasem Petroleum Limited Partnership)</t>
  </si>
  <si>
    <t>PTT (Kho Rat Kwang Paisan Limited Partnership)</t>
  </si>
  <si>
    <t>PTT NGV Service Station</t>
  </si>
  <si>
    <t>PTT (Pongkit 2 Limited Partnership)</t>
  </si>
  <si>
    <t>PTT (C. P. G. Group Limited Partnership)</t>
  </si>
  <si>
    <t>สน.ปตท. หจก. พงษ์กิต(2) เทคโน</t>
  </si>
  <si>
    <t>PTT (P. S. Y. Service Company Limited)</t>
  </si>
  <si>
    <t>PTT Gas Station, PR Petroleum</t>
  </si>
  <si>
    <t>สน.ปตท. หจก. ธารไพศาลออโต้เซลส์</t>
  </si>
  <si>
    <t>PTT (Sing Amnuay 2 Limited Partnership)</t>
  </si>
  <si>
    <t>PTT บจก.ธนพล</t>
  </si>
  <si>
    <t>PTT NGV</t>
  </si>
  <si>
    <t>PTT (Turbo Service Oil Station)</t>
  </si>
  <si>
    <t>PTT วังน้ำเขียว</t>
  </si>
  <si>
    <t>PTT รุ่งเรืองวังสะพุงปิโตรเลียม</t>
  </si>
  <si>
    <t>สน.ปตท. บริษัท เลยปิโตรเลียม จำกัด</t>
  </si>
  <si>
    <t>PTT (Pramuan Petroleum Limited Partnership)</t>
  </si>
  <si>
    <t>PTT (Chok Noparat Company Limited)</t>
  </si>
  <si>
    <t>สน.ปตท. หจก. แหลมแม่พิมพ์ปิโตรเลียม</t>
  </si>
  <si>
    <t>PTT Wangchan</t>
  </si>
  <si>
    <t>PTT Life Station Wangchan Valley</t>
  </si>
  <si>
    <t>PTT Wang Chan</t>
  </si>
  <si>
    <t>Khlong Dua service PTT gas stations</t>
  </si>
  <si>
    <t>PTT (Witthaya Chai Petroleum Ltd.,Part)</t>
  </si>
  <si>
    <t>สน.ปตท. บริษัท เลิศวรกมล จำกัด</t>
  </si>
  <si>
    <t>PTT (Thai Lert Petroleum Limited Partnership)</t>
  </si>
  <si>
    <t>สน.ปตท. หจก. โกมลประนอมบริการ</t>
  </si>
  <si>
    <t>PTT NGV (Yok Panit Company Limited)</t>
  </si>
  <si>
    <t>PTT (Wongpradit Pak Chong Limited Partnership)</t>
  </si>
  <si>
    <t>PTT Supporn Energy Co., Ltd.</t>
  </si>
  <si>
    <t>PTT BanLang</t>
  </si>
  <si>
    <t>ปั๊มน้ำมัน ปตท.หนองตะพาน (บ้านค่าย) PTT STATION</t>
  </si>
  <si>
    <t>PTT​ STATION บ้านค่าย</t>
  </si>
  <si>
    <t>PTT (Samanpan Limited Partnership)</t>
  </si>
  <si>
    <t>ปั๊ม PTT สาริกา นครนายก</t>
  </si>
  <si>
    <t>PTT (Lertworakamol Petroleum Limited Partnership)</t>
  </si>
  <si>
    <t>Ptt Jiffy</t>
  </si>
  <si>
    <t>PTT (Prathuang Service Limited Partnership)</t>
  </si>
  <si>
    <t>PTT gas station หจก.เนรมิตรปิโตรเลียม (สาขา 1)</t>
  </si>
  <si>
    <t>ปตท. ด่านซ้าย PTT Station Dansai</t>
  </si>
  <si>
    <t>PTT(NGV)</t>
  </si>
  <si>
    <t>PTT Sukhumvit 4.</t>
  </si>
  <si>
    <t>Enrich Sation : Nong Bon Branch</t>
  </si>
  <si>
    <t>PTT (Thanee Service)</t>
  </si>
  <si>
    <t>สน.ปตท. หจก. ฉะเชิงเทราทรายทองบริการ</t>
  </si>
  <si>
    <t>PTT Station Jiffy</t>
  </si>
  <si>
    <t>สน.ปตท. แหลมฉบังขาออก</t>
  </si>
  <si>
    <t>PTT gas station KASEM PHON</t>
  </si>
  <si>
    <t>PTT Petroleum Oil Co.Ltd</t>
  </si>
  <si>
    <t>PTTstation</t>
  </si>
  <si>
    <t>สน.ปตท. หจก. วิจิตรธัญญาออยล์</t>
  </si>
  <si>
    <t>PTT Sattahip Naval Base</t>
  </si>
  <si>
    <t>PTT พุแค</t>
  </si>
  <si>
    <t>PTT (P. N. Service Limited Partnership)</t>
  </si>
  <si>
    <t>ปตท. ขุนโขลน-พระพุทธบาท</t>
  </si>
  <si>
    <t>PTT GAS STATION</t>
  </si>
  <si>
    <t>PTT (Sukhum Service Company Limited)</t>
  </si>
  <si>
    <t>PTT (Nikhom Service Limited Partnership)</t>
  </si>
  <si>
    <t>PTT. Tungpaibul Petroleum</t>
  </si>
  <si>
    <t>PTT Gas Station, Lopburi Gas</t>
  </si>
  <si>
    <t>ปั๊ม ptt. คุณ คมสัน</t>
  </si>
  <si>
    <t>PTT (Cha-Um Niwat Company Limited)</t>
  </si>
  <si>
    <t>สน.ปตท. สน.เชื้อเพลิงเพื่อสวัสดิการรมณฑลทหารบกที่13</t>
  </si>
  <si>
    <t>สน.ปตท. หจก. ลพบุรีปิโตรเลียม</t>
  </si>
  <si>
    <t>สน.ปตท. ศูนย์สงครามพิเศษ</t>
  </si>
  <si>
    <t>PTT (105 Petroleum Company Limited)</t>
  </si>
  <si>
    <t>PTT LPG Auto Station</t>
  </si>
  <si>
    <t>PTT Thepharak Chaimongkol</t>
  </si>
  <si>
    <t>PTT South Nana</t>
  </si>
  <si>
    <t>PTT (PTT Public Company Limited Sanam Pao Branch)</t>
  </si>
  <si>
    <t>Banthad Thong PTT Station</t>
  </si>
  <si>
    <t>สน.ปตท. หสน. สถานีบริการน้ำมันท่าวุ้ง</t>
  </si>
  <si>
    <t>PTT Petrol Station Bang Man</t>
  </si>
  <si>
    <t>PTT (Thaweeporn Service Limited Partnership 2)</t>
  </si>
  <si>
    <t>PTT สน.ปตท.เชียงของเอ็นเนอร์จี999</t>
  </si>
  <si>
    <t>PTT Jiffy Sing Buri</t>
  </si>
  <si>
    <t>PTT Gas Station Chaksri</t>
  </si>
  <si>
    <t>PTT (Wiboon Panit Singburi Limited Partnership)</t>
  </si>
  <si>
    <t>PTT (Duangdee Petroleum Limited Partnership)</t>
  </si>
  <si>
    <t>PTT (Por.Charoen Ban Kaen Limited Partnership)</t>
  </si>
  <si>
    <t>Cafe Amazon PTT@บ้านครึ่ง</t>
  </si>
  <si>
    <t>PTT (Leam Siriwong Registered Ordinary Partnership)</t>
  </si>
  <si>
    <t>PTT Station สาขาถนนพระราม2 (ขาเข้า)</t>
  </si>
  <si>
    <t>PTT (Chiang Kham Estate Cooperative Limitted)</t>
  </si>
  <si>
    <t>PTT Station (P.B.Petroleum.Co.Ltd)</t>
  </si>
  <si>
    <t>PTT Phitsanuloknakhon Petroleum</t>
  </si>
  <si>
    <t>สน.ปตท. หจก. สุทวีปิโตรเลียม</t>
  </si>
  <si>
    <t>PTT (Piboontham Panit Limited Partnership)</t>
  </si>
  <si>
    <t>PTT (Sathit Service Registered Ordinary Partnership)</t>
  </si>
  <si>
    <t>PTT Station บจก.มานะชัย รุ่งเรือง</t>
  </si>
  <si>
    <t>PTT (ถนนเอกชัย-สมุทรสาคร)</t>
  </si>
  <si>
    <t>PTT (Sap Rungruang Petroleum Limited Partnership)</t>
  </si>
  <si>
    <t>สน.ปตท. บริษัท พยงค์ปิโตรเลียม จำกัด</t>
  </si>
  <si>
    <t>PTT (Dumrong Oil Ltd.,Part</t>
  </si>
  <si>
    <t>สน.ปตท. หจก. ทรัพย์รุ่งเรืองปิโตรเลียม PL</t>
  </si>
  <si>
    <t>สน.ปตท. หจก.วัฒนาออยล์แอนด์เซอร์วิส(2)</t>
  </si>
  <si>
    <t>PTT Gas Station, Singhawat Rd</t>
  </si>
  <si>
    <t>สน.ปตท. หจก.วัฒนาออยล์แอนด์เซอร์วิส (1)</t>
  </si>
  <si>
    <t>Gas station PTT</t>
  </si>
  <si>
    <t>PTT Gasolin</t>
  </si>
  <si>
    <t>Pine. PTT LTD., Sun Gas.</t>
  </si>
  <si>
    <t>PTT Nong Pling Petroleum Limited Partnership</t>
  </si>
  <si>
    <t>PTT (Chang Phinij Petroleum Limited Partnership)</t>
  </si>
  <si>
    <t>PTT (Service Center Limited Partnership)</t>
  </si>
  <si>
    <t>PTT Gasoline</t>
  </si>
  <si>
    <t>สน.ปตท. สาขาทุ่งกวาว</t>
  </si>
  <si>
    <t>PTT Thung Kwao</t>
  </si>
  <si>
    <t>PTT Public Company Limited</t>
  </si>
  <si>
    <t>สน.ปตท. หจก. ดอยปุยปิโตรเลียม</t>
  </si>
  <si>
    <t>PTT Asia Service Limited Partnership</t>
  </si>
  <si>
    <t>PTT (Phonkij Service Energy Co.,Ltd.)</t>
  </si>
  <si>
    <t>ปั๊มน้ำมันPTT</t>
  </si>
  <si>
    <t>สน.ปตท. หจก. ศิรดาพาณิชย์ (2)</t>
  </si>
  <si>
    <t>PTT (Sathit Service R.O.P)</t>
  </si>
  <si>
    <t>สน.ปตท. หสน. สถิตบริการ(1)</t>
  </si>
  <si>
    <t>สน.ปตท. หจก. พรหมประกอบปิโตรเลียม</t>
  </si>
  <si>
    <t>PTT Noen Po</t>
  </si>
  <si>
    <t>ปั๊ม ปตท. PTT</t>
  </si>
  <si>
    <t>สน.ปตท. หจก. เจ้าพระยาชัยนาทบริการ</t>
  </si>
  <si>
    <t>PTT (Khwae Yai Industry Company Limited 1)</t>
  </si>
  <si>
    <t>PTT (A Petroleum Limited Partnership)</t>
  </si>
  <si>
    <t>สน.ปตท. หจก.เอ ปิโตรเลียม</t>
  </si>
  <si>
    <t>NTK Petroleum Co, Ltd. PTT Station Office</t>
  </si>
  <si>
    <t>PTT (Yothin Service Limited Partnership)</t>
  </si>
  <si>
    <t>ปั๊มน้ำมันปตท.</t>
  </si>
  <si>
    <t>สน.ปตท. หจก. ศลโกสุม</t>
  </si>
  <si>
    <t>PTT Pornpimon limited partnership</t>
  </si>
  <si>
    <t>PTT (Ha Phaen Company Limited)</t>
  </si>
  <si>
    <t>สน.ปตท. หจก. ปัญญามอเตอร์ส8</t>
  </si>
  <si>
    <t>PTT (Panya Motors Limited Partnership)</t>
  </si>
  <si>
    <t>สน.ปตท. หจก. ปัญญามอเตอร์ส(3)</t>
  </si>
  <si>
    <t>PTT UTRD (Panya Motors Limited Partnership)</t>
  </si>
  <si>
    <t>PTT (Fu Saeng Petroleum Limited Partnership)</t>
  </si>
  <si>
    <t>สน.ปตท. หจก. เฉลิมพงษ์ไพบูลย์</t>
  </si>
  <si>
    <t>PT (Nakhon Sawan Transport Cooperative)</t>
  </si>
  <si>
    <t>PTT (Sor. Uthai Thani Petroleum Limited Partnership)</t>
  </si>
  <si>
    <t>PTT (Pha Luang Sea Trans Company Limited)</t>
  </si>
  <si>
    <t>ปั๊มน้ำมัน พีที แม่สาย2</t>
  </si>
  <si>
    <t>PTT สาขางาว</t>
  </si>
  <si>
    <t>PTT (Pattanasahakol Company Limited)</t>
  </si>
  <si>
    <t>PTT GAS</t>
  </si>
  <si>
    <t>สน.ปตท. บจ.ผาหลวง ปิโตรเลียม</t>
  </si>
  <si>
    <t>Gas Station PTT</t>
  </si>
  <si>
    <t>PTT (Rama 2 Petroleum Company Limited) Klong Khon</t>
  </si>
  <si>
    <t>สน.ปตท. บจ.พะเยา แอล พี จี</t>
  </si>
  <si>
    <t>สถานีบริการ NGV ปตท. วันสิริเซอร์วิส</t>
  </si>
  <si>
    <t>PTT (Chai Asia Petroleum Limited Partnership)</t>
  </si>
  <si>
    <t>สน.ปตท. สหกรณ์การเกษตรเมืองพะเยา จำกัด</t>
  </si>
  <si>
    <t>PTT (Pranom Petroleum Limited Partnership)</t>
  </si>
  <si>
    <t>PTT (Piyapornkij Limited Partnership)</t>
  </si>
  <si>
    <t>สน.ปตท. หจก. เลาปิโตรเลียม</t>
  </si>
  <si>
    <t>PTT (Piyaporn Charoenkij Limited Partnership 4)</t>
  </si>
  <si>
    <t>PTT (Sam Num Petroleum Limited Partnership)</t>
  </si>
  <si>
    <t>สน.ปตท. ราย บจก.ฟูแสงเซอร์วิส 2008</t>
  </si>
  <si>
    <t>PTT(LPG)</t>
  </si>
  <si>
    <t>PT Gas Station</t>
  </si>
  <si>
    <t>PTT Doisaken - Sriviang</t>
  </si>
  <si>
    <t>PTT (Piyaporn Charoenkij Limited Partnership 3)</t>
  </si>
  <si>
    <t>Petrol Station PTT</t>
  </si>
  <si>
    <t>สน.ปตท. หจก. เด่นห้าปิโตรเลียม</t>
  </si>
  <si>
    <t>PTT Ban Du, Chiang Rai</t>
  </si>
  <si>
    <t>สน.ปตท. บจ.โกลเด้น ออโต้ แก๊ส</t>
  </si>
  <si>
    <t>สน.ปตท. หจก. ปัญญามอเตอร์ส (สาขา7) CR</t>
  </si>
  <si>
    <t>PTT Phahonyothin Rd</t>
  </si>
  <si>
    <t>สน.ปตท. หจก. ศิรดาพาณิชย์ (1)</t>
  </si>
  <si>
    <t>PTT (Mae Chan Italy Petroleum Limited Partnership)</t>
  </si>
  <si>
    <t>Khao Fai Petroleum Limited Partnership</t>
  </si>
  <si>
    <t>PTT (Mae Kon Petroleum Company Limited)</t>
  </si>
  <si>
    <t>ปั๊มน้ำมันปตท. (ห้างหุ้นส่วนจำกัดปตท.เด่นห้าปิโตรเลียม)</t>
  </si>
  <si>
    <t>สน.ปตท. หจก.ภิชยาออยล์</t>
  </si>
  <si>
    <t>Ptt ธนบุรี-ปากท่อ</t>
  </si>
  <si>
    <t>PTT (Pichaya Oils Service Limited Partnership)</t>
  </si>
  <si>
    <t>สน.ปตท. บริษัท ช.บริการ จำกัด</t>
  </si>
  <si>
    <t>สน.ปตท. สหกรณ์การเกษตรขนอม จำกัด</t>
  </si>
  <si>
    <t>PTT (Pui Pong Prang Limited Partnership)</t>
  </si>
  <si>
    <t>Green Energy Huahin (PTT LPG Gas restoration)</t>
  </si>
  <si>
    <t>สน.ปตท. หจก. เทียนชัยปิโตรเลียม สาขา1</t>
  </si>
  <si>
    <t>PTT (Thianchai Petroleum Limited Partnership)</t>
  </si>
  <si>
    <t>PTT (Thanaset Hua Hin Business Limited Partnership)</t>
  </si>
  <si>
    <t>PTT Gas station สน.ปตท. หจก.ต้นเกตุปิโตรเลียม</t>
  </si>
  <si>
    <t>สน.ปตท. หจก. ฤดีเพ็ญ (อิสระบ้านใน)</t>
  </si>
  <si>
    <t>สน.ปตท. หจก. วังเหนือปิโตรเลียม</t>
  </si>
  <si>
    <t>Black Canyon Coffee (PTT แม่ขะจาน)</t>
  </si>
  <si>
    <t>PTT (Manee Kamol Limited Partnership)</t>
  </si>
  <si>
    <t>สน.ปตท. บจ.เอ็น แอนด์ เอ ปิโตรเลียม</t>
  </si>
  <si>
    <t>PTT สน.ปตท. หจก. เกาะคาการปิโตรเลียม</t>
  </si>
  <si>
    <t>PTT (Huai Nam Yen Oil Station)</t>
  </si>
  <si>
    <t>PTT (PTT Public Company Limited Surat Thani Petroleum Warehouse)</t>
  </si>
  <si>
    <t>PTT (P. C. Oil (1984) Company Limited)</t>
  </si>
  <si>
    <t>Pine. PTT Plc., Siam Petroleum Plus.</t>
  </si>
  <si>
    <t>สน.ปตท. สหกรณ์การเกษตรฝาง จำกัด</t>
  </si>
  <si>
    <t>PTT (Fang Agriculture Cooperative Limited)</t>
  </si>
  <si>
    <t>สน.ปตท. หจก. ฝางนครพิงค์ศรีวิบูลย์</t>
  </si>
  <si>
    <t>PTT (Wiset Petroleum Limited Partnership)</t>
  </si>
  <si>
    <t>PTT Chaiya Piyagas</t>
  </si>
  <si>
    <t>PTT (Ta Rong Chang Petroleum Company Limited)</t>
  </si>
  <si>
    <t>ปตท ไชยปราการ</t>
  </si>
  <si>
    <t>PTT Petrol Station, Maluan</t>
  </si>
  <si>
    <t>PTT (Tak Sin Oil Company Limited)</t>
  </si>
  <si>
    <t>PTT (Tak Service Limited Partnership)</t>
  </si>
  <si>
    <t>สถานีบริการ NGV ปตท. ตาก เคที.แอนซันส์</t>
  </si>
  <si>
    <t>PTT (Jiffy) Gas Station ปั๊มน้ำมัน ปตท. จิฟฟี่</t>
  </si>
  <si>
    <t>PTT (Thongmee Petroleum Limited Partnership)</t>
  </si>
  <si>
    <t>สน.ปตท. บริษัท สรรพกิจ เอส.เค.(1991)</t>
  </si>
  <si>
    <t>PTT (Sawi Rattana Service Limited Partnership 1)</t>
  </si>
  <si>
    <t>PTT LPG</t>
  </si>
  <si>
    <t>PTT (Sawi Rattana Service Limited Partnership 2)</t>
  </si>
  <si>
    <t>สน.ปตท. สาขาทุ่งตะโก</t>
  </si>
  <si>
    <t>PTT (South North Oil Limited Partnership)</t>
  </si>
  <si>
    <t>PTT station Tak-Maesod</t>
  </si>
  <si>
    <t>PTT (LPG)</t>
  </si>
  <si>
    <t>PTT (Thanomwong Lang Suan Service Limited Partnership)</t>
  </si>
  <si>
    <t>PTT Station Nopparat Road</t>
  </si>
  <si>
    <t>PT (M Oil Mini Oil Station Limited Partnership)</t>
  </si>
  <si>
    <t>PT (Muang Thip Oil Limited Partnership)</t>
  </si>
  <si>
    <t>PTT petrol station in Deep Cove.</t>
  </si>
  <si>
    <t>PTT Gas Statoin</t>
  </si>
  <si>
    <t>PTT (Chomphunuch Service Company Limited)</t>
  </si>
  <si>
    <t>PTT (Sukhum Services Ltd.)</t>
  </si>
  <si>
    <t>สน.ปตท. บจ.แฝดสาม ศรีจอมทอง</t>
  </si>
  <si>
    <t>PTT Gas Station Chomphunuch Branch Ao-Luek</t>
  </si>
  <si>
    <t>PTT (Thepsirin Petroleum Company Limited)</t>
  </si>
  <si>
    <t>สน.ปตท. หจก. เชียงใหม่วรพัฒน์ปิโตรเลียม</t>
  </si>
  <si>
    <t>สน.ปตท. บริษัท แม่สอดปิโตรเลียม จำกัด(สนญ.)</t>
  </si>
  <si>
    <t>PTT (Thanomwong Kapoe Limited Partnership)</t>
  </si>
  <si>
    <t>PTT Gas Station Kalapapruek Limited Partnership</t>
  </si>
  <si>
    <t>PTT ราชพฤกษ์ พังงา</t>
  </si>
  <si>
    <t>PTT (Charoensuk Service Limited Partnership)</t>
  </si>
  <si>
    <t>สน.ปตท. บริษัท ป.มายะการ จำกัด</t>
  </si>
  <si>
    <t>หจก.กนกภรณ์พังงา</t>
  </si>
  <si>
    <t>P.T.T. Siam Gas Shop</t>
  </si>
  <si>
    <t>สน.ปตท. หจก. สาธิตและพิทยา</t>
  </si>
  <si>
    <t>PTT (Sathit and Pitthaya Limited Partnership)</t>
  </si>
  <si>
    <t>PTT Police Station Providence Service Co. Ltd</t>
  </si>
  <si>
    <t>เธชเธ.เธเธ•เธ—. เธซเธเธ. เธเธฑเธเธเธฒเธกเธญเน€เธ•เธญเธฃเนเธช (เธชเธฒเธเธฒ7) CR</t>
  </si>
  <si>
    <t>เธชเธ.เธเธ•เธ—. เธซเธเธ. เน€เธ”เนเธเธซเนเธฒเธเธดเนเธ•เธฃเน€เธฅเธตเธขเธก</t>
  </si>
  <si>
    <t>เธเธฑเนเธกเธเนเธณเธกเธฑเธเธเธ•เธ—. (เธซเนเธฒเธเธซเธธเนเธเธชเนเธงเธเธเธณเธเธฑเธ”เธเธ•เธ—.เน€เธ”เนเธเธซเนเธฒเธเธดเนเธ•เธฃเน€เธฅเธตเธขเธก)</t>
  </si>
  <si>
    <t>เธชเธ.เธเธ•เธ—. เธซเธเธ. เธจเธดเธฃเธ”เธฒเธเธฒเธ“เธดเธเธขเน (1)</t>
  </si>
  <si>
    <t>เธชเธ.เธเธ•เธ—. เธเธ.เนเธเธฅเน€เธ”เนเธ เธญเธญเนเธ•เน เนเธเนเธช</t>
  </si>
  <si>
    <t>เธเธฑเนเธกเธเนเธณเธกเธฑเธ เธเธตเธ—เธต เนเธกเนเธชเธฒเธข2</t>
  </si>
  <si>
    <t>PTT เธชเธ.เธเธ•เธ—.เน€เธเธตเธขเธเธเธญเธเน€เธญเนเธเน€เธเธญเธฃเนเธเธต999</t>
  </si>
  <si>
    <t>เธชเธ.เธเธ•เธ—. เธซเธเธ. เธจเธดเธฃเธ”เธฒเธเธฒเธ“เธดเธเธขเน (2)</t>
  </si>
  <si>
    <t>Cafe Amazon PTT@เธเนเธฒเธเธเธฃเธถเนเธ</t>
  </si>
  <si>
    <t>เธชเธ.เธเธ•เธ—. เธซเธเธ. เธ”เธญเธขเธเธธเธขเธเธดเนเธ•เธฃเน€เธฅเธตเธขเธก</t>
  </si>
  <si>
    <t>เธชเธ.เธเธ•เธ—. เธซเธเธ. เธชเธธเธ—เธงเธตเธเธดเนเธ•เธฃเน€เธฅเธตเธขเธก</t>
  </si>
  <si>
    <t>เธเธฑเนเธก เธเธ•เธ—. PTT</t>
  </si>
  <si>
    <t>เธชเธ.เธเธ•เธ—. เธซเธชเธ. เธชเธ–เธดเธ•เธเธฃเธดเธเธฒเธฃ(1)</t>
  </si>
  <si>
    <t>เธชเธ.เธเธ•เธ—. เธซเธเธ.เน€เธญ เธเธดเนเธ•เธฃเน€เธฅเธตเธขเธก</t>
  </si>
  <si>
    <t>เธเธฑเนเธกเธเนเธณเธกเธฑเธPTT</t>
  </si>
  <si>
    <t>เธชเธ.เธเธ•เธ—. เธชเธฒเธเธฒเธ—เธธเนเธเธเธงเธฒเธง</t>
  </si>
  <si>
    <t>เธชเธ.เธเธ•เธ—. เธซเธเธ. เธเธฑเธเธเธฒเธกเธญเน€เธ•เธญเธฃเนเธช8</t>
  </si>
  <si>
    <t>เธชเธ.เธเธ•เธ—. เธซเธเธ. เธเธฑเธเธเธฒเธกเธญเน€เธ•เธญเธฃเนเธช(3)</t>
  </si>
  <si>
    <t>เธชเธ.เธเธ•เธ—. เธซเธเธ.เธงเธฑเธ’เธเธฒเธญเธญเธขเธฅเนเนเธญเธเธ”เนเน€เธเธญเธฃเนเธงเธดเธช(2)</t>
  </si>
  <si>
    <t>เธชเธ.เธเธ•เธ—. เธซเธเธ. เธ—เธฃเธฑเธเธขเนเธฃเธธเนเธเน€เธฃเธทเธญเธเธเธดเนเธ•เธฃเน€เธฅเธตเธขเธก PL</t>
  </si>
  <si>
    <t>เธชเธ.เธเธ•เธ—. เธซเธเธ.เธงเธฑเธ’เธเธฒเธญเธญเธขเธฅเนเนเธญเธเธ”เนเน€เธเธญเธฃเนเธงเธดเธช (1)</t>
  </si>
  <si>
    <t>เธชเธ.เธเธ•เธ—. เธเธฃเธดเธฉเธฑเธ— เธเธขเธเธเนเธเธดเนเธ•เธฃเน€เธฅเธตเธขเธก เธเธณเธเธฑเธ”</t>
  </si>
  <si>
    <t>เธชเธ.เธเธ•เธ—. เธซเธเธ. เธจเธฅเนเธเธชเธธเธก</t>
  </si>
  <si>
    <t>เธชเธ.เธเธ•เธ—. เธซเธเธ. เธเธฃเธซเธกเธเธฃเธฐเธเธญเธเธเธดเนเธ•เธฃเน€เธฅเธตเธขเธก</t>
  </si>
  <si>
    <t>เธเธฑเนเธกเธเนเธณเธกเธฑเธเธเธ•เธ—.</t>
  </si>
  <si>
    <t>เธชเธ.เธเธ•เธ—. เธซเธเธ. เน€เธเธฅเธดเธกเธเธเธฉเนเนเธเธเธนเธฅเธขเน</t>
  </si>
  <si>
    <t>เธชเธ.เธเธ•เธ—. เธซเธเธ. เน€เธเนเธฒเธเธฃเธฐเธขเธฒเธเธฑเธขเธเธฒเธ—เธเธฃเธดเธเธฒเธฃ</t>
  </si>
  <si>
    <t>เธชเธ.เธเธ•เธ—. เธซเธชเธ. เธชเธ–เธฒเธเธตเธเธฃเธดเธเธฒเธฃเธเนเธณเธกเธฑเธเธ—เนเธฒเธงเธธเนเธ</t>
  </si>
  <si>
    <t>เธเธฑเนเธก ptt. เธเธธเธ“ เธเธกเธชเธฑเธ</t>
  </si>
  <si>
    <t>เธชเธ.เธเธ•เธ—. เธซเธเธ. เธฅเธเธเธธเธฃเธตเธเธดเนเธ•เธฃเน€เธฅเธตเธขเธก</t>
  </si>
  <si>
    <t>เธชเธ.เธเธ•เธ—. เธชเธ.เน€เธเธทเนเธญเน€เธเธฅเธดเธเน€เธเธทเนเธญเธชเธงเธฑเธชเธ”เธดเธเธฒเธฃเธฃเธกเธ“เธ‘เธฅเธ—เธซเธฒเธฃเธเธเธ—เธตเน13</t>
  </si>
  <si>
    <t>เธชเธ.เธเธ•เธ—. เธจเธนเธเธขเนเธชเธเธเธฃเธฒเธกเธเธดเน€เธจเธฉ</t>
  </si>
  <si>
    <t>เธเธ•เธ—. เธเธธเธเนเธเธฅเธ-เธเธฃเธฐเธเธธเธ—เธเธเธฒเธ—</t>
  </si>
  <si>
    <t>PTT เธเธธเนเธ</t>
  </si>
  <si>
    <t>เธเธฑเนเธก PTT เธชเธฒเธฃเธดเธเธฒ เธเธเธฃเธเธฒเธขเธ</t>
  </si>
  <si>
    <t>เธชเธ.เธเธ•เธ—. เธซเธเธ. เธเธเธฉเนเธเธดเธ•(2) เน€เธ—เธเนเธ</t>
  </si>
  <si>
    <t>PTT เธเธเธ.เธเธเธเธฅ</t>
  </si>
  <si>
    <t>PTT เธงเธฑเธเธเนเธณเน€เธเธตเธขเธง</t>
  </si>
  <si>
    <t>PTTโ€ STATION เธเนเธฒเธเธเนเธฒเธข</t>
  </si>
  <si>
    <t>เธเธฑเนเธกเธเนเธณเธกเธฑเธ เธเธ•เธ—.เธซเธเธญเธเธ•เธฐเธเธฒเธ (เธเนเธฒเธเธเนเธฒเธข) PTT STATION</t>
  </si>
  <si>
    <t>เธชเธ.เธเธ•เธ—. เธซเธเธ. เธเธฒเธฃเนเธเธจเธฒเธฅเธญเธญเนเธ•เนเน€เธเธฅเธชเน</t>
  </si>
  <si>
    <t>เธชเธ.เธเธ•เธ—.เธเธ.เน€เธ•เธดเธกเน€เธ•เนเธกเธเธดเนเธ•เธฃเน€เธฅเธตเธขเธก</t>
  </si>
  <si>
    <t>เธชเธ.เธเธ•เธ—. เธซเธเธ. เนเธชเธงเธเธดเนเธ•เธฃเน€เธฅเธตเธขเธก</t>
  </si>
  <si>
    <t>เธชเธ.เธเธ•เธ—. เธซเธเธ. เธ•เธฃเธฒเธ”เน€เธเธญเธฃเนเธงเธดเธช(2002)</t>
  </si>
  <si>
    <t>PTT LPG Station เนเธเธงเธเธเธฒเธฃเธ—เธฒเธเธ•เธฃเธฒเธ”</t>
  </si>
  <si>
    <t>เธเธฑเนเธก เธเธ•เธ—. / PTT Petrol Station.</t>
  </si>
  <si>
    <t>เธชเธ.เธเธ•เธ—. เธซเธเธ. เธ•เธงเธเธชเธดเธ—เธเธดเนเน€เธเธญเธฃเนเธงเธดเธช</t>
  </si>
  <si>
    <t>เธชเธ.เธเธ•เธ—. เธชเธฒเธเธฒเธญเธฃเธฑเธเธเธฃเธฐเน€เธ—เธจ</t>
  </si>
  <si>
    <t>เธเธ•เธ—.</t>
  </si>
  <si>
    <t>เธชเธ.เธเธ•เธ—. เธซเธเธ. เธเธเธกเธเธฃเธดเธเธฒเธฃ</t>
  </si>
  <si>
    <t>เธชเธ.เธเธ•เธ—. เธซเธเธ.เธเธธเธฅเธจเธฑเธเธ”เธดเนเธงเธดเธกเธฅ</t>
  </si>
  <si>
    <t>เธเธฑเนเธก เธเธ•เธ— เนเธเนเธเธณ (ptt kai kham gas station)</t>
  </si>
  <si>
    <t>PTT เธเธ•เธ—.เนเธเธเธซเธเธฒเธกเนเธ—เนเธ(เธเธตเธฃเธฒเธชเธธเธ)</t>
  </si>
  <si>
    <t>เธชเธ.เธเธ•เธ—. เธซเธเธ. เน€เธเธดเนเธกเธเธนเธเน€เธเธญเธฃเนเธงเธดเธช</t>
  </si>
  <si>
    <t>เธเธ•เธ—.เธเธฒเธขเธเธฒเธชเน€เธ”เธเธญเธธเธ”เธก</t>
  </si>
  <si>
    <t>เธชเธ.เธเธ•เธ—. เธชเธซเธเธฃเธ“เนเธเธฒเธฃเน€เธเธฉเธ•เธฃเน€เธ”เธเธญเธธเธ”เธกเธเธณเธเธฑเธ”</t>
  </si>
  <si>
    <t>เธชเธ.เธเธ•เธ—. เธซเธเธ. เธเธฃเนเธเธเธนเธฅเธขเนเธเธดเนเธ•เธฃเน€เธฅเธตเธขเธก</t>
  </si>
  <si>
    <t>PTT เน€เธเธฃเธดเธเนเธเธขเธเธฃเธดเธเธฒเธฃ</t>
  </si>
  <si>
    <t>PTT Station เธซเธเธ.เน€เธเธฃเธดเธเนเธเธขเธชเธธเธฃเธดเธเธ—เธฃเนเธเธฃเธดเธเธฒเธฃ</t>
  </si>
  <si>
    <t>เธชเธ.เธเธ•เธ—. เธซเธเธ. เน€เธเธฃเธดเธเนเธเธขเธเธฃเธดเธเธฒเธฃ</t>
  </si>
  <si>
    <t>เธชเธ.เธเธ•เธ—. เธเธ.เธชเธธเธฃเธดเธเธ—เธฃเนเน€เธญเธช.เธเธต.เน€เธญเธช.เธเธดเนเธ•เธฃเน€เธฅเธตเธขเธก</t>
  </si>
  <si>
    <t>เธเธ•เธ—</t>
  </si>
  <si>
    <t>เธชเธ.เธเธ•เธ—. เธเธเธ.เธชเธธเธฃเธดเธเธ—เธฃเน เธเธฒเธงเน€เธงเธญเธฃเนเธเธญเธขเธ—เน</t>
  </si>
  <si>
    <t>เธเธฑเนเธกเธเนเธณเธกเธฑเธ เธเธ•เธ—. เนเธญเนเธกเธเธฒเธขเธชเน€เธ•เน€เธ”เธตเธขเธก PTT Life Station</t>
  </si>
  <si>
    <t>เธชเธ.เธเธ•เธ—. เธเธ.เน€เธญ.เธเธต.เธเธดเนเธ•เธฃเน€เธฅเธตเธขเธก</t>
  </si>
  <si>
    <t>เธชเธ.เธเธ•เธ—. เธซเธเธ. เธเธเธเธนเธงเธ“เธดเธเธขเน</t>
  </si>
  <si>
    <t>เธชเธ–เธฒเธเธต เธเนเธณเธกเธฑเธ PT เธชเธฒเธเธฒ เธเธฃเธเธทเธญ5</t>
  </si>
  <si>
    <t>เธชเธ.เธเธ•เธ—. เธเธ.เนเธ—เธขเธเธฃเธตเธ”เธฒเธเธฒเธฃเธเธดเนเธ•เธฃเน€เธฅเธตเธขเธก</t>
  </si>
  <si>
    <t>เธชเธ.เธเธ•เธ—. เธเธฃเธดเธฉเธฑเธ— เธเธญเธเนเธเนเธเน€เธเธตเธขเธกเธฎเธฐ เธเธณเธเธฑเธ”</t>
  </si>
  <si>
    <t>เธชเธ.เธเธ•เธ—. เธเธ.เน€เธ เธ—เธต เนเธเนเธช (2539)</t>
  </si>
  <si>
    <t>เธชเธ–เธฒเธเธตเธเธฃเธดเธเธฒเธฃเธเธณเนเธกเธฑเธ PTT Station เธชเธฒเธเธฒเน€เธกเธทเธญเธเธเธญเธเนเธเนเธ 2</t>
  </si>
  <si>
    <t>เธชเธ.เธเธ•เธ—. เธเธเธ.เธเธต.เน€เธญเธช.เธงเธฒเธข. เธเธญเธเนเธเนเธ</t>
  </si>
  <si>
    <t>เธชเธ–เธฒเธเธตเธเธฃเธดเธเธฒเธฃ NGV เธเธ•เธ—. เน€เธ—เธเธเธฃเธฐเธ—เธฒเธเธเธฃเน€เธญเนเธเน€เธเธญเธฃเนเธเธต เธชเธฒเธเธฒเธเธญเธเนเธเนเธ</t>
  </si>
  <si>
    <t>เธชเธ.เธเธ•เธ—. เธชเธฒเธเธฒเธชเธงเธฑเธชเธ”เธดเธเธฒเธฃเธกเธซเธฒเธงเธดเธ—เธขเธฒเธฅเธฑเธขเธเธญเธเนเธเนเธ</t>
  </si>
  <si>
    <t>เธเธ•เธ—. เธกเธดเธ•เธฃเธ เธฒเธ เธเธญเธเนเธเนเธ</t>
  </si>
  <si>
    <t>เธเธ•เธ—.เธ เธนเน€เธงเธตเธขเธ2</t>
  </si>
  <si>
    <t>เธชเธ.เธเธ•เธ—. เธญเธณเน€เธ เธญเน€เธกเธทเธญเธเธซเธเธญเธเธเธฒเธข (เธซเธเธ.เธ•เธฑเธเน€เธญเธตเนเธขเธฎเธงเธ”)</t>
  </si>
  <si>
    <t>PTT เธฃเธธเนเธเน€เธฃเธทเธญเธเธงเธฑเธเธชเธฐเธเธธเธเธเธดเนเธ•เธฃเน€เธฅเธตเธขเธก</t>
  </si>
  <si>
    <t>เธชเธ.เธเธ•เธ—. เธเธฃเธดเธฉเธฑเธ— เน€เธฅเธขเธเธดเนเธ•เธฃเน€เธฅเธตเธขเธก เธเธณเธเธฑเธ”</t>
  </si>
  <si>
    <t>PTT gas station เธซเธเธ.เน€เธเธฃเธกเธดเธ•เธฃเธเธดเนเธ•เธฃเน€เธฅเธตเธขเธก (เธชเธฒเธเธฒ 1)</t>
  </si>
  <si>
    <t>เธเธ•เธ—. เธ”เนเธฒเธเธเนเธฒเธข PTT Station Dansai</t>
  </si>
  <si>
    <t>PTT (Jiffy) Gas Station เธเธฑเนเธกเธเนเธณเธกเธฑเธ เธเธ•เธ—. เธเธดเธเธเธตเน</t>
  </si>
  <si>
    <t>เธชเธ.เธเธ•เธ—. เธเธฃเธดเธฉเธฑเธ— เธชเธฃเธฃเธเธเธดเธ เน€เธญเธช.เน€เธ.(1991)</t>
  </si>
  <si>
    <t>เธชเธ–เธฒเธเธตเธเธฃเธดเธเธฒเธฃ NGV เธเธ•เธ—. เธ•เธฒเธ เน€เธเธ—เธต.เนเธญเธเธเธฑเธเธชเน</t>
  </si>
  <si>
    <t>เธชเธ.เธเธ•เธ—. เธเธฃเธดเธฉเธฑเธ— เนเธกเนเธชเธญเธ”เธเธดเนเธ•เธฃเน€เธฅเธตเธขเธก เธเธณเธเธฑเธ”(เธชเธเธ.)</t>
  </si>
  <si>
    <t>เธชเธ.เธเธ•เธ—. เธซเธเธ. เน€เธเธตเธขเธเนเธซเธกเนเธงเธฃเธเธฑเธ’เธเนเธเธดเนเธ•เธฃเน€เธฅเธตเธขเธก</t>
  </si>
  <si>
    <t>เธชเธ.เธเธ•เธ—. เธเธ.เนเธเธ”เธชเธฒเธก เธจเธฃเธตเธเธญเธกเธ—เธญเธ</t>
  </si>
  <si>
    <t>เธชเธ.เธเธ•เธ—. เธซเธเธ. เธเธฒเธเธเธเธฃเธเธดเธเธเนเธจเธฃเธตเธงเธดเธเธนเธฅเธขเน</t>
  </si>
  <si>
    <t>เธเธ•เธ— เนเธเธขเธเธฃเธฒเธเธฒเธฃ</t>
  </si>
  <si>
    <t>เธชเธ.เธเธ•เธ—. เธชเธซเธเธฃเธ“เนเธเธฒเธฃเน€เธเธฉเธ•เธฃเธเธฒเธ เธเธณเธเธฑเธ”</t>
  </si>
  <si>
    <t>เธชเธ.เธเธ•เธ—. เธซเธเธ. เนเธซเธฅเธกเนเธกเนเธเธดเธกเธเนเธเธดเนเธ•เธฃเน€เธฅเธตเธขเธก</t>
  </si>
  <si>
    <t>เธชเธ.เธเธ•เธ—. เธเธฃเธดเธฉเธฑเธ— เน€เธฅเธดเธจเธงเธฃเธเธกเธฅ เธเธณเธเธฑเธ”</t>
  </si>
  <si>
    <t>เธชเธ.เธเธ•เธ—. เธซเธเธ. เนเธเธกเธฅเธเธฃเธฐเธเธญเธกเธเธฃเธดเธเธฒเธฃ</t>
  </si>
  <si>
    <t>เธชเธ.เธเธ•เธ—. เธซเธเธ. เธเธฐเน€เธเธดเธเน€เธ—เธฃเธฒเธ—เธฃเธฒเธขเธ—เธญเธเธเธฃเธดเธเธฒเธฃ</t>
  </si>
  <si>
    <t>เธชเธ.เธเธ•เธ—. เนเธซเธฅเธกเธเธเธฑเธเธเธฒเธญเธญเธ</t>
  </si>
  <si>
    <t>เธชเธ.เธเธ•เธ—. เธซเธเธ. เธงเธดเธเธดเธ•เธฃเธเธฑเธเธเธฒเธญเธญเธขเธฅเน</t>
  </si>
  <si>
    <t>PTT Station เธชเธฒเธเธฒเธ–เธเธเธเธฃเธฐเธฃเธฒเธก2 (เธเธฒเน€เธเนเธฒ)</t>
  </si>
  <si>
    <t>PTT Station เธเธเธ.เธกเธฒเธเธฐเธเธฑเธข เธฃเธธเนเธเน€เธฃเธทเธญเธ</t>
  </si>
  <si>
    <t>PTT (เธ–เธเธเน€เธญเธเธเธฑเธข-เธชเธกเธธเธ—เธฃเธชเธฒเธเธฃ)</t>
  </si>
  <si>
    <t>PTT เธชเธฒเธเธฒเธเธฒเธง</t>
  </si>
  <si>
    <t>เธชเธ.เธเธ•เธ—. เธเธ.เธเธฒเธซเธฅเธงเธ เธเธดเนเธ•เธฃเน€เธฅเธตเธขเธก</t>
  </si>
  <si>
    <t>เธชเธ.เธเธ•เธ—. เธเธ.เธเธฐเน€เธขเธฒ เนเธญเธฅ เธเธต เธเธต</t>
  </si>
  <si>
    <t>เธชเธ–เธฒเธเธตเธเธฃเธดเธเธฒเธฃ NGV เธเธ•เธ—. เธงเธฑเธเธชเธดเธฃเธดเน€เธเธญเธฃเนเธงเธดเธช</t>
  </si>
  <si>
    <t>เธชเธ.เธเธ•เธ—. เธชเธซเธเธฃเธ“เนเธเธฒเธฃเน€เธเธฉเธ•เธฃเน€เธกเธทเธญเธเธเธฐเน€เธขเธฒ เธเธณเธเธฑเธ”</t>
  </si>
  <si>
    <t>เธชเธ.เธเธ•เธ—. เธซเธเธ. เน€เธฅเธฒเธเธดเนเธ•เธฃเน€เธฅเธตเธขเธก</t>
  </si>
  <si>
    <t>เธชเธ.เธเธ•เธ—. เธฃเธฒเธข เธเธเธ.เธเธนเนเธชเธเน€เธเธญเธฃเนเธงเธดเธช 2008</t>
  </si>
  <si>
    <t>เธชเธ.เธเธ•เธ—. เธซเธเธ.เธ เธดเธเธขเธฒเธญเธญเธขเธฅเน</t>
  </si>
  <si>
    <t>Ptt เธเธเธเธธเธฃเธต-เธเธฒเธเธ—เนเธญ</t>
  </si>
  <si>
    <t>เธชเธ.เธเธ•เธ—. เธเธฃเธดเธฉเธฑเธ— เธ.เธเธฃเธดเธเธฒเธฃ เธเธณเธเธฑเธ”</t>
  </si>
  <si>
    <t>เธชเธ.เธเธ•เธ—. เธชเธซเธเธฃเธ“เนเธเธฒเธฃเน€เธเธฉเธ•เธฃเธเธเธญเธก เธเธณเธเธฑเธ”</t>
  </si>
  <si>
    <t>เธชเธ.เธเธ•เธ—. เธซเธเธ. เน€เธ—เธตเธขเธเธเธฑเธขเธเธดเนเธ•เธฃเน€เธฅเธตเธขเธก เธชเธฒเธเธฒ1</t>
  </si>
  <si>
    <t>PTT Gas station เธชเธ.เธเธ•เธ—. เธซเธเธ.เธ•เนเธเน€เธเธ•เธธเธเธดเนเธ•เธฃเน€เธฅเธตเธขเธก</t>
  </si>
  <si>
    <t>เธชเธ.เธเธ•เธ—. เธซเธเธ. เธคเธ”เธตเน€เธเนเธ (เธญเธดเธชเธฃเธฐเธเนเธฒเธเนเธ)</t>
  </si>
  <si>
    <t>เธชเธ.เธเธ•เธ—. เธซเธเธ. เธงเธฑเธเน€เธซเธเธทเธญเธเธดเนเธ•เธฃเน€เธฅเธตเธขเธก</t>
  </si>
  <si>
    <t>Black Canyon Coffee (PTT เนเธกเนเธเธฐเธเธฒเธ)</t>
  </si>
  <si>
    <t>เธชเธ.เธเธ•เธ—. เธเธ.เน€เธญเนเธ เนเธญเธเธ”เน เน€เธญ เธเธดเนเธ•เธฃเน€เธฅเธตเธขเธก</t>
  </si>
  <si>
    <t>PTT เธชเธ.เธเธ•เธ—. เธซเธเธ. เน€เธเธฒเธฐเธเธฒเธเธฒเธฃเธเธดเนเธ•เธฃเน€เธฅเธตเธขเธก</t>
  </si>
  <si>
    <t>เธชเธ.เธเธ•เธ—. เธชเธฒเธเธฒเธ—เธธเนเธเธ•เธฐเนเธ</t>
  </si>
  <si>
    <t>PTT เธฃเธฒเธเธเธคเธเธฉเน เธเธฑเธเธเธฒ</t>
  </si>
  <si>
    <t>เธชเธ.เธเธ•เธ—. เธเธฃเธดเธฉเธฑเธ— เธ.เธกเธฒเธขเธฐเธเธฒเธฃ เธเธณเธเธฑเธ”</t>
  </si>
  <si>
    <t>เธซเธเธ.เธเธเธเธ เธฃเธ“เนเธเธฑเธเธเธฒ</t>
  </si>
  <si>
    <t>เธชเธ.เธเธ•เธ—. เธซเธเธ. เธชเธฒเธเธดเธ•เนเธฅเธฐเธเธดเธ—เธขเธฒ</t>
  </si>
  <si>
    <t>Shell</t>
  </si>
  <si>
    <t>เธเธฑเนเธก Shell</t>
  </si>
  <si>
    <t>Shell V-Power Station Asoke</t>
  </si>
  <si>
    <t>Shell Company Of Thailand</t>
  </si>
  <si>
    <t>เธเนเนเธกเธเนเธณเธกเธฑเธ Shell เธชเธฒเธเธฒ เธฃเธฒเธเธเธฃเธน</t>
  </si>
  <si>
    <t>Shell BangnaTrad km.7</t>
  </si>
  <si>
    <t>Shell (First Lane International)</t>
  </si>
  <si>
    <t>Shell Station Nong Bon</t>
  </si>
  <si>
    <t>SHELL</t>
  </si>
  <si>
    <t>Shell Petrol Station by PVR Group</t>
  </si>
  <si>
    <t>Shell gas station</t>
  </si>
  <si>
    <t>shell station (first lane)</t>
  </si>
  <si>
    <t>Shell (Supamongkol Limited Partnership)</t>
  </si>
  <si>
    <t>Shell Termsuk oil Chiangrai Thailand</t>
  </si>
  <si>
    <t>Shell (Mae Khachan Oil Company Limited)</t>
  </si>
  <si>
    <t>Shell Siriwanit</t>
  </si>
  <si>
    <t>เธเธฑเนเธกเธเนเธณเธกเธฑเธเน€เธเธฅเธฅเน เธซเธเธ. เธ—เธญเธเธเธเธฃ</t>
  </si>
  <si>
    <t>Shell เธซเธเธ. เธเธฑเธเธ—เธฃเธเธธเธฃเธตเน€เธเธฉเธ•เธฃ</t>
  </si>
  <si>
    <t>Shell Station เธ•เธฒเธขเธฒเธข เธชเธฒเธเธฒ2</t>
  </si>
  <si>
    <t>เธชเธ–เธฒเธเธตเธเธฃเธดเธเธฒเธฃเธเนเธณเธกเธฑเธเน€เธเธฅเธฅเน</t>
  </si>
  <si>
    <t>Shell (Sakchai Service Limited Parnership)</t>
  </si>
  <si>
    <t>เธเธฑเนเธกเธเนเธณเธกเธฑเธเน€เธเธฅเธฅเน Shell เนเธเธเธ—เธฃเธฑเธเธขเนเน€เธเธฃเธดเธเธญเธญเธขเธฅเน</t>
  </si>
  <si>
    <t>เธเธฑเนเธกเน€เธเธฅเธฅเน shell gas station</t>
  </si>
  <si>
    <t>Shell Gas Station</t>
  </si>
  <si>
    <t>Shell (Chongjit Wang Nam Yen Service)</t>
  </si>
  <si>
    <t>Shell เธญเธดเธชเน€เธ—เธดเธฃเนเธเธเธตเธเธญเธฃเนเธ”</t>
  </si>
  <si>
    <t>เธเธฑเนเธกเธเนเธณเธกเธฑเธ Shell</t>
  </si>
  <si>
    <t>Shell เธซเธเธ. เธญเธฒเธ•เธกเธ เธน (เธชเธเธ.)</t>
  </si>
  <si>
    <t>Shell (Thai Charoen Surin Limited Partnership)</t>
  </si>
  <si>
    <t>Shell (Sew Ha Panit Si Sa Ket Limited Partnership)</t>
  </si>
  <si>
    <t>Shell, Non Sung</t>
  </si>
  <si>
    <t>Shell (Ban Non Tako Oil Station)</t>
  </si>
  <si>
    <t>Shell เธฃเธธเนเธเน€เธเธฃเธดเธเธญเธญเธขเธฅเน</t>
  </si>
  <si>
    <t>เธเธฑเนเธกเธเนเธณเธกเธฑเธเน€เธเธฅเธฅเน เธเธเธ.เธฅเธฑเธเธเธตเน เธ—เธตเธก 2019</t>
  </si>
  <si>
    <t>Shell เธเธฑเนเธกเธเนเธณเธกเธฑเธเน€เธเธฅเธฅเน เธฃเธธเนเธเนเธฃเธเธเนเธเธฃเธดเธเธฒเธฃ (2558) เธชเธฒเธเธฒ 1</t>
  </si>
  <si>
    <t>เธเธฑเนเธกเธเนเธณเธกเธฑเธเน€เธเธฅเธฅเน เธเธดเธ—เธงเธฑเธช เธญเธญเธขเธฅเน (Shell Pitawat oil)</t>
  </si>
  <si>
    <t>Shell (Chai Seri Rungruang Company Limited)</t>
  </si>
  <si>
    <t>Shell เธญ.เน€เธกเธทเธญเธเธชเธเธฅเธเธเธฃ</t>
  </si>
  <si>
    <t>Shell Petrol Station</t>
  </si>
  <si>
    <t>Shell - Mungkornek Fuel 2</t>
  </si>
  <si>
    <t>Shell (Service Oil Station)</t>
  </si>
  <si>
    <t>Shell (Chiang in Limited Partnership)</t>
  </si>
  <si>
    <t>Shell (Kij Wattana Limited Partnership)</t>
  </si>
  <si>
    <t>Shell (Chor. Wiwat Service Limited Partnership)</t>
  </si>
  <si>
    <t>Shell (SriMongkol Branch1)</t>
  </si>
  <si>
    <t>Shell (Sa-Nga Service)</t>
  </si>
  <si>
    <t>Shell (Phit Phanu Service Limited Partnership)</t>
  </si>
  <si>
    <t>เน€เธเธฅเธฅเน.เธกเธฑเธเธเธฃเน€เธญเธเน€เธเธทเนเธญเน€เธเธฅเธดเธ เธเธณเธเธฑเธ” เธชเธฒเธเธฒเธ—เธตเน 00001</t>
  </si>
  <si>
    <t>Shell เธเธฑเนเธกเธเนเธณเธกเธฑเธเน€เธเธฅเธฅเน เธเธเธเธเธฃเธ“เน เธชเธฒเธเธฒ 1</t>
  </si>
  <si>
    <t>Shell เธเธฑเนเธกเธเนเธณเธกเธฑเธเน€เธเธฅเธฅเน เธเธ—เธตเธเธฃเธดเธเธฒเธฃ</t>
  </si>
  <si>
    <t>Shell เธเธฑเนเธกเธเนเธณเธกเธฑเธเน€เธเธฅเธฅเน</t>
  </si>
  <si>
    <t>เธชเธ–เธฒเธเธตเธเธฃเธดเธเธฒเธฃเธเนเธณเธกเธฑเธ Shell เธเธดเธเธฒเธเธฏเธขเธฐเธฅเธฒ</t>
  </si>
  <si>
    <t>Shell (R B Service Company Limited)</t>
  </si>
  <si>
    <t>Shell (Saha Trading Na Thawi Limited Partnership)</t>
  </si>
  <si>
    <t>Shell (Charassri Service Limited Partnership)</t>
  </si>
  <si>
    <t>Shell เธซเธเธ เธ—เธฑเธเธเธธเธ” เน€เธเธฃเธดเธเนเธเธ</t>
  </si>
  <si>
    <t>shell gas station(Phu Thong Service)</t>
  </si>
  <si>
    <t>Shell - Malung, Phunphin, Surat Thani</t>
  </si>
  <si>
    <t>Shell (Saha Saeng Chan Limited Partnership)</t>
  </si>
  <si>
    <t>Shell Ten Sea AT Oil Co., Ltd.</t>
  </si>
  <si>
    <t>Shell Gas Station - เธซเธเธ. เธเธเธฉเนเธงเธฃเธฒ</t>
  </si>
  <si>
    <t>Shell (Korwan Borikan partnership limited)</t>
  </si>
  <si>
    <t>Shell (Shell Somsak Service Limited Partnership)</t>
  </si>
  <si>
    <t>Shell (Hua Saphan Service Limited Partnership)</t>
  </si>
  <si>
    <t>Shell Gas station</t>
  </si>
  <si>
    <t>เธเธฑเนเธกเธเนเธณเธกเธฑเธเน€เธเธฅเธฅเน Shell</t>
  </si>
  <si>
    <t>Shell (Rapee Oil Limited Partnership)</t>
  </si>
  <si>
    <t>Shell (Chaiyong Service)</t>
  </si>
  <si>
    <t>Shell petrol station</t>
  </si>
  <si>
    <t>Shell (Look Lan Trading Limited Partnership)</t>
  </si>
  <si>
    <t>Shell (Chiang Mai Nai Pol Company Limited)</t>
  </si>
  <si>
    <t>Shell - Mungkornek Fuel 3</t>
  </si>
  <si>
    <t>Shell (Pornsin Chai Service Company Limited)</t>
  </si>
  <si>
    <t>Shell Nanthaphat Petroleum</t>
  </si>
  <si>
    <t>Shell (Chairat Pattana 1991 Limited Partnership 3)</t>
  </si>
  <si>
    <t>Shell (Rotchairat Limited Partnership)</t>
  </si>
  <si>
    <t>Shell-Gas Station</t>
  </si>
  <si>
    <t>เธเธฑเนเธกเน€เธเธฅเธฅเน Shell Power Plus Petroleum</t>
  </si>
  <si>
    <t>Shell Oil Service</t>
  </si>
  <si>
    <t>Suwannaphum Shell Limited Partnership</t>
  </si>
  <si>
    <t>เธชเธ–เธฒเธเธตเธเธฃเธดเธเธฒเธฃเธเนเธณเธกเธฑเธเน€เธเธฅเธฅเน เธเธฃเธดเธฉเธฑเธ— เธเธต เธเธต เน€เธญเนเธ เธญเธญเธขเธฅเน เธเธณเธเธฑเธ” Shell Gas Station PPN OIL Co., Ltd.</t>
  </si>
  <si>
    <t>เธเธฑเนเธกเธเนเธณเธกเธฑเธ</t>
  </si>
  <si>
    <t>เธซเนเธฒเธเธซเธธเนเธเธชเนเธงเธเธเธณเธเธฑเธ” เน€เธเธเธเธฑเธเนเธเธ</t>
  </si>
  <si>
    <t>Shell (Fuangfa Service Khlong Hat)</t>
  </si>
  <si>
    <t>เธเธฑเนเธกShellเธงเธฑเธเธ—เนเธฒเธเนเธฒเธ</t>
  </si>
  <si>
    <t>Shell gasoline st.</t>
  </si>
  <si>
    <t>เธเธฑเนเธกเธเนเธณเธกเธฑเธ เน€เธเธฅเธฅเน</t>
  </si>
  <si>
    <t>เธเธฑเนเธกเธเนเธณเธกเธฑเธเน€เธเธฅเธฅเน เธฃเธฒเธเธเธคเธเธฉเน เธเธณเธฃเธธเนเธเน€เธฃเธทเธญเธ1992</t>
  </si>
  <si>
    <t>Shell AEKARKARA BRANCH3</t>
  </si>
  <si>
    <t>Shell เธเธเธ. เธเธฃเธงเธดเธฉเธ“เธธเธญเธญเธขเธฅเน (เธชเธฒเธเธฒ 1)</t>
  </si>
  <si>
    <t>Shell (Yon Chai Oil Company Limited)</t>
  </si>
  <si>
    <t>เธเธฑเนเธกเธเนเธณเธกเธฑเธเน€เธเธฅเธฅเน(เธกเธธเธเธดเธเธ—เธฃเนเธฃเธฑเธ•เธเน)</t>
  </si>
  <si>
    <t>Shell (Damnoen Oil 1 Limited Partnership)</t>
  </si>
  <si>
    <t>Shell (Thanbun Limited Partnership)</t>
  </si>
  <si>
    <t>TP. VATTADSANA BORIKARN LTD., PART.</t>
  </si>
  <si>
    <t>Shell TP. VATASSANA BORIKARN (BRANCH 3)</t>
  </si>
  <si>
    <t>เธเธฑเนเธกเธเนเธณเธกเธฑเธเน€เธเธฅเธฅเน เธซเธฑเธงเนเธ - เธเธฃเธดเธฉเธฑเธ— เธ”เธต.เธญเธญเธขเธฅเน เธเธดเนเธ•เธฃเน€เธฅเธตเธขเธก เธเธณเธเธฑเธ”</t>
  </si>
  <si>
    <t>Shell (Withi Wattana Limited Partnership)</t>
  </si>
  <si>
    <t>Shell (Win Star Service Limited Partnership)</t>
  </si>
  <si>
    <t>Petrol</t>
  </si>
  <si>
    <t>เธเธฑเนเธกเธเนเธณเธกเธฑเธเน€เธเธฅเธฅเน เธเธฃเธตเธก เธฃเธตเน€เธ—เธฅ เนเธฅเธฐเน€เธ”เธฅเธตเนเธเธฒเน€เธเน เนเธ”เธฃเธเนเธ—เธฃเธน</t>
  </si>
  <si>
    <t>เธเธฑเนเธกเธเนเธณเธกเธฑเธ</t>
  </si>
  <si>
    <t>เธเธฑเนเธกเธเนเธณเธกเธฑเธเธเธฒเธเธเธฒเธ - เธเธฃเธฐเธเธงเธเธเธตเธฃเธตเธเธฑเธเธเน</t>
  </si>
  <si>
    <t>เธเธฑเธกเธเนเธณเธกเธฑเธ</t>
  </si>
  <si>
    <t>Shell (Narat Service Oil Station)</t>
  </si>
  <si>
    <t>Pholsawang Borikarn (Shell)</t>
  </si>
  <si>
    <t>Shell (Thewin Petroleum)</t>
  </si>
  <si>
    <t>Shell (Udomchok 1988 Service Limited Partnership)</t>
  </si>
  <si>
    <t>Shell (Phubet Petroleum Company Limited)</t>
  </si>
  <si>
    <t>Shell (Sin Phaiboon Petroleum Limited Partnership)</t>
  </si>
  <si>
    <t>Shell เธ—เนเธฒเนเธเธฐ เธเธธเธกเธเธฃ</t>
  </si>
  <si>
    <t>Shell KunGraTing AH 2</t>
  </si>
  <si>
    <t>เธชเธ–เธฒเธเธตเธเธฃเธดเธเธฒเธฃเธเนเธณเธกเธฑเธเน€เธเธฅเธฅเนโ€ เธเธดเธเนเธเนโ€ เธซเธฅเธฑเธเธชเธงเธเธเธดเธขเธฐเนเธเนเธชโ€</t>
  </si>
  <si>
    <t>เธชเธ–เธฒเธเธตเธเธฃเธดเธเธฒเธฃเธเนเธณเธกเธฑเธเน€เธเธฅเธฅเนโ€ เธซเธฅเธฑเธเธชเธงเธเธเธดเธขเธฐเนเธเนเธชโ€ เธชเธฒเธเธฒโ€ 10</t>
  </si>
  <si>
    <t>เธเธฑเนเธกเธเนเธณเธกเธฑเธเน€เธเธฅเธฅเนโ€ เธเธธเธกเธเธฃ</t>
  </si>
  <si>
    <t>เธชเธ–เธฒเธเธตเธเธฃเธดเธเธฒเธฃเธเนเธณเธกเธฑเธเน€เธเธฅเธฅเนโ€ โ€โ€โ€เธเธงเธฑเธเน€เธกเธทเธญเธโ€ เธซเธฅเธฑเธเธชเธงเธ</t>
  </si>
  <si>
    <t>Shell Station, ThaChana</t>
  </si>
  <si>
    <t>เธเธฑเนเธกเธเนเธณเธกเธฑเธเน€เธเธฅเธฅเน เธงเธฃเธฃเธ“เธเธดเธเน€เธเธญเธฃเนเธงเธดเธช เธชเธฒเธเธฒ 3</t>
  </si>
  <si>
    <t>เธเธฑเนเธกเน€เธเธฅเธฅเน เธฅเธฐเนเธก</t>
  </si>
  <si>
    <t>Shell Wiang Petro</t>
  </si>
  <si>
    <t>Shell (Chandi Hansa Limited Partnership)</t>
  </si>
  <si>
    <t>เธชเธ–เธฒเธเธตเธเธฃเธดเธเธฒเธฃเธเนเธณเธกเธฑเธเน€เธเธฅเธฅเนโ€ เธเธฃเธดเธฉเธฑเธ—โ€ เน€เธญเธช.เธเธต.เธญเธญเธขเธฅเนโ€ เน€เธเธญเธฃเนเธงเธดเธชโ€ เธเธณเธเธฑเธ”โ€ เธชเธณเธเธฑเธเธเธฒเธเนเธซเธเน</t>
  </si>
  <si>
    <t>เธเธฑเนเธกเธเนเธณเธกเธฑเธเน€เธเธฅเธฅเน เน€เธญเธช เธเธต เธญเธญเธขเธฅเน เธชเธฒเธเธฒ 1</t>
  </si>
  <si>
    <t>Shell (Sapsuda Service)</t>
  </si>
  <si>
    <t>Shell (Pom Service Company Limited)</t>
  </si>
  <si>
    <t>Shell (P. C. Siam Station Trading Company Limited)</t>
  </si>
  <si>
    <t>Shell (Nong Thong Petroleum Limited Partnership)</t>
  </si>
  <si>
    <t>Shell (Pathomwadee Petroleum)</t>
  </si>
  <si>
    <t>Shell (Suwanawong Service)</t>
  </si>
  <si>
    <t>เธเธฑเนเธกเธเนเธณเธกเธฑเธ Shell</t>
  </si>
  <si>
    <t>เธชเธ–เธฒเธเธตเธเธฃเธดเธเธฒเธฃเธเนเธณเธกเธฑเธ เน€เธเธฅเธฅเน เธชเธธเนเธซเธเธเธฒเธ”เธต</t>
  </si>
  <si>
    <t>เธชเธ–เธฒเธเธตเธเธฃเธดเธเธฒเธฃเธเนเธณเธกเธฑเธเน€เธเธฅเธฅเน เธชเธซเธเธฃเธ“เนเธญเธดเธชเธฅเธฒเธกเธญเธดเธเธเธนเน€เธญเธฒเธ เธเธณเธเธฑเธ” (เธเธฑเนเธกเน€เธเธฅเธฅเน)</t>
  </si>
  <si>
    <t>เธเธฑเนเธกเธเนเธณเธกเธฑเธ shell</t>
  </si>
  <si>
    <t>Shell (Bunchai Para Service Limited Partnership)</t>
  </si>
  <si>
    <t>เธเธฑเนเธกเธเนเธณเธกเธฑเธshell เธชเธฒเธเธฒเธเธฒเธเธเธฑเธ</t>
  </si>
  <si>
    <t>เธชเธ–เธฒเธเธตเธเธฃเธดเธเธฒเธฃเธเนเธณเธกเธฑเธเน€เธเธฅเธฅเนโ€ เธซเธเธ.โ€เธเธฑเธเธเธตเนเธเธฑเธเธซเธขเธต</t>
  </si>
  <si>
    <t>เน€เธเธฅเธฅเน เธ.เธ เธนเธ เธฒเธ เธฑเธ—เธฃ เธเธฃเธดเธเธฒเธฃ</t>
  </si>
  <si>
    <t>Esso (Suphan Pattana Oil Limited Partnership)</t>
  </si>
  <si>
    <t>Esso (Doem Bang Prakop Panit Limited Partnership)</t>
  </si>
  <si>
    <t>Esso gas station</t>
  </si>
  <si>
    <t>Esso (Pornprapa Service)</t>
  </si>
  <si>
    <t>Esso (Sirichai Suphan Buri Limited Partnership)</t>
  </si>
  <si>
    <t>Esso</t>
  </si>
  <si>
    <t>Bangchak petrol</t>
  </si>
  <si>
    <t>Esso (Yod Mit Oil Limited Partnership)</t>
  </si>
  <si>
    <t>Esso (Araya Service Limited Partnership)</t>
  </si>
  <si>
    <t>เธชเธ.เธเธ•เธ—. เธซเธเธ. เธชเธเธงเธเธงเธเธฉเนเธเธฒเธฌเธชเธดเธเธเธธเน</t>
  </si>
  <si>
    <t>Pine. PTT LTD., PC Suite - Bus Supply.</t>
  </si>
  <si>
    <t>เธชเธ.เธเธ•เธ—. เธซเธเธ.เธเธดเธกเธเธฐเธเธดเธ•เธขเนเนเธเนเธช</t>
  </si>
  <si>
    <t>PTT (Natthawut Service Limited Partnership)</t>
  </si>
  <si>
    <t>เธชเธ.เธเธ•เธ—. เธซเธเธ. เธเนเธณเธกเธฑเธเนเธ—เธขเธเธฃเธดเธเธฒเธฃ</t>
  </si>
  <si>
    <t>PT (Chai Mittrapap Service Limited Partnership)</t>
  </si>
  <si>
    <t>PT gas station</t>
  </si>
  <si>
    <t>เธชเธ–เธฒเธเธต เธเนเธณเธกเธฑเธ PT เธชเธฒเธเธฒ เธซเธเธญเธเธเธฒเธข4</t>
  </si>
  <si>
    <t>เธชเธ–เธฒเธเธต เธเนเธณเธกเธฑเธ PT เธชเธฒเธเธฒ เธซเธเธญเธเธเธฒเธข</t>
  </si>
  <si>
    <t>PT (Sole) Co., Ltd</t>
  </si>
  <si>
    <t>PT (Phet Rungruang Ying Charoen Service Limited Partnership)</t>
  </si>
  <si>
    <t>เธชเธ–เธฒเธเธต เธเนเธณเธกเธฑเธ PT เธชเธฒเธเธฒ เธชเธเธฅเธเธเธฃ</t>
  </si>
  <si>
    <t>เธเธฑเนเธกเธเนเธณเธกเธฑเธ PT</t>
  </si>
  <si>
    <t>เธชเธ–เธฒเธเธต เธเนเธณเธกเธฑเธ PT เธชเธฒเธเธฒ เธเธฒเธเธน2</t>
  </si>
  <si>
    <t>เธเธฑเนเธกเธเธณเธกเธฑเธPT. เธเธธเธ”เธเธฒเธ</t>
  </si>
  <si>
    <t>Caltex เธฃเธฒเธเธเนเธณ</t>
  </si>
  <si>
    <t>Caltex Ari</t>
  </si>
  <si>
    <t>Caltex Gas Station</t>
  </si>
  <si>
    <t>Caltex</t>
  </si>
  <si>
    <t>Caltex เธซเธเธ.เธจเธฃเธตเธเธธเธฉเธเธฒ</t>
  </si>
  <si>
    <t>เธเธฑเนเธกเธเนเธณเธกเธฑเธเน€เธเธฅเธฅเน เธเธฃเธดเธฉเธฑเธ— เธ—เธตเธ—เธฃเธดเธเน€เธเธดเนเธฅ เธเธณเธเธฑเธ”</t>
  </si>
  <si>
    <t>Shell (Thanachai Phichit Limited Partnership)</t>
  </si>
  <si>
    <t>เธชเธ–เธฒเธเธตเธเธฃเธดเธเธฒเธฃเธเนเธณเธกเธฑเธเน€เธเธฅเธฅเนเธ—เธฃเธฑเธเธขเนเธเธนเธฅเธเธฅ เธญเธญเธขเธฅเน</t>
  </si>
  <si>
    <t>Shell เธซเธเธ. เธช.เน€เธ—เธเธฒเธฃเธฑเธเธฉเน</t>
  </si>
  <si>
    <t>Shell Chonburi OB to Motorway (Khaolam)</t>
  </si>
  <si>
    <t>Deli Cafe</t>
  </si>
  <si>
    <t>Shell (Jirakan Building Supplies Company Limited)</t>
  </si>
  <si>
    <t>Shell Station</t>
  </si>
  <si>
    <t>Shell Station เธเธเธ.เธเธดเธ•เธดเธฃเธฑเธ•เธเนเธญเธญเธขเธฅเน</t>
  </si>
  <si>
    <t>Shell (Si Siam Oil Station)</t>
  </si>
  <si>
    <t>เธซเนเธฒเธเธซเธธเนเธเธชเนเธงเธเธเธณเธเธฑเธ” เธชเธซเธเธฃเธดเธเธฒเธฃเธญเธธเธเธฅ</t>
  </si>
  <si>
    <t>Gas station PTT Amnat Charoen.</t>
  </si>
  <si>
    <t>Shell เธเธเธ. เน€เธ เนเธญเธเธ”เน เธญเธต (เธชเธเธ.)</t>
  </si>
  <si>
    <t>SHELL NTI Suwinthawong IB</t>
  </si>
  <si>
    <t>Shell Udomporn b1</t>
  </si>
  <si>
    <t>SHELL NONGKI STATION</t>
  </si>
  <si>
    <t>เธเธฑเนเธกเธเนเธณเธกเธฑเธเน€เธเธฅเธฅเน เนเธเธ”เธต เธเธฃเธตเธ (2010) เธซเธเธญเธเธเธฑเธงเธฅเธณเธ เธน</t>
  </si>
  <si>
    <t>Shell เธซเธเธญเธเธเธฑเธงเธฅเธณเธ เธน เนเธเธ”เธต เธเธฃเธตเธ เน€เธญเนเธเน€เธเธญเธฃเนเธเธต</t>
  </si>
  <si>
    <t>เธเธฑเนเธกเธเนเธณเธกเธฑเธเน€เธเธฅเธฅเน เธเธเธ.เนเธเธ”เธต เธเธฃเธตเธ เน€เธญเนเธเน€เธเธญเธฃเนเธเธต เธซเธเธญเธเธเธฑเธงเธฅเธณเธ เธน</t>
  </si>
  <si>
    <t>เน€เธเธฅเธฅเน เธงเธดเธซเธฒเธฃเนเธ”เธ เธชเธฃเธฐเธเธธเธฃเธต - Shell Wiharndaeng Petro Station</t>
  </si>
  <si>
    <t>Shell-เธฅเธเธเธธเธฃเธตเธเธเนเธเนเธชเธชเธฒเธเธฒ2</t>
  </si>
  <si>
    <t>Shell Maharaj Ayuthaya</t>
  </si>
  <si>
    <t>Shell Asia Station</t>
  </si>
  <si>
    <t>Shell (Nakhon Sawan Inter Business Company Limited)</t>
  </si>
  <si>
    <t>เธเธฑเนเธกเธเนเธณเธกเธฑเธเธเธฒเธเธเธฒเธ - เธชเธซเธเธฃเธ“เนเธเธฒเธฃเน€เธเธฉเธ•เธฃ เน€เธกเธทเธญเธเธญเธธเธ—เธฑเธขเธเธฒเธเธต เธเธณเธเธฑเธ”</t>
  </si>
  <si>
    <t>Shell (Ruan Thai Service Limited Partnership)</t>
  </si>
  <si>
    <t>Shell (Siriwong Service Limited Partnership)</t>
  </si>
  <si>
    <t>Shell (Mae Pa Ruay Transport Limited Partnership)</t>
  </si>
  <si>
    <t>Shell เนเธเธฅเน€เธ”เนเธเธชเน€เธ•เธเธฑเนเธ</t>
  </si>
  <si>
    <t>เธเธฑเนเธกเธเนเธณเธกเธฑเธเน€เธเธฅเธฅเน เธเธเธ.เน€เธเธฅเธดเธกโ€เธเธฅเธญเธเธเธฃเธดเธเธฒเธฃ</t>
  </si>
  <si>
    <t>Small Shells</t>
  </si>
  <si>
    <t>Shell - Proserv</t>
  </si>
  <si>
    <t>Rawai Sea Shell Export Co., Ltd.</t>
  </si>
  <si>
    <t>SHELL GAS STATION</t>
  </si>
  <si>
    <t>SHELLโ€ Kho Phangan (Limpipongโ€ Energy)โ€</t>
  </si>
  <si>
    <t>Chemi Shell Company Limited</t>
  </si>
  <si>
    <t>Sweet Shell</t>
  </si>
  <si>
    <t>Mukda Shell Ltd.,Parts.</t>
  </si>
  <si>
    <t>เธญเธดเธเธงเธดเน€เธจเธฉ</t>
  </si>
  <si>
    <t>Shell (DS Oil Engineering Limited Partnership)</t>
  </si>
  <si>
    <t>shell (PS-oilservice)</t>
  </si>
  <si>
    <t>Shell (เธเธ.เธเธตเน€เธญเธชเธญเธญเธขเธฅเนเน€เธเธญเธฃเนเธงเธดเธช)</t>
  </si>
  <si>
    <t>Bangchak (La-Ong Huai Kaeo Service Limited Partnership)</t>
  </si>
  <si>
    <t>Shell (Shell Monpipat Hua Sai Limited Partnership)</t>
  </si>
  <si>
    <t>เธซเธเธ.เธเธฅเธฑเธเธชเธฃเธ“เน เธชเธฒเธเธฒ1</t>
  </si>
  <si>
    <t>Shell (Promthep Petroleum Limited Partnership)</t>
  </si>
  <si>
    <t>Shell Boonsawang and Son</t>
  </si>
  <si>
    <t>Shell Choed Rungrueng</t>
  </si>
  <si>
    <t>เธเธฑเนเธกเน€เธเธฅเธฅเน ( เธ.เธจเธดเธฃเธดเธเธเธฃ เธเธ.)</t>
  </si>
  <si>
    <t>เธเธฑเนเธกเน€เธเธฅเธฅเน เธเธฅเธฑเธเธชเธฃเธ“เน เธชเธฒเธเธฒ 1 เธ—เธธเนเธเธชเธ</t>
  </si>
  <si>
    <t>เธจเธนเธเธขเนเน€เธเธฅเธตเนเธขเธเธ–เนเธฒเธขเธเนเธณเธกเธฑเธเน€เธเธฃเธทเนเธญเธ Shell Helix เธเธฒเธเธเนเธญ</t>
  </si>
  <si>
    <t>Shell เธซเธเธ. เธกเธเน€เธ—เธตเธขเธฃเธฃเธธเนเธเน€เธฃเธทเธญเธ (เธชเธฒเธเธฒ 3)</t>
  </si>
  <si>
    <t>Shell gateway petroleum</t>
  </si>
  <si>
    <t>เธเธฑเนเธกเธเนเธณเธกเธฑเธเน€เธเธฅเธฅเนเน€เธเธฒเธซเธดเธเธเนเธญเธ Shell (เธซเธเธ.เธ—เธฃเธเธเธฅเธจเธฃเธตเธฃเธฒเธเธฒ 2004 เธชเธฒเธเธฒ2)</t>
  </si>
  <si>
    <t>Shell (Uttaradit Noparat Limited Partnership)</t>
  </si>
  <si>
    <t>เธเธเธ.เธฃเธธเนเธเธฃเธฑเธเธเธฅ เธเธฃเธธเนเธ เธชเธฒเธเธฒ 6 (Shell)</t>
  </si>
  <si>
    <t>Shell เธซเธเธ. เธ เธนเธกเธดเธฃเธเธต 2007</t>
  </si>
  <si>
    <t>Phumerapee 2007 Ltd., Part.</t>
  </si>
  <si>
    <t>เธเธฑเนเธกเธเนเธณเธกเธฑเธเน€เธเธฅเธฅเน เธงเธธเธ’เธดเธเธดเธเธฑเธ 1968 (เธชเธฒเธกเนเธเธ)</t>
  </si>
  <si>
    <t>Sang Panit Service Limited Partnership</t>
  </si>
  <si>
    <t>Shell (Lom Kao Sale Limited Partnership)</t>
  </si>
  <si>
    <t>BCP</t>
  </si>
  <si>
    <t>address</t>
  </si>
  <si>
    <t>- บางจาก - สุขุมวิท 26</t>
  </si>
  <si>
    <t>ถนนสุขุมวิท แขวงคลองตัน เขตคลองเตย กรุงเทพมหานคร 10260</t>
  </si>
  <si>
    <t>- บางจาก - สุขุมวิท 39</t>
  </si>
  <si>
    <t>ถนนสุขุมวิท 39 แขวงคลองตันเหนือ เขตวัฒนา กรุงเทพมหานคร 10250</t>
  </si>
  <si>
    <t>ถนนสุขุมวิท 63 แขวงคลองตันเหนือ เขตวัฒนา กรุงเทพมหานคร 10250</t>
  </si>
  <si>
    <t>ถนนนางลิ้นจี่ แขวงทุ่งมหาเมฆ เขตสาทร กรุงเทพมหานคร 10120</t>
  </si>
  <si>
    <t>- บางจาก - พระราม 3 (2)</t>
  </si>
  <si>
    <t>ถนนนางลิ้นจี่ แขวงช่องนนทรี เขตยานนาวา กรุงเทพมหานคร 10120</t>
  </si>
  <si>
    <t>- บางจาก - สาทรตัดใหม่ 2</t>
  </si>
  <si>
    <t>ถนนสาทรตัดใหม่ แขวงทุ่งวัดดอน เขตสาทร กรุงเทพมหานคร 10120</t>
  </si>
  <si>
    <t>ถนนอ่อนนุช แขวงสวนหลวง เขตสวนหลวง กรุงเทพมหานคร 10250</t>
  </si>
  <si>
    <t>- บางจาก - เพชรบุรีตัดใหม่-พระราม 9</t>
  </si>
  <si>
    <t>ถนนริมคลองแสนแสบ แขวงบางกะปิ เขตห้วยขวาง กรุงเทพมหานคร 10310</t>
  </si>
  <si>
    <t>ถนนพระราม 9 แขวงห้วยขวาง เขตห้วยขวาง กรุงเทพมหานคร 10310</t>
  </si>
  <si>
    <t>ถนนสาธุประดิษฐ์ แขวงช่องนนทรี เขตยานนาวา กรุงเทพมหานคร 10120</t>
  </si>
  <si>
    <t>- บางจาก - อ่อนนุช 32</t>
  </si>
  <si>
    <t>ถนนสาธรใต้ แขวงยานนาวา เขตสาทร กรุงเทพมหานคร 10120</t>
  </si>
  <si>
    <t>- บางจาก - สุขุมวิท 99</t>
  </si>
  <si>
    <t>ถนนสุขุมวิท แขวงบางจาก เขตพระโขนง กรุงเทพมหานคร 10260</t>
  </si>
  <si>
    <t>ถนนริมทางรถไฟเก่าสายปากน้ำ แขวงบางจาก เขตพระโขนง กรุงเทพมหานคร 10260</t>
  </si>
  <si>
    <t>- บางจาก - พัฒนาการ 27</t>
  </si>
  <si>
    <t>ถนนพัฒนาการ แขวงสวนหลวง เขตสวนหลวง กรุงเทพมหานคร 10250</t>
  </si>
  <si>
    <t>ถนนเจริญกรุงตัดใหม่ แขวงบางโคล่ เขตบางคอแหลม กรุงเทพมหานคร 10120</t>
  </si>
  <si>
    <t>ถนนมิตรไมตรี แขวงดินแดง เขตดินแดง กรุงเทพมหานคร 10310</t>
  </si>
  <si>
    <t>ถนนเทียมร่วมมิตร แขวงห้วยขวาง เขตห้วยขวาง กรุงเทพมหานคร 10320</t>
  </si>
  <si>
    <t>- บางจาก - คู่ขนานเอกมัย-รามอินทรา (5)</t>
  </si>
  <si>
    <t>ถนนประดิษฐ์มนูธรรม แขวงวังทองหลาง เขตวังทองหลาง กรุงเทพมหานคร 10310</t>
  </si>
  <si>
    <t>- บางจาก - อ่อนนุช 44</t>
  </si>
  <si>
    <t>ถนนสุขุมวิท แขวงบางจาก เขตพระโขนง กรุงเทพมหานคร 10250</t>
  </si>
  <si>
    <t>- บางจาก - สุขุมวิท 101/1</t>
  </si>
  <si>
    <t>ถนนสุขุมวิท แขวงบางนา เขตบางนา กรุงเทพมหานคร 10260</t>
  </si>
  <si>
    <t>- บางจาก - พระราม 3 (1)</t>
  </si>
  <si>
    <t>ถนนพระราม 3 แขวงบางโพงพาง เขตยานนาวา กรุงเทพมหานคร 10120</t>
  </si>
  <si>
    <t>- บางจาก - พระราม 3 (3)</t>
  </si>
  <si>
    <t>ถนนพระราม 3 แขวงบางโคล่ เขตบางคอแหลม กรุงเทพมหานคร 10260</t>
  </si>
  <si>
    <t>ถนนประชาอุทิศ แขวงสามเสนนอก เขตห้วยขวาง กรุงเทพมหานคร 10310</t>
  </si>
  <si>
    <t>- บางจาก - กรุงธนบุรี 2</t>
  </si>
  <si>
    <t>ถนนกรุงธนบุรี แขวงบางลำภูล่าง เขตคลองสาน กรุงเทพมหานคร 10600</t>
  </si>
  <si>
    <t>ถนนอิสรภาพ แขวงสมเด็จเจ้าพระยา เขตคลองสาน กรุงเทพมหานคร 10600</t>
  </si>
  <si>
    <t>ถนนริมทางรถไฟสายเก่า แขวงบางนา เขตบางนา กรุงเทพมหานคร 10260</t>
  </si>
  <si>
    <t>ถนนวิภาวดีรังสิต แขวงดินแดง เขตดินแดง กรุงเทพมหานคร 10400</t>
  </si>
  <si>
    <t>- บางจาก - อุดมสุข 2</t>
  </si>
  <si>
    <t>ถนนอุดมสุข แขวงบางนา เขตบางนา กรุงเทพมหานคร 10260</t>
  </si>
  <si>
    <t>- บางจาก - ราษฎร์บูรณะ (1)</t>
  </si>
  <si>
    <t>ถนนราษฎร์บูรณะ แขวงราษฎร์บูรณะ เขตราษฎร์บูรณะ กรุงเทพมหานคร 10140</t>
  </si>
  <si>
    <t>ถนนรามคำแหง แขวงพลับพลา เขตวังทองหลาง กรุงเทพมหานคร 10310</t>
  </si>
  <si>
    <t>- บางจาก - คู่ขนานเอกมัย-รามอินทรา (3)</t>
  </si>
  <si>
    <t>แขวงวังทองหลาง เขตวังทองหลาง กรุงเทพมหานคร 10310</t>
  </si>
  <si>
    <t>ถนนราษฎร์บูรณะ แขวงบางปะกอก เขตราษฎร์บูรณะ กรุงเทพมหานคร 10140</t>
  </si>
  <si>
    <t>- บางจาก - ลาดพร้าว 80</t>
  </si>
  <si>
    <t>ถนนซ.ลาดพร้าว 80 แยก 11 แขวงวังทองหลาง เขตวังทองหลาง กรุงเทพมหานคร 10310</t>
  </si>
  <si>
    <t>- บางจาก - ราษฎร์บูรณะ (2)</t>
  </si>
  <si>
    <t>ถนนพระราม 6 แขวงสามเสนใน เขตพญาไท กรุงเทพมหานคร 10400</t>
  </si>
  <si>
    <t>ถนนสุขสวัสดิ์ แขวงบางปะกอก เขตราษฎร์บูรณะ กรุงเทพมหานคร 10140</t>
  </si>
  <si>
    <t>ถนนสมเด็จพระเจ้าตากสิน แขวงดาวคะนอง เขตธนบุรี กรุงเทพมหานคร 10600</t>
  </si>
  <si>
    <t>- บางจาก - ลาดพร้าว 98/1</t>
  </si>
  <si>
    <t>ถนนลาดพร้าว แขวงวังทองหลาง เขตวังทองหลาง กรุงเทพมหานคร 10310</t>
  </si>
  <si>
    <t>- บางจาก - ลาดพร้าว 111</t>
  </si>
  <si>
    <t>ชนิดน้ำมันที่จำหน่าย: ซูเปอร์เพาเวอร์ดี, แก๊สโซฮอล์ E85, แก๊สโซฮอล์ E20, แก๊สโซฮอล์ 91, แก๊สโซฮอล์ 95</t>
  </si>
  <si>
    <t>- บางจาก - อ่อนนุช 55</t>
  </si>
  <si>
    <t>ถนนอ่อนนุช แขวงประเวศ เขตประเวศ กรุงเทพมหานคร 10250</t>
  </si>
  <si>
    <t>- บางจาก - พระราม 6</t>
  </si>
  <si>
    <t>ถนนสุขุมวิท แขวงหนองบอน เขตประเวศ กรุงเทพมหานคร 10250</t>
  </si>
  <si>
    <t>- บางจาก - ลาดพร้าว 101</t>
  </si>
  <si>
    <t>แขวงคลองจั่น เขตบางกะปิ กรุงเทพมหานคร 10230</t>
  </si>
  <si>
    <t>- บางจาก - บางนา-ตราด กม. 4.5</t>
  </si>
  <si>
    <t>ถนนสายบางนา-ตราด แขวงบางนา เขตบางนา กรุงเทพมหานคร 10260</t>
  </si>
  <si>
    <t>- บางจาก - จรัญสนิทวงศ์ 40</t>
  </si>
  <si>
    <t>ถนนจรัญสนิทวงศ์ 40 แขวงบางยี่ขัน เขตบางพลัด กรุงเทพมหานคร 10700</t>
  </si>
  <si>
    <t>- บางจาก - ลาดพร้าว 71</t>
  </si>
  <si>
    <t>ถนนนาคนิวาส แขวงลาดพร้าว เขตลาดพร้าว กรุงเทพมหานคร 10230</t>
  </si>
  <si>
    <t>แขวงสะพานสูง เขตสะพานสูง กรุงเทพมหานคร 10250</t>
  </si>
  <si>
    <t>ถนนตรอกหมู่บ้านสามเสนในเดิม แขวงบางซื่อ เขตบางซื่อ กรุงเทพมหานคร 10800</t>
  </si>
  <si>
    <t>- บางจาก - โชคชัย 4</t>
  </si>
  <si>
    <t>ถนนโชคชัย 4 แขวงลาดพร้าว เขตลาดพร้าว กรุงเทพมหานคร 10230</t>
  </si>
  <si>
    <t>ถนนรัตนกวี แขวงบางมด เขตจอมทอง กรุงเทพมหานคร 10150</t>
  </si>
  <si>
    <t>ถนนประชาอุทิศฝั่งซ้าย แขวงบางมด เขตทุ่งครุ กรุงเทพมหานคร 10140</t>
  </si>
  <si>
    <t>- บางจาก - คู่ขนานเอกมัย-รามอินทรา (1)</t>
  </si>
  <si>
    <t>ถนนคู่ขนานทางด่วนรามอินทรา-ลาดพร้าว แขวงคลองจั่น เขตบางกะปิ กรุงเทพมหานคร 10240</t>
  </si>
  <si>
    <t>- บางจาก - คู่ขนานเอกมัย-รามอินทรา (2)</t>
  </si>
  <si>
    <t>ถนนประดิษฐ์มนูธรรม แขวงลาดพร้าว เขตลาดพร้าว กรุงเทพมหานคร 10230</t>
  </si>
  <si>
    <t>- บางจาก - ปิ่นเกล้า-นครชัยศรี (3)</t>
  </si>
  <si>
    <t>ถนนบรมราชชนนี แขวงอรุณอมรินทร์ เขตบางกอกน้อย กรุงเทพมหานคร 10700</t>
  </si>
  <si>
    <t>- บางจาก - สุขาภิบาล 1 (2)</t>
  </si>
  <si>
    <t>ถนนสุขาภิบาล 1 แขวงคลองกุ่ม เขตบึงกุ่ม กรุงเทพมหานคร 10240</t>
  </si>
  <si>
    <t>ถนนจรัญสนิทวงศ์ แขวงบางอ้อ เขตบางพลัด กรุงเทพมหานคร 10700</t>
  </si>
  <si>
    <t>ถนนลาดพร้าววังหิน แขวงลาดพร้าว เขตลาดพร้าว กรุงเทพมหานคร 10230</t>
  </si>
  <si>
    <t>ถนนวิภาวดีรังสิต แขวงจตุจักร เขตจตุจักร กรุงเทพมหานคร 10900</t>
  </si>
  <si>
    <t>ถนนลาดพร้าว แขวงคลองจั่น เขตบางกะปิ กรุงเทพมหานคร 10230</t>
  </si>
  <si>
    <t>- บางจาก - เพชรเกษม 56</t>
  </si>
  <si>
    <t>ถนนเพชรเกษม แขวงบางหว้า เขตภาษีเจริญ กรุงเทพมหานคร 10160</t>
  </si>
  <si>
    <t>แขวงฉิมพลี เขตตลิ่งชัน กรุงเทพมหานคร 10170</t>
  </si>
  <si>
    <t>ถนนกำแพงเพชร 2 แขวงจตุจักร เขตจตุจักร กรุงเทพมหานคร 10900</t>
  </si>
  <si>
    <t>แขวงแสมดำ (บางบอน) เขตบางขุนเทียน กรุงเทพมหานคร 10150</t>
  </si>
  <si>
    <t>ถนนพระราม 2 แขวงแสมดำ เขตบางขุนเทียน กรุงเทพมหานคร 10150</t>
  </si>
  <si>
    <t>ถนนพหลโยธิน แขวงลาดยาว เขตจตุจักร กรุงเทพมหานคร 10900</t>
  </si>
  <si>
    <t>ถนนราษฎร์พัฒนา แขวงสะพานสูง เขตสะพานสูง กรุงเทพมหานคร 10240</t>
  </si>
  <si>
    <t>แขวงบางแค เขตบางแค กรุงเทพมหานคร 10160</t>
  </si>
  <si>
    <t>- บางจาก - คู่ขนานเอกมัย-รามอินทรา (4)</t>
  </si>
  <si>
    <t>ถนนนวลจันทร์ แขวงคลองกุ่ม เขตบึงกุ่ม กรุงเทพมหานคร 10230</t>
  </si>
  <si>
    <t>ถนนมัยลาภ แขวงจรเข้บัว เขตลาดพร้าว กรุงเทพมหานคร 10230</t>
  </si>
  <si>
    <t>- บางจาก - สุขาภิบาล 1</t>
  </si>
  <si>
    <t>ถนนนวมินทร์ แขวงคลองกุ่ม เขตบึงกุ่ม กรุงเทพมหานคร 10240</t>
  </si>
  <si>
    <t>- บางจาก - เอกชัย (2)</t>
  </si>
  <si>
    <t>ถนนเอกชัย แขวงบางบอน เขตบางบอน กรุงเทพมหานคร 10150</t>
  </si>
  <si>
    <t>ถนนรามคำแหง แขวงมีนบุรี เขตมีนบุรี กรุงเทพมหานคร 10510</t>
  </si>
  <si>
    <t>ถนนสายปิ่นเกล้า-นครชัยศรี แขวงฉิมพลี (บางระมาด) เขตตลิ่งชัน กรุงเทพมหานคร 10170</t>
  </si>
  <si>
    <t>ถนนสายปิ่นเกล้า-นครชัยศรี แขวงฉิมพลี เขตตลิ่งชัน กรุงเทพมหานคร 10170</t>
  </si>
  <si>
    <t>ถนนวงแหวนรอบนอก แขวงบางบอน เขตบางขุนเทียน กรุงเทพมหานคร 10150</t>
  </si>
  <si>
    <t>ถนนเคหะร่มเกล้า แขวงคลองสองต้นนุ่น เขตลาดกระบัง กรุงเทพมหานคร 10520</t>
  </si>
  <si>
    <t>- บางจาก - เพชรเกษม 57</t>
  </si>
  <si>
    <t>ถนนเพชรเกษม แขวงหลักสอง เขตบางแค กรุงเทพมหานคร 10160</t>
  </si>
  <si>
    <t>ถนนบางขุนเทียน-ชายทะเล แขวงแสมดำ เขตบางขุนเทียน กรุงเทพมหานคร 10150</t>
  </si>
  <si>
    <t>ถนนรามอินทรา แขวงมีนบุรี เขตมีนบุรี กรุงเทพมหานคร 10510</t>
  </si>
  <si>
    <t>ถนนรามอินทรา แขวงนวลจันทร์ เขตบึงกุ่ม กรุงเทพมหานคร 10230</t>
  </si>
  <si>
    <t>- บางจาก - กาญจนาภิเษก (2)</t>
  </si>
  <si>
    <t>ถนนกาญจนาภิเษก แขวงศาลาธรรมสพน์ เขตทวีวัฒนา กรุงเทพมหานคร 10170</t>
  </si>
  <si>
    <t>- บางจาก - วิภาวดี 60</t>
  </si>
  <si>
    <t>ถนนวิภาวดีรังสิต แขวงตลาดบางเขน เขตดอนเมือง กรุงเทพมหานคร 10210</t>
  </si>
  <si>
    <t>ถนนรามอินทรา 71 แขวงจรเข้บัว เขตคันนายาว กรุงเทพมหานคร 10230</t>
  </si>
  <si>
    <t>ถนนบรมราชชนนี แขวงฉิมพลี เขตตลิ่งชัน กรุงเทพมหานคร 10170</t>
  </si>
  <si>
    <t>ถนนสีหบุรานุกิจ แขวงมีนบุรี เขตมีนบุรี กรุงเทพมหานคร 10510</t>
  </si>
  <si>
    <t>ถนนวิภาวดีรังสิต แขวงตลาดบางเขน เขตหลักสี่ กรุงเทพมหานคร 10210</t>
  </si>
  <si>
    <t>ถนนวัชรพล แขวงท่าแร้ง เขตบางเขน กรุงเทพมหานคร 10230</t>
  </si>
  <si>
    <t>ถนนพระยาสุเรนทร์ แขวงบางชัน เขตคลองสามวา กรุงเทพมหานคร 10510</t>
  </si>
  <si>
    <t>ถนนสายปิ่นเกล้า-นครชัยศรี แขวงศาลาธรรมสพน์ เขตทวีวัฒนา กรุงเทพมหานคร 10170</t>
  </si>
  <si>
    <t>ถนนรัตนโกสินทร์สมโภช แขวงท่าแร้ง เขตบางเขน กรุงเทพมหานคร 10220</t>
  </si>
  <si>
    <t>- บางจาก - พระราม 2 กม.11</t>
  </si>
  <si>
    <t>- บางจาก - พหลโยธิน 48</t>
  </si>
  <si>
    <t>ถนนพหลโยธิน 48 แขวงอนุสาวรีย์ (กูบแดง) เขตบางเขน กรุงเทพมหานคร 10220</t>
  </si>
  <si>
    <t>ถนนแจ้งวัฒนะ(การสื่อสารแห่งประเทศไทย) แขวงทุ่งสองห้อง เขตดอนเมือง กรุงเทพมหานคร 10210 ชนิดน้ำมันที่จำหน่าย: ซูเปอร์เพาเวอร์ดี, แก๊สโซฮอล์ E20, แก๊สโซฮอล์ 91, แก๊สโซฮอล์ 95</t>
  </si>
  <si>
    <t>ถนนนิมิตรใหม่ แขวงทรายกองดิน เขตคลองสามวา กรุงเทพมหานคร 10510</t>
  </si>
  <si>
    <t>ถนนเทวฤทธิ์พันลึก เขตดอนเมือง กรุงเทพมหานคร 10220</t>
  </si>
  <si>
    <t>- บางจาก - ปิ่นเกล้า-นครชัยศรี (2)</t>
  </si>
  <si>
    <t>ถนนสายเพิ่มสิน-ออเงิน แขวงคลองถนน เขตสายไหม กรุงเทพมหานคร 10220</t>
  </si>
  <si>
    <t>ถนนโกสุมรวมใจ แขวงดอนเมือง เขตดอนเมือง กรุงเทพมหานคร 10210</t>
  </si>
  <si>
    <t>- บางจาก - สุวินทวงศ์ (4)</t>
  </si>
  <si>
    <t>ถนนทางหลวงหมายเลข 304 (สุวินทวงศ์) แขวงโคกแฝด เขตหนองจอก กรุงเทพมหานคร 10530</t>
  </si>
  <si>
    <t>ถนนหลวงแพ่ง แขวงขุมทอง เขตลาดกระบัง กรุงเทพมหานคร 10520</t>
  </si>
  <si>
    <t>ถนนสุขาภิบาล 5 แขวงสายไหม เขตสายไหม กรุงเทพมหานคร 10220</t>
  </si>
  <si>
    <t>- บางจาก - สุวินทวงศ์ 2</t>
  </si>
  <si>
    <t>ถนนสุวินทวงศ์ แขวงลำผักชี เขตหนองจอก กรุงเทพมหานคร 10530</t>
  </si>
  <si>
    <t>ถนนเลียบวารี แขวงกระทุ่มราย เขตหนองจอก กรุงเทพมหานคร 10530</t>
  </si>
  <si>
    <t>ถนนสังฆสันติสุข แขวงกระทุ่มราย เขตหนองจอก กรุงเทพมหานคร 10530</t>
  </si>
  <si>
    <t>ถนนทางรถไฟสายเก่า ตำบลสำโรง อำเภอพระประแดง สมุทรปราการ 10130</t>
  </si>
  <si>
    <t>ถนนปู่เจ้าสมิงพราย ตำบลสำโรงกลาง อำเภอพระประแดง สมุทรปราการ 10130</t>
  </si>
  <si>
    <t>ถนนสุขุมวิท 107 ตำบลสำโรงเหนือ อำเภอเมืองสมุทรปราการ สมุทรปราการ 10270</t>
  </si>
  <si>
    <t>- บางจาก - ปู่เจ้าฯ 2</t>
  </si>
  <si>
    <t>ถนนปู่เจ้าสมิงพราย (3113) ตำบลสำโรงใต้ (สำโรง) อำเภอพระประแดง สมุทรปราการ 10130</t>
  </si>
  <si>
    <t>- บางจาก - สุขสวัสดิ์ (3)</t>
  </si>
  <si>
    <t>ถนนสุขสวัสดิ์ กม. 12 ตำบลบางพึ่ง อำเภอพระประแดง สมุทรปราการ 10130</t>
  </si>
  <si>
    <t>ถนนศรีนครินทร์ ตำบลสำโรงเหนือ อำเภอเมืองสมุทรปราการ สมุทรปราการ 10270</t>
  </si>
  <si>
    <t>ถนนสุขุมวิท ตำบลสำโรงเหนือ อำเภอเมืองสมุทรปราการ สมุทรปราการ 10270</t>
  </si>
  <si>
    <t>ตำบลบางแก้ว อำเภอบางพลี สมุทรปราการ 10540</t>
  </si>
  <si>
    <t>- บางจาก - ปากน้ำ 2</t>
  </si>
  <si>
    <t>ถนนสุขุมวิท ตำบลปากน้ำ อำเภอเมืองสมุทรปราการ สมุทรปราการ 10270</t>
  </si>
  <si>
    <t>ถนนกิ่งแก้ว ตำบลราชาเทวะ (ราชาเทวะ) อำเภอบางพลี สมุทรปราการ 10540</t>
  </si>
  <si>
    <t>ถนนเทพารักษ์ กม. 9 ตำบลบางพลีใหญ่ อำเภอบางพลี สมุทรปราการ 10540</t>
  </si>
  <si>
    <t>ถนนสายบางนา-ตราด กม.13 ตำบลราชาเทวะ อำเภอบางพลี สมุทรปราการ 10540</t>
  </si>
  <si>
    <t>ถนนหน้าทางเข้าอำเภอบางพลี ตำบลบางพลีใหญ่ อำเภอบางพลี สมุทรปราการ 10540</t>
  </si>
  <si>
    <t>ถนนสุขุมวิท(โค้งโพธิ์) ตำบลปากน้ำ อำเภอเมืองสมุทรปราการ สมุทรปราการ 10270</t>
  </si>
  <si>
    <t>ถนนเทพารักษ์ กม. 11 ตำบลบางพลีใหญ่ อำเภอบางพลี สมุทรปราการ 10540</t>
  </si>
  <si>
    <t>ตำบลบางพลีใหญ่ อำเภอบางพลี สมุทรปราการ 10540</t>
  </si>
  <si>
    <t>ถนนแพรกษา ตำบลแพรกษา อำเภอเมืองสมุทรปราการ สมุทรปราการ 10280</t>
  </si>
  <si>
    <t>ถนนวัดศรีวารีน้อย ตำบลบางโฉลง อำเภอบางพลี สมุทรปราการ 10540</t>
  </si>
  <si>
    <t>ถนนนิคมอุตสาหกรรมบางปู ตำบลบางปูใหม่ อำเภอเมืองสมุทรปราการ สมุทรปราการ 10280</t>
  </si>
  <si>
    <t>- บางจาก - บางนา-ตราด กม. 22</t>
  </si>
  <si>
    <t>ถนนสายบางนา-ตราด ตำบลศีรษะจรเข้ใหญ่ อำเภอบางเสาธง สมุทรปราการ 10540</t>
  </si>
  <si>
    <t>ถนนเทพารักษ์ ตำบลบางเสาธง อำเภอบางเสาธง สมุทรปราการ 10540</t>
  </si>
  <si>
    <t>ถนนสายบางนา - ตราด ตำบลบางบ่อ อำเภอบางบ่อ สมุทรปราการ 10560</t>
  </si>
  <si>
    <t>ถนนสุขุมวิท ตำบลคลองด่าน อำเภอบางบ่อ สมุทรปราการ 10550</t>
  </si>
  <si>
    <t>ตำบลบางน้ำจืด อำเภอเมืองสมุทรสาคร สมุทรสาคร 74000</t>
  </si>
  <si>
    <t>ถนนเพชรเกษม ตำบลอ้อมน้อย อำเภอกระทุ่มแบน สมุทรสาคร 74130</t>
  </si>
  <si>
    <t>ถนนพระราม 2 ตำบลคอกกระบือ อำเภอเมืองสมุทรสาคร สมุทรสาคร 74000</t>
  </si>
  <si>
    <t>ถนนสายเอกชัย-บางบอน ตำบลคอกกระบือ อำเภอเมืองสมุทรสาคร สมุทรสาคร 74000</t>
  </si>
  <si>
    <t>ถนนเศรษฐกิจ ตำบลนาดี อำเภอเมืองสมุทรสาคร สมุทรสาคร 74000</t>
  </si>
  <si>
    <t>ตำบลพันท้ายนรสิงห์ อำเภอเมืองสมุทรสาคร สมุทรสาคร 74000</t>
  </si>
  <si>
    <t>ถนนเอกชัย ตำบลโคกขาม อำเภอเมืองสมุทรสาคร สมุทรสาคร 74000</t>
  </si>
  <si>
    <t>ถนนเศรษฐกิจ ตำบลท่าทราย อำเภอเมืองสมุทรสาคร สมุทรสาคร 74000</t>
  </si>
  <si>
    <t>ถนนสหกรณ์ ตำบลบางหญ้าแพรก อำเภอเมืองสมุทรสาคร สมุทรสาคร 74000</t>
  </si>
  <si>
    <t>ถนน(วัดสวนส้ม) ตำบลบ้านเกาะ อำเภอเมืองสมุทรสาคร สมุทรสาคร 74000</t>
  </si>
  <si>
    <t>ถนนพระราม 2 (ธนบุรี-ปากท่อ) ตำบลบางกระเจ้า อำเภอเมืองสมุทรสาคร สมุทรสาคร 74000</t>
  </si>
  <si>
    <t>ถนนรพช. สายกระทุ่มแบน-บ้านแพ้ว ตำบลสวนส้ม (ดำเนินสะดวก) อำเภอบ้านแพ้ว สมุทรสาคร 74120</t>
  </si>
  <si>
    <t>ถนนสายพระประโทน-บ้านแพ้ว ตำบลบ้านแพ้ว อำเภอบ้านแพ้ว สมุทรสาคร 74120</t>
  </si>
  <si>
    <t>- บางจาก - นาโคก 2</t>
  </si>
  <si>
    <t>ตำบลนาโคก อำเภอเมืองสมุทรสาคร สมุทรสาคร 74000</t>
  </si>
  <si>
    <t>ถนนสายธนบุรี - ปากท่อ ตำบลนาโคก อำเภอเมืองสมุทรสาคร สมุทรสาคร 74000</t>
  </si>
  <si>
    <t>ตำบลวัดชลอ อำเภอบางกรวย นนทบุรี 11130</t>
  </si>
  <si>
    <t>- บางจาก - พิบูลย์สงคราม (1)</t>
  </si>
  <si>
    <t>ถนนพิบูลสงคราม ตำบลสวนใหญ่ อำเภอเมืองนนทบุรี นนทบุรี 11000</t>
  </si>
  <si>
    <t>ถนนบางกรวย-จงถนอม ตำบลมหาสวัสดิ์ อำเภอบางกรวย นนทบุรี 11130</t>
  </si>
  <si>
    <t>- บางจาก - พิบูลย์สงคราม (2)</t>
  </si>
  <si>
    <t>ถนนพิบูลย์สงคราม ตำบลสวนใหญ่ อำเภอเมืองนนทบุรี นนทบุรี 11000</t>
  </si>
  <si>
    <t>ตำบลตลาดขวัญ อำเภอเมืองนนทบุรี นนทบุรี 11000</t>
  </si>
  <si>
    <t>ถนนติวานนท์ ตำบลบางกระสอ อำเภอเมืองนนทบุรี นนทบุรี 11000</t>
  </si>
  <si>
    <t>ถนนประชาชื่น ตำบลท่าทราย อำเภอเมืองนนทบุรี นนทบุรี 11000</t>
  </si>
  <si>
    <t>ตำบลบางเลน อำเภอบางใหญ่ นนทบุรี 11140</t>
  </si>
  <si>
    <t>ถนนรัตนาธิเบศร์ ตำบลบางรักน้อย อำเภอเมืองนนทบุรี นนทบุรี 11000</t>
  </si>
  <si>
    <t>ถนนแจ้งวัฒนะ ตำบลปากเกร็ด อำเภอปากเกร็ด นนทบุรี 11120</t>
  </si>
  <si>
    <t>ถนนติวานนท์ ตำบลบางพูด (บางพัง) อำเภอปากเกร็ด นนทบุรี 11120</t>
  </si>
  <si>
    <t>- บางจาก - สาขาบางบัวทอง (3)</t>
  </si>
  <si>
    <t>ถนนสายบางบัวทอง-ไทรน้อย ตำบลบางรักพัฒนา อำเภอบางบัวทอง นนทบุรี 11110</t>
  </si>
  <si>
    <t>ถนนติวานนท์ ตำบลบ้านใหม่ อำเภอปากเกร็ด นนทบุรี 11120</t>
  </si>
  <si>
    <t>ถนนสายบางกรวย-ไทรน้อย ตำบลบางบัวทอง อำเภอบางบัวทอง นนทบุรี 11110</t>
  </si>
  <si>
    <t>- บางจาก - บางบัวทอง (1)</t>
  </si>
  <si>
    <t>ถนนสายตลิ่งชัน-สุพรรณ ตำบลราษฎร์นิยม อำเภอไทรน้อย นนทบุรี 11150</t>
  </si>
  <si>
    <t>ถนนลำลูกกา ตำบลคูคต (คลองหกวาล่างเหนือ) อำเภอลำลูกกา ปทุมธานี 12130</t>
  </si>
  <si>
    <t>ถนนพหลโยธิน-ลำลูกกา ตำบลบึงคำพร้อย อำเภอลำลูกกา ปทุมธานี 12150</t>
  </si>
  <si>
    <t>- บางจาก - บางพูน 2</t>
  </si>
  <si>
    <t>ตำบลบางพูน อำเภอเมืองปทุมธานี ปทุมธานี 12000</t>
  </si>
  <si>
    <t>- หจก. บุญคุ้มออยล์ บริการ (1993)</t>
  </si>
  <si>
    <t>ถนนเลียบคลองสอง ตำบลคูคต อำเภอลำลูกกา ปทุมธานี 12130</t>
  </si>
  <si>
    <t>ถนนสายปทุมธานี-บางคูวัด ตำบลบางเดื่อ อำเภอเมืองปทุมธานี ปทุมธานี 12000</t>
  </si>
  <si>
    <t>ถนนรังสิต-ปทุมธานี ตำบลบางพูน อำเภอเมืองปทุมธานี ปทุมธานี 12000</t>
  </si>
  <si>
    <t>ถนนรังสิต-นครนายก ตำบลประชาธิปัตย์ อำเภอธัญบุรี ปทุมธานี 12130</t>
  </si>
  <si>
    <t>ถนนสายรังสิต-ปทุมธานี ตำบลบางพูน อำเภอเมืองปทุมธานี ปทุมธานี 12000</t>
  </si>
  <si>
    <t>ถนนพัฒนสัมพันธ์ ตำบลบางปรอก อำเภอเมืองปทุมธานี ปทุมธานี 12000</t>
  </si>
  <si>
    <t>ถนนสายปทุมธานี-ลาดหลุมแก้ว ตำบลคูบางหลวง อำเภอลาดหลุมแก้ว ปทุมธานี 12140</t>
  </si>
  <si>
    <t>ถนนพหลโยธิน ตำบลคลองหนึ่ง อำเภอคลองหลวง ปทุมธานี 12120</t>
  </si>
  <si>
    <t>ถนนสายปทุมธานี-ลาดหลุมแก้ว ตำบลระแหง อำเภอลาดหลุมแก้ว ปทุมธานี 12140</t>
  </si>
  <si>
    <t>ตำบลระแหง อำเภอลาดหลุมแก้ว ปทุมธานี 12140</t>
  </si>
  <si>
    <t>ตำบลคลองสอง อำเภอคลองหลวง ปทุมธานี 12120</t>
  </si>
  <si>
    <t>ตำบลคลองสี่ อำเภอคลองหลวง ปทุมธานี 12120</t>
  </si>
  <si>
    <t>ตำบลคลองควาย อำเภอสามโคก ปทุมธานี 12160</t>
  </si>
  <si>
    <t>ถนนสายรังสิต-นครนายก ตำบลลำผักกูด อำเภอธัญบุรี ปทุมธานี 12110</t>
  </si>
  <si>
    <t>ถนนสายสามโคก-เสนา ตำบลท้ายเกาะ อำเภอสามโคก ปทุมธานี 12160</t>
  </si>
  <si>
    <t>ตำบลคลองหนึ่ง อำเภอคลองหลวง ปทุมธานี 12120</t>
  </si>
  <si>
    <t>ตำบลบึงน้ำรักษ์ อำเภอธัญบุรี ปทุมธานี 12110</t>
  </si>
  <si>
    <t>- สกก. คลองหลวง (สาขา 1)</t>
  </si>
  <si>
    <t>ตำบลคลองเจ็ด อำเภอคลองหลวง ปทุมธานี 12120</t>
  </si>
  <si>
    <t>ถนนสายมีนบุรี-ลำลูกกา-หนองแค ตำบลบึงกาสาม อำเภอหนองเสือ ปทุมธานี 12170</t>
  </si>
  <si>
    <t>ถนนพหลโยธิน ตำบลเชียงรากน้อย อำเภอบางปะอิน พระนครศรีอยุธยา 13180</t>
  </si>
  <si>
    <t>ถนนทางเข้า-ออก FPT ตำบลบางกระสั้น อำเภอบางปะอิน พระนครศรีอยุธยา 13160</t>
  </si>
  <si>
    <t>ตำบลพระยาบันลือ อำเภอลาดบัวหลวง พระนครศรีอยุธยา 13230</t>
  </si>
  <si>
    <t>ตำบลบางเลน อำเภอบางปะอิน พระนครศรีอยุธยา 13160</t>
  </si>
  <si>
    <t>- บจก. พงษ์สุภาพรออยล์ (สาขา 1)</t>
  </si>
  <si>
    <t>ถนนพหลโยธิน ตำบลชะแมบ อำเภอวังน้อย พระนครศรีอยุธยา 13170</t>
  </si>
  <si>
    <t>ถนนสายเอเซีย ตำบลบ้านหว้า อำเภอบางปะอิน พระนครศรีอยุธยา 13160</t>
  </si>
  <si>
    <t>ตำบลบ้านโพ อำเภอบางปะอิน พระนครศรีอยุธยา 13160</t>
  </si>
  <si>
    <t>- บางจาก - สายเอเซีย 2</t>
  </si>
  <si>
    <t>ถนนสายเอเซีย กม. 69 ตำบลคลองสวนพลู อำเภอพระนครศรีอยุธยา พระนครศรีอยุธยา 13000</t>
  </si>
  <si>
    <t>ถนนทางหลวงหมายเลข 3263 ตำบลบางนมโค อำเภอเสนา พระนครศรีอยุธยา 13110</t>
  </si>
  <si>
    <t>ตำบลบางนมโค อำเภอเสนา พระนครศรีอยุธยา 13110</t>
  </si>
  <si>
    <t>ตำบลสามกอ อำเภอเสนา พระนครศรีอยุธยา 13110</t>
  </si>
  <si>
    <t>ตำบลแก้วฟ้า อำเภอบางซ้าย พระนครศรีอยุธยา 13270</t>
  </si>
  <si>
    <t>ตำบลบ้านป้อม อำเภอพระนครศรีอยุธยา พระนครศรีอยุธยา 13000</t>
  </si>
  <si>
    <t>ตำบลวัดยม อำเภอบางบาล พระนครศรีอยุธยา 13250</t>
  </si>
  <si>
    <t>ตำบลผักไห่ อำเภอผักไห่ พระนครศรีอยุธยา 13120</t>
  </si>
  <si>
    <t>ถนนสายเอเซีย ตำบลหันสัง (บ้านแจ้ง) อำเภอบางปะหัน พระนครศรีอยุธยา 13220</t>
  </si>
  <si>
    <t>ถนนท่าเรือ-ท่าลาน ตำบลจำปา อำเภอท่าเรือ พระนครศรีอยุธยา 13130</t>
  </si>
  <si>
    <t>ถนนสายบางปะอิน-อุทัย ตำบลอุทัย อำเภออุทัย พระนครศรีอยุธยา 13210</t>
  </si>
  <si>
    <t>ถนนสายอยุธยา-อ่างทอง ตำบลโรงช้าง อำเภอป่าโมก อ่างทอง 14130</t>
  </si>
  <si>
    <t>ถนนสายผักไห่-วิเศษชัยชาญ ตำบลบางจักร อำเภอวิเศษชัยชาญ อ่างทอง 14110</t>
  </si>
  <si>
    <t>ถนนโพธิ์พระยา-ท่าเรือ ตำบลศาลเจ้าโรงทอง อำเภอวิเศษชัยชาญ อ่างทอง 14110</t>
  </si>
  <si>
    <t>ตำบลเทวราช อำเภอไชโย อ่างทอง 14140</t>
  </si>
  <si>
    <t>ถนนสายเอเซีย ตำบลจระเข้ร้อง อำเภอไชโย อ่างทอง 14140</t>
  </si>
  <si>
    <t>ตำบลป่างิ้ว อำเภอเมืองอ่างทอง อ่างทอง 14000</t>
  </si>
  <si>
    <t>ถนนสายโพธิ์พระยา-ท่าเรือ ตำบลยี่ล้น อำเภอวิเศษชัยชาญ อ่างทอง 14110</t>
  </si>
  <si>
    <t>ถนนสายเอเซีย ตำบลไชยภูมิ อำเภอไชโย อ่างทอง 14140</t>
  </si>
  <si>
    <t>ตำบลแสวงหา อำเภอแสวงหา อ่างทอง 14150</t>
  </si>
  <si>
    <t>สกก. ท่าวุ้ง</t>
  </si>
  <si>
    <t>ถนนสายสิงห์บุรี-ลพบุรี ตำบลท่าวุ้ง อำเภอท่าวุ้ง ลพบุรี 15150</t>
  </si>
  <si>
    <t>ตำบลโคกตูม อำเภอเมืองลพบุรี ลพบุรี 15210</t>
  </si>
  <si>
    <t>ตำบลดีลัง อำเภอพัฒนานิคม ลพบุรี 15220</t>
  </si>
  <si>
    <t>ถนนลพบุรี-วังม่วง ตำบลพัฒนานิคม อำเภอพัฒนานิคม ลพบุรี 15140</t>
  </si>
  <si>
    <t>- หจก. ณัฏยา 1997</t>
  </si>
  <si>
    <t>ถนนทางหลวงจังหวัดสายบางงา-ท่าโขลง-บ้านหมี่ (3028) ตำบลสนามแจง อำเภอบ้านหมี่ ลพบุรี 15110</t>
  </si>
  <si>
    <t>ตำบลโคกสลุง อำเภอพัฒนานิคม ลพบุรี 15140</t>
  </si>
  <si>
    <t>ถนนพหลโยธิน ตำบลโคกสำโรง อำเภอโคกสำโรง ลพบุรี 15210</t>
  </si>
  <si>
    <t>ถนนท่ามะนาว ตำบลท่ามะนาว อำเภอชัยบาดาล ลพบุรี 15130</t>
  </si>
  <si>
    <t>ตำบลบางน้ำเชี่ยว อำเภอพรหมบุรี สิงห์บุรี 16120</t>
  </si>
  <si>
    <t>ตำบลบางระจัน อำเภอค่ายบางระจัน สิงห์บุรี 16150</t>
  </si>
  <si>
    <t>ตำบลต้นโพธิ์ อำเภอเมืองสิงห์บุรี สิงห์บุรี 16000</t>
  </si>
  <si>
    <t>ถนนบางระจัน-ชันสูตร ตำบลสิงห์ อำเภอบางระจัน สิงห์บุรี 16130</t>
  </si>
  <si>
    <t>ถนนสายเอเซีย ตำบลน้ำตาล อำเภออินทร์บุรี สิงห์บุรี 16110</t>
  </si>
  <si>
    <t>ตำบลชีน้ำร้าย อำเภออินทร์บุรี สิงห์บุรี 16110</t>
  </si>
  <si>
    <t>- สกก. หันคา (สาขา 3)</t>
  </si>
  <si>
    <t>ตำบลเนินขาม อำเภอเนินขาม ชัยนาท 17130</t>
  </si>
  <si>
    <t>- สกก. หันคา (สาขา 2)</t>
  </si>
  <si>
    <t>ตำบลหันคา อำเภอหันคา ชัยนาท 17130</t>
  </si>
  <si>
    <t>ถนนสายหันคา-บ้านไร่ ตำบลหันคา อำเภอหันคา ชัยนาท 17130</t>
  </si>
  <si>
    <t>ตำบลแพรกศรีราชา อำเภอสรรคบุรี ชัยนาท 17140</t>
  </si>
  <si>
    <t>ถนนสายสิงห์บุรี-อุทัยธานี ตำบลสรรพยา อำเภอสรรพยา ชัยนาท 17150</t>
  </si>
  <si>
    <t>ตำบลตลุก อำเภอสรรพยา ชัยนาท 17150</t>
  </si>
  <si>
    <t>ถนนพหลโยธิน ตำบลบ้านกล้วย อำเภอเมืองชัยนาท ชัยนาท 17000</t>
  </si>
  <si>
    <t>ถนนพหลโยธิน ตำบลในเมือง อำเภอเมืองชัยนาท ชัยนาท 17000</t>
  </si>
  <si>
    <t>ตำบลมะขามเฒ่า อำเภอวัดสิงห์ ชัยนาท 17120</t>
  </si>
  <si>
    <t>ถนนหางน้ำสาคร-หนองโพธิ์ ตำบลหางน้ำสาคร อำเภอมโนรมย์ ชัยนาท 17110</t>
  </si>
  <si>
    <t>- สกก. มโนรมย์ (สาขา 4)</t>
  </si>
  <si>
    <t>ตำบลคุ้งสำเภา อำเภอมโนรมย์ ชัยนาท 17110</t>
  </si>
  <si>
    <t>ตำบลวัดโคก อำเภอมโนรมย์ ชัยนาท 17110</t>
  </si>
  <si>
    <t>ตำบลหนองหมู อำเภอวิหารแดง สระบุรี 18150</t>
  </si>
  <si>
    <t>ตำบลหนองจรเข้ อำเภอหนองแค สระบุรี 18140</t>
  </si>
  <si>
    <t>- สกก. หนองแค (สาขา 1)</t>
  </si>
  <si>
    <t>ถนนระพีพัฒน์ฝั่งซ้าย ตำบลหนองแค อำเภอหนองแค สระบุรี 18140</t>
  </si>
  <si>
    <t>ถนนสุวรรณศร ตำบลหนองสรวง อำเภอวิหารแดง สระบุรี 18150</t>
  </si>
  <si>
    <t>ตำบลห้วยขมิ้น อำเภอหนองแค สระบุรี 18230</t>
  </si>
  <si>
    <t>ตำบลหนองหัวโพ อำเภอหนองแซง สระบุรี 18170</t>
  </si>
  <si>
    <t>ตำบลหนองควายโซ อำเภอหนองแซง สระบุรี 18170</t>
  </si>
  <si>
    <t>ถนนพหลโยธิน ตำบลปากเพรียว อำเภอเมืองสระบุรี สระบุรี 18000</t>
  </si>
  <si>
    <t>ถนนพิไชยณรงค์สงคราม (3314) ตำบลสวนดอกไม้ อำเภอเสาไห้ สระบุรี 18160</t>
  </si>
  <si>
    <t>ถนนเทศบาล 4 ตำบลปากเพรียว อำเภอเมืองสระบุรี สระบุรี 18000</t>
  </si>
  <si>
    <t>ถนนมิตรภาพ ตำบลตาลเดี่ยว อำเภอแก่งคอย สระบุรี 18110</t>
  </si>
  <si>
    <t>ถนนหน้าพระลาน-ท่าเรือ ตำบลห้วยป่าหวาย อำเภอพระพุทธบาท สระบุรี 18120</t>
  </si>
  <si>
    <t>ตำบลหนองโดน อำเภอหนองโดน สระบุรี 18190</t>
  </si>
  <si>
    <t>ตำบลหนองแก อำเภอพระพุทธบาท สระบุรี 18120</t>
  </si>
  <si>
    <t>ถนนพหลโยธิน ตำบลธารเกษม อำเภอพระพุทธบาท สระบุรี 18120</t>
  </si>
  <si>
    <t>ถนนมิตรภาพ ตำบลมิตรภาพ อำเภอมวกเหล็ก สระบุรี 18180</t>
  </si>
  <si>
    <t>ตำบลท่าคล้อ อำเภอแก่งคอย สระบุรี 18118</t>
  </si>
  <si>
    <t>ถนนสายมวกเหล็ก-สวนมะเดื่อ ตำบลหนองย่างเสือ อำเภอมวกเหล็ก สระบุรี 18180</t>
  </si>
  <si>
    <t>ตำบลลำพญากลาง อำเภอมวกเหล็ก สระบุรี 30130</t>
  </si>
  <si>
    <t>ถนนสาย 4 ตำบลพุคำจาน อำเภอพระพุทธบาท สระบุรี 18120</t>
  </si>
  <si>
    <t>ถนนสายบางลี่-หนองวัลย์เปรี้ยว ตำบลสองพี่น้อง อำเภอสองพี่น้อง สุพรรณบุรี 72110</t>
  </si>
  <si>
    <t>ถนนสายเก้าห้อง-บางแม่หม้าย ตำบลบ้านแหลม อำเภอบางปลาม้า สุพรรณบุรี 72150</t>
  </si>
  <si>
    <t>ถนนสายบางปลาม้า-สุพรรณบุรี ตำบลโคกคราม อำเภอบางปลาม้า สุพรรณบุรี 72150</t>
  </si>
  <si>
    <t>ตำบลสนามชัย อำเภอเมืองสุพรรณบุรี สุพรรณบุรี 72000</t>
  </si>
  <si>
    <t>ถนนมาลัยแมน ตำบลอู่ทอง อำเภออู่ทอง สุพรรณบุรี 72160</t>
  </si>
  <si>
    <t>ถนนมาลัยแมน ตำบลดอนกำยาน อำเภอเมืองสุพรรณบุรี สุพรรณบุรี 72000</t>
  </si>
  <si>
    <t>ถนนสายสุพรรณบุรี-ชัยนาท (340) ตำบลวังยาง อำเภอศรีประจันต์ สุพรรณบุรี 72140</t>
  </si>
  <si>
    <t>ตำบลศรีประจันต์ อำเภอศรีประจันต์ สุพรรณบุรี 72140</t>
  </si>
  <si>
    <t>ถนนสายอู่ทอง-สระกระโจม ตำบลบ้านโข้ง อำเภออู่ทอง สุพรรณบุรี 72160</t>
  </si>
  <si>
    <t>ตำบลวังน้ำซับ อำเภอศรีประจันต์ สุพรรณบุรี 72140</t>
  </si>
  <si>
    <t>ตำบลดอนเจดีย์ อำเภอดอนเจดีย์ สุพรรณบุรี 72170</t>
  </si>
  <si>
    <t>ถนนสายสามชุก-หนองหญ้าไซ ตำบลสามชุก อำเภอสามชุก สุพรรณบุรี 72130</t>
  </si>
  <si>
    <t>ตำบลสามชุก อำเภอสามชุก สุพรรณบุรี 72130</t>
  </si>
  <si>
    <t>ตำบลหนองหญ้าไซ อำเภอหนองหญ้าไซ สุพรรณบุรี 72240</t>
  </si>
  <si>
    <t>ตำบลเขาพระ อำเภอเดิมบางนางบวช สุพรรณบุรี 72120</t>
  </si>
  <si>
    <t>ตำบลหนองมะค่าโมง อำเภอด่านช้าง สุพรรณบุรี 72180</t>
  </si>
  <si>
    <t>สก. บุญนิยมปฐมอโศก</t>
  </si>
  <si>
    <t>ตำบลพระประโทน อำเภอเมืองนครปฐม นครปฐม 73000</t>
  </si>
  <si>
    <t>ตำบลไร่ขิง อำเภอสามพราน นครปฐม 73210</t>
  </si>
  <si>
    <t>- บางจาก - สามพราน (2)</t>
  </si>
  <si>
    <t>ถนนสายปิ่นเกล้า - นครชัยศรี ตำบลบางเตย อำเภอสามพราน นครปฐม 73110</t>
  </si>
  <si>
    <t>ตำบลบางเตย อำเภอสามพราน นครปฐม 73110</t>
  </si>
  <si>
    <t>- หจก. กิจสมบูรณ์ออยล์ (สาขา 1)</t>
  </si>
  <si>
    <t>ถนนทางเข้าอำเภอสามพราน ตำบลท่าตลาด อำเภอสามพราน นครปฐม 73110</t>
  </si>
  <si>
    <t>ถนนสายสะแกเล็ก-บางประแดง ตำบลบางช้าง อำเภอสามพราน นครปฐม 73110</t>
  </si>
  <si>
    <t>ถนนนครชัยศรี สาย7 ตำบลนครชัยศรี อำเภอนครชัยศรี นครปฐม 73120</t>
  </si>
  <si>
    <t>ถนนเพชรเกษม (ทางหลวงหมายเลข 4) ตำบลท่าตำหนัก (โพธิ์เตี้ย) อำเภอนครชัยศรี นครปฐม 73120</t>
  </si>
  <si>
    <t>- บางจาก - นครชัยศรี 2</t>
  </si>
  <si>
    <t>ถนนเพชรเกษม ตำบลศรีษะทอง อำเภอนครชัยศรี นครปฐม 73120</t>
  </si>
  <si>
    <t>ถนนทรงพล ตำบลลำพยา อำเภอเมืองนครปฐม นครปฐม 73000</t>
  </si>
  <si>
    <t>ตำบลบางเลน อำเภอบางเลน นครปฐม 73130</t>
  </si>
  <si>
    <t>- บจก. เลิศศักดิ์ 94</t>
  </si>
  <si>
    <t>ถนนเศรษฐวิธี ตำบลตาก้อง อำเภอเมืองนครปฐม นครปฐม 73000</t>
  </si>
  <si>
    <t>ถนนเพชรเกษม ตำบลลำพยา อำเภอเมืองนครปฐม นครปฐม 73000</t>
  </si>
  <si>
    <t>ถนนในเมือง ตำบลลำพยา อำเภอเมืองนครปฐม นครปฐม 73000</t>
  </si>
  <si>
    <t>ถนนทหารบก ตำบลบ่อพลับ อำเภอเมืองนครปฐม นครปฐม 73000</t>
  </si>
  <si>
    <t>ตำบลสามง่าม อำเภอดอนตูม นครปฐม 73150</t>
  </si>
  <si>
    <t>ถนนมาลัยแมน ตำบลห้วยขวาง อำเภอกำแพงแสน นครปฐม 73140</t>
  </si>
  <si>
    <t>ถนนมาลัยแมน ตำบลห้วยม่วง อำเภอกำแพงแสน นครปฐม 73180</t>
  </si>
  <si>
    <t>ถนนพหลโยธิน ตำบลสลกบาตร อำเภอขาณุวรลักษบุรี กำแพงเพชร 62140</t>
  </si>
  <si>
    <t>ตำบลแสนตอ อำเภอขาณุวรลักษบุรี กำแพงเพชร 62130</t>
  </si>
  <si>
    <t>ตำบลเกาะตาล อำเภอขาณุวรลักษบุรี กำแพงเพชร 62130</t>
  </si>
  <si>
    <t>ตำบลวังหามแห อำเภอขาณุวรลักษบุรี กำแพงเพชร 62140</t>
  </si>
  <si>
    <t>ตำบลระหาน อำเภอบึงสามัคคี กำแพงเพชร 62210</t>
  </si>
  <si>
    <t>ตำบลแม่ลาด อำเภอคลองขลุง กำแพงเพชร 62120</t>
  </si>
  <si>
    <t>ตำบลวังแขม อำเภอคลองขลุง กำแพงเพชร 62120</t>
  </si>
  <si>
    <t>ถนนพหลโยธิน (1) ตำบลคลองขลุง อำเภอคลองขลุง กำแพงเพชร 62120</t>
  </si>
  <si>
    <t>ตำบลคลองลานพัฒนา อำเภอคลองลาน กำแพงเพชร 62180</t>
  </si>
  <si>
    <t>ตำบลสักงาม อำเภอคลองลาน กำแพงเพชร 62180</t>
  </si>
  <si>
    <t>ตำบลคณฑี อำเภอเมืองกำแพงเพชร กำแพงเพชร 62000</t>
  </si>
  <si>
    <t>ตำบลเทพนคร อำเภอเมืองกำแพงเพชร กำแพงเพชร 62000</t>
  </si>
  <si>
    <t>ตำบลอ่างทอง อำเภอเมืองกำแพงเพชร กำแพงเพชร 62000</t>
  </si>
  <si>
    <t>ถนนสายกำแพงเพชร-พิจิตร ตำบลไทรงาม อำเภอไทรงาม กำแพงเพชร 62150</t>
  </si>
  <si>
    <t>ตำบลท่าขุนราม อำเภอเมืองกำแพงเพชร กำแพงเพชร 62000</t>
  </si>
  <si>
    <t>ตำบลทรงธรรม อำเภอเมืองกำแพงเพชร กำแพงเพชร 62000</t>
  </si>
  <si>
    <t>ตำบลลานกระบือ อำเภอลานกระบือ กำแพงเพชร 62170</t>
  </si>
  <si>
    <t>ถนนป่าเรไร ตำบลพรานกระต่าย อำเภอพรานกระต่าย กำแพงเพชร 62110</t>
  </si>
  <si>
    <t>ตำบลมหาชัย อำเภอไทรงาม กำแพงเพชร 62150</t>
  </si>
  <si>
    <t>- สก. นิคมคีรีมาศ (สาขา 1)</t>
  </si>
  <si>
    <t>ถนนกำแพงเพชร-สุโขทัย ตำบลโตนด อำเภอคีรีมาศ สุโขทัย 64160</t>
  </si>
  <si>
    <t>- สกก. คีรีมาศ (สาขา 1)</t>
  </si>
  <si>
    <t>ตำบลโตนด อำเภอคีรีมาศ สุโขทัย 64160</t>
  </si>
  <si>
    <t>ตำบลหนองจิก อำเภอคีรีมาศ สุโขทัย 64160</t>
  </si>
  <si>
    <t>ถนนสิงหวัฒน์ ตำบลป่าแฝก อำเภอกงไกรลาศ สุโขทัย 67170</t>
  </si>
  <si>
    <t>ถนนจรดวิถีถ่อง ตำบลปากแคว อำเภอเมืองสุโขทัย สุโขทัย 64000</t>
  </si>
  <si>
    <t>ตำบลลานหอย อำเภอบ้านด่านลานหอย สุโขทัย 64140</t>
  </si>
  <si>
    <t>ตำบลคลองตาล อำเภอศรีสำโรง สุโขทัย 64120</t>
  </si>
  <si>
    <t>ตำบลหนองบัว อำเภอศรีนคร สุโขทัย 64180</t>
  </si>
  <si>
    <t>ถนนจรดวิถีถ่อง ตำบลเมืองสวรรคโลก อำเภอสวรรคโลก สุโขทัย 64110</t>
  </si>
  <si>
    <t>ตำบลนาทุ่ง อำเภอสวรรคโลก สุโขทัย 64110</t>
  </si>
  <si>
    <t>- สก. นิคมสวรรคโลก (สาขา 1)</t>
  </si>
  <si>
    <t>ตำบลคลองมะพลับ อำเภอศรีนคร สุโขทัย 64180</t>
  </si>
  <si>
    <t>ตำบลศรีนคร อำเภอศรีนคร สุโขทัย 64180</t>
  </si>
  <si>
    <t>- สกก. ศรีเสลี่ยม สาขา 1</t>
  </si>
  <si>
    <t>ตำบลบ้านใหม่ไชยมงคล อำเภอทุ่งเสลี่ยม สุโขทัย 64230</t>
  </si>
  <si>
    <t>ตำบลทุ่งเสลี่ยม อำเภอทุ่งเสลี่ยม สุโขทัย 64150</t>
  </si>
  <si>
    <t>ตำบลท่าชัย อำเภอศรีสัชนาลัย สุโขทัย 64190</t>
  </si>
  <si>
    <t>ถนนศรีนคร-ปลายราง ตำบลนครเดิฐ อำเภอศรีนคร สุโขทัย 64180</t>
  </si>
  <si>
    <t>ตำบลหนองอ้อ อำเภอศรีสัชนาลัย สุโขทัย 64130</t>
  </si>
  <si>
    <t>ตำบลบ้านตึก อำเภอศรีสัชนาลัย สุโขทัย 64130</t>
  </si>
  <si>
    <t>ตำบลนครไทย อำเภอนครไทย พิษณุโลก 65120</t>
  </si>
  <si>
    <t>ตำบลไทรย้อย อำเภอเนินมะปราง พิษณุโลก 65190</t>
  </si>
  <si>
    <t>ตำบลบ้านน้อยซุ้มขี้เหล็ก อำเภอเนินมะปราง พิษณุโลก 65190</t>
  </si>
  <si>
    <t>ตำบลบางกระทุ่ม อำเภอบางกระทุ่ม พิษณุโลก 65110</t>
  </si>
  <si>
    <t>ถนนสายสากเหล็ก-วังทอง ตำบลวัดตายม อำเภอบางกระทุ่ม พิษณุโลก 65210</t>
  </si>
  <si>
    <t>ตำบลพันชาลี อำเภอวังทอง พิษณุโลก 65130</t>
  </si>
  <si>
    <t>ตำบลชมพู อำเภอเนินมะปราง พิษณุโลก 65190</t>
  </si>
  <si>
    <t>ถนนพิษณุโลก-ลานกระบือ ตำบลหนองกุลา อำเภอบางระกำ พิษณุโลก 65140</t>
  </si>
  <si>
    <t>ถนนสายบางระกำ-ปลักแรต ตำบลบางระกำ อำเภอบางระกำ พิษณุโลก 65140</t>
  </si>
  <si>
    <t>ถนนสายลานกระบือ-บางระกำ ตำบลบางระกำ อำเภอบางระกำ พิษณุโลก 65140</t>
  </si>
  <si>
    <t>ถนนบรมไตรโลกนารถ ตำบลในเมือง อำเภอเมืองพิษณุโลก พิษณุโลก 65000</t>
  </si>
  <si>
    <t>ถนนบรมไตรโลกนารถ 2 ตำบลในเมือง อำเภอเมืองพิษณุโลก พิษณุโลก 65000</t>
  </si>
  <si>
    <t>ถนนมิตรภาพ 2 ตำบลวังทอง อำเภอวังทอง พิษณุโลก 65130</t>
  </si>
  <si>
    <t>ถนนพญาเสีอ ตำบลในเมือง อำเภอเมืองพิษณุโลก พิษณุโลก 65000</t>
  </si>
  <si>
    <t>ถนนสายพิษณุโลก-สุโขทัย ตำบลพลายชุมพล อำเภอเมืองพิษณุโลก พิษณุโลก 65000</t>
  </si>
  <si>
    <t>ถนนสายพิษณุโลก-หนองตม ตำบลพรหมพิราม อำเภอพรหมพิราม พิษณุโลก 65150</t>
  </si>
  <si>
    <t>ตำบลป่าแดง อำเภอชาติตระการ พิษณุโลก 65170</t>
  </si>
  <si>
    <t>ถนนสายตากฟ้า-เขาทราย ตำบลวังงิ้วใต้ อำเภอดงเจริญ พิจิตร 66210</t>
  </si>
  <si>
    <t>ถนนบางมูลนาก-ชุมแสง ตำบลเนินมะกอก อำเภอบางมูลนาก พิจิตร 66120</t>
  </si>
  <si>
    <t>ถนนเลี่ยงเมืองบางมูลนาก ตำบลเนินมะกอก อำเภอบางมูลนาก พิจิตร 66120</t>
  </si>
  <si>
    <t>ตำบลโพทะเล อำเภอโพทะเล พิจิตร 66130</t>
  </si>
  <si>
    <t>ตำบลทับคล้อ อำเภอทับคล้อ พิจิตร 66150</t>
  </si>
  <si>
    <t>ถนนเทศบาล 1 ตำบลห้วยเกตุ อำเภอตะพานหิน พิจิตร 66110</t>
  </si>
  <si>
    <t>ถนนสายพิจิตร-กำแพงเพชร กม.57 ตำบลบึงบัว อำเภอวชิรบารมี พิจิตร 66140</t>
  </si>
  <si>
    <t>ตำบลโพธิ์ประทับช้าง อำเภอโพธิ์ประทับช้าง พิจิตร 66190</t>
  </si>
  <si>
    <t>- หจก. ภิรมย์ปิโตรเลียม (1994)</t>
  </si>
  <si>
    <t>ถนนสายนครสวรรค์-พิษณุโลก ตำบลไผ่รอบ อำเภอโพธิ์ประทับช้าง พิจิตร 66190</t>
  </si>
  <si>
    <t>ถนนสายพิจิตร-ตะพานหิน ตำบลท่าหลวง อำเภอเมืองพิจิตร พิจิตร 66000</t>
  </si>
  <si>
    <t>ถนนสายพิจิตร-กำแพงเพชร ตำบลในเมือง อำเภอเมืองพิจิตร พิจิตร 66000</t>
  </si>
  <si>
    <t>ถนนสายพิจิตร-ท่าฬอ ตำบลปากทาง อำเภอเมืองพิจิตร พิจิตร 66000</t>
  </si>
  <si>
    <t>- สกก. สามง่าม สาขา 1</t>
  </si>
  <si>
    <t>ถนนกำแพงเพชร-พิจิตร ตำบลบ้านนา อำเภอวชิรบารมี พิจิตร 66140</t>
  </si>
  <si>
    <t>ตำบลสระกรวด อำเภอศรีเทพ เพชรบูรณ์ 67170</t>
  </si>
  <si>
    <t>ตำบลโคกสะอาด อำเภอศรีเทพ เพชรบูรณ์ 67170</t>
  </si>
  <si>
    <t>ตำบลสระประดู่ อำเภอวิเชียรบุรี เพชรบูรณ์ 67130</t>
  </si>
  <si>
    <t>- สกก. วิเชียรบุรี (สาขา 3)</t>
  </si>
  <si>
    <t>ตำบลท่าโรง อำเภอวิเชียรบุรี เพชรบูรณ์ 67180</t>
  </si>
  <si>
    <t>ถนนสระบุรี-หล่มสัก ตำบลซับสมอทอด อำเภอบึงสามพัน เพชรบูรณ์ 67160</t>
  </si>
  <si>
    <t>ตำบลหนองไผ่ อำเภอหนองไผ่ เพชรบูรณ์ 67140</t>
  </si>
  <si>
    <t>ตำบลท่าแดง อำเภอหนองไผ่ เพชรบูรณ์ 67140</t>
  </si>
  <si>
    <t>ตำบลห้วยโป่ง อำเภอหนองไผ่ เพชรบูรณ์ 67220</t>
  </si>
  <si>
    <t>ตำบลชนแดน อำเภอชนแดน เพชรบูรณ์ 67150</t>
  </si>
  <si>
    <t>ถนนสายชนแดน-วังหิน ตำบลวังโป่ง อำเภอวังโป่ง เพชรบูรณ์ 67240</t>
  </si>
  <si>
    <t>ตำบลนาป่า อำเภอเมืองเพชรบูรณ์ เพชรบูรณ์ 67000</t>
  </si>
  <si>
    <t>ถนนสายเพชรบูรณ์-มุ่งน้ำเต้า ตำบลท่าพล อำเภอเมืองเพชรบูรณ์ เพชรบูรณ์ 67250</t>
  </si>
  <si>
    <t>ตำบลแคมป์สน อำเภอเขาค้อ เพชรบูรณ์ 67280</t>
  </si>
  <si>
    <t>ถนนหล่มสัก-หล่มเก่า ตำบลฝายนาแซง อำเภอหล่มสัก เพชรบูรณ์ 67110</t>
  </si>
  <si>
    <t>- สกก. หล่มเก่า (1)</t>
  </si>
  <si>
    <t>ตำบลหล่มเก่า อำเภอหล่มเก่า เพชรบูรณ์ 67120</t>
  </si>
  <si>
    <t>ถนนสายแม่ตืน-ฮอด ตำบลดอยเต่า อำเภอดอยเต่า เชียงใหม่ 50260</t>
  </si>
  <si>
    <t>ตำบลนาคอเรือ อำเภอฮอด เชียงใหม่ 50240</t>
  </si>
  <si>
    <t>ถนนสายฮอด-ดอยเต่า (ทางหลวงหมายเลข 1103) ตำบลหางดง อำเภอฮอด เชียงใหม่ 50240</t>
  </si>
  <si>
    <t>- บจก. เพิ่มพูลปิโตรเลียม (9999)</t>
  </si>
  <si>
    <t>ถนนสายเชียงใหม่-ฮอด (108) ตำบลข่วงเปา อำเภอจอมทอง เชียงใหม่ 50160</t>
  </si>
  <si>
    <t>ถนนสายเชียงใหม่-ฮอด ตำบลสันติสุข อำเภอดอยหล่อ เชียงใหม่ 50160</t>
  </si>
  <si>
    <t>ถนนสายเชียงใหม่-ฮอด ตำบลยุหว่า อำเภอสันป่าตอง เชียงใหม่ 50120</t>
  </si>
  <si>
    <t>ถนนสุดสนิท ตำบลช่างเคิ่ง อำเภอแม่แจ่ม เชียงใหม่ 50270</t>
  </si>
  <si>
    <t>- สกก. หางดง (สาขา 1)</t>
  </si>
  <si>
    <t>ตำบลหารแก้ว อำเภอหางดง เชียงใหม่ 50230</t>
  </si>
  <si>
    <t>ถนนสายเชียงใหม่-ฮอด ตำบลหางดง อำเภอหางดง เชียงใหม่ 50230</t>
  </si>
  <si>
    <t>ตำบลออนกลาง อำเภอแม่ออน เชียงใหม่ 50130</t>
  </si>
  <si>
    <t>ถนนสายเชียงใหม่-สันกำแพง ตำบลสันกำแพง อำเภอสันกำแพง เชียงใหม่ 50130</t>
  </si>
  <si>
    <t>ถนนสายเชียงใหม่-ลำปาง ตำบลหนองผึ้ง อำเภอสารภี เชียงใหม่ 50140</t>
  </si>
  <si>
    <t>ตำบลหนองหอย อำเภอเมืองเชียงใหม่ เชียงใหม่ 50000</t>
  </si>
  <si>
    <t>ถนนมหิดล ตำบลสุเทพ อำเภอเมืองเชียงใหม่ เชียงใหม่ 50300</t>
  </si>
  <si>
    <t>ถนนเจริญเมือง ตำบลวัดเกต อำเภอเมืองเชียงใหม่ เชียงใหม่ 50000</t>
  </si>
  <si>
    <t>ถนนราชเชียงแสน ตำบลหายยา อำเภอเมืองเชียงใหม่ เชียงใหม่ 50100</t>
  </si>
  <si>
    <t>ถนนซุปเปอร์ไฮเวย์(เชียงใหม่-ลำปาง) ตำบลหนองป่าครั่ง อำเภอเมืองเชียงใหม่ เชียงใหม่ 50000</t>
  </si>
  <si>
    <t>- สกก. ดอยสะเก็ด (2)</t>
  </si>
  <si>
    <t>ถนนรพช.แม่ก๊ะ ตำบลแม่ฮ้อยเงิน อำเภอดอยสะเก็ด เชียงใหม่ 50220</t>
  </si>
  <si>
    <t>ถนนสายเชียงใหม่-ลำปาง ตำบลช้างเผือก อำเภอเมืองเชียงใหม่ เชียงใหม่ 50300</t>
  </si>
  <si>
    <t>ถนนชลประทาน ตำบลสุเทพ อำเภอเมืองเชียงใหม่ เชียงใหม่ 50200</t>
  </si>
  <si>
    <t>ถนนสายดอยสะเก็ด-บ่อสร้าง ตำบลเชิงดอย อำเภอดอยสะเก็ด เชียงใหม่ 50220</t>
  </si>
  <si>
    <t>ถนนสายเชียงใหม่-เชียงราย ตำบลเชิงดอย อำเภอดอยสะเก็ด เชียงใหม่ 50220</t>
  </si>
  <si>
    <t>- สกก. ดอยสะเก็ด (1)</t>
  </si>
  <si>
    <t>ตำบลเชิงดอย อำเภอดอยสะเก็ด เชียงใหม่ 50220</t>
  </si>
  <si>
    <t>ถนนสายเชียงใหม่-ฝาง ตำบลแม่สา อำเภอแม่ริม เชียงใหม่ 50180</t>
  </si>
  <si>
    <t>ตำบลหนองหาร อำเภอสันทราย เชียงใหม่ 50290</t>
  </si>
  <si>
    <t>ถนนสายเชียงใหม่-ฝาง ตำบลริมใต้ อำเภอแม่ริม เชียงใหม่ 50180</t>
  </si>
  <si>
    <t>ถนนสายเชียงใหม่-ฝาง ตำบลสันโป่ง อำเภอแม่ริม เชียงใหม่ 50180</t>
  </si>
  <si>
    <t>ตำบลแม่แฝกใหม่ อำเภอสันทราย เชียงใหม่ 50290</t>
  </si>
  <si>
    <t>ถนนสายเชียงใหม่-ฝาง ตำบลขี้เหล็ก อำเภอแม่แตง เชียงใหม่ 50150</t>
  </si>
  <si>
    <t>ถนนปิงโค้ง-พร้าว ตำบลเวียง อำเภอพร้าว เชียงใหม่ 50190</t>
  </si>
  <si>
    <t>ถนนสายเชียงใหม่-ฝาง ตำบลเชียงดาว อำเภอเชียงดาว เชียงใหม่ 50170</t>
  </si>
  <si>
    <t>ถนนสายเชียงใหม่-ฝาง ตำบลปงตำ อำเภอไชยปราการ เชียงใหม่ 50320</t>
  </si>
  <si>
    <t>ตำบลม่อนเปิ่น อำเภอฝาง เชียงใหม่ 50110</t>
  </si>
  <si>
    <t>ถนนสายแม่อาว-ลี้ ตำบลทุ่งหัวช้าง อำเภอทุ่งหัวช้าง ลำพูน 51160</t>
  </si>
  <si>
    <t>ถนนสายลำพูน-ลี้ ตำบลบ้านโฮ่ง อำเภอบ้านโฮ่ง ลำพูน 51130</t>
  </si>
  <si>
    <t>ตำบลทาสบเส้า อำเภอแม่ทา ลำพูน 51140</t>
  </si>
  <si>
    <t>ถนนสายเชียงใหม่-ลำปาง ตำบลทาสบเส้า อำเภอแม่ทา ลำพูน 51140</t>
  </si>
  <si>
    <t>ตำบลประตูป่า อำเภอเมืองลำพูน ลำพูน 51000</t>
  </si>
  <si>
    <t>ถนนสายลำพูน-ดอยติ ตำบลเวียงยอง อำเภอเมืองลำพูน ลำพูน 51000</t>
  </si>
  <si>
    <t>หจก. เถิน-นภา</t>
  </si>
  <si>
    <t>ถนนพหลโยธิน ตำบลเถินบุรี อำเภอเถิน ลำปาง 52160</t>
  </si>
  <si>
    <t>ตำบลสบปราบ อำเภอสบปราบ ลำปาง 52170</t>
  </si>
  <si>
    <t>ตำบลทุ่งงาม อำเภอเสริมงาม ลำปาง 52210</t>
  </si>
  <si>
    <t>ตำบลนาครัว อำเภอแม่ทะ ลำปาง 52150</t>
  </si>
  <si>
    <t>ตำบลท่าผา อำเภอเกาะคา ลำปาง 52130</t>
  </si>
  <si>
    <t>- สกก. เกาะคา สาขา 1</t>
  </si>
  <si>
    <t>ถนนเกาะคา-ห้างฉัตร ตำบลลำปางหลวง อำเภอเกาะคา ลำปาง 52130</t>
  </si>
  <si>
    <t>ถนนสายลำปาง-งาว ตำบลชมพู อำเภอเมืองลำปาง ลำปาง 52100</t>
  </si>
  <si>
    <t>ตำบลใหม่พัฒนา อำเภอเกาะคา ลำปาง 52130</t>
  </si>
  <si>
    <t>ถนนสายลำปาง-เชียงใหม่ ตำบลปงยางคก อำเภอห้างฉัตร ลำปาง 52190</t>
  </si>
  <si>
    <t>ถนนจามเทวี ตำบลบ่อแฮ้ว อำเภอเมืองลำปาง ลำปาง 52100</t>
  </si>
  <si>
    <t>ถนนพหลโยธิน ตำบลพิชัย อำเภอเมืองลำปาง ลำปาง 52000</t>
  </si>
  <si>
    <t>ถนนสายลำปาง-แจ้ห่ม ตำบลนิคมพัฒนา อำเภอเมืองลำปาง ลำปาง 52000</t>
  </si>
  <si>
    <t>ตำบลวิเชตนคร อำเภอแจ้ห่ม ลำปาง 52120</t>
  </si>
  <si>
    <t>ถนนลำปาง-แจ้ห่ม ตำบลแจ้ห่ม อำเภอแจ้ห่ม ลำปาง 52120</t>
  </si>
  <si>
    <t>ตำบลพญาแมน อำเภอพิชัย อุตรดิตถ์ 53120</t>
  </si>
  <si>
    <t>ตำบลในเมือง อำเภอพิชัย อุตรดิตถ์ 53120</t>
  </si>
  <si>
    <t>ถนนวังกะพี้-ตรอน-พิชัย ตำบลท่าสัก อำเภอพิชัย อุตรดิตถ์ 53220</t>
  </si>
  <si>
    <t>ตำบลบ้านแก่ง อำเภอตรอน อุตรดิตถ์ 53140</t>
  </si>
  <si>
    <t>ตำบลบ่อทอง อำเภอทองแสนขัน อุตรดิตถ์ 53230</t>
  </si>
  <si>
    <t>ถนนสำราญรื่น ตำบลวังแดง อำเภอตรอน อุตรดิตถ์ 53140</t>
  </si>
  <si>
    <t>- สกก. เมืองลับแล สาขา 6</t>
  </si>
  <si>
    <t>ถนนบ้านดงสระแก้ว ตำบลไผ่ล้อม อำเภอลับแล อุตรดิตถ์ 53210</t>
  </si>
  <si>
    <t>ถนนสายอุตรดิตถ์-วังกะพี้ ตำบลบ้านเกาะ อำเภอเมืองอุตรดิตถ์ อุตรดิตถ์ 53170</t>
  </si>
  <si>
    <t>ตำบลทุ่งยั้ง อำเภอลับแล อุตรดิตถ์ 53210</t>
  </si>
  <si>
    <t>ถนนบ้านตลิ่งต่ำ ตำบลชัยชุมพล อำเภอลับแล อุตรดิตถ์ 53130</t>
  </si>
  <si>
    <t>ถนนบรมอาสน์ ตำบลท่าเสา อำเภอเมืองอุตรดิตถ์ อุตรดิตถ์ 53000</t>
  </si>
  <si>
    <t>ถนนอินใจมี ตำบลฝายหลวง อำเภอลับแล อุตรดิตถ์ 53130</t>
  </si>
  <si>
    <t>ตำบลท่าเสา อำเภอเมืองอุตรดิตถ์ อุตรดิตถ์ 53000</t>
  </si>
  <si>
    <t>ถนนสายเอเชีย ตำบลงิ้วงาม อำเภอเมืองอุตรดิตถ์ อุตรดิตถ์ 53000</t>
  </si>
  <si>
    <t>ตำบลแม่พลู อำเภอลับแล อุตรดิตถ์ 53210</t>
  </si>
  <si>
    <t>ตำบลแสนตอ อำเภอน้ำปาด อุตรดิตถ์ 53110</t>
  </si>
  <si>
    <t>ถนนทางหลวงสาย 1047 (ห้วยหูด-ฟากท่า) ตำบลฟากท่า อำเภอฟากท่า อุตรดิตถ์ 53160</t>
  </si>
  <si>
    <t>ตำบลบ้านเสี้ยว อำเภอฟากท่า อุตรดิตถ์ 53160</t>
  </si>
  <si>
    <t>ตำบลม่วงเจ็ดต้น อำเภอบ้านโคก อุตรดิตถ์ 53180</t>
  </si>
  <si>
    <t>- สกก. วังชิ้น สาขา 1</t>
  </si>
  <si>
    <t>ตำบลนาพูน อำเภอวังชิ้น แพร่ 54160</t>
  </si>
  <si>
    <t>ถนนสายเด่นชัย-ศรีสัชนาลัย ตำบลเด่นชัย อำเภอเด่นชัย แพร่ 54110</t>
  </si>
  <si>
    <t>ถนนยันตรกิจโกศล ตำบลสูงเม่น อำเภอสูงเม่น แพร่ 54130</t>
  </si>
  <si>
    <t>ตำบลป่าแมต อำเภอเมืองแพร่ แพร่ 54000</t>
  </si>
  <si>
    <t>ถนนยันตรกิจโกศล ตำบลในเวียง อำเภอเมืองแพร่ แพร่ 54000</t>
  </si>
  <si>
    <t>ตำบลร่องฟอง อำเภอเมืองแพร่ แพร่ 54000</t>
  </si>
  <si>
    <t>ถนนยันตรกิจโกศล ตำบลทุ่งโฮ้ง อำเภอเมืองแพร่ แพร่ 54000</t>
  </si>
  <si>
    <t>ถนนยันตรกิจโกศล ตำบลแม่คำมี อำเภอเมืองแพร่ แพร่ 54000</t>
  </si>
  <si>
    <t>ตำบลหนองม่วงไข่ อำเภอหนองม่วงไข่ แพร่ 54170</t>
  </si>
  <si>
    <t>ถนนเจ้าฟ้า ตำบลศรีษะเกษ อำเภอนาน้อย น่าน 55150</t>
  </si>
  <si>
    <t>ถนนแพร่-น่าน ตำบลอ่ายนาไสย อำเภอเวียงสา น่าน 55110</t>
  </si>
  <si>
    <t>- สกก. เวียงสา สาขา 1</t>
  </si>
  <si>
    <t>ถนนยันตรกิจโกศล ตำบลกลางเวียง อำเภอเวียงสา น่าน 55110</t>
  </si>
  <si>
    <t>ถนนสายน่าน-เวียงสา ตำบลดู่ใต้ อำเภอเมืองน่าน น่าน 55000</t>
  </si>
  <si>
    <t>ถนนสายน่าน-เชียงม่วน ตำบลไชยสถาน อำเภอเมืองน่าน น่าน 55000</t>
  </si>
  <si>
    <t>ถนนน่าน-ทุ่งช้าง ตำบลปัว อำเภอปัว น่าน 55120</t>
  </si>
  <si>
    <t>ตำบลบ้านมาง อำเภอเชียงม่วน พะเยา 56160</t>
  </si>
  <si>
    <t>ถนนสายพะเยา-เชียงคำ ตำบลดอกคำใต้ อำเภอดอกคำใต้ พะเยา 56120</t>
  </si>
  <si>
    <t>ตำบลนาปรัง อำเภอปง พะเยา 56140</t>
  </si>
  <si>
    <t>ถนนพะเยา-เชียงราย ตำบลแม่ปืม อำเภอเมืองพะเยา พะเยา 56000</t>
  </si>
  <si>
    <t>ถนนสายจุน-ปง ตำบลจุน อำเภอจุน พะเยา 56150</t>
  </si>
  <si>
    <t>- สกก. จุน สาขา 1</t>
  </si>
  <si>
    <t>ถนนจุน-ป่าแดด ตำบลหงส์หิน อำเภอจุน พะเยา 56150</t>
  </si>
  <si>
    <t>ตำบลทุ่งรวงทอง อำเภอจุน พะเยา 56150</t>
  </si>
  <si>
    <t>ตำบลขุนยวม อำเภอขุนยวม แม่ฮ่องสอน 58140</t>
  </si>
  <si>
    <t>ตำบลจองคำ อำเภอเมืองแม่ฮ่องสอน แม่ฮ่องสอน 58000</t>
  </si>
  <si>
    <t>ถนนสายป่าแดด-ป่าแงะ ตำบลป่าแดด อำเภอป่าแดด เชียงราย 57190</t>
  </si>
  <si>
    <t>ถนนเอเชีย ตำบลเมืองพาน อำเภอพาน เชียงราย 57120</t>
  </si>
  <si>
    <t>ถนนพหลโยธิน ตำบลเจริญเมือง อำเภอพาน เชียงราย 57120</t>
  </si>
  <si>
    <t>ตำบลปล้อง อำเภอเทิง เชียงราย 57230</t>
  </si>
  <si>
    <t>ตำบลเวียง อำเภอเทิง เชียงราย 57160</t>
  </si>
  <si>
    <t>ถนนพหลโยธิน (พาน-เชียงราย) ตำบลจอมหมอกแก้ว อำเภอแม่ลาว เชียงราย 57250</t>
  </si>
  <si>
    <t>ตำบลเม็งราย อำเภอพญาเม็งราย เชียงราย 57290</t>
  </si>
  <si>
    <t>- สกก. พญาเม็งราย (สาขา 3)</t>
  </si>
  <si>
    <t>ตำบลตาดควัน อำเภอพญาเม็งราย เชียงราย 57290</t>
  </si>
  <si>
    <t>ถนนสายเชียงราย-เทิง ตำบลห้วยสัก อำเภอเมืองเชียงราย เชียงราย 57000</t>
  </si>
  <si>
    <t>ตำบลท่าสุด อำเภอเมืองเชียงราย เชียงราย 57100</t>
  </si>
  <si>
    <t>ถนนพหลโยธิน ตำบลแม่จัน อำเภอแม่จัน เชียงราย 57110</t>
  </si>
  <si>
    <t>ถนนสายเทิง-เชียงของ ตำบลเวียง อำเภอเชียงของ เชียงราย 57140</t>
  </si>
  <si>
    <t>ตำบลหงาว อำเภอเทิง เชียงราย 57160</t>
  </si>
  <si>
    <t>ตำบลแม่สาย อำเภอแม่สาย เชียงราย 57130</t>
  </si>
  <si>
    <t>ถนนสายตากฟ้า-ท่าตะโก ตำบลตากฟ้า อำเภอตากฟ้า นครสวรรค์ 60190</t>
  </si>
  <si>
    <t>ถนนพหลโยธิน ตำบลย่านมัทรี อำเภอพยุหะคีรี นครสวรรค์ 60130</t>
  </si>
  <si>
    <t>ตำบลไพศาลี อำเภอไพศาลี นครสวรรค์ 60220</t>
  </si>
  <si>
    <t>ถนนสายอินทร์บุรี-เขาทราย (11) ตำบลโคกเดื่อ อำเภอไพศาลี นครสวรรค์ 60220</t>
  </si>
  <si>
    <t>ถนนสายท่าตะโก-หนองบัว ตำบลท่าตะโก อำเภอท่าตะโก นครสวรรค์ 60160</t>
  </si>
  <si>
    <t>- สกก. โกรกพระ สาขา 2</t>
  </si>
  <si>
    <t>ถนนนครสวรรค์-โกรกพระ ตำบลตะเคียนเลื่อน อำเภอเมืองนครสวรรค์ นครสวรรค์ 60000</t>
  </si>
  <si>
    <t>- สกก. โกรกพระ สาขา 5</t>
  </si>
  <si>
    <t>ถนนเลี่ยงเมือง ตำบลนครสวรรค์ตก อำเภอเมืองนครสวรรค์ นครสวรรค์ 60000</t>
  </si>
  <si>
    <t>ตำบลโกรกพระ อำเภอโกรกพระ นครสวรรค์ 60170</t>
  </si>
  <si>
    <t>ถนนสายนครสวรรค์-ชุมแสง ตำบลเกรียงไกร อำเภอเมืองนครสวรรค์ นครสวรรค์ 60000</t>
  </si>
  <si>
    <t>ตำบลลาดยาว อำเภอลาดยาว นครสวรรค์ 60150</t>
  </si>
  <si>
    <t>ถนนพหลโยธิน ตำบลหนองกรด อำเภอเมืองนครสวรรค์ นครสวรรค์ 60240</t>
  </si>
  <si>
    <t>ตำบลหนองกรด อำเภอเมืองนครสวรรค์ นครสวรรค์ 60240</t>
  </si>
  <si>
    <t>ตำบลวังบ่อ อำเภอหนองบัว นครสวรรค์ 60110</t>
  </si>
  <si>
    <t>ตำบลแม่เปิน อำเภอแม่เปิน นครสวรรค์ 60150</t>
  </si>
  <si>
    <t>ตำบลมหาโพธิ อำเภอเก้าเลี้ยว นครสวรรค์ 60230</t>
  </si>
  <si>
    <t>ถนนสายอินทร์บุรี-เขาทราย ตำบลหนองบัว อำเภอหนองบัว นครสวรรค์ 60110</t>
  </si>
  <si>
    <t>ตำบลเก้าเลี้ยว อำเภอเก้าเลี้ยว นครสวรรค์ 60230</t>
  </si>
  <si>
    <t>ตำบลศาลเจ้าไก่ต่อ อำเภอลาดยาว นครสวรรค์ 60150</t>
  </si>
  <si>
    <t>ถนนแสงสวรรค์เหนือ ตำบลชุมแสง อำเภอชุมแสง นครสวรรค์ 60120</t>
  </si>
  <si>
    <t>ถนนหนองสังข์-บรรพตพิสัย ตำบลท่างิ้ว อำเภอบรรพตพิสัย นครสวรรค์ 60180</t>
  </si>
  <si>
    <t>ถนนสายนครสวรรค์-พิษณุโลก ตำบลหนองกรด อำเภอบรรพตพิสัย นครสวรรค์ 60180</t>
  </si>
  <si>
    <t>ตำบลบ้านไร่ อำเภอบ้านไร่ อุทัยธานี 61140</t>
  </si>
  <si>
    <t>ถนนบ้านไร่-การุ้ง อุทัยธานี ตำบลเมืองการุ้ง อำเภอบ้านไร่ อุทัยธานี 61180</t>
  </si>
  <si>
    <t>ตำบลสุขฤทัย อำเภอห้วยคต อุทัยธานี 61170</t>
  </si>
  <si>
    <t>ถนนทางหลวงสายหนองฉาง-บ้านไร่ ตำบลเขาบางแกรก อำเภอหนองฉาง อุทัยธานี 61170</t>
  </si>
  <si>
    <t>ตำบลหนองขาหย่าง อำเภอหนองขาหย่าง อุทัยธานี 61130</t>
  </si>
  <si>
    <t>ถนนอุทัย-พหลโยธิน ตำบลสะแกกรัง อำเภอเมืองอุทัยธานี อุทัยธานี 61000</t>
  </si>
  <si>
    <t>ถนนรักการดี ตำบลอุทัยใหม่ อำเภอเมืองอุทัยธานี อุทัยธานี 61000</t>
  </si>
  <si>
    <t>ตำบลห้วยคต อำเภอห้วยคต อุทัยธานี 61170</t>
  </si>
  <si>
    <t>ถนนหนองฉาง-บ้านไร่ ตำบลหนองสรวง อำเภอหนองฉาง อุทัยธานี 61110</t>
  </si>
  <si>
    <t>ตำบลหนองสรวง อำเภอหนองฉาง อุทัยธานี 61110</t>
  </si>
  <si>
    <t>- สกก. ทัพทัน (สาขา 1)</t>
  </si>
  <si>
    <t>ถนนสายทัพทัน-อุทัยธานี ตำบลทุ่งนาไทย อำเภอทัพทัน อุทัยธานี 61120</t>
  </si>
  <si>
    <t>ตำบลทัพทัน อำเภอทัพทัน อุทัยธานี 61120</t>
  </si>
  <si>
    <t>ตำบลประดู่ยืน อำเภอลานสัก อุทัยธานี 61160</t>
  </si>
  <si>
    <t>ตำบลทุ่งนางาม อำเภอลานสัก อุทัยธานี 61160</t>
  </si>
  <si>
    <t>ตำบลลานสัก อำเภอลานสัก อุทัยธานี 61160</t>
  </si>
  <si>
    <t>ตำบลส่วางอารมณ์ อำเภอสว่างอารมณ์ อุทัยธานี 61150</t>
  </si>
  <si>
    <t>ตำบลไผ่เขียว อำเภอสว่างอารมณ์ อุทัยธานี 61150</t>
  </si>
  <si>
    <t>ตำบลท่าข้าม อำเภอพนัสนิคม ชลบุรี 20140</t>
  </si>
  <si>
    <t>- บางจาก - พนัสนิคม 2</t>
  </si>
  <si>
    <t>ถนนสายชลบุรี-พนัสนิคม (315) ตำบลบ้านเซิด อำเภอพนัสนิคม ชลบุรี 20140</t>
  </si>
  <si>
    <t>ถนนสายบายพาส-ชลบุรี ตำบลห้วยกะปิ อำเภอเมืองชลบุรี ชลบุรี 20000</t>
  </si>
  <si>
    <t>- บางจาก - ชลบุรี 101</t>
  </si>
  <si>
    <t>ถนนสุขุมวิท ตำบลเสม็ด อำเภอเมืองชลบุรี ชลบุรี 20000</t>
  </si>
  <si>
    <t>ถนนสุขประยูร ตำบลวัดโบสถ์ อำเภอพนัสนิคม ชลบุรี 20140</t>
  </si>
  <si>
    <t>ถนนทางหลวงสายชลบุรี-บ้านบึง ตำบลมาบไผ่ อำเภอบ้านบึง ชลบุรี 20170</t>
  </si>
  <si>
    <t>ถนนสายบ้านบึง-แกลง ตำบลบ้านบึง อำเภอบ้านบึง ชลบุรี 20170</t>
  </si>
  <si>
    <t>ตำบลหนองชาก อำเภอบ้านบึง ชลบุรี 20170</t>
  </si>
  <si>
    <t>ถนนสายบ้านบึง-บ้านค่าย ตำบลคลองกิ่ว อำเภอบ้านบึง ชลบุรี 20220</t>
  </si>
  <si>
    <t>ถนนทางหลวงหมายเลข 7 ตำบลทุ่งสุขลา อำเภอศรีราชา ชลบุรี 20110</t>
  </si>
  <si>
    <t>ตำบลหนองไผ่แก้ว อำเภอบ้านบึง ชลบุรี 20220</t>
  </si>
  <si>
    <t>ตำบลตะเคียนเตี้ย อำเภอบางละมุง ชลบุรี 20150</t>
  </si>
  <si>
    <t>ถนนสุขุมวิท ตำบลบางละมุง อำเภอบางละมุง ชลบุรี 20150</t>
  </si>
  <si>
    <t>ถนนสายปลวกแดง-หนองใหญ่ -ปรกฟ้า (3245) ตำบลบ่อทอง อำเภอบ่อทอง ชลบุรี 20140</t>
  </si>
  <si>
    <t>ถนนสุขุมวิท ตำบลหนองปรือ อำเภอบางละมุง ชลบุรี 20260</t>
  </si>
  <si>
    <t>ถนนพัทยาเหนือ ตำบลนาเกลือ อำเภอบางละมุง ชลบุรี 20150</t>
  </si>
  <si>
    <t>ร้านค้าในเครือ: ใบจาก, Inthanin Coffee, Green Serve, Green Wash, Green Tyre Express, ATM - หจก. อนุสกา เซอร์วิส</t>
  </si>
  <si>
    <t>ตำบลนาจอมเทียน อำเภอสัตหีบ ชลบุรี 20180</t>
  </si>
  <si>
    <t>ถนนสุขุมวิท ตำบลสัตหีบ อำเภอสัตหีบ ชลบุรี 20180</t>
  </si>
  <si>
    <t>ถนนสุขุมวิท (สอ.2/ สอรฝ) ตำบลสัตหีบ อำเภอสัตหีบ ชลบุรี 20180</t>
  </si>
  <si>
    <t>ถนนปลวกแดง – ชลบุรี ตำบลปลวกแดง อำเภอปลวกแดง ระยอง 21140</t>
  </si>
  <si>
    <t>ถนน3245 ตำบลแม่น้ำคู้ อำเภอปลวกแดง ระยอง 21140</t>
  </si>
  <si>
    <t>ถนน3191 ตำบลแม่น้ำคู้ อำเภอปลวกแดง ระยอง 21140</t>
  </si>
  <si>
    <t>ตำบลละหาร อำเภอปลวกแดง ระยอง 21140</t>
  </si>
  <si>
    <t>ตำบลนิคมพัฒนา อำเภอนิคมพัฒนา ระยอง 21180</t>
  </si>
  <si>
    <t>ถนนบ้านค่าย-บ้านบึง ตำบลหนองบัว อำเภอบ้านค่าย ระยอง 21120</t>
  </si>
  <si>
    <t>ถนน3139 ตำบลนิคมพัฒนา อำเภอนิคมพัฒนา ระยอง 21180</t>
  </si>
  <si>
    <t>ตำบลหนองบัว อำเภอบ้านค่าย ระยอง 21120</t>
  </si>
  <si>
    <t>ถนนสุขุมวิท ตำบลบ้านฉาง อำเภอบ้านฉาง ระยอง 21130</t>
  </si>
  <si>
    <t>ถนนวังจันทร์-บ้านค่าย ตำบลชุมแสง อำเภอวังจันทร์ ระยอง 21210</t>
  </si>
  <si>
    <t>ถนนบ้านค่าย-ระยอง ตำบลบ้านค่าย อำเภอบ้านค่าย ระยอง 21120</t>
  </si>
  <si>
    <t>ถนนสายบ้านบึง-แกลง ตำบลพลตาเอี่ยม อำเภอวังจันทร์ ระยอง 21210</t>
  </si>
  <si>
    <t>ถนน3377 ตำบลห้วยทับมอญ อำเภอเขาชะเมา ระยอง 21110</t>
  </si>
  <si>
    <t>ถนนสายบ้านบึง-แกลง ตำบลกระแสบน อำเภอแกลง ระยอง 21110</t>
  </si>
  <si>
    <t>ถนนหาดแม่รำพึง ตำบลตะพง อำเภอเมืองระยอง ระยอง 21000</t>
  </si>
  <si>
    <t>ถนนสุขุมวิทเทศบาล ตำบลทางเกวียน อำเภอแกลง ระยอง 21110</t>
  </si>
  <si>
    <t>ถนนสุขุมวิท ตำบลทางเกวียน อำเภอแกลง ระยอง 21110</t>
  </si>
  <si>
    <t>ถนนสายแก่งหางแมว-นายายอาม ตำบลแก่งหางแมว อำเภอแก่งหางแมว จันทบุรี 22160</t>
  </si>
  <si>
    <t>ถนนสายนายายอาม-เขาวงกต ตำบลเขาวงกต อำเภอแก่งหางแมว จันทบุรี 22160</t>
  </si>
  <si>
    <t>ถนนสุขุมวิท ตำบลนายายอาม อำเภอนายายอาม จันทบุรี 22160</t>
  </si>
  <si>
    <t>ถนนสายจันทบุรี-สระแก้ว ตำบลทรายขาว อำเภอสอยดาว จันทบุรี 22180</t>
  </si>
  <si>
    <t>- บางจาก - ท่าใหม่ 2</t>
  </si>
  <si>
    <t>ถนนสุขุมวิท ตำบลทุ่งเบญจา อำเภอท่าใหม่ จันทบุรี 22170</t>
  </si>
  <si>
    <t>- บางจาก - ท่าใหม่ 1</t>
  </si>
  <si>
    <t>ถนนบำราศนราดูร ตำบลชากไทย อำเภอเขาคิชฌกูฏ จันทบุรี 22210</t>
  </si>
  <si>
    <t>ถนนสุขุมวิท ตำบลเขาบายศรี อำเภอท่าใหม่ จันทบุรี 22120</t>
  </si>
  <si>
    <t>ถนน317 ตำบลทับไทร อำเภอโป่งน้ำร้อน จันทบุรี 22140</t>
  </si>
  <si>
    <t>ถนน317 ตำบลมะขาม อำเภอมะขาม จันทบุรี 22150</t>
  </si>
  <si>
    <t>ถนนญาณวิโรจน์ ตำบลเกาะขวาง อำเภอเมืองจันทบุรี จันทบุรี 22000</t>
  </si>
  <si>
    <t>ถนน3149 ตำบลพลิ้ว อำเภอแหลมสิงห์ จันทบุรี 22190</t>
  </si>
  <si>
    <t>ถนนสุขุมวิท ตำบลขลุง อำเภอขลุง จันทบุรี 22110</t>
  </si>
  <si>
    <t>ตำบลบ่อ อำเภอขลุง จันทบุรี 22110</t>
  </si>
  <si>
    <t>- หจก. ธนาพาณิชย์ตราด (2524)</t>
  </si>
  <si>
    <t>ถนนสุขุมวิท ตำบลแสนตุ้ง อำเภอเขาสมิง ตราด 23150</t>
  </si>
  <si>
    <t>ถนนสุขุมวิท ตำบลเขาสมิง อำเภอเขาสมิง ตราด 23130</t>
  </si>
  <si>
    <t>ถนน3148 ตำบลแหลมงอบ อำเภอแหลมงอบ ตราด 23120</t>
  </si>
  <si>
    <t>ถนนสุขุมวิท ตำบลวังกระแจะ อำเภอเมืองตราด ตราด 23000</t>
  </si>
  <si>
    <t>ถนนสายตราด-คลองใหญ่ ตำบลเนินทราย อำเภอเมืองตราด ตราด 23000</t>
  </si>
  <si>
    <t>- บจก. เอส.วี.โพรเกรสซีฟ (สาขาบางปะกง 1)</t>
  </si>
  <si>
    <t>ตำบลบางวัว อำเภอบางปะกง ฉะเชิงเทรา 24180</t>
  </si>
  <si>
    <t>- บจก. ซี 123 ซี</t>
  </si>
  <si>
    <t>ถนนจรัลยานนท์ (3286) ตำบลท่าสะอ้าน อำเภอบางปะกง ฉะเชิงเทรา 24130</t>
  </si>
  <si>
    <t>- บางจาก - สุวินทวงศ์ (1)</t>
  </si>
  <si>
    <t>ถนนสุวินทวงศ์ ตำบลวังตะเคียน อำเภอเมืองฉะเชิงเทรา ฉะเชิงเทรา 24000</t>
  </si>
  <si>
    <t>- บางจาก - สุวินทวงศ์ (3)</t>
  </si>
  <si>
    <t>ตำบลวังตะเคียน อำเภอเมืองฉะเชิงเทรา ฉะเชิงเทรา 24000</t>
  </si>
  <si>
    <t>ตำบลหน้าเมือง อำเภอเมืองฉะเชิงเทรา ฉะเชิงเทรา 24000</t>
  </si>
  <si>
    <t>ตำบลหมอนทอง อำเภอบางน้ำเปรี้ยว ฉะเชิงเทรา 24150</t>
  </si>
  <si>
    <t>ตำบลโพรงอากาศ อำเภอบางน้ำเปรี้ยว ฉะเชิงเทรา 24150</t>
  </si>
  <si>
    <t>ตำบลบ้านใหม่ อำเภอเมืองฉะเชิงเทรา ฉะเชิงเทรา 24000</t>
  </si>
  <si>
    <t>ตำบลบ้านโพธิ์ อำเภอบ้านโพธิ์ ฉะเชิงเทรา 24140</t>
  </si>
  <si>
    <t>ถนนสายฉะเชิงเทรา-พนมสารคาม ตำบลบางไผ่ อำเภอเมืองฉะเชิงเทรา ฉะเชิงเทรา 24000</t>
  </si>
  <si>
    <t>ถนนทางหลวงแผ่นดินสายฉะเชิงเทรา-กบินทร์บุรี (304) ตำบลเสม็ดเหนือ อำเภอบางคล้า ฉะเชิงเทรา 24110</t>
  </si>
  <si>
    <t>ถนนบางคล้า-แปลงยาว ตำบลบางคล้า อำเภอบางคล้า ฉะเชิงเทรา 24110</t>
  </si>
  <si>
    <t>- บจก. ทวีทองปิโตรเลียม (1995)</t>
  </si>
  <si>
    <t>ถนนสายฉะเชิงเทรา-สัตหีบ (331) ตำบลวังเย็น อำเภอแปลงยาว ฉะเชิงเทรา 24190</t>
  </si>
  <si>
    <t>ตำบลหนองยาว อำเภอพนมสารคาม ฉะเชิงเทรา 24120</t>
  </si>
  <si>
    <t>- บจก. เอส.วี.โพรเกรสซีฟ (สาขาพนมสารคาม 1)</t>
  </si>
  <si>
    <t>ตำบลเขาหินซ้อน อำเภอพนมสารคาม ฉะเชิงเทรา 24120</t>
  </si>
  <si>
    <t>- สก. เครดิตยูเนี่ยนเกษตรกรรมทบทวีบ้านห้วยหิน (สาขา 1)</t>
  </si>
  <si>
    <t>ถนนพนมสารคาม-คลองหาด ตำบลลาดกระทิง อำเภอสนามชัยเขต ฉะเชิงเทรา 24160</t>
  </si>
  <si>
    <t>หจก. บ้านสร้าง เซอร์วิส กรุ๊ป</t>
  </si>
  <si>
    <t>ถนนทางหลวงสาย (3481) ตำบลบางกระเบา อำเภอบ้านสร้าง ปราจีนบุรี 25150</t>
  </si>
  <si>
    <t>ตำบลบางพลวง อำเภอบ้านสร้าง ปราจีนบุรี 25150</t>
  </si>
  <si>
    <t>ถนนสุวินทวงศ์ ตำบลโคกปืบ อำเภอศรีมโหสถ ปราจีนบุรี 25190</t>
  </si>
  <si>
    <t>ถนนสุวรรณศร (33) ตำบลประจันตคาม อำเภอประจันตคาม ปราจีนบุรี 25130</t>
  </si>
  <si>
    <t>ตำบลศรีมหาโพธิ อำเภอศรีมหาโพธิ ปราจีนบุรี 25140</t>
  </si>
  <si>
    <t>ถนนสุวรรณศร ตำบลนนทรี อำเภอกบินทร์บุรี ปราจีนบุรี 25110</t>
  </si>
  <si>
    <t>ถนนสาย304 ตำบลเมืองเก่า อำเภอกบินทร์บุรี ปราจีนบุรี 25110</t>
  </si>
  <si>
    <t>ตำบลทุ่งโพธิ์ อำเภอนาดี ปราจีนบุรี 25220</t>
  </si>
  <si>
    <t>ถนนสายบ้านนา-แก่งคอย ตำบลบ้านนา อำเภอบ้านนา นครนายก 26110</t>
  </si>
  <si>
    <t>ถนนสายบ้านนา-แก่งคอย ตำบลป่าขะ อำเภอบ้านนา นครนายก 26110</t>
  </si>
  <si>
    <t>- สกก. เมืองสระแก้ว สาขา 1</t>
  </si>
  <si>
    <t>ตำบลสระขวัญ อำเภอเมืองสระแก้ว สระแก้ว 27000</t>
  </si>
  <si>
    <t>ถนนสุวรรณศร ตำบลสระแก้ว อำเภอเมืองสระแก้ว สระแก้ว 27000</t>
  </si>
  <si>
    <t>ถนนจันทบุรี-สระแก้ว ตำบลวังน้ำเย็น อำเภอวังน้ำเย็น สระแก้ว 27210</t>
  </si>
  <si>
    <t>- สก. นิคมวังน้ำเย็น 1</t>
  </si>
  <si>
    <t>ตำบลคลองหินปูน อำเภอวังน้ำเย็น สระแก้ว 27210</t>
  </si>
  <si>
    <t>- สก. นิคมวังน้ำเย็น 2</t>
  </si>
  <si>
    <t>ตำบลวังน้ำเย็น อำเภอวังน้ำเย็น สระแก้ว 25210</t>
  </si>
  <si>
    <t>ถนนทางหลวงสาย 317 ตำบลวังสมบูรณ์ อำเภอวังน้ำเย็น สระแก้ว 27250</t>
  </si>
  <si>
    <t>- สกก. วัฒนานคร (สาขา 1)</t>
  </si>
  <si>
    <t>ตำบลท่าเตียน อำเภอวัฒนานคร สระแก้ว 27160</t>
  </si>
  <si>
    <t>ตำบลท่าแยก อำเภอเมืองสระแก้ว สระแก้ว 27000</t>
  </si>
  <si>
    <t>ถนนสุวรรณศร ตำบลวัฒนานคร อำเภอวัฒนานคร สระแก้ว 27160</t>
  </si>
  <si>
    <t>ถนนรัชตะวิถี ตำบลฟากห้วย อำเภออรัญประเทศ สระแก้ว 27120</t>
  </si>
  <si>
    <t>ตำบลบ้านด่าน อำเภออรัญประเทศ สระแก้ว 27120</t>
  </si>
  <si>
    <t>ตำบลตาพระยา อำเภอตาพระยา สระแก้ว 27180</t>
  </si>
  <si>
    <t>ถนนหนองคุ้มท่ามะปรางค์ ตำบลโป่งตาลอง อำเภอปากช่อง นครราชสีมา 30000</t>
  </si>
  <si>
    <t>ถนนสายสระบุรี-นครราชสีมา (2) ตำบลขนงพระ อำเภอปากช่อง นครราชสีมา 30130</t>
  </si>
  <si>
    <t>ถนนมิตรภาพ ตำบลลาดบัวขาว อำเภอสีคิ้ว นครราชสีมา 30340</t>
  </si>
  <si>
    <t>ตำบลมิตรภาพ อำเภอสีคิ้ว นครราชสีมา 30140</t>
  </si>
  <si>
    <t>- บางจาก - สูงเนิน 2</t>
  </si>
  <si>
    <t>ถนนมิตรภาพ ตำบลมะเกลือใหม่ อำเภอสูงเนิน นครราชสีมา 30170</t>
  </si>
  <si>
    <t>ถนนสืบศิริ ตำบลเมืองปัก อำเภอปักธงชัย นครราชสีมา 30150</t>
  </si>
  <si>
    <t>ถนนมิตรสัมพันธ์ ตำบลสูงเนิน อำเภอสูงเนิน นครราชสีมา 30170</t>
  </si>
  <si>
    <t>ตำบลบ้านใหม่ อำเภอครบุรี นครราชสีมา 30250</t>
  </si>
  <si>
    <t>ตำบลสูงเนิน อำเภอสูงเนิน นครราชสีมา 30170</t>
  </si>
  <si>
    <t>ถนนสายโชคชัย-เดชอุดม ตำบลโชคชัย อำเภอโชคชัย นครราชสีมา 30190</t>
  </si>
  <si>
    <t>ถนนสายโคกกรวด-หนองสวง ตำบลขามทะเลสอ อำเภอขามทะเลสอ นครราชสีมา 30280</t>
  </si>
  <si>
    <t>ถนนสายกบินทร์-นครราชสีมา ตำบลหนองจะบก อำเภอเมืองนครราชสีมา นครราชสีมา 30000</t>
  </si>
  <si>
    <t>ตำบลเสิงสาง อำเภอเสิงสาง นครราชสีมา 30330</t>
  </si>
  <si>
    <t>ถนนสืบศิริ ตำบลในเมือง อำเภอเมืองนครราชสีมา นครราชสีมา 30000</t>
  </si>
  <si>
    <t>ถนนสายโชคชัย-เดชอุดม ตำบลแหลมทอง อำเภอหนองบุญมาก นครราชสีมา 30410</t>
  </si>
  <si>
    <t>- หจก. 7 ก้าว</t>
  </si>
  <si>
    <t>ถนนพิบูลละเอียด ตำบลในเมือง อำเภอเมืองนครราชสีมา นครราชสีมา 30000</t>
  </si>
  <si>
    <t>ถนนสุรนารายณ์ ตำบลในเมือง อำเภอเมืองนครราชสีมา นครราชสีมา 30000</t>
  </si>
  <si>
    <t>ถนนทางหลวงสาย 2148 ด่านขุนทด-หนองสรวง อำเภอด่านขุนทด นครราชสีมา 30210</t>
  </si>
  <si>
    <t>ถนนสุรนารายณ์ ตำบลโนนไทย อำเภอโนนไทย นครราชสีมา 30220</t>
  </si>
  <si>
    <t>ตำบลจักราช อำเภอจักราช นครราชสีมา 30230</t>
  </si>
  <si>
    <t>ถนนมิตรภาพโนนสูง ตำบลใหม่ อำเภอโนนสูง นครราชสีมา 30160</t>
  </si>
  <si>
    <t>ตำบลขามสะแกแสง อำเภอขามสะแกแสง นครราชสีมา 30290</t>
  </si>
  <si>
    <t>ตำบลทับสวาย อำเภอห้วยแถลง นครราชสีมา 30240</t>
  </si>
  <si>
    <t>ตำบลในเมือง อำเภอพิมาย นครราชสีมา 30110</t>
  </si>
  <si>
    <t>ถนนหนองหัวพาน-บ้านหญ้าคา ตำบลเมืองนาท อำเภอขามสะแกแสง นครราชสีมา 30290</t>
  </si>
  <si>
    <t>ถนนสายเมืองคง-บ้านวัด ตำบลเมืองคง อำเภอคง นครราชสีมา 30260</t>
  </si>
  <si>
    <t>ตำบลโนนแดง อำเภอโนนแดง นครราชสีมา 30360</t>
  </si>
  <si>
    <t>ตำบลชุมพวง อำเภอชุมพวง นครราชสีมา 30270</t>
  </si>
  <si>
    <t>ถนนนิเวศรัตน์ ตำบลด่านช้าง อำเภอบัวใหญ่ นครราชสีมา 30120</t>
  </si>
  <si>
    <t>ถนนสายบัวใหญ่-ชัยภูมิ ตำบลขุนทอง อำเภอบัวใหญ่ นครราชสีมา 30120</t>
  </si>
  <si>
    <t>ถนนสายประทาย-ชุมพวง ตำบลประทาย อำเภอประทาย นครราชสีมา 30180</t>
  </si>
  <si>
    <t>ถนนสายโชคชัย-เดชอุดม ตำบลหนองกี่ อำเภอหนองกี่ บุรีรัมย์ 31210</t>
  </si>
  <si>
    <t>ตำบลปะคำ อำเภอปะคำ บุรีรัมย์ 31220</t>
  </si>
  <si>
    <t>ถนนโชคชัย-เดชอุดม ตำบลนางรอง อำเภอนางรอง บุรีรัมย์ 31110</t>
  </si>
  <si>
    <t>ถนนสายละหานทราย-บ้านกรวด ตำบลละหานทราย อำเภอละหานทราย บุรีรัมย์ 31170</t>
  </si>
  <si>
    <t>ตำบลตาเป๊ก อำเภอเฉลิมพระเกียรติ บุรีรัมย์ 31110</t>
  </si>
  <si>
    <t>ถนนสายรพช.หนองหงส์-ลำปลายมาศ ตำบลไทยสามัคคี อำเภอหนองหงส์ บุรีรัมย์ 31240</t>
  </si>
  <si>
    <t>ตำบลประโคนชัย อำเภอประโคนชัย บุรีรัมย์ 31140</t>
  </si>
  <si>
    <t>ถนนสายบุรีรัมย์-ประโคนชัย ตำบลประโคนชัย อำเภอประโคนชัย บุรีรัมย์ 31140</t>
  </si>
  <si>
    <t>ตำบลลำปลายมาศ อำเภอลำปลายมาศ บุรีรัมย์ 31130</t>
  </si>
  <si>
    <t>ถนนสายบุรีรัมย์-ประโคนชัย ตำบลอิสาณ อำเภอเมืองบุรีรัมย์ บุรีรัมย์ 31000</t>
  </si>
  <si>
    <t>ถนนสายบุรีรัมย์-บ้านพลวง ตำบลอิสาณ อำเภอเมืองบุรีรัมย์ บุรีรัมย์ 31000</t>
  </si>
  <si>
    <t>ตำบลบ้านยาง อำเภอเมืองบุรีรัมย์ บุรีรัมย์ 31000</t>
  </si>
  <si>
    <t>ถนนทางหลวง 219 ตอนหนองบัวเจ้าป่า-บุรีรัมย์ ตำบลบ้านยาง อำเภอเมืองบุรีรัมย์ บุรีรัมย์ 31000</t>
  </si>
  <si>
    <t>ถนนสายบุรีรัมย์-พุทไธสง (2074) ตำบลคูเมือง อำเภอคูเมือง บุรีรัมย์ 31190</t>
  </si>
  <si>
    <t>ตำบลคูเมือง อำเภอคูเมือง บุรีรัมย์ 31190</t>
  </si>
  <si>
    <t>ตำบลแคนดง อำเภอแคนดง บุรีรัมย์ 31150</t>
  </si>
  <si>
    <t>ตำบลสตึก อำเภอสตึก บุรีรัมย์ 31150</t>
  </si>
  <si>
    <t>ถนนสายประทาย-ยโสธร (202) ตำบลพุทไธสง อำเภอพุทไธสง บุรีรัมย์ 31120</t>
  </si>
  <si>
    <t>ถนนสายนาโพธิ์-ดอนกอก ตำบลศรีสว่าง อำเภอนาโพธิ์ บุรีรัมย์ 31230</t>
  </si>
  <si>
    <t>ตำบลปรือ อำเภอปราสาท สุรินทร์ 32140</t>
  </si>
  <si>
    <t>ถนนสายสุรินทร์-ช่องจอม กม.25-26 ตำบลกังแอน อำเภอปราสาท สุรินทร์ 32140</t>
  </si>
  <si>
    <t>ถนนสายสุรินทร์-ช่องงอม ตำบลกาบเชิง อำเภอกาบเชิง สุรินทร์ 32210</t>
  </si>
  <si>
    <t>ตำบลตานี อำเภอปราสาท สุรินทร์ 32140</t>
  </si>
  <si>
    <t>- สกก. กาบเชิง สาขา 1</t>
  </si>
  <si>
    <t>ถนนสายสุรินทร์-ช่องจอม ตำบลตะเคียน อำเภอกาบเชิง สุรินทร์ 32210</t>
  </si>
  <si>
    <t>ถนนปัทมานนท์ ตำบลในเมือง อำเภอเมืองสุรินทร์ สุรินทร์ 32000</t>
  </si>
  <si>
    <t>ถนนสายสุรินทร์-สังขะ ตำบลสังขะ อำเภอสังขะ สุรินทร์ 32150</t>
  </si>
  <si>
    <t>ตำบลสังขะ อำเภอสังขะ สุรินทร์ 32150</t>
  </si>
  <si>
    <t>ตำบลระแงง อำเภอศีขรภูมิ สุรินทร์ 32110</t>
  </si>
  <si>
    <t>ตำบลชุมพลบุรี อำเภอชุมพลบุรี สุรินทร์ 32190</t>
  </si>
  <si>
    <t>ถนนทางหลวง 2081 ตำบลชุมพลบุรี อำเภอชุมพลบุรี สุรินทร์ 32190</t>
  </si>
  <si>
    <t>ถนนหลักเมือง ตำบลในเมือง อำเภอเมืองสุรินทร์ สุรินทร์ 32000</t>
  </si>
  <si>
    <t>- สกก. ลำดวน (สาขา 1)</t>
  </si>
  <si>
    <t>ตำบลแกใหญ่ อำเภอเมืองสุรินทร์ สุรินทร์ 32000</t>
  </si>
  <si>
    <t>ตำบลท่าสว่าง อำเภอเมืองสุรินทร์ สุรินทร์ 32000</t>
  </si>
  <si>
    <t>ถนนสายสุรินทร์-สังขะ ตำบลลำดวน อำเภอลำดวน สุรินทร์ 32000</t>
  </si>
  <si>
    <t>ตำบลสนม อำเภอสนม สุรินทร์ 32160</t>
  </si>
  <si>
    <t>- สกก. ปฏิรูปที่ดินทุ่งกุลาท่าตูม 2</t>
  </si>
  <si>
    <t>ตำบลพรมเทพ อำเภอท่าตูม สุรินทร์ 32120</t>
  </si>
  <si>
    <t>ถนนปัทมานนท์ ตำบลท่าตูม อำเภอท่าตูม สุรินทร์ 32120</t>
  </si>
  <si>
    <t>ตำบลกระเบื้อง อำเภอชุมพลบุรี สุรินทร์ 32190</t>
  </si>
  <si>
    <t>- สกก. ปฏิรูปที่ดินท่าตูม 1</t>
  </si>
  <si>
    <t>ตำบลทุ่งกุลา อำเภอท่าตูม สุรินทร์ 32120</t>
  </si>
  <si>
    <t>ตำบลไผ่ อำเภอรัตนบุรี สุรินทร์ 32130</t>
  </si>
  <si>
    <t>ตำบลบัวเชด อำเภอบัวเชด สุรินทร์ 32230</t>
  </si>
  <si>
    <t>ตำบลหนองไผ่ล้อม อำเภอสำโรงทาบ สุรินทร์ 32170</t>
  </si>
  <si>
    <t>ถนนเทศบาล ตำบลจอมพระ อำเภอจอมพระ สุรินทร์ 32180</t>
  </si>
  <si>
    <t>- สกก. รัตนบุรี (สาขา 1)</t>
  </si>
  <si>
    <t>ตำบลเบิด อำเภอรัตนบุรี สุรินทร์ 32130</t>
  </si>
  <si>
    <t>ถนนสายศรีขรภูมิ-รัตนบุรี ตำบลหัวงัว อำเภอสนม สุรินทร์ 32160</t>
  </si>
  <si>
    <t>ถนนสายขุขันธ์-โคกตาล ตำบลนิคมพัฒนา อำเภอขุขันธ์ ศรีสะเกษ 33140</t>
  </si>
  <si>
    <t>ตำบลพิมาย อำเภอปรางค์กู่ ศรีสะเกษ 33170</t>
  </si>
  <si>
    <t>ตำบลกระแชง อำเภอกันทรลักษ์ ศรีสะเกษ 33110</t>
  </si>
  <si>
    <t>ตำบลโนนค้อ อำเภอโนนคูณ ศรีสะเกษ 33250</t>
  </si>
  <si>
    <t>ถนนสายศรีสะเกษ-สุรินทร์ ตำบลห้วยทับทัน อำเภอห้วยทับทัน ศรีสะเกษ 33120</t>
  </si>
  <si>
    <t>ถนนทองมาก ตำบลในเมือง อำเภอเมืองศรีสะเกษ ศรีสะเกษ 33000</t>
  </si>
  <si>
    <t>ถนนพิชิตรังสรรค์ ตำบลดูน อำเภอกันทรารมย์ ศรีสะเกษ 33130</t>
  </si>
  <si>
    <t>ตำบลโซง อำเภอน้ำยืน อุบลราชธานี 34260</t>
  </si>
  <si>
    <t>ถนนแจ้งสนิท ตำบลเขื่องใน อำเภอเขื่องใน อุบลราชธานี 34150</t>
  </si>
  <si>
    <t>ถนนแจ้งสนิท ตำบลในเมือง อำเภอเมืองอุบลราชธานี อุบลราชธานี 34000</t>
  </si>
  <si>
    <t>ตำบลตาเกา อำเภอน้ำขุ่น อุบลราชธานี 34260</t>
  </si>
  <si>
    <t>ถนนเดชอุดม-หนองยาว ตำบลโพนงาม อำเภอเดชอุดม อุบลราชธานี 34160</t>
  </si>
  <si>
    <t>ถนนสายอุบล-ตระการ ตำบลไร่น้อย อำเภอเมืองอุบลราชธานี อุบลราชธานี 34000</t>
  </si>
  <si>
    <t>ถนนชยางกูร ตำบลม่วงสามสิบ อำเภอม่วงสามสิบ อุบลราชธานี 34140</t>
  </si>
  <si>
    <t>ถนนสายรพช.บ้านกลาง-นาจะหลวย ตำบลนาจะหลวย อำเภอนาจะหลวย อุบลราชธานี 34280</t>
  </si>
  <si>
    <t>ถนนสายวารินชำราบ-พิบูลมังสาหาญ ตำบลบุ่งมะแลง อำเภอสว่างวีระวงศ์ อุบลราชธานี 34190</t>
  </si>
  <si>
    <t>ตำบลบัวงาม อำเภอบุณฑริก อุบลราชธานี 34230</t>
  </si>
  <si>
    <t>ตำบลตาลสุม อำเภอตาลสุม อุบลราชธานี 34330</t>
  </si>
  <si>
    <t>ตำบลกุดชมภู อำเภอพิบูลมังสาหาร อุบลราชธานี 34110</t>
  </si>
  <si>
    <t>ถนนตระการ-เขมราฐ ตำบลขุหลุ อำเภอตระการพืชผล อุบลราชธานี 34130</t>
  </si>
  <si>
    <t>- สกก. กุดข้าวปุ้น สาขา 1</t>
  </si>
  <si>
    <t>ถนนกุดข้าวปุ้น-ปทุมราช ตำบลข้าวปุ้น อำเภอกุดข้าวปุ้น อุบลราชธานี 34270</t>
  </si>
  <si>
    <t>ตำบลข้าวปุ้น อำเภอกุดข้าวปุ้น อุบลราชธานี 34270</t>
  </si>
  <si>
    <t>ถนนห้วยยาง-โพธิ์ไทร ตำบลโพธิ์ไทร อำเภอโพธิ์ไทร อุบลราชธานี 34340</t>
  </si>
  <si>
    <t>ถนนอรุณประเสริฐ ตำบลเขมราฐ อำเภอเขมราฐ อุบลราชธานี 34170</t>
  </si>
  <si>
    <t>หจก. มหาเรืองชัย</t>
  </si>
  <si>
    <t>ถนนทางหลวงหมายเลข 2227 ตอนพนมไพร-มหาชนะชัย ตำบลฟ้าหยาด อำเภอมหาชนะชัย ยโสธร 35130</t>
  </si>
  <si>
    <t>ถนนแจ้งสนิท ตำบลในเมือง อำเภอเมืองยโสธร ยโสธร 35000</t>
  </si>
  <si>
    <t>ถนนทางหลวงหมายเลข 23 ตอนยโสธร-คำเขื่อนแก้ว ตำบลลุมพุก อำเภอคำเขื่อนแก้ว ยโสธร 35110</t>
  </si>
  <si>
    <t>ถนนสายยโสธร-กุดชุม ตำบลทรายมูล อำเภอทรายมูล ยโสธร 35170</t>
  </si>
  <si>
    <t>ถนนอรุณประเสริฐ ตำบลกระจาย อำเภอป่าติ้ว ยโสธร 33150</t>
  </si>
  <si>
    <t>ตำบลกุดชุม อำเภอกุดชุม ยโสธร 35140</t>
  </si>
  <si>
    <t>ถนนชยางกูร (212) ตำบลโคกสำราญ อำเภอเลิงนกทา ยโสธร 35120</t>
  </si>
  <si>
    <t>ตำบลสามแยก อำเภอเลิงนกทา ยโสธร 35120</t>
  </si>
  <si>
    <t>ตำบลบ้านเพชร อำเภอบำเหน็จณรงค์ ชัยภูมิ 36160</t>
  </si>
  <si>
    <t>ตำบลบ้านชวน อำเภอบำเหน็จณรงค์ ชัยภูมิ 36160</t>
  </si>
  <si>
    <t>ถนนชัยภูมิ-สีคิ้ว ตำบลบ้านกอก อำเภอจัตุรัส ชัยภูมิ 36130</t>
  </si>
  <si>
    <t>ถนนสายชัยภูมิ-สีคิ้ว ตำบลบ้านกอก อำเภอจัตุรัส ชัยภูมิ 36130</t>
  </si>
  <si>
    <t>- สกก. จัตุรัส (สาขา 2)</t>
  </si>
  <si>
    <t>ถนนชัยภูมิ-สีคิ้ว ตำบลละหาน อำเภอจัตุรัส ชัยภูมิ 36130</t>
  </si>
  <si>
    <t>- สกก. จัตุรัส (สาขา 1)</t>
  </si>
  <si>
    <t>ตำบลหนองบัวระเหว อำเภอหนองบัวระเหว ชัยภูมิ 36250</t>
  </si>
  <si>
    <t>ตำบลบ้านเขว้า อำเภอบ้านเขว้า ชัยภูมิ 36170</t>
  </si>
  <si>
    <t>ถนนสายชัยภูมิ-สีคิ้ว ตำบลหนองนาแซง อำเภอเมืองชัยภูมิ ชัยภูมิ 36000</t>
  </si>
  <si>
    <t>ตำบลโพนทอง อำเภอเมืองชัยภูมิ ชัยภูมิ 36000</t>
  </si>
  <si>
    <t>ตำบลหนองบัวแดง อำเภอหนองบัวแดง ชัยภูมิ 36210</t>
  </si>
  <si>
    <t>ตำบลโคกมั่งงอย อำเภอคอนสวรรค์ ชัยภูมิ 36140</t>
  </si>
  <si>
    <t>ถนนชัยภูมิ-ชุมแพ ตำบลหนองไผ่ อำเภอแก้งคร้อ ชัยภูมิ 36150</t>
  </si>
  <si>
    <t>ตำบลบ้านยาง อำเภอเกษตรสมบูรณ์ ชัยภูมิ 36120</t>
  </si>
  <si>
    <t>- สกก. เกษตรสมบูรณ์ (สาขา 2)</t>
  </si>
  <si>
    <t>ถนนเกษตรสมบูรณ์-ร่องแสนคำ ตำบลกุดเลาะ อำเภอเกษตรสมบูรณ์ ชัยภูมิ 36120</t>
  </si>
  <si>
    <t>ถนนสายภูเขียว-ชัยภูมิ ตำบลผักปัง อำเภอภูเขียว ชัยภูมิ 36110</t>
  </si>
  <si>
    <t>- สก. การเช่าซื้อที่ดินบ้านแท่น (สาขา 2)</t>
  </si>
  <si>
    <t>ตำบลบ้านเต่า อำเภอบ้านแท่น ชัยภูมิ 36190</t>
  </si>
  <si>
    <t>ตำบลบ้านแท่น อำเภอบ้านแท่น ชัยภูมิ 36190</t>
  </si>
  <si>
    <t>ตำบลดงบัง อำเภอคอนสาร ชัยภูมิ 36180</t>
  </si>
  <si>
    <t>ตำบลหนองแก้ว อำเภอหัวตะพาน อำนาจเจริญ 37240</t>
  </si>
  <si>
    <t>ถนนชยางกูร ตำบลบุ่ง อำเภอเมืองอำนาจเจริญ อำนาจเจริญ 37000</t>
  </si>
  <si>
    <t>ถนนสายนาไร่ใหญ่-ดอนหวาย ตำบลเสนางคนิคม อำเภอเสนางคนิคม อำนาจเจริญ 37290</t>
  </si>
  <si>
    <t>ตำบลเมืองใหม่ อำเภอศรีบุญเรือง หนองบัวลำภู 39180</t>
  </si>
  <si>
    <t>ตำบลโนนสัง อำเภอโนนสัง หนองบัวลำภู 39140</t>
  </si>
  <si>
    <t>ตำบลกุดคู่ อำเภอโนนสัง หนองบัวลำภู 39140</t>
  </si>
  <si>
    <t>ตำบลหัวนา อำเภอเมืองหนองบัวลำภู หนองบัวลำภู 39000</t>
  </si>
  <si>
    <t>ถนนสายอุดร-เลย ตำบลนากลาง อำเภอนากลาง หนองบัวลำภู 39170</t>
  </si>
  <si>
    <t>ตำบลเทพคีรี อำเภอนาวัง หนองบัวลำภู 39170</t>
  </si>
  <si>
    <t>ถนนพระไชยเชษฐา ตำบลสุวรรณคูหา อำเภอสุวรรณคูหา หนองบัวลำภู 39270</t>
  </si>
  <si>
    <t>ตำบลแวงน้อย อำเภอแวงน้อย ขอนแก่น 40230</t>
  </si>
  <si>
    <t>- หจก. ป.เจริญรัตน์ (2535)</t>
  </si>
  <si>
    <t>ถนนทางหลวงแผ่นดินหมายเลข 2 ตำบลหนองแวงโสกพระ อำเภอพล ขอนแก่น 40120</t>
  </si>
  <si>
    <t>ตำบลก้านเหลือง อำเภอแวงน้อย ขอนแก่น 40230</t>
  </si>
  <si>
    <t>ถนนเพลินจิตต์ ตำบลเมืองพล อำเภอพล ขอนแก่น 40120</t>
  </si>
  <si>
    <t>- สกก. เมืองพล จำกัด สาขา 1</t>
  </si>
  <si>
    <t>ตำบลโสกนกเต็น อำเภอพล ขอนแก่น 40120</t>
  </si>
  <si>
    <t>ตำบลหนองสองห้อง อำเภอหนองสองห้อง ขอนแก่น 40190</t>
  </si>
  <si>
    <t>ตำบลใหม่นาเพียง อำเภอแวงใหญ่ ขอนแก่น 40330</t>
  </si>
  <si>
    <t>ตำบลโนนศิลา อำเภอโนนศิลา ขอนแก่น 40110</t>
  </si>
  <si>
    <t>ตำบลเปือยน้อย อำเภอเปือยน้อย ขอนแก่น 40340</t>
  </si>
  <si>
    <t>ถนนมิตรภาพ ตำบลหนองน้ำใส อำเภอบ้านไผ่ ขอนแก่น 40110</t>
  </si>
  <si>
    <t>ถนนแจ้งสนิท ตำบลชนบท อำเภอชนบท ขอนแก่น 40180</t>
  </si>
  <si>
    <t>ตำบลแคนเหนือ อำเภอบ้านไผ่ ขอนแก่น 40110</t>
  </si>
  <si>
    <t>ถนนมิตรภาพ ตำบลบ้านไผ่ อำเภอบ้านไผ่ ขอนแก่น 40110</t>
  </si>
  <si>
    <t>ตำบลสวนหม่อน อำเภอมัญจาคีรี ขอนแก่น 40160</t>
  </si>
  <si>
    <t>ตำบลขัวเรียง อำเภอชุมแพ ขอนแก่น 40130</t>
  </si>
  <si>
    <t>ตำบลพระยืน อำเภอพระยืน ขอนแก่น 40320</t>
  </si>
  <si>
    <t>ถนนมะลิวัลย์ ตำบลหนองเรือ อำเภอหนองเรือ ขอนแก่น 40210</t>
  </si>
  <si>
    <t>ถนนมะลิวัลย์ ตำบลบ้านฝาง อำเภอบ้านฝาง ขอนแก่น 40270</t>
  </si>
  <si>
    <t>- บางจาก - ขอนแก่น 2</t>
  </si>
  <si>
    <t>ตำบลศิลา อำเภอเมืองขอนแก่น ขอนแก่น 40000</t>
  </si>
  <si>
    <t>ถนนเลี่ยงเมือง ตำบลบ้านเป็ด อำเภอเมืองขอนแก่น ขอนแก่น 40000</t>
  </si>
  <si>
    <t>- หจก. ขอนแก่นไตรเจริญ (1994)</t>
  </si>
  <si>
    <t>ถนนมะลิวัลย์ ตำบลบ้านเป็ด อำเภอเมืองขอนแก่น ขอนแก่น 40000</t>
  </si>
  <si>
    <t>- หจก. ขอนแก่นไตรเจริญ(1994)2</t>
  </si>
  <si>
    <t>ถนนเหล่านาดี ตำบลในเมือง อำเภอเมืองขอนแก่น ขอนแก่น 40000</t>
  </si>
  <si>
    <t>ถนนนิกรสำราญ ตำบลในเมือง อำเภอเมืองขอนแก่น ขอนแก่น 40000</t>
  </si>
  <si>
    <t>ถนนสายขอนแก่น-บ้านไผ่ (มิตรภาพ) ตำบลเมืองเก่า อำเภอเมืองขอนแก่น ขอนแก่น 40000</t>
  </si>
  <si>
    <t>ตำบลภูเวียง อำเภอภูเวียง ขอนแก่น 40150</t>
  </si>
  <si>
    <t>ถนนสายมิตรภาพ ตำบลบ้านค้อ อำเภอเมืองขอนแก่น ขอนแก่น 40000</t>
  </si>
  <si>
    <t>ตำบลบ้านขาม อำเภอน้ำพอง ขอนแก่น 40140</t>
  </si>
  <si>
    <t>ตำบลท่ากระเสริม อำเภอน้ำพอง ขอนแก่น 40140</t>
  </si>
  <si>
    <t>ตำบลบ้านดง อำเภออุบลรัตน์ ขอนแก่น 40250</t>
  </si>
  <si>
    <t>ตำบลหนองกุง อำเภอน้ำพอง ขอนแก่น 40140</t>
  </si>
  <si>
    <t>ตำบลสะอาด อำเภอน้ำพอง ขอนแก่น 40310</t>
  </si>
  <si>
    <t>ถนนทางหลวงหมายเลข 2110 (สายกระนวน-กาฬสินธุ์) ตำบลหนองโก อำเภอกระนวน ขอนแก่น 40170</t>
  </si>
  <si>
    <t>ตำบลคำม่วง อำเภอเขาสวนกวาง ขอนแก่น 40280</t>
  </si>
  <si>
    <t>ตำบลโนนสะอาด อำเภอโนนสะอาด อุดรธานี 41240</t>
  </si>
  <si>
    <t>ถนนสายมิตรภาพอุดร-ขอนแก่น ตำบลโนนสะอาด อำเภอโนนสะอาด อุดรธานี 41240</t>
  </si>
  <si>
    <t>ตำบลโนนหวาย อำเภอหนองวัวซอ อุดรธานี 41220</t>
  </si>
  <si>
    <t>ถนนสายกุมภวาปี-ศรีธาตุ ตำบลเวียงคำ อำเภอกุมภวาปี อุดรธานี 41110</t>
  </si>
  <si>
    <t>- สกก. วังสามหมอ (สาขา 1)</t>
  </si>
  <si>
    <t>ตำบลวังสามหมอ อำเภอวังสามหมอ อุดรธานี 41280</t>
  </si>
  <si>
    <t>ตำบลน้ำพ่น อำเภอหนองวัวซอ อุดรธานี 41360</t>
  </si>
  <si>
    <t>ตำบลโคกสะอาด อำเภอเมืองอุดรธานี อุดรธานี 41000</t>
  </si>
  <si>
    <t>ตำบลหนองไฮ อำเภอเมืองอุดรธานี อุดรธานี 41000</t>
  </si>
  <si>
    <t>ถนนสายอุดร-ขอนแก่น ตำบลโนนสูง อำเภอเมืองอุดรธานี อุดรธานี 41330</t>
  </si>
  <si>
    <t>ถนนสายกุดจับ-ทุ่งตาลเลียน (หมายเลข 2263) ตำบลเมืองเพีย อำเภอกุดจับ อุดรธานี 41250</t>
  </si>
  <si>
    <t>ถนนสายอุดร-กุดจับ ตำบลเมืองเพีย อำเภอกุดจับ อุดรธานี 41250</t>
  </si>
  <si>
    <t>ถนนสายอุดร-เลย ตำบลหมากแข้ง อำเภอเมืองอุดรธานี อุดรธานี 41000</t>
  </si>
  <si>
    <t>ถนนสายอุดรธานี-สกลนคร ตำบลหนองนาคำ อำเภอเมืองอุดรธานี อุดรธานี 41000</t>
  </si>
  <si>
    <t>ถนนสายบ้านเลื่อม-เชียงยืน ตำบลเชียงยืน อำเภอเมืองอุดรธานี อุดรธานี 41000</t>
  </si>
  <si>
    <t>ถนนถนนเลี่ยงเมือง ตรงข้ามการเคหะชุมชนอุดรธานี ตำบลหมากแข้ง อำเภอเมืองอุดรธานี อุดรธานี 41000</t>
  </si>
  <si>
    <t>ถนนหมู่บ้านค่ายเสรี ตำบลไชยวาน อำเภอไชยวาน อุดรธานี 41290</t>
  </si>
  <si>
    <t>ตำบลหมูม่น อำเภอเมืองอุดรธานี อุดรธานี 41000</t>
  </si>
  <si>
    <t>ถนนอภัยสำราญ ตำบลหนองหาน อำเภอหนองหาน อุดรธานี 41130</t>
  </si>
  <si>
    <t>ถนนสายอุดร-หนองคาย ตำบลนาข่า อำเภอเมืองอุดรธานี อุดรธานี 41000</t>
  </si>
  <si>
    <t>ถนนบ้านเจริญสุข ตำบลนางัว อำเภอน้ำโสม อุดรธานี 41210</t>
  </si>
  <si>
    <t>ถนนหนองเม็ก-บ้านดุง ตำบลทุ่งใหญ่ อำเภอทุ่งฝน อุดรธานี 41310</t>
  </si>
  <si>
    <t>- สกก. อำเภอเพ็ญ (สาขา 1)</t>
  </si>
  <si>
    <t>ถนนสุ่มเส้า-นาข่า ตำบลสุ่มเส้า อำเภอเพ็ญ อุดรธานี 41150</t>
  </si>
  <si>
    <t>ตำบลเพ็ญ อำเภอเพ็ญ อุดรธานี 41150</t>
  </si>
  <si>
    <t>ตำบลศรีสุทโธ อำเภอบ้านดุง อุดรธานี 41190</t>
  </si>
  <si>
    <t>ถนนสายเพ็ญ-สร้างคอม ตำบลสร้างคอม อำเภอสร้างคอม อุดรธานี 41260</t>
  </si>
  <si>
    <t>สกก. ภูกระดึง</t>
  </si>
  <si>
    <t>ตำบลห้วยส้ม อำเภอภูกระดึง เลย 42180</t>
  </si>
  <si>
    <t>ตำบลหนองคัน อำเภอภูหลวง เลย 42230</t>
  </si>
  <si>
    <t>ถนนมะลิวัลย์ ตำบลศรีสงคราม อำเภอวังสะพุง เลย 42130</t>
  </si>
  <si>
    <t>ตำบลผาอินทร์แปลง อำเภอเอราวัณ เลย 42220</t>
  </si>
  <si>
    <t>ตำบลหนองบัว อำเภอภูเรือ เลย 42160</t>
  </si>
  <si>
    <t>ถนนมะลิวัลย์ ตำบลกุดป่อง อำเภอเมืองเลย เลย 42000</t>
  </si>
  <si>
    <t>ตำบลนาด้วง อำเภอนาด้วง เลย 42210</t>
  </si>
  <si>
    <t>ถนนสายปากชม-ศรีเชียงใหม่ ตำบลปากชม อำเภอปากชม เลย 42150</t>
  </si>
  <si>
    <t>ตำบลท่าลี่ อำเภอท่าลี่ เลย 42140</t>
  </si>
  <si>
    <t>- บจก. ดาวศรีไทยใหม่ 2006 (สาขา 2)</t>
  </si>
  <si>
    <t>ตำบลเชียงคาน อำเภอเชียงคาน เลย 42110</t>
  </si>
  <si>
    <t>ตำบลพานพร้าว อำเภอศรีเชียงใหม่ หนองคาย 43130</t>
  </si>
  <si>
    <t>ถนนบ้านเจื้อง-โสกกล้า ตำบล่แก้งไก่ อำเภอสังคม หนองคาย 43160</t>
  </si>
  <si>
    <t>ถนนสายหนองคาย-โพนพิสัย ตำบลจุมพล อำเภอโพนพิสัย หนองคาย 43120</t>
  </si>
  <si>
    <t>ถนนสายประทาย-ยโสธร ตำบลปะหลาน อำเภอพยัคฆภูมิพิสัย มหาสารคาม 44110</t>
  </si>
  <si>
    <t>ถนนนาเชือก-บรบือ ตำบลนาเชือก อำเภอนาเชือก มหาสารคาม 44170</t>
  </si>
  <si>
    <t>ตำบลนาดูน อำเภอนาดูน มหาสารคาม 44180</t>
  </si>
  <si>
    <t>ถนนบรบือ-นาดูน ตำบลดอนงัว อำเภอบรบือ มหาสารคาม 44130</t>
  </si>
  <si>
    <t>ตำบลนาโพธิ์ อำเภอกุดรัง มหาสารคาม 44130</t>
  </si>
  <si>
    <t>ถนนบรบือ-นาเชือ ตำบลหนองสิม อำเภอบรบือ มหาสารคาม 44130</t>
  </si>
  <si>
    <t>ถนนสายวาปีปทุม-พยัคฆภูมิพิสัย (2045) ตำบลหนองแสง อำเภอวาปีปทุม มหาสารคาม 44120</t>
  </si>
  <si>
    <t>ตำบลแกดำ อำเภอแกดำ มหาสารคาม 44190</t>
  </si>
  <si>
    <t>ถนนผดุงประชากร ตำบลหัวขวาง อำเภอโกสุมพิสัย มหาสารคาม 44140</t>
  </si>
  <si>
    <t>ถนนสายโกสุม-เชียงยืน ตำบลยางน้อย อำเภอโกสุมพิสัย มหาสารคาม 44140</t>
  </si>
  <si>
    <t>ถนนสายมหาสารคาม-วาปีปทุม ตำบลแวงน่าง อำเภอเมืองมหาสารคาม มหาสารคาม 44000</t>
  </si>
  <si>
    <t>ถนนนครสวรรค์ ตำบลตลาด อำเภอเมืองมหาสารคาม มหาสารคาม 44000</t>
  </si>
  <si>
    <t>ตำบลเขวา อำเภอเมืองมหาสารคาม มหาสารคาม 44000</t>
  </si>
  <si>
    <t>ตำบลบัวแดง อำเภอปทุมรัตต์ ร้อยเอ็ด 45190</t>
  </si>
  <si>
    <t>ตำบลทุ่งหลวง อำเภอสุวรรณภูมิ ร้อยเอ็ด 45130</t>
  </si>
  <si>
    <t>ถนนสายเกษตรวิสัย-ร้อยเอ็ด ตำบลเกษตรวิสัย อำเภอเกษตรวิสัย ร้อยเอ็ด 45150</t>
  </si>
  <si>
    <t>ถนนปัทมานนท์ ตำบลสระคู อำเภอสุวรรณภูมิ ร้อยเอ็ด 45130</t>
  </si>
  <si>
    <t>ถนนสายร้อยเอ็ด-ยโสธร ตำบลสระคู อำเภอสุวรรณภูมิ ร้อยเอ็ด 45130</t>
  </si>
  <si>
    <t>ตำบลหนองผือ อำเภอเมืองสรวง ร้อยเอ็ด 45220</t>
  </si>
  <si>
    <t>ตำบลอาจสามารถ อำเภออาจสามารถ ร้อยเอ็ด 45160</t>
  </si>
  <si>
    <t>ถนนรอบเมือง ตำบลในเมือง อำเภอเมืองร้อยเอ็ด ร้อยเอ็ด 45000</t>
  </si>
  <si>
    <t>ตำบลขามเบี้ย อำเภอโพธิ์ชัย ร้อยเอ็ด 45230</t>
  </si>
  <si>
    <t>ตำบลโพธิ์ศรีสว่าง อำเภอโพนทอง ร้อยเอ็ด 45110</t>
  </si>
  <si>
    <t>ตำบลรอบเมือง อำเภอหนองพอก ร้อยเอ็ด 45210</t>
  </si>
  <si>
    <t>ตำบลฆ้องชัยพัฒนา อำเภอฆ้องชัย กาฬสินธุ์ 46130</t>
  </si>
  <si>
    <t>ถนนถีนานนท์ ตำบลยางตลาด อำเภอยางตลาด กาฬสินธุ์ 46120</t>
  </si>
  <si>
    <t>ตำบลโนนศิลาเลิง อำเภอฆ้องชัย กาฬสินธุ์ 46130</t>
  </si>
  <si>
    <t>ถนนสัญจรราชกิจ ตำบลกมลาไสย อำเภอกมลาไสย กาฬสินธุ์ 46130</t>
  </si>
  <si>
    <t>ตำบลห้วยเม็ก อำเภอห้วยเม็ก กาฬสินธุ์ 46170</t>
  </si>
  <si>
    <t>ตำบลร่องคำ อำเภอร่องคำ กาฬสินธุ์ 46210</t>
  </si>
  <si>
    <t>ถนนเกษตรสมบูรณ์ ตำบลกาฬสินธุ์ อำเภอเมืองกาฬสินธุ์ กาฬสินธุ์ 46000</t>
  </si>
  <si>
    <t>ตำบลหนองกุงศรี อำเภอหนองกุงศรี กาฬสินธุ์ 46220</t>
  </si>
  <si>
    <t>ตำบลนิคม อำเภอสหัสขันธ์ กาฬสินธุ์ 46140</t>
  </si>
  <si>
    <t>ตำบลนามน อำเภอนามน กาฬสินธุ์ 46230</t>
  </si>
  <si>
    <t>ตำบลนาตาล อำเภอท่าคันโท กาฬสินธุ์ 46190</t>
  </si>
  <si>
    <t>ถนนห้วยผึ้ง-นาดู ตำบลนิคมฯ อำเภอห้วยผึ้ง กาฬสินธุ์ 46240</t>
  </si>
  <si>
    <t>ตำบลนาคู อำเภอนาคู กาฬสินธุ์ 46160</t>
  </si>
  <si>
    <t>ถนนคำเพิ่ม-กุดบาก ตำบลกุดบาก อำเภอกุดบาก สกลนคร 47180</t>
  </si>
  <si>
    <t>ตำบลหนองปลิง อำเภอนิคมน้ำอูน สกลนคร 47270</t>
  </si>
  <si>
    <t>ตำบลส่องดาว อำเภอส่องดาว สกลนคร 47190</t>
  </si>
  <si>
    <t>ถนนบ้านป่าโจด ตำบลค้อเขียว อำเภอวาริชภูมิ สกลนคร 47150</t>
  </si>
  <si>
    <t>ตำบลวาริชภูมิ อำเภอวาริชภูมิ สกลนคร 47150</t>
  </si>
  <si>
    <t>ถนนสายอุดร-สกลนคร ตำบลสว่างแดนดิน อำเภอสว่างแดนดิน สกลนคร 47110</t>
  </si>
  <si>
    <t>ถนนสายสกล-กาฬสินธุ์ ตำบลธาตุเชิงชุม อำเภอเมืองสกลนคร สกลนคร 47000</t>
  </si>
  <si>
    <t>ถนนนิตโย ตำบลสว่างแดนดิน อำเภอสว่างแดนดิน สกลนคร 47110</t>
  </si>
  <si>
    <t>ถนนโคกศรีสุพรรณ-นาแก ตำบลเหล่าโพนค้อ อำเภอโคกศรีสุพรรณ สกลนคร 47280</t>
  </si>
  <si>
    <t>- สกก. พังโคน จำกัด 1</t>
  </si>
  <si>
    <t>ถนนสกล-อุดร ตำบลไฮหย่อง อำเภอพังโคน สกลนคร 47160</t>
  </si>
  <si>
    <t>ถนนสายสกล-นาแก ตำบลธาตุเชิงชุม อำเภอเมืองสกลนคร สกลนคร 47000</t>
  </si>
  <si>
    <t>ตำบลพังโคน อำเภอพังโคน สกลนคร 47160</t>
  </si>
  <si>
    <t>ถนนสกล-อุดร ตำบลขมิ้น อำเภอเมืองสกลนคร สกลนคร 47220</t>
  </si>
  <si>
    <t>ถนนสายสกลนคร-อุดรธานี ตำบลธาตุเชิงชุม อำเภอเมืองสกลนคร สกลนคร 47000</t>
  </si>
  <si>
    <t>ตำบลพอกน้อย อำเภอพรรณานิคม สกลนคร 47220</t>
  </si>
  <si>
    <t>ถนนพรรณา-อากาศ ตำบลพรรณา อำเภอพรรณานิคม สกลนคร 47130</t>
  </si>
  <si>
    <t>ถนนสายสนามชัย-นาบัว ตำบลเจริญศิลป์ อำเภอเจริญศิลป์ สกลนคร 47110</t>
  </si>
  <si>
    <t>ถนนพังโคน-บึงกาฬ ตำบลคอนสวรรค์ อำเภอวานรนิวาส สกลนคร 47120</t>
  </si>
  <si>
    <t>ถนนสายวานรนิวาส-อากาศอำนวย ตำบลวานรนิวาส อำเภอวานรนิวาส สกลนคร 47120</t>
  </si>
  <si>
    <t>ตำบลวานรนิวาส อำเภอวานรนิวาส สกลนคร 47120</t>
  </si>
  <si>
    <t>ถนนพังโคน-บึงกาฬ ตำบลวานรนิวาส อำเภอวานรนิวาส สกลนคร 47120</t>
  </si>
  <si>
    <t>ถนนสายอากาศ-พรรณนา ตำบลอากาศ อำเภออากาศอำนวย สกลนคร 47170</t>
  </si>
  <si>
    <t>ถนนสายพังโคน-บึงกาฬ ตำบลคำตากล้า อำเภอคำตากล้า สกลนคร 47250</t>
  </si>
  <si>
    <t>ถนนนาพระชัย-ห้วยคอม ตำบลนาทม อำเภอนาทม นครพนม 48140</t>
  </si>
  <si>
    <t>ถนนชยางกูร ตำบลอุ่มเหม้า อำเภอธาตุพนม นครพนม 48110</t>
  </si>
  <si>
    <t>ถนนสายบ้านต้อง-นาแก (223) ตำบลฝั่งแดง อำเภอธาตุพนม นครพนม 48110</t>
  </si>
  <si>
    <t>ตำบลโพนทอง อำเภอเรณูนคร นครพนม 48170</t>
  </si>
  <si>
    <t>ตำบลปลาปาก อำเภอปลาปาก นครพนม 48160</t>
  </si>
  <si>
    <t>ถนนท่าอุเทน-กุสุมาลย์ ตำบลโพนจาน อำเภอโพนสวรรค์ นครพนม 48190</t>
  </si>
  <si>
    <t>ตำบลศรีสงคราม อำเภอศรีสงคราม นครพนม 48150</t>
  </si>
  <si>
    <t>ถนนนิตโย ตำบลหนองญาติ อำเภอเมืองนครพนม นครพนม 48000</t>
  </si>
  <si>
    <t>ถนนนครพนม-ท่าอุเทน ตำบลหนองแสง อำเภอเมืองนครพนม นครพนม 48000</t>
  </si>
  <si>
    <t>ถนนสายนครพนม-หนองคาย ตำบลท่าอุเทน อำเภอท่าอุเทน นครพนม 48120</t>
  </si>
  <si>
    <t>ถนนสายนครพนม-บ้านแพง ตำบลบ้านแพง อำเภอบ้านแพง นครพนม 48140</t>
  </si>
  <si>
    <t>ถนนราษฎรอุทิศ ตำบลบ้านแพง อำเภอบ้านแพง นครพนม 48140</t>
  </si>
  <si>
    <t>สกก. หนองสูง</t>
  </si>
  <si>
    <t>ตำบลหนองสูงเหนือ อำเภอหนองสูง มุกดาหาร 49110</t>
  </si>
  <si>
    <t>- สกก. หนองสูง (สาขา 1)</t>
  </si>
  <si>
    <t>ถนนสายหนองสูง-มุกดาหาร ตำบลหนองสูงเหนือ อำเภอหนองสูง มุกดาหาร 49160</t>
  </si>
  <si>
    <t>- สกก. นิคมคำสร้อย สาขา 2</t>
  </si>
  <si>
    <t>ถนนชยางกูร ตำบลนิคมคำสร้อย อำเภอนิคมคำสร้อย มุกดาหาร 49130</t>
  </si>
  <si>
    <t>- สกก. นิคมฯ คำสร้อย (สาขา 1)</t>
  </si>
  <si>
    <t>ตำบลกกแดง อำเภอนิคมคำสร้อย มุกดาหาร 49130</t>
  </si>
  <si>
    <t>- สกก. คำชะอีตำบลน้ำเที่ยง อำเภอคำชะอี มุกดาหาร 49110</t>
  </si>
  <si>
    <t>ชนิดน้ำมันที่จำหน่าย: ซูเปอร์เพาเวอร์ดี, แก๊สโซฮอล์ 91, แก๊สโซฮอล์ 95</t>
  </si>
  <si>
    <t>ถนนเปรมประชา ตำบลดงหลวง อำเภอดงหลวง มุกดาหาร 49140</t>
  </si>
  <si>
    <t>ถนนรพช.บ้านสมสะอาด-บ้านคำผักแผง ตำบลป่งขาม อำเภอหว้านใหญ่ มุกดาหาร 49150</t>
  </si>
  <si>
    <t>ถนนหมู่บ้านโนนขาด ตำบลโซ่ อำเภอโซ่พิสัย บึงกาฬ 43170</t>
  </si>
  <si>
    <t>ตำบลเซกา อำเภอเซกา บึงกาฬ 43150</t>
  </si>
  <si>
    <t>ถนนพรเจริญ-โซ่พิสัย ตำบลศรีชมภู อำเภอพรเจริญ บึงกาฬ 43180</t>
  </si>
  <si>
    <t>ตำบลแม่ท้อ อำเภอเมืองตาก ตาก 63000</t>
  </si>
  <si>
    <t>ถนนอินทรคีรี ตำบลท่าสายลวด อำเภอแม่สอด ตาก 63110</t>
  </si>
  <si>
    <t>ถนนทางหลวงหมายเลข 105 ตำบลแม่กาษา อำเภอแม่สอด ตาก 63110</t>
  </si>
  <si>
    <t>ถนนตากตก ตำบลตากตก อำเภอบ้านตาก ตาก 63120</t>
  </si>
  <si>
    <t>- สกก. บ้านตาก (สาขา 1)</t>
  </si>
  <si>
    <t>ตำบลเกาะตะเภา อำเภอบ้านตาก ตาก 63120</t>
  </si>
  <si>
    <t>ตำบลสามเงา อำเภอสามเงา ตาก 63130</t>
  </si>
  <si>
    <t>ถนนเพชรเกษมสายเก่า ตำบลหนองอ้อ อำเภอบ้านโป่ง ราชบุรี 70110</t>
  </si>
  <si>
    <t>ถนนเพชรเกษม ตำบลบ้านฆ้อง อำเภอโพธาราม ราชบุรี 70120</t>
  </si>
  <si>
    <t>ถนนสนามแย้-ทุ่งประธาน ตำบลสนามแย้ อำเภอท่ามะกา กาญจนบุรี 70190</t>
  </si>
  <si>
    <t>ถนนทางหลวงหมายเลข 323 ตำบลท่ามะกา อำเภอท่ามะกา กาญจนบุรี 71120</t>
  </si>
  <si>
    <t>ถนนแสงชูโต ตำบลวังขนาย อำเภอท่าม่วง กาญจนบุรี 71110</t>
  </si>
  <si>
    <t>ตำบลวังขนาย อำเภอท่าม่วง กาญจนบุรี 71110</t>
  </si>
  <si>
    <t>ตำบลพนมทวน อำเภอพนมทวน กาญจนบุรี 71140</t>
  </si>
  <si>
    <t>ถนนสายกาญจนบุรี-ไทรโยค ตำบลสิงห์ อำเภอไทรโยค กาญจนบุรี 71150</t>
  </si>
  <si>
    <t>ถนนแสงชูโต (323) ตำบลท่าเสา อำเภอไทรโยค กาญจนบุรี 71150</t>
  </si>
  <si>
    <t>ถนนทางหลวง 3199 ตำบลท่ากระดาน อำเภอศรีสวัสดิ์ กาญจนบุรี 71250</t>
  </si>
  <si>
    <t>- บางจาก - วังมะนาว 1</t>
  </si>
  <si>
    <t>ถนนเพชรเกษม ตำบลหนองชุมพล อำเภอเขาย้อย เพชรบุรี 76140</t>
  </si>
  <si>
    <t>- บางจาก - วังมะนาว 2</t>
  </si>
  <si>
    <t>ถนนเพชรเกษม ตำบลห้วยโรง อำเภอเขาย้อย เพชรบุรี 76140</t>
  </si>
  <si>
    <t>ถนนเพชรเกษม ตำบลสระพัง อำเภอเขาย้อย เพชรบุรี 76140</t>
  </si>
  <si>
    <t>ตำบลห้วยท่าช้าง อำเภอเขาย้อย เพชรบุรี 76140</t>
  </si>
  <si>
    <t>ตำบลหนองหญ้าปล้อง อำเภอหนองหญ้าปล้อง เพชรบุรี 76160</t>
  </si>
  <si>
    <t>ตำบลท่ายาง อำเภอท่ายาง เพชรบุรี 76130</t>
  </si>
  <si>
    <t>ถนนเพชรเกษม ตำบลดอนขุนห้วย อำเภอชะอำ เพชรบุรี 76120</t>
  </si>
  <si>
    <t>- บางจาก - ดอนขุนห้วย 2</t>
  </si>
  <si>
    <t>ถนนหัวหิน-ป่าละอู ตำบลหนองพลับ อำเภอหัวหิน ประจวบคีรีขันธ์ 77110</t>
  </si>
  <si>
    <t>ตำบลหนองตาแต้ม อำเภอปราณบุรี ประจวบคีรีขันธ์ 77120</t>
  </si>
  <si>
    <t>ตำบลคลองวาฬ อำเภอเมืองประจวบคีรีขันธ์ ประจวบคีรีขันธ์ 77000</t>
  </si>
  <si>
    <t>ตำบลกำเนิดนพคุณ อำเภอบางสะพาน ประจวบคีรีขันธ์ 77140</t>
  </si>
  <si>
    <t>ตำบลปากแพรก อำเภอบางสะพานน้อย ประจวบคีรีขันธ์ 77170</t>
  </si>
  <si>
    <t>ตำบลเปลี่ยน อำเภอสิชล นครศรีธรรมราช 80120</t>
  </si>
  <si>
    <t>ถนนสายนครศรีธรรมราช-สุราษฎร์ธานี (401) ตำบลท่าศาลา อำเภอท่าศาลา นครศรีธรรมราช 80160</t>
  </si>
  <si>
    <t>ตำบลเขาพระ อำเภอพิปูน นครศรีธรรมราช 80270</t>
  </si>
  <si>
    <t>ถนนสายพิปูน-จันดี ตำบลยางค้อม อำเภอพิปูน นครศรีธรรมราช 80270</t>
  </si>
  <si>
    <t>ตำบลช้างกลาง อำเภอช้างกลาง นครศรีธรรมราช 80250</t>
  </si>
  <si>
    <t>ถนนสายทุ่งสง-นครศรีธรรมราช ตำบลหินตก อำเภอร่อนพิบูลย์ นครศรีธรรมราช 80350</t>
  </si>
  <si>
    <t>ตำบลหนองหงส์ อำเภอทุ่งสง นครศรีธรรมราช 80110</t>
  </si>
  <si>
    <t>ถนนสายทุ่งสง-นครศรีธรรมราช ตำบลปากแพรก อำเภอทุ่งสง นครศรีธรรมราช 80110</t>
  </si>
  <si>
    <t>ตำบลควนกรด อำเภอทุ่งสง นครศรีธรรมราช 80110</t>
  </si>
  <si>
    <t>- หจก. ถาวรพัฒนา 1994</t>
  </si>
  <si>
    <t>ตำบลเกาะขันธ์ อำเภอชะอวด นครศรีธรรมราช 80180</t>
  </si>
  <si>
    <t>ตำบลเขาต่อ อำเภอปลายพระยา กระบี่ 81160</t>
  </si>
  <si>
    <t>ตำบลเขาเขน อำเภอปลายพระยา กระบี่ 81160</t>
  </si>
  <si>
    <t>ตำบลอ่าวลึกเหนือ อำเภออ่าวลึก กระบี่ 81110</t>
  </si>
  <si>
    <t>ตำบลเขาคราม อำเภอเมืองกระบี่ กระบี่ 81000</t>
  </si>
  <si>
    <t>ตำบลทุ่งไทรทอง อำเภอลำทับ กระบี่ 81120</t>
  </si>
  <si>
    <t>ถนนศรีตรัง ตำบลกระบี่ใหญ่ อำเภอเมืองกระบี่ กระบี่ 81000</t>
  </si>
  <si>
    <t>ถนนศรีพังงา ตำบลกระบี่ใหญ่ อำเภอเมืองกระบี่ กระบี่ 81000</t>
  </si>
  <si>
    <t>ถนนอุตรกิจ ตำบลปากน้ำ อำเภอเมืองกระบี่ กระบี่ 81000</t>
  </si>
  <si>
    <t>ถนนเพชรเกษม ตำบลเพหลา อำเภอคลองท่อม กระบี่ 81120</t>
  </si>
  <si>
    <t>ตำบลห้วยน้ำขาว อำเภอคลองท่อม กระบี่ 81120</t>
  </si>
  <si>
    <t>ตำบลคุระ อำเภอคุระบุรี พังงา 82150</t>
  </si>
  <si>
    <t>ตำบลลำแก่น อำเภอท้ายเหมือง พังงา 82210</t>
  </si>
  <si>
    <t>ถนนเพชรเกษม (4) ตำบลทุ่งมะพร้าว อำเภอท้ายเหมือง พังงา 82120</t>
  </si>
  <si>
    <t>ตำบลกระโสม อำเภอตะกั่วทุ่ง พังงา 82130</t>
  </si>
  <si>
    <t>ตำบลท้ายเหมือง อำเภอท้ายเหมือง พังงา 82120</t>
  </si>
  <si>
    <t>สก. ชุมชนไม้ขาว</t>
  </si>
  <si>
    <t>ถนนบ้านสวนมะพร้าว-ไม้ขาว ตำบลไม้ขาว อำเภอถลาง ภูเก็ต 83140</t>
  </si>
  <si>
    <t>ตำบลกะทู้ อำเภอกะทู้ ภูเก็ต 83120</t>
  </si>
  <si>
    <t>ถนนวิเศษ ตำบลราไวย์ อำเภอเมืองภูเก็ต ภูเก็ต 83130</t>
  </si>
  <si>
    <t>ตำบลเกาะพะงัน อำเภอเกาะพะงัน สุราษฎร์ธานี 84280</t>
  </si>
  <si>
    <t>ตำบลบ่อผุด อำเภอเกาะสมุย สุราษฎร์ธานี 84320</t>
  </si>
  <si>
    <t>ตำบลคันธุลี อำเภอท่าชนะ สุราษฎร์ธานี 84170</t>
  </si>
  <si>
    <t>ตำบลหน้าเมือง อำเภอเกาะสมุย สุราษฎร์ธานี 84140</t>
  </si>
  <si>
    <t>ตำบลประสงค์ อำเภอท่าชนะ สุราษฎร์ธานี 84170</t>
  </si>
  <si>
    <t>ถนนเอเซีย ตำบลหัวเตย อำเภอพุนพิน สุราษฎร์ธานี 84130</t>
  </si>
  <si>
    <t>ตำบลเขาพัง อำเภอบ้านตาขุน สุราษฎร์ธานี 84230</t>
  </si>
  <si>
    <t>ถนนสายสุราษฎร์ธานี-ทุ่งสง ตำบลบ้านนา อำเภอบ้านนาเดิม สุราษฎร์ธานี 84240</t>
  </si>
  <si>
    <t>ถนนสายพนม-เขาต่อ ตำบลต้นยวน อำเภอพนม สุราษฎร์ธานี 84250</t>
  </si>
  <si>
    <t>ถนนสายสุราษฎร์-ตะกั่วป่า ตำบลพนม อำเภอพนม สุราษฎร์ธานี 84250</t>
  </si>
  <si>
    <t>สกก. ท่าแซะ</t>
  </si>
  <si>
    <t>ถนนเพชรเกษม ตำบลท่าแซะ อำเภอท่าแซะ ชุมพร 86140</t>
  </si>
  <si>
    <t>ตำบลหินแก้ว อำเภอท่าแซะ ชุมพร 86140</t>
  </si>
  <si>
    <t>ตำบลวิสัยใต้ อำเภอสวี ชุมพร 86130</t>
  </si>
  <si>
    <t>ตำบลทุ่งตะไคร อำเภอทุ่งตะโก ชุมพร 86220</t>
  </si>
  <si>
    <t>- บางจาก - ทุ่งตะโก (2)</t>
  </si>
  <si>
    <t>ถนนเพชรเกษม ตำบลตะโก อำเภอทุ่งตะโก ชุมพร 86220</t>
  </si>
  <si>
    <t>ตำบลวังตะกอ อำเภอหลังสวน ชุมพร 86110</t>
  </si>
  <si>
    <t>ถนนหลังสวนราชกรูด ตำบลวังตะกอ อำเภอหลังสวน ชุมพร 86110</t>
  </si>
  <si>
    <t>หจก. ระโนดปิโตรเลียม</t>
  </si>
  <si>
    <t>ถนนสายสงขลา-นครศรีธรรมราช (408) ตำบลปากแตระ อำเภอระโนด สงขลา 90140</t>
  </si>
  <si>
    <t>ถนนสายเจดีย์งาม-เกาะใหญ่ ตำบลเชิงแส อำเภอกระแสสินธุ์ สงขลา 90270</t>
  </si>
  <si>
    <t>ตำบลจะทิ้งพระ อำเภอสทิงพระ สงขลา 90170</t>
  </si>
  <si>
    <t>ถนนกาญจนวนิช ตำบลน้ำน้อย อำเภอหาดใหญ่ สงขลา 90110</t>
  </si>
  <si>
    <t>ตำบลบางกล่ำ อำเภอบางกล่ำ สงขลา 90110</t>
  </si>
  <si>
    <t>ถนนกาญจนวนิช (มหาวิทยาลัยสงขลานครินทร์) ตำบลหาดใหญ่ อำเภอหาดใหญ่ สงขลา 90110</t>
  </si>
  <si>
    <t>ถนนเพชรเกษม ตำบลหาดใหญ่ อำเภอหาดใหญ่ สงขลา 90110</t>
  </si>
  <si>
    <t>ตำบลคอหงส์ อำเภอหาดใหญ่ สงขลา 90110</t>
  </si>
  <si>
    <t>ตำบลบ้านนา อำเภอจะนะ สงขลา 90130</t>
  </si>
  <si>
    <t>ถนนสายเทพา-ลำไพล ตำบลเทพา อำเภอเทพา สงขลา 90150</t>
  </si>
  <si>
    <t>- บางจาก - นาทวี 1</t>
  </si>
  <si>
    <t>ตำบลนาทวี อำเภอนาทวี สงขลา 90160</t>
  </si>
  <si>
    <t>ถนนเพชรเกษม ตำบลท่าม่วง อำเภอเทพา สงขลา 90260</t>
  </si>
  <si>
    <t>ถนนทุ่งหว้า-ปะเหลียน ตำบลทุ่งหว้า อำเภอทุ่งหว้า สตูล 91120</t>
  </si>
  <si>
    <t>ตำบลน้ำผุด อำเภอละงู สตูล 91110</t>
  </si>
  <si>
    <t>ถนนถนนบ่อล้อ-ลำทับ ตำบลหนองบัว อำเภอรัษฎา ตรัง 92160</t>
  </si>
  <si>
    <t>ตำบลห้วยนาง อำเภอห้วยยอด ตรัง 92130</t>
  </si>
  <si>
    <t>ตำบลห้วยยอด อำเภอห้วยยอด ตรัง 92130</t>
  </si>
  <si>
    <t>ถนนสายสิเกา-ควนกุน ตำบลกะลาเส อำเภอสิเกา ตรัง 92150</t>
  </si>
  <si>
    <t>ถนนบ้านเขาวิเศษ-คลองเต็ง ตำบลเขาวิเศษ อำเภอวังวิเศษ ตรัง 92220</t>
  </si>
  <si>
    <t>ถนนสายตรัง-สิเกา ตำบลเข้าไม้แก้ว อำเภอสิเกา ตรัง 92150</t>
  </si>
  <si>
    <t>ถนนเพชรเกษม ตำบลนาโยงเหนือ อำเภอนาโยง ตรัง 92170</t>
  </si>
  <si>
    <t>ถนนรัษฎา ตำบลทับเที่ยง อำเภอเมืองตรัง ตรัง 92000</t>
  </si>
  <si>
    <t>ถนนตรัง-ปะเหลียน ตำบลบ้านนา อำเภอปะเหลียน ตรัง 92140</t>
  </si>
  <si>
    <t>ถนนทางหลวง 4164 ตำบลเขาย่า อำเภอศรีบรรพต พัทลุง 93190</t>
  </si>
  <si>
    <t>ถนนสายรพช.สี่แยกใสยวน-บ้านสำนักปรางค์ ตำบลนาขยาด อำเภอควนขนุน พัทลุง 93110</t>
  </si>
  <si>
    <t>ตำบลเขาชัยสน อำเภอเขาชัยสน พัทลุง 93130</t>
  </si>
  <si>
    <t>ตำบลตะโหมด อำเภอตะโหมด พัทลุง 93160</t>
  </si>
  <si>
    <t>บางจาก - เมืองปัตตานี</t>
  </si>
  <si>
    <t>ถนนหนองจิก ตำบลรูสะมิแล อำเภอเมืองปัตตานี ปัตตานี 94000</t>
  </si>
  <si>
    <t>ถนนสายเอเซีย (ปัตตานี-หาดใหญ่) ตำบลบ่อทอง อำเภอหนองจิก ปัตตานี 94170</t>
  </si>
  <si>
    <t>ตำบลปะนาเระ อำเภอปะนาเระ ปัตตานี 94130</t>
  </si>
  <si>
    <t>ถนนสายยะลา-เบตง ตำบลธารโต อำเภอธารโต ยะลา 95150</t>
  </si>
  <si>
    <t>ตำบลรือเสาะออก อำเภอรือเสาะ นราธิวาส 96150</t>
  </si>
  <si>
    <t>ถนนสายนรา-ตันหยงมัส ตำบลลำภู อำเภอเมืองนราธิวาส นราธิวาส 96000</t>
  </si>
  <si>
    <t>เท็กซ์ สาขาพงศ์สวัสดิ์บริการ</t>
  </si>
  <si>
    <t>306/1 ถ. พหลโยธิน แขวง สามเสนใน เขต พญาไท จ กรุงเทพฯ 10400, Thailand 10400</t>
  </si>
  <si>
    <t>คาลเท็กซ์ สาขาคณาพงษ์เซอร์วิส</t>
  </si>
  <si>
    <t>21 ถ. ตากสิน แขวง บุคคโล เขต ธนบุรี, Thailand 10600</t>
  </si>
  <si>
    <t>คาลเท็กซ์ สาขาศรีบุษนา</t>
  </si>
  <si>
    <t>319 ถ.สี่พระยา แขวง สี่พระยา เขต บางรัก, Thailand 10500</t>
  </si>
  <si>
    <t>คาลเท็กซ์ สาขาสยามเบสท์ เซอร์วิส</t>
  </si>
  <si>
    <t>140/1 ถ. เพชรบุรี แขวง พญาไท เขต ราชเทวี, Thailand 10400</t>
  </si>
  <si>
    <t>คาลเท็กซ์ สาขาเพชรสาทร</t>
  </si>
  <si>
    <t>40 ถ. สาธรเหนือ แขวงบางรัก เขตบางรัก, Thailand 10500</t>
  </si>
  <si>
    <t>คาลเท็กซ์ สาขาปากช่องสันติสุข</t>
  </si>
  <si>
    <t>392 ถ. มิตรภาพ ต ปากช่อง อ ปากช่อง จ นครราชสีมา 30130, Thailand 30130</t>
  </si>
  <si>
    <t>คาลเท็กซ์ สาขาโชคชัย(1991) สวรรคโลก</t>
  </si>
  <si>
    <t>136/1 ถ. สิงหวัฒน์ ต. ธานี อ. เมือง จ. สุโขทัย 64000, Thailand</t>
  </si>
  <si>
    <t>คาลเท็กซ์ สาขาวีรชัยหล่มสักเซอร์วิส</t>
  </si>
  <si>
    <t>22 ถ. สามัคคีชัย ต. หล่มสัก อ. เมือง, Thailand 67110</t>
  </si>
  <si>
    <t>คาลเท็กซ์ สาขาดาวโกศัย</t>
  </si>
  <si>
    <t>257/1 ถ. ยันตรกิจโกศล ต ในเวียง อ เมือง จ แพร่ 54000, Thailand</t>
  </si>
  <si>
    <t>คาลเท็กซ์ สาขาสตาร์ คอร์ปอเรชั่น - แม่ปิง</t>
  </si>
  <si>
    <t>443/1 ถ. เชียงใหม่-ลำพูน ต วัดเกตุ อ เมือง จ เชียงใหม่ 50000, Thailand 50000</t>
  </si>
  <si>
    <t>คาลเท็กซ์ สาขาขอนแก่นสมชาย บริการ</t>
  </si>
  <si>
    <t>68/41 ถ. กลางเมือง ต ในเมือง อ เมือง, Thailand 40000</t>
  </si>
  <si>
    <t>คาลเท็กซ์ สาขานพศรี</t>
  </si>
  <si>
    <t>67/2 ถ. ทหาร ต หมากแข้ง อ เมือง จ อุดรธานี 41000, Thailand</t>
  </si>
  <si>
    <t>คาลเท็กซ์ สาขาเดชดีพานิช</t>
  </si>
  <si>
    <t>455/5 ถ. ราเมศวร์ ต คูหาสวรรค์ อ เมือง จ พัทลุง 93000, Thailand</t>
  </si>
  <si>
    <t>คาลเท็กซ์ สาขานครปฐมดาววรินทร์</t>
  </si>
  <si>
    <t>147 หมู่ 5 ถ. เพชรเกษม ต ธรรมศาลา อ เมือง จ นครปฐม 73000, Thailand</t>
  </si>
  <si>
    <t>คาลเท็กซ์ สาขาป.เจริญค้าบริการ</t>
  </si>
  <si>
    <t>83 ถ. แสงชูโตเหนือ ต ท่ามะขาม อ เมือง, Thailand 71000</t>
  </si>
  <si>
    <t>คาลเท็กซ์ สาขาน้ำมันดาวพนม</t>
  </si>
  <si>
    <t>654/5 หมู่ 1 ถ.ฉะเชิงเทรา-กบินทร์ ต พนมสารคาม อ พนมสารคาม จ ฉะเชิงเทรา 24120, Thailand</t>
  </si>
  <si>
    <t>คาลเท็กซ์ สาขาบริบูรณ์บริการ</t>
  </si>
  <si>
    <t>5 หมู่ 16 ถ. ฉะเชิงเทรา-นครราชสีมา ต เมืองเก่า อ กบินทร์บุรี, Thailand 25240</t>
  </si>
  <si>
    <t>คาลเท็กซ์ สาขารวีเซอร์วิส จำกัด</t>
  </si>
  <si>
    <t>128/11 หมู่ 6 ถ. งามวงศ์วาน แขวง ทุ่งสองห้อง เขต หลักสี่, Thailand 10210</t>
  </si>
  <si>
    <t>คาลเท็กซ์ สาขาจุฑาสมิตร สาขา 2</t>
  </si>
  <si>
    <t>99/159 หมู่ที่ 2 ถ. แจ้งวัฒนะ แขวง ทุ่งสองห้อง เขต หลักสี่, Thailand 10210</t>
  </si>
  <si>
    <t>คาลเท็กซ์ สาขาขนอมแสงดาว 888</t>
  </si>
  <si>
    <t>56/1 หมู่ 12 ต ขนอม อ ขนอม จ นครศรีธรรมราช 84120, Thailand 84120</t>
  </si>
  <si>
    <t>คาลเท็กซ์ สาขาเอส. เอ็น. ออยล์</t>
  </si>
  <si>
    <t>1249 ถ. จันทน์ แขวง ทุ่งวัดดอน เขต สาทร จ กรุงเทพฯ 10120, Thailand 10120</t>
  </si>
  <si>
    <t>คาลเท็กซ์ สาขาบุญธรรมเซอร์วิส</t>
  </si>
  <si>
    <t>37/2 ถ.พลพิชัย ต หาดใหญ่ อ หาดใหญ่, Thailand 90110</t>
  </si>
  <si>
    <t>คาลเท็กซ์ สาขาดาววังน้อย</t>
  </si>
  <si>
    <t>101 หมู่ 5 ถ. พหลโยธิน ต ลำไทร อ วังน้อย, Thailand 13170</t>
  </si>
  <si>
    <t>คาลเท็กซ์ สาขาดาวศรีสะเกษ-อุบล 1995</t>
  </si>
  <si>
    <t>75 ถ. อุบล-ศรีสะเกษ ต คำน้ำแซบ อ วารินชำราบ, Thailand 34190</t>
  </si>
  <si>
    <t>คาลเท็กซ์ สาขาพ.เพชรธนวรรณ สาขา 2</t>
  </si>
  <si>
    <t>207 ถ. เพชรเกษม แขวง ปากคลองภาษีเจริญ เขต ภาษีเจริญ, Thailand 10160</t>
  </si>
  <si>
    <t>คาลเท็กซ์ สาขาดาวรุ่งโรจน์บริการ</t>
  </si>
  <si>
    <t>195 หมู่ 2 ถ. โชคชัย-เดชอุดม ต ประโคนชัย อ ประโคนชัย, Thailand 31140</t>
  </si>
  <si>
    <t>คาลเท็กซ์ สาขาดาวตาคลี</t>
  </si>
  <si>
    <t>51 ถ. พหลโยธิน ต ตาคลี อ ตาคลี, Thailand 60140</t>
  </si>
  <si>
    <t>คาลเท็กซ์ สาขาเอส วี ไอ เอ็นเตอร์ไพรส์</t>
  </si>
  <si>
    <t>214 ถ. พิพิธภักดี ต สะเตง อ เมือง, Thailand 95000</t>
  </si>
  <si>
    <t>คาลเท็กซ์ สาขาวีระศิลป์</t>
  </si>
  <si>
    <t>151 หมู่ 8 ถ. สุขุมวิท ต คลองปูน อ แกลง, Thailand 21170</t>
  </si>
  <si>
    <t>คาลเท็กซ์ สาขาศรีนครคลองขลุง</t>
  </si>
  <si>
    <t>888 หมู่ 1 ต คลองขลุง อ คลองขลุง, Thailand 62120</t>
  </si>
  <si>
    <t>คาลเท็กซ์ สาขาสุวรรณรัตน์ ออยล์</t>
  </si>
  <si>
    <t>255/1 หมู่ 19 ถ. พหลโยธิน ต รอบเวียง อ เมือง, Thailand 57000</t>
  </si>
  <si>
    <t>คาลเท็กซ์ สาขาวัชรเกียรติออยล์</t>
  </si>
  <si>
    <t>657 ถ. เจริญสุข ต ในเมือง อ เมือง, Thailand 62000</t>
  </si>
  <si>
    <t>คาลเท็กซ์ สาขาดาวศรีสะเกษ</t>
  </si>
  <si>
    <t>349 หมู่ 5 ต หนองครก อ เมือง จ ศรีสะเกษ 33000, Thailand</t>
  </si>
  <si>
    <t>คาลเท็กซ์ สาขาทรัพย์รัตนมณี</t>
  </si>
  <si>
    <t>248/1 หมู่ 5 ถ. สงขลา-ระโนด ต สทิ้งหม้อ อ เมืองสิงหนคร, Thailand 90130</t>
  </si>
  <si>
    <t>คาลเท็กซ์ สาขาดาวอรพรรณ</t>
  </si>
  <si>
    <t>751 ถ. เพชรเกษม ต สนามจันทร์ อ เมือง, Thailand 73000</t>
  </si>
  <si>
    <t>คาลเท็กซ์ สาขาหาดใหญ่ เอ็ม พี เซอร์วิส</t>
  </si>
  <si>
    <t>1687 ถ. เพชรเกษม ต หาดใหญ่ อ หาดใหญ่, Thailand 90110</t>
  </si>
  <si>
    <t>คาลเท็กซ์ สาขาสตาร์ โปรเจค - เชียงใหม่ 2</t>
  </si>
  <si>
    <t>52 ถ. โชตนา ต ช้างเผือก อ เมือง จ เชียงใหม่ 50000, Thailand 50000</t>
  </si>
  <si>
    <t>คาลเท็กซ์ สาขาสุทธิกานต์</t>
  </si>
  <si>
    <t>79 หมู่ 6 ถ. บ้านหมี่-โคกสำโรง ต โพนทอง อ บ้านหมี่, Thailand 15110</t>
  </si>
  <si>
    <t>คาลเท็กซ์ สาขาตั้งกิมไถ่กงไกรลาศ</t>
  </si>
  <si>
    <t>155/1 หมู่ 2 ถ. สิงหวัฒน์ ต บ้านกร่าง อ เมือง, Thailand 64170</t>
  </si>
  <si>
    <t>คาลเท็กซ์ สาขามิตรไทย สุไหงโก-ลก</t>
  </si>
  <si>
    <t>261 ถ. ประชาวิวัฒน์ ต สุไหงโก-ลก อ สุไหงโก-ลก, Thailand 96120</t>
  </si>
  <si>
    <t>คาลเท็กซ์ สาขาดาว ช.เจริญ บริการ</t>
  </si>
  <si>
    <t>259 หมู่ 12 ถ. ราชสีมา-โชคชัย ต โชคชัย อ โชคชัย, Thailand 30190</t>
  </si>
  <si>
    <t>คาลเท็กซ์ สาขาดาวเต็มถัง</t>
  </si>
  <si>
    <t>7/1 หมู่ 3 ถ. เพชรเกษม ต บ้านนา อ เมือง, Thailand 86190</t>
  </si>
  <si>
    <t>คาลเท็กซ์ สาขาพลังยนต์เซอร์วิส</t>
  </si>
  <si>
    <t>355 หมู่ 5 ต เขาพระ อ เดิมบางนางบวช, Thailand 72120</t>
  </si>
  <si>
    <t>คาลเท็กซ์ สาขาชัยเลิศ โคกกลอย</t>
  </si>
  <si>
    <t>30/4 หมู่ 3 ถ. โคกกลอย-ท่านุ่น ต โคกกลอย อ ตะกั่วทุ่ง จ พังงา 82140, Thailand</t>
  </si>
  <si>
    <t>คาลเท็กซ์ สาขาเอ็ม แอนด์ จี สตาร์</t>
  </si>
  <si>
    <t>51/135 หมู่ 6 ถ. วิชิตสงคราม ต กะทู้ อ กะทู้, Thailand 83120</t>
  </si>
  <si>
    <t>คาลเท็กซ์ สาขาดาวกิ่งแก้ว</t>
  </si>
  <si>
    <t>76 หมู่ 14 ถ. กิ่งแก้ว ต ราชาเทวะ อ บางพลี, Thailand 10540</t>
  </si>
  <si>
    <t>คาลเท็กซ์ สาขาศรีพลัง</t>
  </si>
  <si>
    <t>439 หมู่ 4 ถนนอุดร-ขอนแก่น ต บ้านจั่น อ เมือง, Thailand 41000</t>
  </si>
  <si>
    <t>คาลเท็กซ์ สาขารุ่งพัฒนาดี (1998)</t>
  </si>
  <si>
    <t>1/2 หมู่ 7 ถ. พหลโยธิน ต เชียงรากน้อย อ บางปะอิน, Thailand 13180</t>
  </si>
  <si>
    <t>คาลเท็กซ์ สาขาไพศาลนครสวรรค์</t>
  </si>
  <si>
    <t>99 หมู่ 7 ถ. นครสวรรค์-พิษณุโลก ต บางม่วง อ เมือง, Thailand 60000</t>
  </si>
  <si>
    <t>คาลเท็กซ์ สาขาดาวดวงเด่น</t>
  </si>
  <si>
    <t>3/1 หมู่ 8 ถ.ฉะเชิงเทรา-พนมสารคาม ต บางไผ่ อ เมือง จ ฉะเชิงเทรา 24000, Thailand</t>
  </si>
  <si>
    <t>คาลเท็กซ์ สาขาโกลเด้นออยล์</t>
  </si>
  <si>
    <t>207/2 ถ.พุทธมณฑล สาย 2 แขวง บางแคเหนือ เขต บางแค, Thailand 10160</t>
  </si>
  <si>
    <t>คาลเท็กซ์ สาขาศรีทรายทอง</t>
  </si>
  <si>
    <t>11/2 หมู่ 6 ถ. สุขุมวิท ต นาเกลือ อ บางละมุง จ ชลบุรี 20150, Thailand 20150</t>
  </si>
  <si>
    <t>คาลเท็กซ์ สาขาดาวอนันต์ศักดิ์</t>
  </si>
  <si>
    <t>68/76 หมู่ 8 ถ. รัตนาธิเบศร์ ต บางกระสอ อ เมือง, Thailand 11000</t>
  </si>
  <si>
    <t>คาลเท็กซ์ สาขาดาวขจรเกียรติ</t>
  </si>
  <si>
    <t>45/37 ถ. มิตรภาพ ต ในเมือง อ เมือง, Thailand 40000</t>
  </si>
  <si>
    <t>คาลเท็กซ์ สาขาดาวสุพรรณบริการ</t>
  </si>
  <si>
    <t>101 ถ. หมื่นหาญ ต ท่าพี่เลี้ยง อ เมือง, Thailand 72000</t>
  </si>
  <si>
    <t>คาลเท็กซ์ สาขาดาวนิวขอนแก่น</t>
  </si>
  <si>
    <t>339 หมู่ 1 ถนนมะลิวัลย์ ต บ้านเป็ด อ เมือง, Thailand 40000</t>
  </si>
  <si>
    <t>คาลเท็กซ์ สาขาศุภชัยบริการ (กำแพงเพชร)</t>
  </si>
  <si>
    <t>172 หมู่ 1 ต นครชุม อ เมือง, Thailand 62000</t>
  </si>
  <si>
    <t>คาลเท็กซ์ สาขาดาวทองพันล้านเซอร์วิส</t>
  </si>
  <si>
    <t>481 แขวง ลาดกระบัง เขต ลาดกระบัง, Thailand 10520</t>
  </si>
  <si>
    <t>คาลเท็กซ์ สาขามิตรไทย สุไหงโก-ลก 2</t>
  </si>
  <si>
    <t>37/9 หมู่ 2 ต ปาเสมัส อ สุไหงโก-ลก, Thailand 96120</t>
  </si>
  <si>
    <t>คาลเท็กซ์ สาขาดาวเจริญเซอร์วิส</t>
  </si>
  <si>
    <t>119 หมู่ 10 ถ. มิตรภาพ ต โคกกรวด อ เมือง, Thailand 30000</t>
  </si>
  <si>
    <t>คาลเท็กซ์ สาขาดาวเวียงตาก</t>
  </si>
  <si>
    <t>232 หมู่ 7 ถ. พหลโยธิน ต หนองบัวใต้ อ เมือง, Thailand 63000</t>
  </si>
  <si>
    <t>คาลเท็กซ์ สาขาสุรีย์รัตน์ ปิโตรเลียม</t>
  </si>
  <si>
    <t>23/36 หมู่ 3 ถ. ตลิ่งชัน-สุพรรณบุรี ต หน้าไม้ อ ลาดหลุมแก้ว, Thailand 12140</t>
  </si>
  <si>
    <t>คาลเท็กซ์ สาขาเต็กย้ง ยิ่งเจริญ ปิโตรเลียม</t>
  </si>
  <si>
    <t>247/2 หมู่ 11 ถ. สุขุมวิท ต หนองปรือ อ บางละมุง, Thailand 20150</t>
  </si>
  <si>
    <t>คาลเท็กซ์ สาขาเจทีทีบีซซ์</t>
  </si>
  <si>
    <t>151/4 หมู่ที่ 11 ถนนสุขุมวิท ต.หนองปรือ อ.บางละมุง, Thailand 20260</t>
  </si>
  <si>
    <t>คาลเท็กซ์ สาขาสุวินัยบริการ</t>
  </si>
  <si>
    <t>153 หมู่ 6 ถ.สุขุมวิท ต เนินพระ อ เมือง, Thailand 21150</t>
  </si>
  <si>
    <t>คาลเท็กซ์ สาขาจันทร์สว่างวงศ์บริการ</t>
  </si>
  <si>
    <t>28/1 ถ. คลองคเชนทร์ ต ในเมือง อ เมือง, Thailand 66000</t>
  </si>
  <si>
    <t>คาลเท็กซ์ สาขาสิปดาธร จำกัด</t>
  </si>
  <si>
    <t>93/3 หมู่9 ถ. ฉลองกรุง แขวง ลำผักชี เขต หนองจอก, Thailand 10530</t>
  </si>
  <si>
    <t>คาลเท็กซ์ สาขาสตูลวัฒนา</t>
  </si>
  <si>
    <t>69/1 ถนนศุลกานุกูล ต พิมาน อ เมือง จ สตูล 91000, Thailand</t>
  </si>
  <si>
    <t>คาลเท็กซ์ สาขาซี 123 เจ สาขา 2</t>
  </si>
  <si>
    <t>26/1 หมู่ 6 ต บางพระ อ เมือง, Thailand 24000</t>
  </si>
  <si>
    <t>คาลเท็กซ์ สาขาสมุยออยล์เซอร์วิส (2000)</t>
  </si>
  <si>
    <t>35/24 หมู่ 1 ต อ่างทอง อ เกาะสมุย, Thailand 84140</t>
  </si>
  <si>
    <t>คาลเท็กซ์ สาขาฮ.เจริญสมุทร</t>
  </si>
  <si>
    <t>111 หมู่ 15 ถ. ท้ายบ้าน อ เมือง, Thailand 10270</t>
  </si>
  <si>
    <t>คาลเท็กซ์ สาขาดาวศรีสุข</t>
  </si>
  <si>
    <t>150 หมู่ 2 ถ.พลดำริห์ ต กำแพงแสน อ กำแพงแสน, Thailand 73140</t>
  </si>
  <si>
    <t>คาลเท็กซ์ สาขารวีรัตน์</t>
  </si>
  <si>
    <t>32/19 หมู่ 1 ถ.ประชาชื่น ต บางเขน อ เมือง, Thailand 11000</t>
  </si>
  <si>
    <t>คาลเท็กซ์ สาขาอีซี่ สต๊อบ</t>
  </si>
  <si>
    <t>105/1 หมู่ 9 ต ลำปลาทิว เขต ลาดกระบัง, Thailand 10520</t>
  </si>
  <si>
    <t>คาลเท็กซ์ สาขาวัฒนฐากูร</t>
  </si>
  <si>
    <t>158 ถ. สายเอเซีย ต ท่าช้าง อ บางกล่ำ, Thailand 90110</t>
  </si>
  <si>
    <t>คาลเท็กซ์ สาขาดาวอุไร ปิโตรเลียม</t>
  </si>
  <si>
    <t>10/10 หมู่ 14 ถ. พหลโยธิน ต คลองหนึ่ง อ คลองหลวง, Thailand 12120</t>
  </si>
  <si>
    <t>คาลเท็กซ์ สาขาหจก.อสงไขย 2014</t>
  </si>
  <si>
    <t>109/1 หมู่ 1 ถ. พิษณุโลก-หล่มสัก ต สมอแข อ เมือง, Thailand 65000</t>
  </si>
  <si>
    <t>คาลเท็กซ์ สาขาดาวธนะกาญจน์</t>
  </si>
  <si>
    <t>81 หมู่ 4 ต หนองบัว อ เมือง, Thailand 71000</t>
  </si>
  <si>
    <t>คาลเท็กซ์ สาขาดาวสอาด (2011)</t>
  </si>
  <si>
    <t>39 หมู่ 5 ถ.บางบัวทอง-สุพรรณบุรี ต โครกคราม อ บางปลาม้า จ สุพรรณบุรี 72150, Thailand 72150</t>
  </si>
  <si>
    <t>คาลเท็กซ์ สาขาคงสวัสดิ์บริการ</t>
  </si>
  <si>
    <t>17/1 ถ.บางคล้า-แปลงยาว ต บางคล้า อ บางคล้า, Thailand 24110</t>
  </si>
  <si>
    <t>คาลเท็กซ์ สาขาดาวศรีสัชนาลัย</t>
  </si>
  <si>
    <t>470/1 หมู่ 2 ต หาดเสี้ยว อ ศรีสัชนาลัย จ สุโขทัย 64130, Thailand</t>
  </si>
  <si>
    <t>คาลเท็กซ์ สาขาดาวโตประทีปสุวรรณ</t>
  </si>
  <si>
    <t>8/38 หมู่ 18 ถ.บรมราชชนนี แขวง ศาลาธรรมสพน์ เขต ทวีวัฒนา, Thailand 10170</t>
  </si>
  <si>
    <t>คาลเท็กซ์ สาขาสตาร์ โปรเจค-ฟ้าฮ่าม</t>
  </si>
  <si>
    <t>171 หมู่ 3 ถ.เชียงใหม่-พร้าว ต ฟ้าฮ่าม อ เมือง จ เชียงใหม่ 50000, Thailand โปรเจค-ฟ้าฮ่าม</t>
  </si>
  <si>
    <t>คาลเท็กซ์ สาขาดาวนภา</t>
  </si>
  <si>
    <t>165/12 หมู่ 5 บ้านคลองแงะ ต พังลา อ สะเดา จ สงขลา 90170, Thailand</t>
  </si>
  <si>
    <t>คาลเท็กซ์ สาขาดาวเมืองใหม่</t>
  </si>
  <si>
    <t>500/2 หมู่ 4 ต คลองแห อ หาดใหญ่ จ สงขลา 90110, Thailand 90110</t>
  </si>
  <si>
    <t>คาลเท็กซ์ สาขาดาวศิริธิดา</t>
  </si>
  <si>
    <t>188 หมู่ 12 ถ. อุดร-หนองคาย ต โพธิ์ชัย อ เมือง, Thailand 43000</t>
  </si>
  <si>
    <t>คาลเท็กซ์ สาขาดาวเฉลิมเกียรติ</t>
  </si>
  <si>
    <t>210 หมู่ 8 ถ. อุดร-หนองคาย ต หมูม่น อ เมือง, Thailand 41000</t>
  </si>
  <si>
    <t>คาลเท็กซ์ สาขาเชวง บริการ</t>
  </si>
  <si>
    <t>163/20 ถ. ปาดังเบซาร์ ต สะเดา อ สะเดา, Thailand 90120</t>
  </si>
  <si>
    <t>คาลเท็กซ์ สาขา ธ.เอกวรรธน์</t>
  </si>
  <si>
    <t>176 หมู่2 ต บางสมัคร อ บางปะกง, Thailand 24180</t>
  </si>
  <si>
    <t>คาลเท็กซ์ สาขาแพนด้า สตาร์ออยล์</t>
  </si>
  <si>
    <t>261 หมู่ 2 ต สันพระเนตร อ สันทราย, Thailand 50210</t>
  </si>
  <si>
    <t>คาลเท็กซ์ สาขาเค เจ ออยล์</t>
  </si>
  <si>
    <t>45 หมู่ 3 ถ. ลำลูกกา ต ลาดสวาย อ ลำลูกกา, Thailand 12150</t>
  </si>
  <si>
    <t>คาลเท็กซ์ สาขาดาวหนองตะมะ</t>
  </si>
  <si>
    <t>149 หมู่ 7 ถ.ศรีสะเกษ-อุบล ต โพธิ์ อ เมือง, Thailand 33000</t>
  </si>
  <si>
    <t>คาลเท็กซ์ สาขาดาวธัญบุรี</t>
  </si>
  <si>
    <t>30 หมู่ 2 ถ. รังสิต-นครนายก ต บึงยี่โถ อ ธัญบุรี, Thailand 12130</t>
  </si>
  <si>
    <t>คาลเท็กซ์ สาขาเต็กย้ง รุ่งเรือง</t>
  </si>
  <si>
    <t>1/3 หมู่ 1 ต โป่ง อ บางละมุง, Thailand 20150</t>
  </si>
  <si>
    <t>คาลเท็กซ์ สาขาภัทรพงศ์ ปิโตรเลียม</t>
  </si>
  <si>
    <t>6/37 หมู่ที่ 2 ถ. ชลบุรีบายพาส ต บ้านสวน อ เมือง, Thailand 20000</t>
  </si>
  <si>
    <t>คาลเท็กซ์ สาขาสตาร์ นครพนม</t>
  </si>
  <si>
    <t>397 ถ. นิตโย ต หนองญาติ อ เมือง จ นครพนม 48000, Thailand</t>
  </si>
  <si>
    <t>คาลเท็กซ์ สาขาสตาร์ คอร์ปอเรชั่น-สนามบิน</t>
  </si>
  <si>
    <t>229 ถ. มหิดล ต ช้างคลาน อ เมือง จ เชียงใหม่ 50100, Thailand 50100</t>
  </si>
  <si>
    <t>คาลเท็กซ์ สาขาดาวสมใจ</t>
  </si>
  <si>
    <t>93 หมู่ 18 ถ. สุขสวัสดิ์ ต บางพึ่ง อ พระประแดง, Thailand 10130</t>
  </si>
  <si>
    <t>คาลเท็กซ์ สาขาพ.เพชรธนวรรณ</t>
  </si>
  <si>
    <t>3/14 หมู่ที่ 3 ถ.ศรีสมาน ต.บ้านใหม่ อ.ปากเกร็ด, Thailand 11120</t>
  </si>
  <si>
    <t>คาลเท็กซ์ สาขาระยองทรัพย์ ออยล์</t>
  </si>
  <si>
    <t>359/1 ถ. สุขุมวิท ต ห้วยโป่ง อ เมือง, Thailand 21150</t>
  </si>
  <si>
    <t>คาลเท็กซ์ สาขาไฮเท็กซ์ เค ยู</t>
  </si>
  <si>
    <t>91 ถ. งามวงศ์วาน แขวง ลาดยาว เขต จตุจักร, Thailand 10900</t>
  </si>
  <si>
    <t>คาลเท็กซ์ สาขาสยาม ควอลิตี้ อัลเทอร์เนทีฟ เอเนอร์ยี</t>
  </si>
  <si>
    <t>901 หมู่ 1 ถ. สุขุมวิท ต บางปูใหม่ อ เมือง, Thailand 10280</t>
  </si>
  <si>
    <t>คาลเท็กซ์ สาขาศรีบุญทอง</t>
  </si>
  <si>
    <t>21/5 หมู่ 7 ถ. กาญจนาภิเษก แขวง บางแค เขต บางแค, Thailand 10160</t>
  </si>
  <si>
    <t>คาลเท็กซ์ สาขาประพนธ์อุษา</t>
  </si>
  <si>
    <t>54/67 หมู่ 7 ถ. นวมินทร์ แขวง คลองกุ่ม เขต บึงกุ่ม, Thailand 10230</t>
  </si>
  <si>
    <t>คาลเท็กซ์ สาขาทิพย์อินทรา</t>
  </si>
  <si>
    <t>34/5 หมู่ 1 ถ. เอกมัย-รามอินทรา แขวง ลาดพร้าว เขต ลาดพร้าว, Thailand 10310</t>
  </si>
  <si>
    <t>คาลเท็กซ์ สาขาซี.แทรค เอนเนอร์ยี่</t>
  </si>
  <si>
    <t>54/32 หมู่ 18 ถ.รัชดาภิเษก แขวง ลาดยาว เขต จตุจักร, Thailand 10900</t>
  </si>
  <si>
    <t>คาลเท็กซ์ สาขาประพนธ์พิทยา</t>
  </si>
  <si>
    <t>74/51 ตรอกนอกเขต ถ.พระราม 3 แขวงช่องนนทรี เขตยานนาวา, Thailand 10210</t>
  </si>
  <si>
    <t>คาลเท็กซ์ สาขาซี 123 เจ สาขา 1</t>
  </si>
  <si>
    <t>419 ถ.บางนา-ตราด แขวง บางนา เขต บางนา, Thailand 10260</t>
  </si>
  <si>
    <t>คาลเท็กซ์ สาขาสตาร์ ดี.เค</t>
  </si>
  <si>
    <t>98 หมู่ 19 ถ. สุวินทวงศ์ แขวง มีนบุรี เขต มีนบุรี, Thailand 10510</t>
  </si>
  <si>
    <t>คาลเท็กซ์ สาขาเอกวิทัศน์</t>
  </si>
  <si>
    <t>30/27 หมู่ 2 ถ. ตลิ่งชัน-สุพรรณบุรี ต บางคูเวียง อ บางกรวย จ นนทบุรี 11130, Thailand 11130</t>
  </si>
  <si>
    <t>คาลเท็กซ์ สาขาเพชรคลองหนึ่ง</t>
  </si>
  <si>
    <t>69 หมู่ 12 ถ. พหลโยธิน กม.44.5 ต คลองหนึ่ง อ คลองหลวง, Thailand 12120</t>
  </si>
  <si>
    <t>คาลเท็กซ์ สาขาสตาร์ เอ็นเนอร์จี เซอร์วิส</t>
  </si>
  <si>
    <t>72 หมู่ 11 ถ. บางนา-ตราด ต บางโฉลง อ บางพลี, Thailand 10540</t>
  </si>
  <si>
    <t>คาลเท็กซ์ สาขาดาววรดา</t>
  </si>
  <si>
    <t>12/3 หมู่ 10 ถ. พุทธมณฑลสาย 4 ต อ้อมน้อย อ กระทุ่มแบน, Thailand 74110</t>
  </si>
  <si>
    <t>คาลเท็กซ์ สาขาจิตตมาศ เซอร์วิส (1998)</t>
  </si>
  <si>
    <t>34 หมู่ที่ 2 ถ.บางปะอิน-นครสวรรค์ ต เชียงรากน้อย อ บางปะอิน จ พระนครศรีอยุธยา 13180, Thailand</t>
  </si>
  <si>
    <t>คาลเท็กซ์ สาขาซี 123 เจ</t>
  </si>
  <si>
    <t>99/1 หมู่ 5 ต บางสมัคร อ บางปะกง, Thailand 24180</t>
  </si>
  <si>
    <t>คาลเท็กซ์ สาขาซี 123 ซี. เค.</t>
  </si>
  <si>
    <t>40/2 หมู่ 5 ถ. บางนา-ตราด ต คลองตำหรุ อ เมือง, Thailand 20000</t>
  </si>
  <si>
    <t>คาลเท็กซ์ สาขาสานรักษ์ 2001 เทรดดิ้ง</t>
  </si>
  <si>
    <t>245 หมู่ 5 ถ.สุขุมวิท ต.บางละมุง อ.บางละมุง, Thailand 20150</t>
  </si>
  <si>
    <t>คาลเท็กซ์ สาขาดาวสอาดบริการ</t>
  </si>
  <si>
    <t>103 หมู่ 3 ถ. สุพรรณบุรี-ชัยนาท ต สนามชัย อ เมือง, Thailand 72000</t>
  </si>
  <si>
    <t>คาลเท็กซ์ สาขาดาวชมภูสุโขทัย</t>
  </si>
  <si>
    <t>396/1 หมู่ 11 ต บ้านสวน อ เมือง, Thailand 64220</t>
  </si>
  <si>
    <t>คาลเท็กซ์ สาขาดาวกรอกสมบูรณ์</t>
  </si>
  <si>
    <t>461/3 หมู่ 1 ต กรอกสมบูรณ์ อ ศรีมหาโพธิ์, Thailand 25140</t>
  </si>
  <si>
    <t>คาลเท็กซ์ สาขาเจริญวัฒนา ออยล์</t>
  </si>
  <si>
    <t>393 หมู่ 6 ต เขาใหญ่ อ ชะอำ, Thailand 76120</t>
  </si>
  <si>
    <t>คาลเท็กซ์ สาขาเล็กบริการ</t>
  </si>
  <si>
    <t>241 หมู่ 1 ต บ้านกร่าง อ เมือง จ, Thailand 65000</t>
  </si>
  <si>
    <t>คาลเท็กซ์ สาขาพงษ์อนันต์ ปิโตรเลี่ยม</t>
  </si>
  <si>
    <t>20 ถ. เลี่ยงเมือง ต ในเมือง อ เมือง จ กำแพงเพชร 62000, Thailand 62000</t>
  </si>
  <si>
    <t>คาลเท็กซ์ สาขาตรัง เอส เค ธนาทิพย์</t>
  </si>
  <si>
    <t>125 ถนนห้วยยอด ต ทับเที่ยง อ เมือง, Thailand 92000</t>
  </si>
  <si>
    <t>คาลเท็กซ์ สาขาแพนด้า สตาร์ออยล์ 00003</t>
  </si>
  <si>
    <t>83 หมู่ 11 ต ป่าแดด อ ป่าแดด, Thailand 57190</t>
  </si>
  <si>
    <t>คาลเท็กซ์ สาขาจารุวรรณ บริการ (1999)</t>
  </si>
  <si>
    <t>144 หมู่ 9 ต หนองปรือ อ บางละมุง จ ชลบุรี 20150, Thailand</t>
  </si>
  <si>
    <t>คาลเท็กซ์ สาขาดาวศรีไทยใหม่ 2006</t>
  </si>
  <si>
    <t>799 หมู่ 1 ถ. อุดร-เชียงยืน ต บ้านเลื่อม อ เมือง, Thailand 41000</t>
  </si>
  <si>
    <t>คาลเท็กซ์ สาขาดาวเดี่ยว</t>
  </si>
  <si>
    <t>54 หมู่ 3 ถ. ปทุมธานี-บางเลน ต คลองขวาง อ ไทรน้อย, Thailand 11150</t>
  </si>
  <si>
    <t>คาลเท็กซ์ สาขาซุปเปอร์สปีด</t>
  </si>
  <si>
    <t>444/4 หมู่ 6 ถ. มลิวรรณ ต เชียงคาน อ เชียงคาน, Thailand 42110</t>
  </si>
  <si>
    <t>คาลเท็กซ์ สาขามีแสงปิโตรเลียมเพชรบูรณ์</t>
  </si>
  <si>
    <t>113 หมู่ 12 ต น้ำชุน อ หล่มสัก จ เพชรบูรณ์ 67110, Thailand</t>
  </si>
  <si>
    <t>คาลเท็กซ์ สาขาศรีษะเกษแสงอรุณ</t>
  </si>
  <si>
    <t>389 หมู่ 6 ต โพนข่า อ เมือง, Thailand 33000</t>
  </si>
  <si>
    <t>คาลเท็กซ์ สาขาดีเดย์ ปิโตรเลียม</t>
  </si>
  <si>
    <t>264/1 หมู่ 1 ต ริมใต้ อ แม่ริม จ เชียงใหม่, Thailand 50000</t>
  </si>
  <si>
    <t>คาลเท็กซ์ สาขาณรงค์ชัยโรจนะ 1</t>
  </si>
  <si>
    <t>402/1 หมู่ 2 ต สามเรือน อ บางปะอิน, Thailand 13160</t>
  </si>
  <si>
    <t>คาลเท็กซ์ สาขากบินทร์บุรีพรพิชัย</t>
  </si>
  <si>
    <t>441 หมู่ 8 ต เมืองเก่า อ กบินทร์บุรี, Thailand 25240</t>
  </si>
  <si>
    <t>คาลเท็กซ์ สาขาช.วิบูลย์บริการ 1996</t>
  </si>
  <si>
    <t>7/1 หมู่ 12 ถนน กุมภวาปี-หนองหาน ต แชแล อ กุมภวาปี, Thailand 41110</t>
  </si>
  <si>
    <t>คาลเท็กซ์ สาขาแพนด้า สตาร์ออยล์ 00004</t>
  </si>
  <si>
    <t>239 หมู่ 10 ต เชียงบาน อ เชียงคำ, Thailand 56110</t>
  </si>
  <si>
    <t>คาลเท็กซ์ สาขาบ่อทองก้าวหน้า</t>
  </si>
  <si>
    <t>59 หมู่ 2 ต บ่อทอง อ บางระกำ, Thailand 65140</t>
  </si>
  <si>
    <t>คาลเท็กซ์ สาขาช่วงรังษี</t>
  </si>
  <si>
    <t>176 หมู่ 1 ต บางวัว อ บางปะกง, Thailand 24130</t>
  </si>
  <si>
    <t>คาลเท็กซ์ สาขาปราจีนไพบูลย์กิจ</t>
  </si>
  <si>
    <t>1999 หมู่ 17 ถ.จันทบุรี-สระแก้ว ต วังสมบูรณ์ อ วังสมบูรณ์, Thailand 27250</t>
  </si>
  <si>
    <t>คาลเท็กซ์ สาขามานิตย์ออยล์ แอนด์ เซอร์วิส</t>
  </si>
  <si>
    <t>70/11 หมู่ 4 ต บางนอน อ เมือง, Thailand 85000</t>
  </si>
  <si>
    <t>คาลเท็กซ์ สาขาพรวิจิตรปักธงชัย</t>
  </si>
  <si>
    <t>81 หมู่ 8 ต นกออก อ ปักธงชัย, Thailand 30150</t>
  </si>
  <si>
    <t>คาลเท็กซ์ สาขาก.กาญจนชัย นครสวรรค์</t>
  </si>
  <si>
    <t>57/5 ถ. อรรถกวี ต ปากน้ำโพ อ เมือง, Thailand 60000</t>
  </si>
  <si>
    <t>คาลเท็กซ์ สาขาระยองทรัพย์ ปิโตรเลียม</t>
  </si>
  <si>
    <t>28/15 หมู่ 4 ถนนบายพาส ต เชิงเนิน อ เมือง, Thailand 21000</t>
  </si>
  <si>
    <t>คาลเท็กซ์ สาขาบ้านดุง อุดมทรัพย์</t>
  </si>
  <si>
    <t>219 หมู่ 9 ต ศรีสุทโธ อ บ้านดุง, Thailand 41190</t>
  </si>
  <si>
    <t>คาลเท็กซ์ สาขาทาการ่า โฮม</t>
  </si>
  <si>
    <t>4/1 หมู่ 1 ต วิสัยเหนือ อ เมือง, Thailand 86000</t>
  </si>
  <si>
    <t>คาลเท็กซ์ สาขาแสงอารีย์บริการ</t>
  </si>
  <si>
    <t>66 หมู่ 7 ต บางเลน อ บางเลน, Thailand 73130</t>
  </si>
  <si>
    <t>คาลเท็กซ์ สาขาสุวรรณเอสแอลเคบริการ</t>
  </si>
  <si>
    <t>550 หมู่ 4 ต นาแก อ นาแก, Thailand 48130</t>
  </si>
  <si>
    <t>คาลเท็กซ์ สาขาดาวศรีพลัง สาขา 5</t>
  </si>
  <si>
    <t>181 หมู่ 9 ต หนองงูเหลือม อ เฉลิมพระเกียรติ จ นครราชสีมา 30230, Thailand 30230</t>
  </si>
  <si>
    <t>คาลเท็กซ์ สาขาซี 123 เจ สาขา 3</t>
  </si>
  <si>
    <t>1 หมู่ 8 ต โพรงอากาศ อ บางน้ำเปรี้ยว, Thailand 24150</t>
  </si>
  <si>
    <t>คาลเท็กซ์ สาขาเต็กย้ง ประเสริฐทรัพย์</t>
  </si>
  <si>
    <t>51 หมู่ 3 ต นาเริก อ พนัสนิคม, Thailand 20140</t>
  </si>
  <si>
    <t>คาลเท็กซ์ สาขาพิชัยบริการ</t>
  </si>
  <si>
    <t>714 หมู่1 ถ.โพนพิสัย-บึงกาฬ ต จุมพล อ โพนพิสัย จ หนองคาย 43120, Thailand 43120</t>
  </si>
  <si>
    <t>คาลเท็กซ์ สาขาพี.เอ็ม. ออยล์ (สาขา2)</t>
  </si>
  <si>
    <t>486 หมู่ 2 บ้านนา ต บ้านนา อ บ้านนาเดิม, Thailand 84240</t>
  </si>
  <si>
    <t>คาลเท็กซ์ สาขาพี.เอ็ม. ออยล์</t>
  </si>
  <si>
    <t>416/14 หมู่ 2 ต บ้านนา อ บ้านนาเดิม, Thailand 84240</t>
  </si>
  <si>
    <t>คาลเท็กซ์ สาขารุ่งธเนศ</t>
  </si>
  <si>
    <t>52 หมู่ 1 ต ปากคาด อ ปากคาด, Thailand 43190</t>
  </si>
  <si>
    <t>คาลเท็กซ์ สาขาเฉวงออยล์</t>
  </si>
  <si>
    <t>102/2 หมู่ที่ 6 ต.บ่อผุด อ.เกาะสมุย, Thailand 84320</t>
  </si>
  <si>
    <t>คาลเท็กซ์ สาขาณรงค์ชัยโรจนะ 2</t>
  </si>
  <si>
    <t>89 หมู่ 3 ต สามเรือน อ บางปะอิน, Thailand 13160</t>
  </si>
  <si>
    <t>คาลเท็กซ์ สาขาดาวณัฏฐชัยบริการ</t>
  </si>
  <si>
    <t>219 หมู่ 2 ถนนบริบาลภูมิเขตต์ต บ้านผือ อ บ้านผือ จ อุดรธานี 41160, Thailand 41160</t>
  </si>
  <si>
    <t>คาลเท็กซ์ สาขาวณิชชากรบริการ</t>
  </si>
  <si>
    <t>138 หมู่ที่5 ต ประจันตคาม อ.ประจันตคาม, Thailand 25130</t>
  </si>
  <si>
    <t>คาลเท็กซ์ สาขาพรมยุรี เซอร์วิส สาขา1</t>
  </si>
  <si>
    <t>2 หมู่6 ถ.สุขุมวิท ต บ้านฉาง อ บ้านฉาง, Thailand 21130</t>
  </si>
  <si>
    <t>คาลเท็กซ์ สาขารวยนิรันดร์ ออยล์ แอนด์ เซอร์วิส</t>
  </si>
  <si>
    <t>144 หมู่4 ถ.วัดโบสถ์-ร้องโพธิ์ ต วัดโบสถ์ อ วัดโบสถ์, Thailand 65160</t>
  </si>
  <si>
    <t>คาลเท็กซ์ สาขาช.วิบูลย์ศรีธาตุ</t>
  </si>
  <si>
    <t>254 หมู่8 ต ศรีธาตุ อ ศรีธาตุ, Thailand 41230</t>
  </si>
  <si>
    <t>คาลเท็กซ์ สาขาสหชัยแก๊สราชบุรี</t>
  </si>
  <si>
    <t>174 หมุ่3 ถ.เพชรเกษม ต โคกหม้อ เมือง, Thailand 70000</t>
  </si>
  <si>
    <t>คาลเท็กซ์ สาขาประเสริฐชัยป่าพุทรา</t>
  </si>
  <si>
    <t>444 หมู่ 3 ต ป่าพุทรา อ ขาณุวรลักษบุรี, Thailand 62130</t>
  </si>
  <si>
    <t>คาลเท็กซ์ สาขาพิมพ์ทอง ปิโตรเลียม</t>
  </si>
  <si>
    <t>66/4 ซอย1 ถ.ประชาราษฎร์ ต เมืองสวรรคโลก, Thailand 64110</t>
  </si>
  <si>
    <t>คาลเท็กซ์ สาขาปัญญายิ่งการปิโตรเลียม</t>
  </si>
  <si>
    <t>45/2 ถ.สุนทรภู่ ต ทางเกวียน อ แกลง, Thailand 21110</t>
  </si>
  <si>
    <t>คาลเท็กซ์ สาขาน้ำมันกิตติพศ</t>
  </si>
  <si>
    <t>96 หมู่ที่3 ต หนองกุง อ เมือง, Thailand 46000</t>
  </si>
  <si>
    <t>คาลเท็กซ์ สาขายู.เอ.เอส.ที.</t>
  </si>
  <si>
    <t>222 หมู่ที่3 ถ.นครอินทร์ ต.บางขุนกอง อ.บางกรวย จ.นนทบุรี 11130, Thailand 11130</t>
  </si>
  <si>
    <t>คาลเท็กซ์ สาขาดร.แก๊ส แปดริ้ว</t>
  </si>
  <si>
    <t>782/3 ถ.ฉะเชิงเทรา-บางปะกง ต.หน้าเมือง อ.เมือง จ.ฉะเชิงเทรา, Thailand 24000</t>
  </si>
  <si>
    <t>คาลเท็กซ์ สาขาณรงค์ชัยโรจนะ 3</t>
  </si>
  <si>
    <t>160/1 หมู่ที่ 6 ต. ลำปาเสา อ.วังน้อย, Thailand 13170</t>
  </si>
  <si>
    <t>คาลเท็กซ์ สาขาวิทยาออยล์</t>
  </si>
  <si>
    <t>113 หมู่ที่ 10 บ้านน้ำคำ ต. คำบง ห้วยผึ้ง, Thailand 46150</t>
  </si>
  <si>
    <t>คาลเท็กซ์ สาขาดาวใจออยล์</t>
  </si>
  <si>
    <t>194 หมู่ 4 ต.บางกระทุ่ม อ.บางกระทุ่ม, Thailand 65110</t>
  </si>
  <si>
    <t>คาลเท็กซ์ สาขาดาวเวียงพิงค์</t>
  </si>
  <si>
    <t>375/1 หมู่ที่ 5 ต.ยางเนิ้ง อ. สารภี, Thailand 50100</t>
  </si>
  <si>
    <t>คาลเท็กซ์ สาขาหนึ่งกลการ</t>
  </si>
  <si>
    <t>54/9 ถ.พัฒนาการคูขวาง ต.ในเมือง อ.เมือง, Thailand 80000</t>
  </si>
  <si>
    <t>คาลเท็กซ์ สาขาศรีกมลยิ่งเจริญปิโตรเลี่ยม</t>
  </si>
  <si>
    <t>74/2 หมู่ 9 ต.ปงเตา อ.งาว, Thailand 52110</t>
  </si>
  <si>
    <t>คาลเท็กซ์ สาขาศรีสัชออยล์</t>
  </si>
  <si>
    <t>298 หมู่3 ต.หนองอ้อ อ.ศรีสัชนาลัย, Thailand 64130</t>
  </si>
  <si>
    <t>คาลเท็กซ์ สาขาบ้านดุง อุดมทรัพย์ สาขา1</t>
  </si>
  <si>
    <t>478 หมู่ที่2 ต.ม่วง อ.บ้านม่วง, Thailand 47140</t>
  </si>
  <si>
    <t>คาลเท็กซ์ สาขาไพสิฐ ปิโตรเลียม</t>
  </si>
  <si>
    <t>183 หมู่5 ต.ตูมใต้ อ.กุมภวาปี, Thailand 41110</t>
  </si>
  <si>
    <t>คาลเท็กซ์ สาขาดาวตะโหมด</t>
  </si>
  <si>
    <t>369 หมู่1 ต.แม่ขรี อ.ตะโหมด, Thailand 93160</t>
  </si>
  <si>
    <t>คาลเท็กซ์ สาขาบุญประดับเซอร์วิส ออยล์</t>
  </si>
  <si>
    <t>499/ก หมู่5 ต.บางปลากด อ.ป่าโมก, Thailand 14130</t>
  </si>
  <si>
    <t>คาลเท็กซ์ สาขาท่ากลางปิโตรเลียม</t>
  </si>
  <si>
    <t>221/12 ถ.ท่ากลาง ต.ทับเที่ยง อ.เมือง, Thailand 92000</t>
  </si>
  <si>
    <t>คาลเท็กซ์ สาขาสุกัญญา เซอร์วิส แอนด์ รีไซเคิล</t>
  </si>
  <si>
    <t>149 หมู่14 ต.ด่านซ้าย อ.ด่านซ้าย, Thailand 42120</t>
  </si>
  <si>
    <t>คาลเท็กซ์ สาขายกตะวัน</t>
  </si>
  <si>
    <t>30 หมู่2 ต.ทับปริก อ.เมือง, Thailand 81000</t>
  </si>
  <si>
    <t>คาลเท็กซ์ สาขาสมาร์ท เทค</t>
  </si>
  <si>
    <t>309 หมู่2 ต.บ้านใหม่หนองไทร อ.อรัญประเทศ, Thailand 27210</t>
  </si>
  <si>
    <t>คาลเท็กซ์ สาขาสหแสงหิรัญปิโตรเลียม</t>
  </si>
  <si>
    <t>253/2 หมู่13 ถนนศุภวงษ์รำลึก ต.หนองบัวแดง อ.หนองบัวแดง, Thailand 36210</t>
  </si>
  <si>
    <t>คาลเท็กซ์ สาขาสามทองบริการ</t>
  </si>
  <si>
    <t>34 หมู่ที่ 20 ตำบลยางตลาด อำเภอยางตลาด, Thailand 46120</t>
  </si>
  <si>
    <t>คาลเท็กซ์ สาขาภูเก็ต แอลพีจี และ ปิโตรเลียม</t>
  </si>
  <si>
    <t>129/1 หมู่5 ต.ศรีสุนทร อ.ถลาง จ.ภูเก็ต 83110, Thailand</t>
  </si>
  <si>
    <t>คาลเท็กซ์ สาขาทองคำคาร์แคร์</t>
  </si>
  <si>
    <t>72/9 ถ. ราชปรารภ แขวงถนนพญาไท เขตราชเทวี กรุงเทพมหานคร, Thailand 10400</t>
  </si>
  <si>
    <t>คาลเท็กซ์ สาขาแก้วมาบริการ</t>
  </si>
  <si>
    <t>226 หมู่ที่ 9 ถ. เลย-เชียงคาน ต. นาอ้อ อ.เมือง, Thailand 42000</t>
  </si>
  <si>
    <t>คาลเท็กซ์ สาขาดาวในเมือง</t>
  </si>
  <si>
    <t>81 ถ. รามวิถี ต. บ่อยาง อ.เมือง, Thailand 90000</t>
  </si>
  <si>
    <t>คาลเท็กซ์ สาขาตั้งเซ่งฮงหนองคาย</t>
  </si>
  <si>
    <t>517 หมู่ 5 ถ.หนองคาย-บึงกาฬ ต.โพธิ์ชัย อ.เมือง จ.หนองคาย, Thailand 43000</t>
  </si>
  <si>
    <t>คาลเท็กซ์ สาขาม่วงเจริญ</t>
  </si>
  <si>
    <t>223 หมู่ 1 ตำบลคำพราน อำเภอวังม่วง จังหวัดสระบุรี, Thailand</t>
  </si>
  <si>
    <t>คาลเท็กซ์ สาขาเฉลิมพัชร ปิโตรเลียม</t>
  </si>
  <si>
    <t>332 หมู่21 ต.เมืองเดช อ.เดชอุดม, Thailand 34160</t>
  </si>
  <si>
    <t>คาลเท็กซ์ สาขาเคเอสเอ็ม บางแก้ว ออยล์ แอนด์ แก๊ส</t>
  </si>
  <si>
    <t>9/9 หมู่ 7 ต.บางแก้ว อ.เมือง จ.สมุทรสงคราม, Thailand</t>
  </si>
  <si>
    <t>คาลเท็กซ์ สาขาเต็กย้ง อุดมทรัพย์</t>
  </si>
  <si>
    <t>789 หมู่ที่ 3 ต.บ่อวิน อ.ศรีราชา, Thailand 20230</t>
  </si>
  <si>
    <t>คาลเท็กซ์ สาขารังษีปิโตร</t>
  </si>
  <si>
    <t>532 หมู่ 2 ต.แม่ปะ อ.แม่สอด, Thailand 63110</t>
  </si>
  <si>
    <t>คาลเท็กซ์ สาขาเอกวราวุฒิ</t>
  </si>
  <si>
    <t>43/1 หมู่ที่ 5 ต.ละหาร อ.บางบัวทอง, Thailand 11110</t>
  </si>
  <si>
    <t>คาลเท็กซ์ สาขาพระบาทเวียงชัย</t>
  </si>
  <si>
    <t>550 หมู่ 7 ต. พระบาท อ.เมืองลำปาง, Thailand 52000</t>
  </si>
  <si>
    <t>คาลเท็กซ์ สาขาท่าโรงช้างปิโตรเลียม</t>
  </si>
  <si>
    <t>101/3 หมู่ที่ 3 ตำบลท่าโรงช้าง อำเภอพุนพิน, Thailand 84130</t>
  </si>
  <si>
    <t>คาลเท็กซ์ สาขางานทวีบริการ</t>
  </si>
  <si>
    <t>158 ถนนเทพกระษัตรี ต.ตลาดใหญ่ อ.เมือง, Thailand 83000</t>
  </si>
  <si>
    <t>คาลเท็กซ์ สาขาป่าตอง ปิโตรเลี่ยม</t>
  </si>
  <si>
    <t>51 ถนนพระบารมี ตำบลป่าตอง อำเภอกะทู้ จังหวัดภูเก็ต 83150, Thailand 83150</t>
  </si>
  <si>
    <t>คาลเท็กซ์ สาขานำรุ่งเรืองปิโตรเลียม</t>
  </si>
  <si>
    <t>88 หมู่ที่ 9 ตำบลสถาน อำเภอเชียงของ จังหวัดเชียงราย 57140, Thailand 57140</t>
  </si>
  <si>
    <t>คาลเท็กซ์ สาขาสังขะรุ่งเรือง</t>
  </si>
  <si>
    <t>200 หมู่ที่ 4 ถนนโชคชัย - เดชอุดม ตำบลสังขะ อำเภอสังขะ, Thailand 32150</t>
  </si>
  <si>
    <t>คาลเท็กซ์ สาขาเคเอ็มบี ปิโตรเลียม</t>
  </si>
  <si>
    <t>9/1 หมู่ที่ 1 ต. ท่าบ่อ อ. ท่าบ่อ, Thailand 43110</t>
  </si>
  <si>
    <t>คาลเท็กซ์ สาขาแพนด้า สตาร์ออยล์ 00002</t>
  </si>
  <si>
    <t>36/5 หมู่ 3 ถ. เชียงใหม่-สันกำแพง ต สันกลาง อ สันกำแพง, Thailand 50000</t>
  </si>
  <si>
    <t>คาลเท็กซ์ สาขาอัมพรอนันต์</t>
  </si>
  <si>
    <t>311 หมู่ 7 ถ. มะลิวัลย์ ต ในเมือง อ เมือง จ ขอนแก่น 40000, Thailand 40000</t>
  </si>
  <si>
    <t>คาลเท็กซ์ สาขากิจบุญแก้วออยล์แอนด์เซอร์วิส</t>
  </si>
  <si>
    <t>11/13 หมู่ที่ 6 ถ. ชนเกษม ต มะขามเตี้ย อ เมือง, Thailand 84000</t>
  </si>
  <si>
    <t>คาลเท็กซ์ สาขาที-เอ ฟาสต์</t>
  </si>
  <si>
    <t>406 ถนนพระราม 2 แขวงแสมดำ เขตบางขุนเทียน, Thailand 10150</t>
  </si>
  <si>
    <t>คาลเท็กซ์ สาขาแสงชัยออยล์</t>
  </si>
  <si>
    <t>194 หมู่ที่ 4 ตำบลทับกวาง อำเภอแก่งคอย จังหวัดสระบุรี 18260, Thailand 18260</t>
  </si>
  <si>
    <t>คาลเท็กซ์ สาขาเล้าตระกูล</t>
  </si>
  <si>
    <t>182 หมู่ที่ 10 ตำบลบ้านพริก อำเภอบ้านนา, Thailand 26110</t>
  </si>
  <si>
    <t>คาลเท็กซ์ สาขาดาวณัฏฐชัย บริการ2</t>
  </si>
  <si>
    <t>232 ตำบลบ้านผือ อำเภอบ้านผือ, Thailand 41160</t>
  </si>
  <si>
    <t>คาลเท็กซ์ สาขาลิ้มเฮง ปิโตรเลียม</t>
  </si>
  <si>
    <t>179/1 หมู่ที่ 4 ตำบลทับยายเชียง อำเภอพรหมพิราม, Thailand 65150</t>
  </si>
  <si>
    <t>คาลเท็กซ์ สาขาราชพฤกษ์ ออโต้แก๊ส</t>
  </si>
  <si>
    <t>88/33 หมู่ที่ 6 ถนนบางไผ่-หนองเพรางาย ตำบลบางรักพัฒนา อำเภอบางบัวทอง, Thailand 11110</t>
  </si>
  <si>
    <t>คาลเท็กซ์ สาขาแชปู่กุ่ย</t>
  </si>
  <si>
    <t>55/5 หมู่ที่ 12 ตำบลคูบางหลวง อำเภอลาดหลุมแก้ว, Thailand 12140</t>
  </si>
  <si>
    <t>คาลเท็กซ์ สาขาสุพล รัตนา ออยล์</t>
  </si>
  <si>
    <t>464 หมู่ที่ 1 ตำบลอิปัน อำเภอพระแสง, Thailand 84210</t>
  </si>
  <si>
    <t>คาลเท็กซ์ สาขาที-เอ ไบรท์</t>
  </si>
  <si>
    <t>25/1 หมู่ที่ 10 ตำบลสวนหลวง อำเภอกระทุ่มแบน จังหวัดสมุทรสาคร 74110, Thailand 74110</t>
  </si>
  <si>
    <t>คาลเท็กซ์ สาขาดาวณัฏฐชัยบริการ สาขา 1</t>
  </si>
  <si>
    <t>124 หมู่ที่ 7 ต.หายโศก อ.บ้านผือ, Thailand 41160</t>
  </si>
  <si>
    <t>คาลเท็กซ์ สาขาไทยสัมพันธ์ปราการ</t>
  </si>
  <si>
    <t>1680 หมู่ 6 ถ.เทพารักษ์ ต.เทพารักษ์ อ.เมือง, Thailand 10270</t>
  </si>
  <si>
    <t>คาลเท็กซ์ สาขาณรงค์ชัยโรจนะ</t>
  </si>
  <si>
    <t>402 หมู่ที่ 2 ต สามเรือน อ บางปะอิน จ พระนครศรีอยุธยา 13160, Thailand 13160</t>
  </si>
  <si>
    <t>คาลเท็กซ์ สาขาสตาร์ คอร์ปอเรชั่น-ไชยปราการ</t>
  </si>
  <si>
    <t>1 หมู่2 ต.หนองบัว อ.ไชยปราการ, Thailand 50320</t>
  </si>
  <si>
    <t>คาลเท็กซ์ สาขาบัวทอง รุ่งเรืองออยล์</t>
  </si>
  <si>
    <t>236 หมู่ที่ 10 ตำบลศรีสำราญ อำเภอน้ำโสม, Thailand 41210</t>
  </si>
  <si>
    <t>คาลเท็กซ์ สาขาน้ำมันดาวร้อยเอ็ด</t>
  </si>
  <si>
    <t>198 หมู่ 14 ถ. ร้อยเอ็ด-โพนทอง ต เหนือเมือง อ เมือง, Thailand 45000</t>
  </si>
  <si>
    <t>คาลเท็กซ์ สาขาทุ่งหลวงเชื้อเพลิง</t>
  </si>
  <si>
    <t>48/207 หมู่ที่ 4 ตำบลเชิงทะเล อำเภอถลาง, Thailand 83110</t>
  </si>
  <si>
    <t>คาลเท็กซ์ สาขามีโชคปิโตรเลียม</t>
  </si>
  <si>
    <t>167/1 หมู่ที่ 5 ถนนพหลโยธิน ตำบลลำไทร อำเภอวังน้อย, Thailand 13170</t>
  </si>
  <si>
    <t>คาลเท็กซ์ สาขาเอสซีจี เอ็นเนอยี่</t>
  </si>
  <si>
    <t>20/1 หมู่ที่ 7 ต.คลองสาม อ.คลองหลวง, Thailand 12120</t>
  </si>
  <si>
    <t>คาลเท็กซ์ สาขาเรืองสินไทย แก๊ส แอนด์ ออยล์</t>
  </si>
  <si>
    <t>60/7-9 หมู่ที่ 5 ตำบลหมากแข้ง อำเภอเมืองอุดรธานี จ.อุดรธานี 41000, Thailand 41000</t>
  </si>
  <si>
    <t>คาลเท็กซ์ สาขานางรองทองสมหมาย</t>
  </si>
  <si>
    <t>222 ถนนโชคชัย-เดชอุดม ตำบลนางรอง อำเภอนางรอง จังหวัดบุรีรัมย์ 31110, Thailand 31110</t>
  </si>
  <si>
    <t>คาลเท็กซ์ สาขาอาร์ทูเอ็น สตาร์</t>
  </si>
  <si>
    <t>127 หมู่ 1 ถ. พหลโยธิน ต หนองยาว อ เมือง จ สระบุรี 18000, Thailand 10800</t>
  </si>
  <si>
    <t>คาลเท็กซ์ สาขาช.วิบูลย์พรเจริญ</t>
  </si>
  <si>
    <t>363 หมู่ที่ 1 ตำบลพรเจริญ อำเภอพรเจริญ จังหวัดบึงกาฬ 38180, Thailand 38180</t>
  </si>
  <si>
    <t>คาลเท็กซ์ สาขาศุภสัณห์ ปิโตรเลียม</t>
  </si>
  <si>
    <t>37/1 หมู่ที่ 4 ตำบลดอนทราย อำเภอปากท่อ จังหวัดราชบุรี 70140, Thailand 70140</t>
  </si>
  <si>
    <t>คาลเท็กซ์ สาขาอรัญธานีออยล์</t>
  </si>
  <si>
    <t>88 ถนน กม.2 ฝั่งซ้าย ตำบลอรัญประเทศ อำเภออรัญประเทศ จังหวัดสระแก้ว, Thailand 27120</t>
  </si>
  <si>
    <t>คาลเท็กซ์ สาขาพรสิทธิ์ ไพรสณฑ์</t>
  </si>
  <si>
    <t>72 หมู่ที่ 7 ต.ช้างกลาง อ.ช้างกลาง จ. นครศรีธรรมราช 80220, Thailand 80220</t>
  </si>
  <si>
    <t>คาลเท็กซ์ สาขาปฐมออยล์ (2002)</t>
  </si>
  <si>
    <t>7/4 หมู่ที่ 3 ตำบลศรีษะทอง อำเภอนครชัยศรี จังหวัดนครปฐม 73120, Thailand 73120</t>
  </si>
  <si>
    <t>คาลเท็กซ์ สาขาเอสเอสวาย ปิโตรเลียม</t>
  </si>
  <si>
    <t>20/5 หมู่ที่ 8 ตำบลบางไผ่ อำเภอเมืองฉะเชิงเทรา จังหวัดฉะเชิงเทรา, Thailand 24000</t>
  </si>
  <si>
    <t>คาลเท็กซ์ สาขาธ.ทองปิโตรเลียม 2000</t>
  </si>
  <si>
    <t>76/7 หมู่ 1 ต.อ่างทอง อ.ทับสะแก จ.ประจวบคีรีขันธ์ 77130, Thailand 77130</t>
  </si>
  <si>
    <t>คาลเท็กซ์ สาขาสตาร์ แหลมฉบัง 2014</t>
  </si>
  <si>
    <t>60/1 หมู่ที่ 5 ตำบลทุ่งสุขลา อำเภอศรีราชา จังหวัดชลบุรี 20230, Thailand 20230</t>
  </si>
  <si>
    <t>คาลเท็กซ์ สาขานางรองหงษ์ทอง</t>
  </si>
  <si>
    <t>59 หมู่ 5 ตำบลนางรอง อำเภอนางรอง จังหวัดบุรีรัมย์ 31110, Thailand 31110</t>
  </si>
  <si>
    <t>คาลเท็กซ์ สาขาสุทักษ์</t>
  </si>
  <si>
    <t>806/5 หมู่ 9 ตำบลหัวสำโรง อำเภอแปลงยาว จังหวัดฉะเชิงเทรา 24190, Thailand 24190</t>
  </si>
  <si>
    <t>คาลเท็กซ์ สาขาดาววิชัยไชโย</t>
  </si>
  <si>
    <t>438 หมู่ 1 ถนนราชสีมา-โชคชัย ตำบลหัวทะเล อำเภอเมืองนครราชสีมา จังหวัดนครราชสีมา 30000, Thailand 30000</t>
  </si>
  <si>
    <t>คาลเท็กซ์ สาขาช้างภูมิ ปิโตรเลียม</t>
  </si>
  <si>
    <t>489 หมู่ 10 ตำบลเมือง อำเภอเมืองเลย จังหวัดเลย 42000, Thailand 42000</t>
  </si>
  <si>
    <t>คาลเท็กซ์ สาขาซี.เค.ซี. บิสซิเนส กรุ๊ป สาขา 2</t>
  </si>
  <si>
    <t>136 หมู่ 1 ตำบลพิชัย อำเภอเมืองลำปาง จังหวัดลำปาง 52100, Thailand 52100</t>
  </si>
  <si>
    <t>คาลเท็กซ์ สาขาซี.เค.ซี. บิสซิเนส กรุ๊ป สาขา 3</t>
  </si>
  <si>
    <t>239 หมู่ 4 ตำบลทุ่งฝาย อำเภอเมืองลำปาง จังหวัดลำปาง 52100, Thailand 52100</t>
  </si>
  <si>
    <t>คาลเท็กซ์ สาขาเอเค2 ถาวร ปิโตรเลียม</t>
  </si>
  <si>
    <t>101 หมู่ที่ 7 ตำบลหนองม่วง อำเภอโคกสูง จังหวัดสระแก้ว 27180, Thailand 27180</t>
  </si>
  <si>
    <t>คาลเท็กซ์ สาขาซี. เอ. เอส.สตาร์ เอนเนอจี</t>
  </si>
  <si>
    <t>30/99 หมู่2 ถ.เจษฎาวิถี ต.โคกขาม อ.เมือง จ.สมุทรสาคร 74000, Thailand 74000</t>
  </si>
  <si>
    <t>คาลเท็กซ์ สาขาแช่มเสริม ปิโตรเลียม</t>
  </si>
  <si>
    <t>55/14 หมู่12 ถ.รามอินทรา แขวง คลองกุ่ม เขต บึงกุ่ม จ กรุงเทพฯ 10230, Thailand 10230</t>
  </si>
  <si>
    <t>คาลเท็กซ์ สาขาแสงอาทิตย์ปิโตรเลียม</t>
  </si>
  <si>
    <t>49/4 หมู่ที่ 7 ต.ทุ่งมะพร้าว อ.ท้ายเหมือง จ.พังงา 82120, Thailand 82120</t>
  </si>
  <si>
    <t>คาลเท็กซ์ สาขาประสานไทย ปิโตรเลียม</t>
  </si>
  <si>
    <t>8 หมู่ที่ 9 ต.นาอาน อ.เมืองเลย จ.เลย 42000, Thailand 42000</t>
  </si>
  <si>
    <t>คาลเท็กซ์ สาขาสหายาบริการ 1994</t>
  </si>
  <si>
    <t>211 ถนนเลย-นาด้วง ต.กุดป่อง อ.เมืองเลย จ.เลย 42000, Thailand 42000</t>
  </si>
  <si>
    <t>คาลเท็กซ์ สาขาวิบุญชัย ปิโตรเลียม</t>
  </si>
  <si>
    <t>19 หมุ่ 7 ต.โพนทอง อ.กิ่งอำเภอสีดา จ.นครราชสีมา 30430, Thailand 30430</t>
  </si>
  <si>
    <t>คาลเท็กซ์ สาขากระบี่ บี พี 1999</t>
  </si>
  <si>
    <t>113/1 หมู่ 1 ต.อ่าวลึกเหนือ อ.อ่าวลึก จ.กระบี่ 81110, Thailand 81110</t>
  </si>
  <si>
    <t>คาลเท็กซ์ สาขาพัชราพรออยล์</t>
  </si>
  <si>
    <t>185 หมู่ที่ 3 ต.ผาตั้ง อ.สังคม จ.หนองคาย 43160, Thailand 43160</t>
  </si>
  <si>
    <t>คาลเท็กซ์ สาขาเต็กย้ง ทวีทรัพย์</t>
  </si>
  <si>
    <t>7/1 หมู่ที่ 10 ต.หนองขาม อ.ศรีราชา จ.ชลบุรี 20210, Thailand 20210</t>
  </si>
  <si>
    <t>คาลเท็กซ์ สาขาอุดร เอ็นเนอจี</t>
  </si>
  <si>
    <t>55 หมู่ที่ 11 ต.โนนสูง อ.เมืองอุดรธานี จ.อุดรธานี 41330, Thailand 41330</t>
  </si>
  <si>
    <t>คาลเท็กซ์ สาขาสินทรัพย์มงคลชัย</t>
  </si>
  <si>
    <t>72/40 หมู่ที่ 3 ต.บ้านใหม่ อ.ปากเกร็ด จ.นนทบุรี 11120, Thailand 11120</t>
  </si>
  <si>
    <t>คาลเท็กซ์ สาขาแม่ประเทืองปิโตรเลียม</t>
  </si>
  <si>
    <t>220 หมู่ที่ 14 ต.วัดหลวง อ.โพนพิสัย จ.หนองคาย 43120, Thailand 43120</t>
  </si>
  <si>
    <t>คาลเท็กซ์ สาขาช.วิบูลย์หนองหาน</t>
  </si>
  <si>
    <t>99 หมู่ที่ 19 ต. หนองเม็ก อ. หนองหาน จ.อุดรธานี 41130, Thailand 41130</t>
  </si>
  <si>
    <t>คาลเท็กซ์ สาขาดีพร้อมปิโตรเลียม</t>
  </si>
  <si>
    <t>17/27 ถนนชลประทาน ตำบลโพธิ์เสด็จ อำเภอเมืองนครศรีธรรมราช จังหวัดนครศรีธรรมราช 80000, Thailand 80000</t>
  </si>
  <si>
    <t>คาลเท็กซ์ สาขามวกเหล็กดำรงค์บริการ</t>
  </si>
  <si>
    <t>464 หมู่ที่ 9 ตำบลมิตรภาพ อำเภอมวกเหล็ก จังหวัดสระบุรี 18180, Thailand 18180</t>
  </si>
  <si>
    <t>คาลเท็กซ์ สาขายงพิศาลภพ</t>
  </si>
  <si>
    <t>80/4 หมู่ที่ 8 ตำบลบางเลน อำเภอบางเลน จังหวัดนครปฐม 73130, Thailand 73130</t>
  </si>
  <si>
    <t>คาลเท็กซ์ สาขานิวปราณทิพย์ มินิมาร์ท</t>
  </si>
  <si>
    <t>193/1 หมู่ที่ 2 ถนนสาย 344 ตำบลหนองไผ่แก้ว อำเภอบ้านบึง จำหวัดชลบุรี 20220, Thailand 20220</t>
  </si>
  <si>
    <t>คาลเท็กซ์ สาขาพรรัตนบดินทร์ การปิโตรเลียม</t>
  </si>
  <si>
    <t>34 ถนนพระยาสุเรนทร์ แขวงสามวาตะวันตก เขตคลองสามวา กรุงเทพมหานคร 10510, Thailand 10510</t>
  </si>
  <si>
    <t>คาลเท็กซ์ สาขาธณภณ 54</t>
  </si>
  <si>
    <t>155 หมู่ที่ 3 ตำบลนากระแซง อำเภอเดชอุดม จังหวัดอุบลราชธานี 34160, Thailand 34160</t>
  </si>
  <si>
    <t>คาลเท็กซ์ สาขาช.วิบูลย์คำตากล้า</t>
  </si>
  <si>
    <t>140 หมู่ที่ 16 ตำบลคำตากล้า อำเภอคำตากล้า จังหวัดสกลนคร 47250, Thailand 47250</t>
  </si>
  <si>
    <t>คาลเท็กซ์ สาขาช.วิบูลย์โนนสะอาด</t>
  </si>
  <si>
    <t>233 หมู่ที่ 2 ตำบลโนนสะอาด อำเภอโนนสะอาด จังหวัดอุดรธานี 41240, Thailand 41240</t>
  </si>
  <si>
    <t>คาลเท็กซ์ สาขาบุญมาศ ปิโตรเลียม</t>
  </si>
  <si>
    <t>52/1 หมู่ที่ 4 ตำบลนาโยงเหนือ อำเภอนาโยง จังหวัดตรัง 92170, Thailand 92170</t>
  </si>
  <si>
    <t>คาลเท็กซ์ สาขาโอโต</t>
  </si>
  <si>
    <t>158/20 หมู่ที่ 3 ตำบลท่าศาลา อ.ท่าศาลา จ.นครศรีธรรมราช 80160, Thailand 80160</t>
  </si>
  <si>
    <t>คาลเท็กซ์ สาขากิจวัฒนาบางมูลนาก</t>
  </si>
  <si>
    <t>155/13 ถ. ประเวศน์เหนือ ตำบลบางมูลนาก อำเภอบางมูลนาก จังหวัดพิจิตร 66120, Thailand 66120</t>
  </si>
  <si>
    <t>คาลเท็กซ์ สาขาเสริมวรรณ</t>
  </si>
  <si>
    <t>951 หมู่ที่ 2 ตำบลหนองไผ่แก้ว อำเภอบ้านบึง จำหวัดชลบุรี 20220, Thailand 20220</t>
  </si>
  <si>
    <t>คาลเท็กซ์ สาขาชลสิทธิ์ รุ่งเรือง ออยล์</t>
  </si>
  <si>
    <t>233 หมู่ที่ 3 ตำบลดีลัง อำเภอพัฒนานิคม จังหวัดลพบุรี 15220, Thailand 15220</t>
  </si>
  <si>
    <t>คาลเท็กซ์ สาขาฟ้าใหม่ ปิโตรเลียม</t>
  </si>
  <si>
    <t>99/11 หมู่ที่ 4 ตำบลบ่อวิน อำเภอศรีราชา จังหวัดชลบุรี 20230, Thailand 20230</t>
  </si>
  <si>
    <t>คาลเท็กซ์ สาขาปิ่นสรมย์ปิโตรเลียม</t>
  </si>
  <si>
    <t>134 หมู่ที่ 6 ตำบลควนเมา อำเภอรัษฎา จังหวัดตรัง 92160, Thailand 92160</t>
  </si>
  <si>
    <t>คาลเท็กซ์ สาขาแพนด้า สตาร์ออยล์ 00001</t>
  </si>
  <si>
    <t>534 หมู่ 5 ต. หนองหาร อ.สันทราย, Thailand 50290</t>
  </si>
  <si>
    <t>คาลเท็กซ์ สาขาปิชยดาปิโตรเลียม สาขา1</t>
  </si>
  <si>
    <t>135 หมู่ที่ 1 ตำบลเขากอบ อำเภอห้วยยอด จังหวัดตรัง 92130, Thailand 92130</t>
  </si>
  <si>
    <t>คาลเท็กซ์ สาขาเอ็มบีเอส 2</t>
  </si>
  <si>
    <t>11 หมู่ที่ 10 ต.ท่าฉนวน อ.ซมโนรมย์, Thailand 17110</t>
  </si>
  <si>
    <t>คาลเท็กซ์ สาขาป.สุคนธวัฒน์</t>
  </si>
  <si>
    <t>264 หมู่ที่ 1 ต.สุมเส้า อ.เพ็ญ, Thailand 41150</t>
  </si>
  <si>
    <t>คาลเท็กซ์ สาขากรีฑาแก๊ส</t>
  </si>
  <si>
    <t>280/9 ถ.กรุงเทพกรีฑา แขวงหัวหมาก เขตบางกะปิ, Thailand 10240</t>
  </si>
  <si>
    <t>คาลเท็กซ์ สาขาชำนาญฤทธิ์เซอร์วิส</t>
  </si>
  <si>
    <t>109 หมู่ 9 ต.ตากออก อ.บ้านตาก, Thailand 63120</t>
  </si>
  <si>
    <t>คาลเท็กซ์ สาขารักษ์เพ็ญ</t>
  </si>
  <si>
    <t>26/1 หมู่ที่ 6 ต.ศีรษะจรเข้ใหญ่ อ.บางเสาธง, Thailand 10540</t>
  </si>
  <si>
    <t>คาลเท็กซ์ สาขาซุปเปอร์ แจ็ค</t>
  </si>
  <si>
    <t>276 ถ. ร่มเกล้า แขวงมีนบุรี เขตมีนบุรี กรุงเทพมหานคร 10510, Thailand 10510</t>
  </si>
  <si>
    <t>คาลเท็กซ์ สาขาสยามนิสสันสิงห์บุรี สาขา 5</t>
  </si>
  <si>
    <t>182/1 หมู่ที่ 7 ตำบลบางงา อำเภอท่าวุ้ง จังหวัดลพบุรี 15150, Thailand 15150</t>
  </si>
  <si>
    <t>คาลเท็กซ์ สาขาเพ็ญบุรี ปิโตรเลียม</t>
  </si>
  <si>
    <t>220 หมู่ที่ 5 ตำบลโคกกลาง อำเภอเพ็ญ จังหวัดอุดรธานี 41150, Thailand 41150</t>
  </si>
  <si>
    <t>คาลเท็กซ์ สาขาอยุธยาเอเชียปิโตรเลียม</t>
  </si>
  <si>
    <t>90 หมู่ที่ 3 ตำบลหันสัง อ.บางปะหัน จังหวัดอยุธยา, Thailand 13220</t>
  </si>
  <si>
    <t>คาลเท็กซ์ สาขาเต็มลิตรบริการ</t>
  </si>
  <si>
    <t>88 หมู่ 4 ต.รัษฎา อ.เมืองภูเก็ต จ.ภูเก็ต, Thailand 83000</t>
  </si>
  <si>
    <t>คาลเท็กซ์ สาขาไม้ทองปิโตรเลียม</t>
  </si>
  <si>
    <t>71 หมู่ที่ 8 ต.ห้วยไร่ อ.คอนสวรรค์ จ.ชัยภูมิ, Thailand 41150</t>
  </si>
  <si>
    <t>คาลเท็กซ์ สาขาไทรทองบริการ 1995</t>
  </si>
  <si>
    <t>74 หมู่ที่ 2 ต.คอกกระบือ อ.เมืองสมุทรสาคร จ.สมุทรสาคร, Thailand 74000</t>
  </si>
  <si>
    <t>คาลเท็กซ์ สาขาบีบี เพาเวอร์ เอ็นเนอยี</t>
  </si>
  <si>
    <t>46 หมู่ที่ 8 ต.วังกะพี้ อ.เมืองอุตรดิตถ์ จ.อุตรดิตถ์, Thailand 53170</t>
  </si>
  <si>
    <t>คาลเท็กซ์ สาขาเพชรธนวรรณ สาขา 2</t>
  </si>
  <si>
    <t>145/7 หมู่ที่ 5 ต. บ้านใหม่ อ.เมืองปทุมธานี จ.ปทุมธานี 12000, Thailand 12000</t>
  </si>
  <si>
    <t>คาลเท็กซ์ สาขาปาล์มทวี (1995)</t>
  </si>
  <si>
    <t>112/1 หมู่ที่ 3 ต.ควนกาหลง อ.ควนกาหลง จ.สตูล 91130, Thailand 91130</t>
  </si>
  <si>
    <t>คาลเท็กซ์ สาขาสุทักษ์ ปิโตรเลียม</t>
  </si>
  <si>
    <t>51/2 หมู่ที่ 6 ต.ขนุน อ.พนมสารคาม จ.ฉะเชิงเทรา 24120, Thailand 24120</t>
  </si>
  <si>
    <t>คาลเท็กซ์ สาขาอัมพรอนันต์ สาขา 2</t>
  </si>
  <si>
    <t>199/1 หมู่ที่ 13 ต.ท่าพระ อ.เมือง จ.ขอนแก่น, Thailand 40260</t>
  </si>
  <si>
    <t>คาลเท็กซ์ สาขาทองเต็ม ปิโตรเลียม</t>
  </si>
  <si>
    <t>178/5 หมู่ที่ 5 ต.สำโรงพลัน อ.ไพรบึง จ.ศรีสะเกษ 33180, Thailand 33180</t>
  </si>
  <si>
    <t>คาลเท็กซ์ สาขาธวัลรัตน์ ปิโตรเลียม</t>
  </si>
  <si>
    <t>557 หมู่ที่ 4 ต.บัวเชด อ.บัวเชด จ. สุรินทร์ 32230, Thailand 32230</t>
  </si>
  <si>
    <t>คาลเท็กซ์ สาขาปิชยดาปิโตรเลียม สาขา3</t>
  </si>
  <si>
    <t>85 ถ.บ้านโพธิ์ ต.ทับเที่ยง อ.เมืองตรัง จ.ตรัง, Thailand 92000</t>
  </si>
  <si>
    <t>คาลเท็กซ์ สาขาปิชยดาปิโตรเลียม สาขา4</t>
  </si>
  <si>
    <t>280 หมู่ที่ 7 ต.นาโยงเหนือ อ.นาโยง จ.ตรัง 92130, Thailand 92130</t>
  </si>
  <si>
    <t>คาลเท็กซ์ สาขาปิชยดาปิโตรเลียม</t>
  </si>
  <si>
    <t>265 หมู่ที่ 3 ต.หนองช้างแล่น อ.ห้วยยอด จ.ตรัง 92130, Thailand 92130</t>
  </si>
  <si>
    <t>คาลเท็กซ์ สาขาช.วิบูลย์ท่าคันโท</t>
  </si>
  <si>
    <t>16 หมู่ที่ 1 ต.นาตาล อ.ท่าคันโท จ.กาฬสินธุ์ 46190, Thailand 46190</t>
  </si>
  <si>
    <t>คาลเท็กซ์ สาขางานทวีบริการ สาขานาบอน</t>
  </si>
  <si>
    <t>14/38 หมู่ที่ 1 ต.ฉลอง อ.เมืองภูเก็ต จ.ภูเก็ต 83130, Thailand 83130</t>
  </si>
  <si>
    <t>คาลเท็กซ์ สาขาซี 123 ซี สาขา 1</t>
  </si>
  <si>
    <t>500/1 ถ. สุขุมวิท ต ปากน้ำ อ เมือง จ สมุทรปราการ 10270, Thailand 10270</t>
  </si>
  <si>
    <t>คาลเท็กซ์ สาขาพรปิยะนันท์ ออยล์</t>
  </si>
  <si>
    <t>269/33 หมู่8 ต.บ่อวิน อ.ศรีราชา จังหวัดชลบุรี 20230 , Thailand 20230</t>
  </si>
  <si>
    <t>คาลเท็กซ์ สาขาเต็กย้ง เพิ่มทรัพย์</t>
  </si>
  <si>
    <t>26/36 หมู่ที่ 1 ต.หนองขาม อ.ศรีราชา จ.ชลบุรี 20110, Thailand 20110</t>
  </si>
  <si>
    <t>คาลเท็กซ์ สาขาช.วิบูลย์วังสามหมอ</t>
  </si>
  <si>
    <t>159 หมู่ที่ 9 ต.วังสามหมอ อ.วังสามหมอ, Thailand 41280</t>
  </si>
  <si>
    <t>คาลเท็กซ์ สาขาภาณุวัฒน์ ปิโตรเลียม สกลนคร สาขา 4</t>
  </si>
  <si>
    <t>58 หมู่ 5 ถนนสกล-นาแก ตำบลงิ้วด่อน อ.เมืองสกลนคร จ.สกลนคร 47000, Thailand 47000</t>
  </si>
  <si>
    <t>คาลเท็กซ์ สาขาธนชัยการช่างสกลนคร สาขา 5</t>
  </si>
  <si>
    <t>79/2 ถนนเลี่ยงเมือง ตำบลธาตุเชิงชุม อ.เมืองสกลนคร จ.สกลนคร 47000, Thailand 47000</t>
  </si>
  <si>
    <t>คาลเท็กซ์ สาขาภาณุวัฒน์ ปิโตรเลียม สกลนคร สาขา 3</t>
  </si>
  <si>
    <t>338/24 ถนนเลี่ยงเมือง ตำบลธาตุเชิงชุม อ.เมืองสกลนคร จ.สกลนคร 47000, Thailand 47000</t>
  </si>
  <si>
    <t>คาลเท็กซ์ สาขาภาณุวัฒน์ ปิโตรเลียม สกลนคร</t>
  </si>
  <si>
    <t>55 หมู่ 4 ถนนสกล-อุดร ตำบลพังขว้าง อ.เมืองสกลนคร จ.สกลนคร 47000, Thailand 47000</t>
  </si>
  <si>
    <t>คาลเท็กซ์ สาขาแก้วกัลยาณี</t>
  </si>
  <si>
    <t>80/2 หมู่ที่ 3 ต. ปากโทก อ.เมือง จ.พิษณุโลก 65000, Thailand 65000</t>
  </si>
  <si>
    <t>คาลเท็กซ์ สาขาปุญญ์ปิโตรเลียม</t>
  </si>
  <si>
    <t>14/1 หมู่ 4 ต.อุทัย อ.อุทัย จ.พระนครศรีอยุธยา 13210, Thailand 13210</t>
  </si>
  <si>
    <t>คาลเท็กซ์ สาขาดาวสมุทร</t>
  </si>
  <si>
    <t>362 ถ.สุขุมวิท ต.ปากน้ำ อ.เมืองสมุทรปราการ จ.สมุทรปราการ 10270, Thailand 10270</t>
  </si>
  <si>
    <t>คาลเท็กซ์ สาขาเสริมสรรค์ออยล์</t>
  </si>
  <si>
    <t>36/5 หมู่ 6 ต.บางปะหัน อ.บางปะหัน จ.พระนครศรีอยุธยา 13220, Thailand 13220</t>
  </si>
  <si>
    <t>คาลเท็กซ์ สาขาดาวแม่กลอง</t>
  </si>
  <si>
    <t>75/30 ซอยบางจะเกร็ง 1 ถ.ราชญาติรักษา ต.แม่กลอง อ.เมืองสมุทรสงคราม จ.สมุทรสงคราม 75000, Thailand 75000</t>
  </si>
  <si>
    <t>คาลเท็กซ์ สาขาชูชีพบริการ</t>
  </si>
  <si>
    <t>3/2 หมู่ที่ 2 ตำบลอ่างแก้ว อ.โพธิ์ทอง จ.อ่างทอง 14120, Thailand 14120</t>
  </si>
  <si>
    <t>คาลเท็กซ์ สาขาพนัสทวีพรออยส์</t>
  </si>
  <si>
    <t>59 หมู่ที่ 1 ต.บ้านช้าง อ.พนัสนิคม จ.ชลบุรี 20140, Thailand 20140</t>
  </si>
  <si>
    <t>คาลเท็กซ์ สาขาบีทีดี ปิโตรเลียม</t>
  </si>
  <si>
    <t>339 หมู่ 7 ต.บางทรายใหญ่ อ.เมืองมุกดาหาร จ.มุกดาหาร 49000, Thailand 49000</t>
  </si>
  <si>
    <t>คาลเท็กซ์ สาขาซิงเจียโหยว</t>
  </si>
  <si>
    <t>195/2 หมู่ที่ 1 ต.บ้านโพธิ์ อ.เมือง จ.สุพรรณบุรี 72000, Thailand 72000</t>
  </si>
  <si>
    <t>คาลเท็กซ์ สาขาพี.เอส.เค. ปิโตรเลียม</t>
  </si>
  <si>
    <t>129 หมู่ที่ 12 แขวงคลองกุ่ม เขตบึงกุ่ม กรุงเทพมหานคร 10230, Thailand 10230</t>
  </si>
  <si>
    <t>คาลเท็กซ์ สาขาช.วิบูลย์บริการ 1996 สามพร้าว</t>
  </si>
  <si>
    <t>311 หมู่ที่ 9 ต.สามพร้าว อ.เมืองอุดรธานี จ.อุดรธานี 41000, Thailand 41000</t>
  </si>
  <si>
    <t>คาลเท็กซ์ สาขาทรัพย์ประสงค์</t>
  </si>
  <si>
    <t>99/6 หมู่ที่ 6 ต.ด่านมะขามเตี้ย อ.ด่านมะขามเตี้ย จ.กาญจนบุรี 71260, Thailand 71260</t>
  </si>
  <si>
    <t>คาลเท็กซ์ สาขาเต็กย้ง ทวีโชค</t>
  </si>
  <si>
    <t>188/301 หมู่ที่ 1 ต.บึง อ.ศรีราชา จ. ชลบุรี, Thailand 20110</t>
  </si>
  <si>
    <t>คาลเท็กซ์ สาขาดาวบ่อทอง ปิโตรเลียม</t>
  </si>
  <si>
    <t>99 หมู่ที่ 5 ต. บ่อกวางทอง อ. บ่อทอง, Thailand 20270</t>
  </si>
  <si>
    <t>คาลเท็กซ์ สาขาสยามเบสท์ เซอร์วิส (สาขา 00002)</t>
  </si>
  <si>
    <t>61/3 ถ. ประดิษฐ์มนูธรรม นวลจันทร์ บึงกุ่ม 10240, Thailand 10240</t>
  </si>
  <si>
    <t>คาลเท็กซ์ สาขาเอสวีอาร์.ปิโตรเลียม</t>
  </si>
  <si>
    <t>72 หมู่ที่ 2 ถ.ปทุมธานี-สามโคก ต.สามโคก อ.สามโคก, Thailand 12160</t>
  </si>
  <si>
    <t>คาลเท็กซ์ สาขาตรังคสุวรรณ (สาขา 1)</t>
  </si>
  <si>
    <t>235 ถ.พัทลุง ต. ทับเที่ยง อ. เมืองตรัง, Thailand 92000</t>
  </si>
  <si>
    <t>คาลเท็กซ์ สาขาพัฒน์ดาพล</t>
  </si>
  <si>
    <t>69/3 หมู่ 3 ต.คุระบุรี อ.คุระบุรี, Thailand 82150</t>
  </si>
  <si>
    <t>คาลเท็กซ์ สาขารวยถาวร</t>
  </si>
  <si>
    <t>959 หมู่ที่ 5 ต.ทุ่งกระเต็น อ.หนองกี่, Thailand 31210</t>
  </si>
  <si>
    <t>คาลเท็กซ์ สาขาเต็กย้ง รุ่งโรจน์</t>
  </si>
  <si>
    <t>696/15 หมู่ที่ 1 ต.หนองขาม อ.ศรีราชา, Thailand 20110</t>
  </si>
  <si>
    <t>คาลเท็กซ์ สาขาสตาร์เพชรบุรีปิโตรเลียม</t>
  </si>
  <si>
    <t>79/1 ม.2 ต.บางเค็ม อ.เขาย้อย, Thailand 76140</t>
  </si>
  <si>
    <t>คาลเท็กซ์ สาขาช.วิบูลย์ศรีวิไล</t>
  </si>
  <si>
    <t>125 หมู่ที่ 9 ตำบลศรีวิไล อำเภอศรีวิไล จังหวัดบึงกาฬ , Thailand 38210</t>
  </si>
  <si>
    <t>คาลเท็กซ์ สาขาช.วิบูลย์หนองหาน2</t>
  </si>
  <si>
    <t>235 หมู่ที่ 12 ตำบลหนองหาน อำเภอหนองหาน , Thailand 41130</t>
  </si>
  <si>
    <t>คาลเท็กซ์ สาขาเต็กเฮง บริการ</t>
  </si>
  <si>
    <t>267/1 หมู่ที่ 2 ถ. เพชรเกษม ต. ไร่เก่า อ. สามร้อยยอด , Thailand 77180</t>
  </si>
  <si>
    <t>คาลเท็กซ์ สาขากรติมา แอลพีจี</t>
  </si>
  <si>
    <t>1917 ถ. อ่อนนุช แขวงสวนหลวง เขตสวนหลวง , Thailand 10250</t>
  </si>
  <si>
    <t>คาลเท็กซ์ สาขาปัทมาออยล์</t>
  </si>
  <si>
    <t>104 หมู่ที่ 5 ต.ฝายนาแซง อ.หล่มสัก, Thailand 67110</t>
  </si>
  <si>
    <t>คาลเท็กซ์ สาขาช.โชคชัยบริการคลองเก้า</t>
  </si>
  <si>
    <t>45/1 หมู่ที่ 2 ต.บึงสนั่น อ.ธัญบุรี, Thailand 12110</t>
  </si>
  <si>
    <t>คาลเท็กซ์ สาขาสิริลักษณ์ ออย</t>
  </si>
  <si>
    <t>8/2 หมู่ที่ 10 ต.ปัถวี อ.มะขาม, Thailand 22150</t>
  </si>
  <si>
    <t>คาลเท็กซ์ สาขาพิพัฒน์วัฒนโรจน์</t>
  </si>
  <si>
    <t>107/1 หมู่ที่ 3 ต.วังน้ำเย็น อ.วังน้ำเย็น, Thailand 27210</t>
  </si>
  <si>
    <t>คาลเท็กซ์ สาขาบุรีรัมย์กิจเจริญ</t>
  </si>
  <si>
    <t>481/5 ถ. จิระ ต.ในเมือง อ.เมือง, Thailand 31000</t>
  </si>
  <si>
    <t>คาลเท็กซ์ สาขาเดอะสตาร์ปิโตรเลียม</t>
  </si>
  <si>
    <t>99/9 หมู่ที่ 4 ต.บ่อวิน อ.ศรีราชา , Thailand 20230</t>
  </si>
  <si>
    <t>คาลเท็กซ์ สาขากูซอบีร ปิโตรเลียม</t>
  </si>
  <si>
    <t>261/2 ม. 7 ต. เทพา อ. เทพา, Thailand 90150</t>
  </si>
  <si>
    <t>คาลเท็กซ์ สาขาป.ปณชัย สมบัติปิยะ จำกัด 1</t>
  </si>
  <si>
    <t>215/99 หมู่ที่ 8 ต. เทพกระษัตรี อ. ถลาง, Thailand 83110</t>
  </si>
  <si>
    <t>คาลเท็กซ์ สาขาเภตรา เทรดดิ้ง</t>
  </si>
  <si>
    <t>131 หมู่ที่ 15 ต.ละงู อ.ละงู , Thailand 91110</t>
  </si>
  <si>
    <t>คาลเท็กซ์ สาขาเค แอนด์ เอ แก๊ส วัฒนานคร</t>
  </si>
  <si>
    <t>215 หมู่ที่ 3 ต.วัฒนานคร อ.วัฒนานคร , Thailand 27160</t>
  </si>
  <si>
    <t>คาลเท็กซ์ สาขาภาณุวัฒน์ ปิโตรเลียม สกลนคร 2</t>
  </si>
  <si>
    <t>93 หมู่ที่ 15 ต.ห้วยยาง อ.เมืองสกลนคร, Thailand 47000</t>
  </si>
  <si>
    <t>คาลเท็กซ์ สาขา เดอะ บลู สเตชั่น 0001</t>
  </si>
  <si>
    <t>49/19 ม.1 ต.หล่อยูง อ.ตะกั่วทุ่ง, Thailand 82140</t>
  </si>
  <si>
    <t>คาลเท็กซ์ สาขาธำรงค์ชัย ปิโตรเลียม 2019</t>
  </si>
  <si>
    <t>44 ม.7 ต.มะขามคู่ อ.นิคมพัฒนา, Thailand 21180</t>
  </si>
  <si>
    <t>คาลเท็กซ์ สาขาเกษตรพัฒนา 1993</t>
  </si>
  <si>
    <t>475/1 ม.10 ต.นครสวรรค์ตก อ.เมือง , Thailand 60000</t>
  </si>
  <si>
    <t>คาลเท็กซ์ สาขาเรืองชัย บริการ (2015)</t>
  </si>
  <si>
    <t>287 ม.11 ถ.บึงกาฬ-นครพนม ต.ชัยพร อ.เมืองบึงกาฬ , Thailand 38000</t>
  </si>
  <si>
    <t>คาลเท็กซ์ สาขาเจนสเตชั่น</t>
  </si>
  <si>
    <t>140 ม.13 ต.ข่วงเปา อ.จอมทอง , Thailand 50160</t>
  </si>
  <si>
    <t>คาลเท็กซ์ สาขาพี แอนด์ พี เจริญพัฒน์</t>
  </si>
  <si>
    <t>109/1027 ม. 13 ต.บางพลีใหญ่ อ.บางพลี , Thailand 10540</t>
  </si>
  <si>
    <t>คาลเท็กซ์ สาขารุ่งทองประทุม</t>
  </si>
  <si>
    <t>999/1 ม.1 ต.พังโคน อ.พังโคน , Thailand 47160</t>
  </si>
  <si>
    <t>คาลเท็กซ์ สาขาไฮเท็กซ์ เพชรพระเทพ</t>
  </si>
  <si>
    <t>481 ถนนพรานนก-พุทธมณฑล แขวงบางพรม เขตตลิ่งชัน, Thailand 10170</t>
  </si>
  <si>
    <t>คาลเท็กซ์ สาขาไฮเท็กซ์ ดี</t>
  </si>
  <si>
    <t>2167 หมู่ 4 ถ.เทพารักษ์ ต.เทพารักษ์ อ.เมือง, Thailand 10270</t>
  </si>
  <si>
    <t>คาลเท็กซ์ สาขาธนชัย กรีนออยล์</t>
  </si>
  <si>
    <t>434 ม.6 ต.ท่าแร่ อ.เมืองสกลนคร, Thailand 47000</t>
  </si>
  <si>
    <t>คาลเท็กซ สาขางานทวีบริการ (สาขาบริการ 2)</t>
  </si>
  <si>
    <t>41/49 ม.6 ถ.เทพกระษัตรี ต.รัษฎา อ.เมือง , Thailand 83000</t>
  </si>
  <si>
    <t>คาลเท็กซ์ สาขาส.เกียรติพงศ์ปิโตรเลียม</t>
  </si>
  <si>
    <t>183 หมู่ที่ 8 ต.เวียงชัย อ.พยัคฆภูมิพิสัย , Thailand 44110</t>
  </si>
  <si>
    <t>คาลเท็กซ์ สาขาวิชญ์พล เอนเนอร์ยี่ (2019)</t>
  </si>
  <si>
    <t>153 หมู่ที่ 5 ต.ทุ่งกระตาดพัฒนา อ.หนองกี่ , Thailand 31210</t>
  </si>
  <si>
    <t>คาลเท็กซ์ สาขาเอส.วี.พี.กัลปพฤกษ์ ปิโตรเลียม</t>
  </si>
  <si>
    <t>81/2 หมู่ที่ 9 แขวงบางแค เขตบางแค, Thailand 10160</t>
  </si>
  <si>
    <t>คาลเท็กซ์ สาขาห้วยยางออยล์</t>
  </si>
  <si>
    <t>1/9 หมู่ที่ 9 ต.ห้วยยาง อ.ทับสะแก, Thailand 77130</t>
  </si>
  <si>
    <t>คาลเท็กซ์ สาขาซุปเปอร์สตาร์ ปิโตรเลียม</t>
  </si>
  <si>
    <t>คาลเท็กซ์ สาขาทรัพย์เบญจวรรณ</t>
  </si>
  <si>
    <t>39/3 หมู่ที่ 2 ต.สำนักบก อ.เมือง , Thailand 20000</t>
  </si>
  <si>
    <t>คาลเท็กซ์ สาขา244 ปิโตรเลียม</t>
  </si>
  <si>
    <t>367 หมู่ที่ 12 ต.หัวนา อ.เมือง , Thailand 39000</t>
  </si>
  <si>
    <t>คาลเท็กซ์ สาขาดาวพนมเทรดดิ้ง</t>
  </si>
  <si>
    <t>645/5 หมู่ที่ 1 ต.พนมสารคาม อ.พนมสารคาม , Thailand 24120</t>
  </si>
  <si>
    <t>คาลเท็กซ์ สาขาจันทร์เจริญสปีดออยล์</t>
  </si>
  <si>
    <t>คาลเท็กซ์ สาขาเจ้าคุณ ออยล์</t>
  </si>
  <si>
    <t>183 หมู่ที่ 8 ถ.เทพารักษ์ ต.เทพารักษ์ อ.เมือง, Thailand 10270</t>
  </si>
  <si>
    <t>คาลเท็กซ์ สาขาเอ็นบีบี พร็อพเพอร์ตี้</t>
  </si>
  <si>
    <t>230 หมู่ที่ 5 ต.ท่าสาย อ.เมืองเชียงราย , Thailand 57000</t>
  </si>
  <si>
    <t>คาลเท็กซ์ สาขาชานนท์ ปิโตรเลียม 2020</t>
  </si>
  <si>
    <t>212/100 หมู่ที่ 5 ต. หนองปรือ อ. บางละมุง, Thailand 20150</t>
  </si>
  <si>
    <t>คาลเท็กซ์ สาขาศรีพลัง เซอร์วิส (สาขา 1)</t>
  </si>
  <si>
    <t>222 หมู่บ้านบิง หมู่ที่ 5 ต.บิง อ.โนนสูง , Thailand 30160</t>
  </si>
  <si>
    <t>คาลเท็กซ์ สาขามนิตา ออยล์ แอนด์ เซอร์วิส</t>
  </si>
  <si>
    <t>64 หมู่ที่ 5 ต. คลองน้อย อ. เมือง จ.สุราษฎร์ธานี , Thailand 84000</t>
  </si>
  <si>
    <t>คาลเท็กซ์ สาขาเกษร ออยล์พัทลุง</t>
  </si>
  <si>
    <t>36 หมู่ 2 ต. เขาเจียก อ. เมือง , Thailand 93000</t>
  </si>
  <si>
    <t>คาลเท็กซ์ สาขาเต็กย้ง ชัยรุ่งเรือง</t>
  </si>
  <si>
    <t>54 หมู่ 1 ต.นาป่า อ.เมือง, Thailand 20000</t>
  </si>
  <si>
    <t>คาลเท็กซ์ สาขาเค พาวเวอร์ (2016)</t>
  </si>
  <si>
    <t>998/18 หมู่ที่ 9 อาคารC ห้อง C5 ต.เวียงพางคำ อ.แม่สาย, Thailand 57130</t>
  </si>
  <si>
    <t>คาลเท็กซ์ สาขาก.รุ่งเรือง ก๊าซเซลล์ แอนด์ เซอร์วิส</t>
  </si>
  <si>
    <t>95 หมู่ที่ 9 ต. แม่เย็น อ. พาน , Thailand 57280</t>
  </si>
  <si>
    <t>คาลเท็กซ์ สาขาโชคอุดม แก๊ส</t>
  </si>
  <si>
    <t>41/45, 41/48 หมู่ที่ 8 ต.เสาธงหิน อ.บางใหญ่, Thailand 11140</t>
  </si>
  <si>
    <t>คาลเท็กซ์ สาขาไฮเท็กซ์ เทพประทาน</t>
  </si>
  <si>
    <t>99/17 หมู่ที่ 4 ตำบลบางโทรัด อำเภอเมืองสมุทรสาคร, Thailand 74000</t>
  </si>
  <si>
    <t>คาลเท็กซ์ สาขาศรีจันทร์ - ประโคนชัย</t>
  </si>
  <si>
    <t>285 หมู่ที่ 10 ต. ประโคนชัย อ. ประโคนชัย , Thailand 31140</t>
  </si>
  <si>
    <t>คาลเท็กซ์ สาขาเต็กย้ง เพิ่มพูนทรัพย์</t>
  </si>
  <si>
    <t>123/19 หมู่ที่ 9 ต.หนองขาม อ.ศรีราชา, Thailand 20110</t>
  </si>
  <si>
    <t>คาลเท็กซ์ สาขาชัยพฤกษ์ปิโตรเลี่ยม 1959</t>
  </si>
  <si>
    <t>40/5 ซ. ทวีวัฒนา-กาญจนาภิเษก 2/2 ถ. กาญจนาภิเษก แขวงทวีวัฒนา เขตทวีวัฒนา, Thailand 10170</t>
  </si>
  <si>
    <t>คาลเท็กซ์ สาขาพีดีพี กรุ๊ป</t>
  </si>
  <si>
    <t>144 หมู่ 4 ต.แม่นางขาว อ.คุระบุรี, Thailand 82150</t>
  </si>
  <si>
    <t>คาลเท็กซ์ สาขาไฮเท็กซ์ แอทไนน์</t>
  </si>
  <si>
    <t>102/2 หมู่ที่ 4 ต.ท่าตำหนัก อ.นครชัยศรี, Thailand 73120</t>
  </si>
  <si>
    <t>คาลเท็กซ์ สาขาซอฟาปิโตรเลียม</t>
  </si>
  <si>
    <t>32/2 หมู่ที่ 2 ต.นาทอน อ.ทุ่งหว้า, Thailand 91120</t>
  </si>
  <si>
    <t>คาลเท็กซ์ สาขาใต้ฟ้าปิโตรเลียม</t>
  </si>
  <si>
    <t>335 หมู่ที่ 5 ต.สลกบาตร อ.ขาณุวรลักษบุรี, Thailand 62140</t>
  </si>
  <si>
    <t>คาลเท็กซ์ สาขาสตาร์ บี.บี.เซอร์วิส</t>
  </si>
  <si>
    <t>68 ซอยลาดพร้าว 71 ถนนลาดพร้าว แขวงสะพานสอง เขตวังทองหลาง, Thailand 10310</t>
  </si>
  <si>
    <t>คาลเท็กซ์ สาขากะเปอร์ ปิโตรเลียม</t>
  </si>
  <si>
    <t>90/2 หมู่ที่ 1 ต.กะเปอร์ อ.กะเปอร์, Thailand 85120</t>
  </si>
  <si>
    <t>Esso (Thai C-Center Company Limited)</t>
  </si>
  <si>
    <t>Esso (Thai C-Center Company Limited 74 Branch)</t>
  </si>
  <si>
    <t>Esso (Thai C-Center Company Limited 57 Branch)</t>
  </si>
  <si>
    <t>เธเธฑเนเธก Esso</t>
  </si>
  <si>
    <t>Esso (R. S. Oil Nakhon Pathom Company Limited)</t>
  </si>
  <si>
    <t>Esso (Thai Sea-Center Company Limited)</t>
  </si>
  <si>
    <t>Esso (Prommit Nakhon Pathom Service Limited Partnership)</t>
  </si>
  <si>
    <t>Esso (Sunthree Oil Company Limited)</t>
  </si>
  <si>
    <t>Esso (Nipapat Limited Partnership)</t>
  </si>
  <si>
    <t>Esso (Bang Kaeo Petroleum Company Limited)</t>
  </si>
  <si>
    <t>Esso (Si Arun Limited Partnership)</t>
  </si>
  <si>
    <t>Esso (Chaloemchai Oil 1 Limited Partnership)</t>
  </si>
  <si>
    <t>Esso (T.O. D. Oil Limited Partnership)</t>
  </si>
  <si>
    <t>Esso (Kampaeng Rung Limited Partnership)</t>
  </si>
  <si>
    <t>Thanisorn Petroleum</t>
  </si>
  <si>
    <t>ESSO เน€เธฃเธช เนเธญเน€เธฃเธตเธข เนเธกเนเธเธฅเธญเธ</t>
  </si>
  <si>
    <t>Esso (Sahatel Vanich Limited Partnership)</t>
  </si>
  <si>
    <t>ESSO</t>
  </si>
  <si>
    <t>Esso (Saengsuk Service Company Limited)</t>
  </si>
  <si>
    <t>Esso By Full-Oil Service</t>
  </si>
  <si>
    <t>Esso (Supamit Service Limited Partnership)</t>
  </si>
  <si>
    <t>Esso (Thai Sea Center Company Limited)</t>
  </si>
  <si>
    <t>Esso (Pornpichai Prachin Buri Limited Partnership)</t>
  </si>
  <si>
    <t>ESSO KSM เธเธฒเธเธเธฅเนเธฒ</t>
  </si>
  <si>
    <t>เธเธฃเธดเธฉเธฑเธ— เธ—เธต.เน€เธญเนเธก.เธเธต.เธญเธญเธขเธฅเน เธเธณเธเธฑเธ”(Esso)</t>
  </si>
  <si>
    <t>Esso (Rattanachai Panit)</t>
  </si>
  <si>
    <t>เธเธฑเนเธกเธเนเธณเธกเธฑเธEssoเธชเธธเธงเธดเธเธ—เธงเธเธจเนเธเธฅเธฑเธเธเธฒเธ</t>
  </si>
  <si>
    <t>เธเธฑเนเธกโ€ Esso Bangkla (เธ.เธเธฒเธฃเธเธดเนเธ•เธฃเน€เธฅเธตเธขเธก)โ€ เธเธฒเธเธเธฅเนเธฒ</t>
  </si>
  <si>
    <t>เธเธฑเนเธกเน€เธญเธชเนเธเน Esso เธเธฒเธเธเธฅเนเธฒ เน€เธชเธกเนเธ”เน€เธซเธเธทเธญ</t>
  </si>
  <si>
    <t>Esso (Ploen Panit Company Limited)</t>
  </si>
  <si>
    <t>Esso (Sri Charoen Oil Limited Partnership)</t>
  </si>
  <si>
    <t>Esso (Toeng Sim and Child Company Limited)</t>
  </si>
  <si>
    <t>Esso Station</t>
  </si>
  <si>
    <t>Esso เธเธฑเนเธกเน€เธญเธชเนเธเน</t>
  </si>
  <si>
    <t>เธเธฑเนเธก ESSO</t>
  </si>
  <si>
    <t>Esso Sriracha Refinery</t>
  </si>
  <si>
    <t>Esso (Thailand) Company Limited</t>
  </si>
  <si>
    <t>ESSO Rayong</t>
  </si>
  <si>
    <t>Esso เน€เธเธดเธเธเธฃเธฐเธฃเธฐเธขเธญเธ</t>
  </si>
  <si>
    <t>Esso เธกเธฒเธเธเนเธฒ เนเธฎเน€เธงเธขเน</t>
  </si>
  <si>
    <t>Esso (Piyasit Ban Khai Company Limited)</t>
  </si>
  <si>
    <t>เธเธฑเนเธกเธเนเธณเธกเธฑเธ ESSO</t>
  </si>
  <si>
    <t>Esso เน€เธกเธทเธญเธเธฃเธฐเธขเธญเธ</t>
  </si>
  <si>
    <t>Esso เธกเธฒเธเธ•เธฒเธเธธเธ”</t>
  </si>
  <si>
    <t>Esso (V Oil Group Limited Partnership)</t>
  </si>
  <si>
    <t>Esso by G-NAT Service Co., Ltd.</t>
  </si>
  <si>
    <t>Esso (Wanwalee)</t>
  </si>
  <si>
    <t>Esso-Gas Station</t>
  </si>
  <si>
    <t>Esso เน€เธกเธทเธญเธเนเธเธฅเธ</t>
  </si>
  <si>
    <t>Esso (Sukjai Panit Wang Hin Limited Partnership)</t>
  </si>
  <si>
    <t>Esso (Ban Kaew Service Limited Partnership)</t>
  </si>
  <si>
    <t>Toilet at Esso Petrol Station</t>
  </si>
  <si>
    <t>Esso (Ratchasima Traimit Petroleum Limited Partnership)</t>
  </si>
  <si>
    <t>Esso (Veevara Oil Company Limited)</t>
  </si>
  <si>
    <t>Esso (Thai Sa-Nguan Service Company Limited)</t>
  </si>
  <si>
    <t>Esso (Si Thong Prasat Limited Partnership)</t>
  </si>
  <si>
    <t>Esso (Sa Kaeo Mongkol Service Limited Partnership)</t>
  </si>
  <si>
    <t>Esso (C. S. K. Service Company Limited)</t>
  </si>
  <si>
    <t>Esso (Northeast Petroleum Company Limited)</t>
  </si>
  <si>
    <t>Esso (Sutthi Siri Company Limited)</t>
  </si>
  <si>
    <t>Esso (Chokcharoen Service (Pak Thongchai) Limited Partnership)</t>
  </si>
  <si>
    <t>Esso (Mahatthana Oil Limited Partnership)</t>
  </si>
  <si>
    <t>Esso (Tewin Limited Partnership)</t>
  </si>
  <si>
    <t>Esso (Sor Surinpanit Limited Partnership)</t>
  </si>
  <si>
    <t>Essoเธ•เธฑเนเธเนเธ</t>
  </si>
  <si>
    <t>Esso (Piyaphan Surin Limited Partnership)</t>
  </si>
  <si>
    <t>Esso (Annop Oil Limited Partnership)</t>
  </si>
  <si>
    <t>Esso (VR Oil)</t>
  </si>
  <si>
    <t>Esso (Sirithana Petroleum Limited Partnership)</t>
  </si>
  <si>
    <t>Esso (Montree Esso Saphan Khao Limited Partnership)</t>
  </si>
  <si>
    <t>Esso (M. K. T. Petroleum Limited Partnership (2004))</t>
  </si>
  <si>
    <t>Esso (Chongjet Service Limited Partnership)</t>
  </si>
  <si>
    <t>Esso (Noppornsuang Limited Partnership)</t>
  </si>
  <si>
    <t>Esso (Chong Wang Sai Phun Service Limited Partnership)</t>
  </si>
  <si>
    <t>Esso Shinruckthong Limited Partnership</t>
  </si>
  <si>
    <t>Esso (Sing Saengthong Limited Partnership)</t>
  </si>
  <si>
    <t>Srilaor Service Limited Partnership</t>
  </si>
  <si>
    <t>Esso (M. T. S. P. Company Limited 1)</t>
  </si>
  <si>
    <t>Esso (Ekkawat Service Limited Partnership)</t>
  </si>
  <si>
    <t>Esso (Phon Phitsanu 2003 Limited Partnership)</t>
  </si>
  <si>
    <t>Esso (Sutthisin Auto Company Limitted)</t>
  </si>
  <si>
    <t>Esso (Praphatsin Oil Limited Partnership)</t>
  </si>
  <si>
    <t>Esso (Si Thong Service Limited Partnership)</t>
  </si>
  <si>
    <t>Esso (S. P. Srithong Service Limited Partnership)</t>
  </si>
  <si>
    <t>เธเธฑเนเธกเธเนเธณเธกเธฑเธเน€เธญเธชเนเธเน (เธซเนเธฒเธเธซเธธเนเธเธชเนเธงเธเธเธณเธเธฑเธ”เธญเธธเธ—เธฑเธขเธเธฃเธดเธเธฒเธฃ)</t>
  </si>
  <si>
    <t>Esso (Khlong Krachong Service)</t>
  </si>
  <si>
    <t>Esso (Chotchanon Petroleum Limited Partnership)</t>
  </si>
  <si>
    <t>Esso (Pakhaporn Petroleum Limited Partnership 2)</t>
  </si>
  <si>
    <t>Esso (Sopaporn Limited Partnership)</t>
  </si>
  <si>
    <t>ESSO - Power Petroleum</t>
  </si>
  <si>
    <t>Esso (Panu Oil Service Limited Partnership)</t>
  </si>
  <si>
    <t>Esso (Mae Chan Service Limited Partnership)</t>
  </si>
  <si>
    <t>Esso (Han Sakul Petroleum Limited Partnership)</t>
  </si>
  <si>
    <t>Esso (Charoenthong Petroleum Limited Partnership)</t>
  </si>
  <si>
    <t>Esso (Nakhon Yonok Petroleum Limited Partnership)</t>
  </si>
  <si>
    <t>Esso (Charoensuk Business Limited Partnership)</t>
  </si>
  <si>
    <t>Esso Gas Station</t>
  </si>
  <si>
    <t>Esso (C. D. Petroleum Limited Partnership)</t>
  </si>
  <si>
    <t>เธเธฑเนเธกเธเนเธณเธกเธฑเธ ESSO</t>
  </si>
  <si>
    <t>Esso (Charoensuk City Oil Limited Partnership)</t>
  </si>
  <si>
    <t>Esso Rattanakul Tai Wang Road</t>
  </si>
  <si>
    <t>Esso Tiger Suriya</t>
  </si>
  <si>
    <t>ESSO Gas Station</t>
  </si>
  <si>
    <t>Esso เธเธฑเนเธกเธเนเธณเธกเธฑเธเน€เธญเธชเนเธเน</t>
  </si>
  <si>
    <t>Esso (Thai C-Center Company Limited (San Sai))</t>
  </si>
  <si>
    <t>Esso Mae rim I/B</t>
  </si>
  <si>
    <t>Esso Gas Station Jed Yod</t>
  </si>
  <si>
    <t>ESSO | เธเธฑเนเธกเน€เธญเธชเนเธเนเธจเธฃเธตเธ—เธญเธเน€เธเนเธ”เธขเธญเธ”</t>
  </si>
  <si>
    <t>Esso เนเธกเนเนเธเน</t>
  </si>
  <si>
    <t>Esso Mae rim O/B</t>
  </si>
  <si>
    <t>เธเธฑเนเธก Esso เธ•เธฐเธฅเธธเธเธฑเธ</t>
  </si>
  <si>
    <t>Esso Dโ€ Aman</t>
  </si>
  <si>
    <t>Esso (Thung Thong Phuket 2 Service Limited Partnership)</t>
  </si>
  <si>
    <t>Esso (Thung Thong Phuket Limited Partnership)</t>
  </si>
  <si>
    <t>เธเธฑเนเธกเธเนเธณเธกเธฑเธ ESSO เธเธเธ.เธ—เธธเนเธเธ—เธญเธเธ เธนเน€เธเนเธ•</t>
  </si>
  <si>
    <t>Esso (Ao Luek Oil Service Company Limited)</t>
  </si>
  <si>
    <t>Esso (Petroleum Krabi Limited Partnership)</t>
  </si>
  <si>
    <t>Esso (Maitree Jit Limited Partnership)</t>
  </si>
  <si>
    <t>Esso (Patong Petroleum Company Limited)</t>
  </si>
  <si>
    <t>Esso (Tha Yang Service Limited Partnership)</t>
  </si>
  <si>
    <t>Esso (Nop Pho Oil Limited Partnership)</t>
  </si>
  <si>
    <t>Esso (Manit Phetchaburi Limited Partnership)</t>
  </si>
  <si>
    <t>Esso (Khao Luk Chang Service Limited Partnership)</t>
  </si>
  <si>
    <t>Esso (Sing Buri Muang Mai Auto Sale Limited Partnership)</t>
  </si>
  <si>
    <t>Esso (Phonpat Petroleum Limited Partnership)</t>
  </si>
  <si>
    <t>Esso (Ekachai Service Company Limited)</t>
  </si>
  <si>
    <t>Esso (Chairat Pattana 1991 Limited Partnership)</t>
  </si>
  <si>
    <t>Esso (Chairat Pattana 1991 Limited Partnership 2 Branch)</t>
  </si>
  <si>
    <t>Esso (Rom Pho Wang Krachai Limited Partnership)</t>
  </si>
  <si>
    <t>Esso (Pichit Service)</t>
  </si>
  <si>
    <t>Esso (Sak Charoen Chai Nat Service Limited Partnership)</t>
  </si>
  <si>
    <t>Esso (Suree Paisan Limited Partnership)</t>
  </si>
  <si>
    <t>เธเธฑเนเธก ESSO เธเธก.149 เธเธเธฃเธชเธงเธฃเธฃเธเน-เธเธฑเธขเธเธฒเธ—</t>
  </si>
  <si>
    <t>Esso (Chairat Pattana 1991 Limited Partnership 3)</t>
  </si>
  <si>
    <t>Esso (Chaiyaphum Wattana Service Limited Partnership)</t>
  </si>
  <si>
    <t>Esso (Lao Sui Seng Service Limited Partnership)</t>
  </si>
  <si>
    <t>Esso (Chatubut Service Limited Partnership)</t>
  </si>
  <si>
    <t>Esso (Promchai Petroleum Limited Partnership)</t>
  </si>
  <si>
    <t>Esso Thailand Public Company Limited</t>
  </si>
  <si>
    <t>Esso (Cheo Kee Chan 1978 Company Limited)</t>
  </si>
  <si>
    <t>Esso (Wutmongkol Service Company Limited)</t>
  </si>
  <si>
    <t>Esso (Lampang Sithong Service Limited Partnership)</t>
  </si>
  <si>
    <t>Esso (Lampang Sithong 1995 Limited Partnership)</t>
  </si>
  <si>
    <t>Esso (Rom Pho Petroleum)</t>
  </si>
  <si>
    <t>Esso (Wisetsuk Rungruang)</t>
  </si>
  <si>
    <t>Esso (Petch Kasem Wattana Limited Partnership)</t>
  </si>
  <si>
    <t>Esso (Phet Kasem Thitiporn Company Limited)</t>
  </si>
  <si>
    <t>Esso (Sirichai Service Udon Limited Partnership)</t>
  </si>
  <si>
    <t>Esso (Siri Montree (1999) Limited Partnership)</t>
  </si>
  <si>
    <t>Esso Station, TCH Development Co., Ltd. and TCH Car Care</t>
  </si>
  <si>
    <t>Esso (Chok Prasertsuk Limited Partnership)</t>
  </si>
  <si>
    <t>Esso (Kij Paibun Service Limited Partnership)</t>
  </si>
  <si>
    <t>Esso (Petch Phibun Service Limited Partnership)</t>
  </si>
  <si>
    <t>เธเธฑเนเธก เน€เธญเธชเนเธเน</t>
  </si>
  <si>
    <t>Esso เธซเธ•เธ.เน€เธเธฉเธก เธกเธญเน€เธ•เธญเธฃเน เธญเธญเธขเธฅเน</t>
  </si>
  <si>
    <t>Esso (Seksan Anan Limited Partnership)</t>
  </si>
  <si>
    <t>Esso (Saengpratheep Service Limited Partnership)</t>
  </si>
  <si>
    <t>Esso (Nanthachai Service Limited Partnership)</t>
  </si>
  <si>
    <t>Esso (Chai Thawat Petroleum Limited Partnership)</t>
  </si>
  <si>
    <t>Esso (Yasothon Smart Choice Limited Partnership)</t>
  </si>
  <si>
    <t>Esso (Thanispong Limited Partnership)</t>
  </si>
  <si>
    <t>Esso (Ubon Chakrapong Service Company Limited)</t>
  </si>
  <si>
    <t>Esso (Charoensi Oil Station Limited Partnership)</t>
  </si>
  <si>
    <t>Esso (Ruedee Songtham Limited Partnership)</t>
  </si>
  <si>
    <t>Esso TMK Park</t>
  </si>
  <si>
    <t>เธเธฑเนเธกเธเนเธณเธกเธฑเธเน€เธญเธชเนเธเน (เธซเนเธฒเธเธซเธธเนเธเธชเนเธงเธเธเธณเธเธฑเธ”เน€เธฅเธตเนเธขเธกเธ—เธญเธเธเธฃเธดเธเธฒเธฃ)</t>
  </si>
  <si>
    <t>Esso (Udomchai Service Limited Partnership)</t>
  </si>
  <si>
    <t>เธเธฑเนเธกเธเนเธณเธกเธฑเธเน€เธญเธชเนเธเน (เธซเนเธฒเธเธซเธธเนเธเธชเนเธงเธเธเธณเธเธฑเธ”เธเธเธนเธ—เธญเธเธเธฃเธดเธเธฒเธฃ)</t>
  </si>
  <si>
    <t>Esso (Ruam Ruedee Oil)</t>
  </si>
  <si>
    <t>Esso (U Thong Service)</t>
  </si>
  <si>
    <t>Esso gas</t>
  </si>
  <si>
    <t>Esso (Zenith Oil Service Inbound)</t>
  </si>
  <si>
    <t>Esso (Pure Nakorn Luang)</t>
  </si>
  <si>
    <t>Esso (Kittichai Trading Limited Partnership)</t>
  </si>
  <si>
    <t>Pure (Yothin Petroleum Company Limited)</t>
  </si>
  <si>
    <t>Esso (Nanthakij Oil Limited Partnership)</t>
  </si>
  <si>
    <t>Esso (Ni Hong Service Limited Partnership)</t>
  </si>
  <si>
    <t>Esso (Ni Hong Lat Bua Khao Limited Partnership)</t>
  </si>
  <si>
    <t>Esso (Manthanaporn Limited Partnership)</t>
  </si>
  <si>
    <t>Esso (Chok Anan Chumphon Limited Partnership)</t>
  </si>
  <si>
    <t>Esso (Thip and Wan Service Limited Partnership)</t>
  </si>
  <si>
    <t>Esso (T. N. Oil Limited Partnership)</t>
  </si>
  <si>
    <t>Esso (Pathio Service Limited Partnership)</t>
  </si>
  <si>
    <t>Esso (Sirinkon Oil Service Company Limited)</t>
  </si>
  <si>
    <t>Esso (Jirabut Service Limited Partnership)</t>
  </si>
  <si>
    <t>Esso (Ban Song Asia Limited Partnership)</t>
  </si>
  <si>
    <t>Esso (Wor. Orawan Limited Partnership)</t>
  </si>
  <si>
    <t>Esso (La-On Service Limited Partnership)</t>
  </si>
  <si>
    <t>Esso (Samui Fuel Enterprise Limited Partnership)</t>
  </si>
  <si>
    <t>Esso (Sonthi Oil Limited Partnership)</t>
  </si>
  <si>
    <t>Esso Petrol station</t>
  </si>
  <si>
    <t>เธเธฑเนเธกesso เธเนเธญเธเน€เธเนเธฒ เธเธฒเธเธเธธเธ—เธฃเธฒ</t>
  </si>
  <si>
    <t>Esso (Theera Chawang Service Company Limited)</t>
  </si>
  <si>
    <t>Caffe Doro เธชเธฒเธเธฒ ESSO เธเธเธฃเธจเธฃเธตเธเธฃเธฃเธกเธฃเธฒเธ</t>
  </si>
  <si>
    <t>Esso (Pa Phayom Oil Service Company Limited)</t>
  </si>
  <si>
    <t>Esso (Trang Phumsap Service Limited Partnership)</t>
  </si>
  <si>
    <t>Esso (Chantharangsikun Company Limited)</t>
  </si>
  <si>
    <t>Esso (Cha-Uat Service Limited Partnership)</t>
  </si>
  <si>
    <t>Esso (Sam Sahai Limited Partnership)</t>
  </si>
  <si>
    <t>Esso (Phongpan Group Company Limited)</t>
  </si>
  <si>
    <t>Esso (Phongpankhae Service Limited Partnership)</t>
  </si>
  <si>
    <t>Esso (Suan Tunrikan Limited Partnership)</t>
  </si>
  <si>
    <t>Esso (Prathan Wanit Company Limited)</t>
  </si>
  <si>
    <t>Chokbun Petroleum Limited Partnership (2005)</t>
  </si>
  <si>
    <t>PT Station (Branch 2)</t>
  </si>
  <si>
    <t>PT Station Bangsaphan2</t>
  </si>
  <si>
    <t>PTG Energy Group</t>
  </si>
  <si>
    <t>P.T.G. Group</t>
  </si>
  <si>
    <t>PTG</t>
  </si>
  <si>
    <t>PTG ENERGY Co.,ltd (Sriracha)</t>
  </si>
  <si>
    <t>PTG Aluminum</t>
  </si>
  <si>
    <t>PTG Energy</t>
  </si>
  <si>
    <t>Phithak Yont PTG Garage</t>
  </si>
  <si>
    <t>MP (Suea Tawan Limited Partnership)</t>
  </si>
  <si>
    <t>PT (Petroleum Thai Corporation Company Limited)</t>
  </si>
  <si>
    <t>PT (Orapin Petroleum Limited Partnership)</t>
  </si>
  <si>
    <t>PT (Chiang Mai Ku Charoen Petroleum Oil Station)</t>
  </si>
  <si>
    <t>PT Station Tak2</t>
  </si>
  <si>
    <t>PT station Tak</t>
  </si>
  <si>
    <t>PT Station Tak3</t>
  </si>
  <si>
    <t>PT Station Tak4</t>
  </si>
  <si>
    <t>PT Station Mae sot2</t>
  </si>
  <si>
    <t>PTT (Charoenphon Petroleum)</t>
  </si>
  <si>
    <t>PT Station Kabinburi3</t>
  </si>
  <si>
    <t>PT Station Kabinburi</t>
  </si>
  <si>
    <t>PT Station Kabinburi2</t>
  </si>
  <si>
    <t>PT Station Srakeaw</t>
  </si>
  <si>
    <t>PT Station Nadi</t>
  </si>
  <si>
    <t>PT (Phubodin Company Limited)</t>
  </si>
  <si>
    <t>PT Station Sriracha3</t>
  </si>
  <si>
    <t>PT Station Banpo2</t>
  </si>
  <si>
    <t>PT Station Chachoengsao4</t>
  </si>
  <si>
    <t>PT Station Banbueng</t>
  </si>
  <si>
    <t>PT Station Tapong2</t>
  </si>
  <si>
    <t>PT Station</t>
  </si>
  <si>
    <t>PT Station Satthhip2</t>
  </si>
  <si>
    <t>PT Station Sattahip</t>
  </si>
  <si>
    <t>PT Station Chanthaburi</t>
  </si>
  <si>
    <t>P.T. FOODS PROCESSING CO., LTD</t>
  </si>
  <si>
    <t>PT Station Bothong</t>
  </si>
  <si>
    <t>PT Gas Station Khlung2</t>
  </si>
  <si>
    <t>PT Station Khlung4</t>
  </si>
  <si>
    <t>PT Station Klang6</t>
  </si>
  <si>
    <t>PT Station Klang3</t>
  </si>
  <si>
    <t>PT Petrol Station</t>
  </si>
  <si>
    <t>PT Meenburee2</t>
  </si>
  <si>
    <t>PT Automation (Thailand) co. ltd</t>
  </si>
  <si>
    <t>Petronas (Petronas Marketing (Thailand) Company Limited)</t>
  </si>
  <si>
    <t>PT Station Banlat</t>
  </si>
  <si>
    <t>PT (Noo Kung Nok (PT) Limited Partnership)</t>
  </si>
  <si>
    <t>PT Station Phetburi</t>
  </si>
  <si>
    <t>PT Station Khao yoi</t>
  </si>
  <si>
    <t>PT Station Pranburi</t>
  </si>
  <si>
    <t>PT Station Pranburi 2.</t>
  </si>
  <si>
    <t>PT Station Samroiyot2</t>
  </si>
  <si>
    <t>PT Gas Staion</t>
  </si>
  <si>
    <t>PT Petroleum Terminal</t>
  </si>
  <si>
    <t>PT Station Kuiburi</t>
  </si>
  <si>
    <t>PT max mart</t>
  </si>
  <si>
    <t>PT Station Ao noi</t>
  </si>
  <si>
    <t>PT Station Prachuap khirikhan3</t>
  </si>
  <si>
    <t>P.T. Engineering</t>
  </si>
  <si>
    <t>PT Station Thasala2</t>
  </si>
  <si>
    <t>PT (Kongrat Service Limited Partnership)</t>
  </si>
  <si>
    <t>PT (Khanom Petroleum Limited Partnership)</t>
  </si>
  <si>
    <t>PT (Nakhon Song Phi Nong Petroleum Limited Partnership)</t>
  </si>
  <si>
    <t>PT Station Chang Klang</t>
  </si>
  <si>
    <t>PTT (Kata Petroleum Limited Partnership)</t>
  </si>
  <si>
    <t>Shell (Sakulthong and Son Company Limited)</t>
  </si>
  <si>
    <t>PT gasstation</t>
  </si>
  <si>
    <t>Dan Sator Oil Company Limited</t>
  </si>
  <si>
    <t>TN Oil Service Limited Partnership</t>
  </si>
  <si>
    <t>PT (Chairat Service Limited Partnership)</t>
  </si>
  <si>
    <t>PT (P. T. M .Rattaphum Limited Partnership)</t>
  </si>
  <si>
    <t>PT (Nathom Petroleum Limited Partnership)</t>
  </si>
  <si>
    <t>PT (Phatthalung Panchaphon Limited Partnership)</t>
  </si>
  <si>
    <t>PT Gas Station, Wiang Sa 2</t>
  </si>
  <si>
    <t>PT Station Thamuang4</t>
  </si>
  <si>
    <t>PT Station Thamuang6</t>
  </si>
  <si>
    <t>PT Station Thamakham</t>
  </si>
  <si>
    <t>PT Station Thamuang3</t>
  </si>
  <si>
    <t>PT Station Bophloi3</t>
  </si>
  <si>
    <t>PT Station Bophloi</t>
  </si>
  <si>
    <t>PT Station Bophloi2</t>
  </si>
  <si>
    <t>PT Station Laokhwan2</t>
  </si>
  <si>
    <t>PT (Porn Phitsanu 1994 Limited Partnership)</t>
  </si>
  <si>
    <t>pt oil</t>
  </si>
  <si>
    <t>PT (Khlang Charoen Korat Company Limited)</t>
  </si>
  <si>
    <t>S.PT Petroleum Company Limited</t>
  </si>
  <si>
    <t>PT (Pongsakon Petroleum Limited Partnership)</t>
  </si>
  <si>
    <t>PTT (Non Daeng Service Limited Partnership)</t>
  </si>
  <si>
    <t>PT Akat Am nuai</t>
  </si>
  <si>
    <t>PT SAWANGDANDIN2</t>
  </si>
  <si>
    <t>MP (Kongphet Petroleum Limited Partnership)</t>
  </si>
  <si>
    <t>Mabunkrong Service</t>
  </si>
  <si>
    <t>MP (Sarit Service Limited Partnership)</t>
  </si>
  <si>
    <t>PT (Sahaya Service Limited Partnership)</t>
  </si>
  <si>
    <t>PT Fishing</t>
  </si>
  <si>
    <t>PT MOBILE SERVICE</t>
  </si>
  <si>
    <t>Phrom Buri Petrol Station</t>
  </si>
  <si>
    <t>PT (Damrong Service Limited Partnership)</t>
  </si>
  <si>
    <t>PT Transport Van Group</t>
  </si>
  <si>
    <t>PT LPG</t>
  </si>
  <si>
    <t>PTT (Amporn Petroleum Company Limited)</t>
  </si>
  <si>
    <t>PT Station Wattana nakhon</t>
  </si>
  <si>
    <t>PT Station Srakeaw2</t>
  </si>
  <si>
    <t>PT Station Srakeaw5</t>
  </si>
  <si>
    <t>PT Station Aranyaprathet</t>
  </si>
  <si>
    <t>PT gas station.</t>
  </si>
  <si>
    <t>PTT (Suthep Petroleum Limited Partnership)</t>
  </si>
  <si>
    <t>PT (Ban Thin Service Limited Partnership)</t>
  </si>
  <si>
    <t>Wisarut Oil</t>
  </si>
  <si>
    <t>PT Gas station</t>
  </si>
  <si>
    <t>PTT (Phon Thong Bus Operation Service Cooperative)</t>
  </si>
  <si>
    <t>PTG Energy คลังชุมพร</t>
  </si>
  <si>
    <t>บริษัท พีทีจี เอ็นเนอยี จำกัด (มหาชน)</t>
  </si>
  <si>
    <t>สถานีบริการน้ำมันพีทีสาขา ทุ่งตะโก</t>
  </si>
  <si>
    <t>สถานี น้ำมัน PT สาขา ชุมพร2</t>
  </si>
  <si>
    <t>ปั๊มน้ำมัน PT (สาขาหลังสวน 2)</t>
  </si>
  <si>
    <t>ปั๊มน้ำมัน PT (สาขาหลังสวน)</t>
  </si>
  <si>
    <t>สถานี น้ำมัน PT สาขา อ่าวน้อย</t>
  </si>
  <si>
    <t>บมจ.พีทีจี เอ็นเนอยี</t>
  </si>
  <si>
    <t>บริษัท ปิโตรเลียมไทย คอร์ปอเรชั่น จำกัด</t>
  </si>
  <si>
    <t>สถานี น้ำมัน PT สาขา พยัคฆภูมิพิสัย2</t>
  </si>
  <si>
    <t>สถานี น้ำมัน PT สาขา ปทุมรัตต์1</t>
  </si>
  <si>
    <t>สถานี น้ำมัน PT สาขา นาดูน</t>
  </si>
  <si>
    <t>สถานี น้ำมัน PT สาขา ชุมพลบุรี1</t>
  </si>
  <si>
    <t>สถานี น้ำมัน PT สาขา สตึก2</t>
  </si>
  <si>
    <t>สถานี น้ำมัน PT สาขา บุรีรัมย์2</t>
  </si>
  <si>
    <t>ปั้มPt</t>
  </si>
  <si>
    <t>สถานี น้ำมัน PT สาขา หนองคาย4</t>
  </si>
  <si>
    <t>สถานี น้ำมัน PT สาขา บ้านผือ</t>
  </si>
  <si>
    <t>สถานี น้ำมัน PT สาขา หนองคาย</t>
  </si>
  <si>
    <t>สถานี น้ำมัน PT สาขา โพธิ์ตาก1</t>
  </si>
  <si>
    <t>สถานี น้ำมัน PT สาขา หนองคาย6</t>
  </si>
  <si>
    <t>สถานี น้ำมัน PT สาขา เชียงยืน5</t>
  </si>
  <si>
    <t>สถานี น้ำมัน PT สาขา กระนวน3</t>
  </si>
  <si>
    <t>สถานี น้ำมัน PT สาขา กระนวน</t>
  </si>
  <si>
    <t>ปั้ม PT โคกสี</t>
  </si>
  <si>
    <t>สถานี น้ำมัน PT สาขา เชียงยืน4</t>
  </si>
  <si>
    <t>สถานี น้ำมัน PT สาขา กระนวน4</t>
  </si>
  <si>
    <t>สถานี น้ำมัน PT สาขา สีชมพู1</t>
  </si>
  <si>
    <t>สถานี น้ำมัน PT สาขา ศรีบุญเรือง2</t>
  </si>
  <si>
    <t>สถานี น้ำมัน PT สาขา ภูเวียง2</t>
  </si>
  <si>
    <t>สถานี น้ำมัน PT สาขา โนนสัง</t>
  </si>
  <si>
    <t>สถานี น้ำมัน PT สาขา ขอนแก่น</t>
  </si>
  <si>
    <t>ปั๊มน้ำมัน PT</t>
  </si>
  <si>
    <t>สถานี น้ำมัน PT สาขา น้ำพอง</t>
  </si>
  <si>
    <t>สถานี น้ำมัน PT สาขา ชุมแพ3</t>
  </si>
  <si>
    <t>ปั้มน้ำมัน PT สาขาตรอน</t>
  </si>
  <si>
    <t>สถานี น้ำมัน PT สาขา เวียงหนองล่อง</t>
  </si>
  <si>
    <t>สถานี น้ำมัน PT สาขา สันป่าตอง2</t>
  </si>
  <si>
    <t>ปั๊มน้ำมัน พีที สามเงา</t>
  </si>
  <si>
    <t>สถานี น้ำมัน PT สาขา ศรีสำโรง2</t>
  </si>
  <si>
    <t>PT บางปลาม้า สาขา2</t>
  </si>
  <si>
    <t>ปั้มนํ้ามัน PT สายเอเซีย-บางปะหัน</t>
  </si>
  <si>
    <t>ปั๊มน้ำมัน PTลาดกระบัง</t>
  </si>
  <si>
    <t>ปั๊มน้ำมัน พีที แหลมงอบ PT Gas Station</t>
  </si>
  <si>
    <t>ปั๊มแก๊ส พีที จันทบุรี5</t>
  </si>
  <si>
    <t>คลินิกกายภาพบำบัด พีทีดีไซน์ (PT Design Clinic)</t>
  </si>
  <si>
    <t>ปั้มน้ำมัน พีที (PT) สายไหม3</t>
  </si>
  <si>
    <t>สถานี น้ำมัน PT สาขา สายไหม2</t>
  </si>
  <si>
    <t>ปั้มน้ำมัน PTวัฒนา สุขุมวิท 71</t>
  </si>
  <si>
    <t>บริษัทปิโตรเลียมไทยคอร์ปอเรชั่น จำกัด</t>
  </si>
  <si>
    <t>สถานีบริการน้ำมันพีที</t>
  </si>
  <si>
    <t>ปั๊มน้ำมันPT</t>
  </si>
  <si>
    <t>สถานี น้ำมัน PT สาขา ปราณบุรี2</t>
  </si>
  <si>
    <t>สถานี น้ำมัน PT สาขา กุยบุรี</t>
  </si>
  <si>
    <t>สถานี น้ำมัน PT สาขา สามร้อยยอด2</t>
  </si>
  <si>
    <t>สถานี น้ำมัน PT สาขา สามร้อยยอด1</t>
  </si>
  <si>
    <t>สถานี น้ำมัน PT สาขา คีรีรัฐนิคม</t>
  </si>
  <si>
    <t>ปั๊มน้ำมัน PT (สาขาพุนพิน)</t>
  </si>
  <si>
    <t>ปั๊มน้ำมัน พีที (สาขา คีรีรัฐนิคม)</t>
  </si>
  <si>
    <t>ปั้ม PT ตำบลบางสวรรค์</t>
  </si>
  <si>
    <t>ปั๊มน้ำมัน PT (สาขาขุนทะเล)</t>
  </si>
  <si>
    <t>สถานี น้ำมัน PT สาขา ขุนทะเล2</t>
  </si>
  <si>
    <t>ปั๊มน้ำมัน PT (สาขากาญจนดิษฐ์ 2)</t>
  </si>
  <si>
    <t>ปั๊มน้ำมัน PT (สาขาชะอวด 2)</t>
  </si>
  <si>
    <t>ปั๊มน้ำมัน PT (สาขาชะอวด 1)</t>
  </si>
  <si>
    <t>ปั๊มน้ำมัน PT (สาขา นครศรีฯ 8)</t>
  </si>
  <si>
    <t>ปั๊มน้ำมัน พีที (นครศรีธรรมราช 2)</t>
  </si>
  <si>
    <t>สถานี น้ำมัน PT สาขา เชียรใหญ่2</t>
  </si>
  <si>
    <t>ปั๊มน้ำมัน PT (สาขาทุ่งสง 3)</t>
  </si>
  <si>
    <t>ปั๊มน้ำมันPTคอร์ปอเรชั่นจำกัด</t>
  </si>
  <si>
    <t>สถานี น้ำมัน PT สาขา ถลาง</t>
  </si>
  <si>
    <t>สถานี น้ำมัน PT สาขา ตะกั่วทุ่ง3</t>
  </si>
  <si>
    <t>สน.ปตท. หจก.สงขลาสโตร์</t>
  </si>
  <si>
    <t>ปั้มน้ำมันPT สาขาหาดใหญ่ 3</t>
  </si>
  <si>
    <t>ปั๊มน้ำมัน PT (สาขาพัทลุง2)</t>
  </si>
  <si>
    <t>ปั๊ม PT</t>
  </si>
  <si>
    <t>สถานี น้ำมัน PT สาขา เคียนซา</t>
  </si>
  <si>
    <t>ปั๊มน้ำมัน PT(สาขา ฉวาง3)</t>
  </si>
  <si>
    <t>ปั๊มน้ำมัน PT (สาขา พูลศิริ)</t>
  </si>
  <si>
    <t>ศูนย์อาหารPT</t>
  </si>
  <si>
    <t>ปั๊มน้ำมัน PT (สาขาท่าฉาง)</t>
  </si>
  <si>
    <t>สถานี น้ำมัน PT สาขา ไชยา2</t>
  </si>
  <si>
    <t>สถานี น้ำมัน PT สาขา ไชยา</t>
  </si>
  <si>
    <t>สถานี น้ำมัน PT สาขา ไชยา4</t>
  </si>
  <si>
    <t>ปั๊ม PT สาขาท่าชนะ 3</t>
  </si>
  <si>
    <t>ปั๊มน้ำมัน PT (สาขาละแม)</t>
  </si>
  <si>
    <t>สถานี น้ำมัน PT สาขา บ้านใต้</t>
  </si>
  <si>
    <t>PT ท่าม่วง6</t>
  </si>
  <si>
    <t>PT ท่าม่วง8</t>
  </si>
  <si>
    <t>ปั๊ม P.T. ถ.แสงชูโต</t>
  </si>
  <si>
    <t>สถานี น้ำมัน PT สาขา บ่อพลอย3</t>
  </si>
  <si>
    <t>สถานี น้ำมัน PT สาขา บ่อพลอย2</t>
  </si>
  <si>
    <t>สถานี น้ำมัน PT สาขา กาญจนบุรี</t>
  </si>
  <si>
    <t>ปั้มน้ำมัน PT</t>
  </si>
  <si>
    <t>สถานี น้ำมัน PT สาขา พนมทวน3</t>
  </si>
  <si>
    <t>สถานีบริการน้ำมันพีที ศรีประจันต์3</t>
  </si>
  <si>
    <t>สถานีบริการน้ำมันพีที ศรีประจันต์4</t>
  </si>
  <si>
    <t>PTวิเศษชัยชาญ2</t>
  </si>
  <si>
    <t>สถานีบริการน้ำมันPT พลอยปิโตรเลี่ยม</t>
  </si>
  <si>
    <t>สถานี น้ำมัน PT สาขา คีรีมาศ1</t>
  </si>
  <si>
    <t>สถานี น้ำมัน PT สาขา กงไกรลาศ2</t>
  </si>
  <si>
    <t>PT นครราชสีมา</t>
  </si>
  <si>
    <t>สถานี น้ำมัน PT สาขา นครราชสีมา</t>
  </si>
  <si>
    <t>สถานี น้ำมัน PT สาขา นครราชสีมา3</t>
  </si>
  <si>
    <t>สถานี น้ำมัน PT สาขา นครราชสีมา4</t>
  </si>
  <si>
    <t>สถานี น้ำมัน PT สาขา สูงเนิน3</t>
  </si>
  <si>
    <t>สถานีน้ำมัน PT LPG สาขา คง</t>
  </si>
  <si>
    <t>สถานี น้ำมัน PT สาขา โนนแดง3</t>
  </si>
  <si>
    <t>สถานี น้ำมัน PT สาขา โนนแดง2</t>
  </si>
  <si>
    <t>สถานี น้ำมัน PT สาขา โนนสูง2</t>
  </si>
  <si>
    <t>สถานี น้ำมัน PT สาขา ชัยภูมิ2</t>
  </si>
  <si>
    <t>สถานี น้ำมัน PT สาขา สกลนคร</t>
  </si>
  <si>
    <t>สถานี น้ำมัน PT สาขา ส่องดาว</t>
  </si>
  <si>
    <t>สถานีบริการน้ำมัน PT สาขา เต่างอย</t>
  </si>
  <si>
    <t>สถานีน้ำมันPTสาขานาทม1</t>
  </si>
  <si>
    <t>สถานีบริการน้ำมัน PT สาขา เชียงเครือ1</t>
  </si>
  <si>
    <t>สกล พีที Sakol PT</t>
  </si>
  <si>
    <t>สถานีบริการน้ำมัน PTเจริญศิลป์1</t>
  </si>
  <si>
    <t>สถานีบริการน้ำมัน PT สาขาเชียงเครือ2</t>
  </si>
  <si>
    <t>สถานีบริการน้ำมัน พีที</t>
  </si>
  <si>
    <t>สถานี น้ำมัน PT สาขา กุมภวาปี6</t>
  </si>
  <si>
    <t>สถานี น้ำมัน PT สาขา หนองหาน6</t>
  </si>
  <si>
    <t>สถานี น้ำมัน PT สาขา หนองหาน2</t>
  </si>
  <si>
    <t>สถานี น้ำมัน PT สาขา หนองแสง</t>
  </si>
  <si>
    <t>สถานี น้ำมัน PT สาขา กุมภวาปี8</t>
  </si>
  <si>
    <t>สถานี น้ำมัน PT สาขา หนองบัวลำภู2</t>
  </si>
  <si>
    <t>สถานี น้ำมัน PT สาขา หนองบัวลำภู3</t>
  </si>
  <si>
    <t>สถานี น้ำมัน PT สาขา หนองบัวลำภู</t>
  </si>
  <si>
    <t>ปั้มน้ำมัน PT สาขา บจก.ทองเจริญกิจ ปิโตรเลียม</t>
  </si>
  <si>
    <t>สถานี น้ำมัน PT สาขา กุดป่อง</t>
  </si>
  <si>
    <t>สถานีบริการน้ำมันPT</t>
  </si>
  <si>
    <t>ร้านข้าวแกงครัวนายตุ้ม@ปั้มPT</t>
  </si>
  <si>
    <t>P.T.การยาง</t>
  </si>
  <si>
    <t>สถานี น้ำมัน PT สาขา เพชรบูรณ์2</t>
  </si>
  <si>
    <t>PT Cosmetic thailand เพจบริษัท พนัชกร เพียรทำ</t>
  </si>
  <si>
    <t>สถานี น้ำมัน PT สาขา บึงสามพัน</t>
  </si>
  <si>
    <t>สถานี น้ำมัน PT สาขา ภักดีชุมพล</t>
  </si>
  <si>
    <t>ปั๊มน้ำมันPT พรหมบุรี2</t>
  </si>
  <si>
    <t>สถานี น้ำมัน PT สาขา อินทร์บุรี1</t>
  </si>
  <si>
    <t>สถานี น้ำมัน PT สาขา สิงห์บุรี2</t>
  </si>
  <si>
    <t>สถานี น้ำมัน PT สาขา อินทร์บุรี2</t>
  </si>
  <si>
    <t>PT ปั๊มน้ำมัน พีที สรรพยา2</t>
  </si>
  <si>
    <t>ก๋วยเตี๋ยวหมูตุ๋น ตามสั่งปั๊ม PT</t>
  </si>
  <si>
    <t>สถานี น้ำมัน PT สาขา สระบุรี</t>
  </si>
  <si>
    <t>สถานี น้ำมัน PT สาขา ห้วยบง2</t>
  </si>
  <si>
    <t>สถานี น้ำมัน PT สาขา สระบุรี2</t>
  </si>
  <si>
    <t>สถานี LPG PT สาขา สระบุรี4</t>
  </si>
  <si>
    <t>ปั้มน้ำมันPT</t>
  </si>
  <si>
    <t>สถานี น้ำมัน PT สาขา ห้วยบง</t>
  </si>
  <si>
    <t>สถานี น้ำมัน PT สาขา สระบุรี3</t>
  </si>
  <si>
    <t>สถานี น้ำมัน PT สาขา สีคิ้ว4</t>
  </si>
  <si>
    <t>สถานี น้ำมัน PT สาขา สีคิ้ว3</t>
  </si>
  <si>
    <t>สถานี น้ำมัน PT สาขา ปากช่อง3</t>
  </si>
  <si>
    <t>ปั้ม PT สีคิ้ว1</t>
  </si>
  <si>
    <t>ปั๊มน้ำมันพีที ( PT )</t>
  </si>
  <si>
    <t>คาร์แคร์ปั๊มPT</t>
  </si>
  <si>
    <t>ปั้มน้ำมันPT สาขาห้วยโจด อ.วัฒนานคร จ.สระแก้ว</t>
  </si>
  <si>
    <t>PT วัฒนานคร 3</t>
  </si>
  <si>
    <t>ปั๊มน้ำมัน พีที วัฒนานคร2</t>
  </si>
  <si>
    <t>สถานี น้ำมัน PT สาขา นางรอง</t>
  </si>
  <si>
    <t>สถานี น้ำมัน PT สาขา นางรอง2</t>
  </si>
  <si>
    <t>สถานี น้ำมัน PT สาขา เฉลิมพระเกียรติ3</t>
  </si>
  <si>
    <t>สถานี น้ำมัน PT สาขา เฉลิมพระเกียรติ</t>
  </si>
  <si>
    <t>สถานี น้ำมัน PT สาขา หนองกี่3</t>
  </si>
  <si>
    <t>สถานี น้ำมัน PT สาขา นางรอง4</t>
  </si>
  <si>
    <t>สถานี น้ำมัน PT สาขา นางรอง3</t>
  </si>
  <si>
    <t>สถานี น้ำมัน PT สาขา บ้านบัว2</t>
  </si>
  <si>
    <t>สถานี น้ำมัน PT สาขา สุรินทร์3</t>
  </si>
  <si>
    <t>สถานีน้ำมัน PTสาขาสุรินทร์6</t>
  </si>
  <si>
    <t>คลังน้ำมันPTสาขาลำปาง</t>
  </si>
  <si>
    <t>ร้านช่างนาทไดนาโม ในปั้ม PT</t>
  </si>
  <si>
    <t>ปั๊มน้ำมัน พีที งาว</t>
  </si>
  <si>
    <t>PTพาน6</t>
  </si>
  <si>
    <t>PT. เชียงราย</t>
  </si>
  <si>
    <t>ปั้มน้ำมัน PT หัวดอย</t>
  </si>
  <si>
    <t>PT พาน4</t>
  </si>
  <si>
    <t>ปั้นน้ำมัน PT สาขาเวียงป่าเป้า 4</t>
  </si>
  <si>
    <t>สถานีบริการน้ำมันประทินออยล์ pt</t>
  </si>
  <si>
    <t>ปั๊ม Pt สาขาร้องกวาง3</t>
  </si>
  <si>
    <t>ปั๊มน้ำมัน PT สาขา น่าน</t>
  </si>
  <si>
    <t>ปั้ม pt</t>
  </si>
  <si>
    <t>สถานี น้ำมัน PT สาขา ทุ่งเสลี่ยม</t>
  </si>
  <si>
    <t>สถานีบริการน้ำมัน PT Sawankalok 2</t>
  </si>
  <si>
    <t>สถานี น้ำมัน PT สาขา สวรรคโลก</t>
  </si>
  <si>
    <t>PT สาขาสวรรโลก</t>
  </si>
  <si>
    <t>ปั๊มน้ำมันพีทีศรีนคร1</t>
  </si>
  <si>
    <t>สถานี น้ำมัน PT สาขา สวรรคโลก2</t>
  </si>
  <si>
    <t>สถานี น้ำมัน PT สาขา บ้านด่านลานหอย1</t>
  </si>
  <si>
    <t>ปั้มน้ำมัน PT วังกระจาย</t>
  </si>
  <si>
    <t>สถานี น้ำมัน PT สาขา กงไกรลาศ</t>
  </si>
  <si>
    <t>ปั้มน้ำมัน PT กงไกรลาศ 1</t>
  </si>
  <si>
    <t>สถานี น้ำมัน PT สาขา ศรีสำโรง3</t>
  </si>
  <si>
    <t>สถานี น้ำมัน PT สาขา วารินชำราบ</t>
  </si>
  <si>
    <t>สถานี น้ำมัน PT สาขา สำโรง1</t>
  </si>
  <si>
    <t>สถานี น้ำมัน PT สาขา เดชอุดม2</t>
  </si>
  <si>
    <t>สถานี น้ำมัน PT สาขา เดชอุดม3</t>
  </si>
  <si>
    <t>สถานี น้ำมัน PT สาขา เดชอุดม</t>
  </si>
  <si>
    <t>สถานีน้ำมัน PT บัวเรียน</t>
  </si>
  <si>
    <t>สถานีน้ำมัน PT Petro Station</t>
  </si>
  <si>
    <t>สถานี น้ำมัน PT สาขา ตระการพืชผล2</t>
  </si>
  <si>
    <t>สถานี น้ำมัน PT สาขา ยโสธร4</t>
  </si>
  <si>
    <t>สถานี น้ำมัน PT สาขา ยโสธร2</t>
  </si>
  <si>
    <t>สถานี น้ำมัน PT สาขา อาจสามารถ</t>
  </si>
  <si>
    <t>สถานี น้ำมัน PT สาขา ร่องคำ</t>
  </si>
  <si>
    <t>สถานี น้ำมัน PT สาขา ร้อยเอ็ด4</t>
  </si>
  <si>
    <t>สถานี น้ำมัน PT สาขา มุกดาหาร3</t>
  </si>
  <si>
    <t>ปั้ม PT</t>
  </si>
  <si>
    <t>Look Jiab Oil Station</t>
  </si>
  <si>
    <t>NGV</t>
  </si>
  <si>
    <t>PTT (Sor. Somboon Petroleum Company Limited)</t>
  </si>
  <si>
    <t>Chor. Pattana Petroleum Company Limited</t>
  </si>
  <si>
    <t>PT Petrol Station Prachuap Khiri Khan</t>
  </si>
  <si>
    <t>Khlong Wan Petroleum Limited Partnership</t>
  </si>
  <si>
    <t>Susco (Siam United Services Public Company Limited)</t>
  </si>
  <si>
    <t>Cosmo (Thap Sakae Oil Limited Partnership)</t>
  </si>
  <si>
    <t>Ton Son Oil Station</t>
  </si>
  <si>
    <t>PTT With E85</t>
  </si>
  <si>
    <t>PT Station Thapsakae</t>
  </si>
  <si>
    <t>Caltex (with LPG)</t>
  </si>
  <si>
    <t>Phia Bun Services Petrol</t>
  </si>
  <si>
    <t>PT (V-P Golden Oil Company Limited)</t>
  </si>
  <si>
    <t>Esso (Chang Phueak Bang Saphan Noi Limited Partnership)</t>
  </si>
  <si>
    <t>PT Station Bangsaphannoi2</t>
  </si>
  <si>
    <t>PT Station Bangsaphanoi3</t>
  </si>
  <si>
    <t>PT Station Bangsaphannoi4</t>
  </si>
  <si>
    <t>PTT Khao Chai Rat</t>
  </si>
  <si>
    <t>PT (PT Khao Por Ta Hin Chang Limited Partnership)</t>
  </si>
  <si>
    <t>PTT LTD., Wild West Oil.</t>
  </si>
  <si>
    <t>Si Petch Oil Station</t>
  </si>
  <si>
    <t>Unique Gas Filling Station</t>
  </si>
  <si>
    <t>PT (Naparat Petroleum Company Limited)</t>
  </si>
  <si>
    <t>PT (Pannavorn Service Limited Partnership)</t>
  </si>
  <si>
    <t>PTT gasolin station</t>
  </si>
  <si>
    <t>PT (Saengfah Oil Limited Partnership)</t>
  </si>
  <si>
    <t>PTT (P. M. Petroleum Limited Partnership)</t>
  </si>
  <si>
    <t>Chung Gas Shop</t>
  </si>
  <si>
    <t>Hon Gas Shop</t>
  </si>
  <si>
    <t>Thaweesak Gas Shop</t>
  </si>
  <si>
    <t>Khiao Gas Shop</t>
  </si>
  <si>
    <t>Bunyang Thaweesin Shop</t>
  </si>
  <si>
    <t>C.P. Song Phraek Shop</t>
  </si>
  <si>
    <t>Bangchak (Suwat Rimnam Petroleum Company Limited)</t>
  </si>
  <si>
    <t>Bangchak</t>
  </si>
  <si>
    <t>Shell (Ngan Bun Sri Limited Partnership)</t>
  </si>
  <si>
    <t>Esso (Winij Survices Limited Partnership)</t>
  </si>
  <si>
    <t>Mueang Tip Oil Limited Part.</t>
  </si>
  <si>
    <t>Pirom Gas Shop</t>
  </si>
  <si>
    <t>Saeng Chan Shop</t>
  </si>
  <si>
    <t>Ratchana Shop</t>
  </si>
  <si>
    <t>Bangchak petrol station Debsirin Ranong</t>
  </si>
  <si>
    <t>Ngamta Kha Gas Shop</t>
  </si>
  <si>
    <t>Somsak Angun Service Limited Partnership</t>
  </si>
  <si>
    <t>Esso (Bun Phaniad Lang Suan Limited Partnership)</t>
  </si>
  <si>
    <t>PT (Ranong Mini Pump Limited Partnership)</t>
  </si>
  <si>
    <t>Pairot Gas Shop</t>
  </si>
  <si>
    <t>Chaliao Gas Shop</t>
  </si>
  <si>
    <t>Udomsak Shop</t>
  </si>
  <si>
    <t>Mobil (Manit Oil&amp;Service Limited Partnership)</t>
  </si>
  <si>
    <t>Myanmar Passport Office</t>
  </si>
  <si>
    <t>Jong Sajja Limited Partnership</t>
  </si>
  <si>
    <t>Thawatchai Shop</t>
  </si>
  <si>
    <t>Sweet Gas Shop</t>
  </si>
  <si>
    <t>Panatda Gas Shop</t>
  </si>
  <si>
    <t>Opat Gas Shop</t>
  </si>
  <si>
    <t>Warin Gas Shop</t>
  </si>
  <si>
    <t>Supatcha Shop</t>
  </si>
  <si>
    <t>LPG</t>
  </si>
  <si>
    <t>PT (Phumpat Petroleum Limited Partnership)</t>
  </si>
  <si>
    <t>Soraphong Shop</t>
  </si>
  <si>
    <t>Heal Man Shop</t>
  </si>
  <si>
    <t>Hamina Shop</t>
  </si>
  <si>
    <t>Wichai Gas Shop</t>
  </si>
  <si>
    <t>PTT (Chok Amnuaysap 1997 Limited Partnership)</t>
  </si>
  <si>
    <t>Saowanee Shop</t>
  </si>
  <si>
    <t>PTT Srithongprae Petroleum Company Limited.</t>
  </si>
  <si>
    <t>PTT (Srithongprae Petroleum Co., Ltd.</t>
  </si>
  <si>
    <t>Ramet Shop</t>
  </si>
  <si>
    <t>PTT Chutiwat</t>
  </si>
  <si>
    <t>Bangrak Minimart Shop</t>
  </si>
  <si>
    <t>Esso (Kiat Andaman Company Limited)</t>
  </si>
  <si>
    <t>Bangdonhat Shop</t>
  </si>
  <si>
    <t>Pichit Ruam Gas Shop</t>
  </si>
  <si>
    <t>CALTEX Gas Station</t>
  </si>
  <si>
    <t>Amnuay Panit Shop</t>
  </si>
  <si>
    <t>Kusol Shop</t>
  </si>
  <si>
    <t>Sarawut Gas Shop</t>
  </si>
  <si>
    <t>Boonchoo Gas Shop</t>
  </si>
  <si>
    <t>Thiraphat Shop</t>
  </si>
  <si>
    <t>Susco</t>
  </si>
  <si>
    <t>Thavorn Panit Commercial Company Limited</t>
  </si>
  <si>
    <t>PTT Gas Station Phuket Airport</t>
  </si>
  <si>
    <t>86 เธเธฃเธเน€เธเธฃเธทเนเธญเธ เน€เธฃเธทเนเธญเธเธฃเธ–</t>
  </si>
  <si>
    <t>B100 เนเธเธเธเธฅเธญเธข เธ.เธเธฑเธเธเธฒ</t>
  </si>
  <si>
    <t>Caltex Blue Gas Station</t>
  </si>
  <si>
    <t>PO MA Ya Kan Co.,Ltd.</t>
  </si>
  <si>
    <t>PTT (Ratsada Gas Limited Partnership)</t>
  </si>
  <si>
    <t>Amazon Cafe' Phuket Airport Gas Station</t>
  </si>
  <si>
    <t>Ran Thalang Gas</t>
  </si>
  <si>
    <t>PTT Park 24hours Gasoline Station</t>
  </si>
  <si>
    <t>Siam Gas</t>
  </si>
  <si>
    <t>Saowarot Shop</t>
  </si>
  <si>
    <t>CALTEX Gas station</t>
  </si>
  <si>
    <t>Supa Shop</t>
  </si>
  <si>
    <t>Oradee Gas Shop</t>
  </si>
  <si>
    <t>Peeradet Khasong Gas Shop</t>
  </si>
  <si>
    <t>Banhinrom Co-Op Pier BOAT LOCATION</t>
  </si>
  <si>
    <t>Caltex Ao Luek</t>
  </si>
  <si>
    <t>ptt gas station</t>
  </si>
  <si>
    <t>Rak Na Nakhon Shop</t>
  </si>
  <si>
    <t>Gas Srichan Shop</t>
  </si>
  <si>
    <t>MO Ying Petrol</t>
  </si>
  <si>
    <t>Zzi</t>
  </si>
  <si>
    <t>Ha Yad Shop</t>
  </si>
  <si>
    <t>PTT Police Station Krabi Branch</t>
  </si>
  <si>
    <t>LPG orchid gas</t>
  </si>
  <si>
    <t>P.QUICK SERVICE</t>
  </si>
  <si>
    <t>J.R. Pump</t>
  </si>
  <si>
    <t>Philai Point Gas Station</t>
  </si>
  <si>
    <t>Gas Green 91</t>
  </si>
  <si>
    <t>Bangchak Muang Krabi 2</t>
  </si>
  <si>
    <t>Gasoline Station</t>
  </si>
  <si>
    <t>Zapfsรคule 95 Oktan</t>
  </si>
  <si>
    <t>GASOLINE</t>
  </si>
  <si>
    <t>Self service gas station</t>
  </si>
  <si>
    <t>BangChak Gas Station</t>
  </si>
  <si>
    <t>Krabi Boat Lagoon</t>
  </si>
  <si>
    <t>Bangchak (Kreu Panom Company Limited)</t>
  </si>
  <si>
    <t>Saijai Ta Teng Shop</t>
  </si>
  <si>
    <t>Smilodon Intersection</t>
  </si>
  <si>
    <t>Ueang Gas Shop</t>
  </si>
  <si>
    <t>Paitoon Shop</t>
  </si>
  <si>
    <t>SUSCO</t>
  </si>
  <si>
    <t>Esso petrol station Pakasai periodontal Petroleum.</t>
  </si>
  <si>
    <t>Susco Station Khlong Thom</t>
  </si>
  <si>
    <t>Koh Jum Motorbike Rental</t>
  </si>
  <si>
    <t>Ban Hua Hin Weekend Market</t>
  </si>
  <si>
    <t>PT Station, Klong Thom</t>
  </si>
  <si>
    <t>PTT Sai Khao</t>
  </si>
  <si>
    <t>Bangchak (Trang Industrial Agriculture Cooperative Limited)</t>
  </si>
  <si>
    <t>B&amp;J Petroleum Limited Partnership</t>
  </si>
  <si>
    <t>PTT (Wang Wiset Petroleum Company Limited)</t>
  </si>
  <si>
    <t>PTT (Pornsri Petroleum Limited Partnership)</t>
  </si>
  <si>
    <t>PT (Chor. Charoenroj Limited Partnership)</t>
  </si>
  <si>
    <t>PTT (Trang Chor. Panit Limited Partnership)</t>
  </si>
  <si>
    <t>PT (Bunchot Service Limited Partnership)</t>
  </si>
  <si>
    <t>Kantang Service</t>
  </si>
  <si>
    <t>PTT Yatak Agricultural Cooperative Ltd.</t>
  </si>
  <si>
    <t>Esso Fuel Station</t>
  </si>
  <si>
    <t>Motorcycle Repair Shop</t>
  </si>
  <si>
    <t>Bangchak Palian Agiculture Cooperative Limited</t>
  </si>
  <si>
    <t>BangJak (Yan Ta Khao Agriculture Cooperative Limited)</t>
  </si>
  <si>
    <t>Bangchak (Surasak Service Compay Limited)</t>
  </si>
  <si>
    <t>PTT (Yan Ta Khao Agriculture Cooperative Limited)</t>
  </si>
  <si>
    <t>Esso (Por. Nawathana Phinyo Limited Partnership)</t>
  </si>
  <si>
    <t>Susco (Bang Rak Petroleum Limited Partnership)</t>
  </si>
  <si>
    <t>PTT (Chareonporn Petroleum Thung Yao Company Limited)</t>
  </si>
  <si>
    <t>Bangchak Gas Station - Thung Wa Agricultural Cooperative Ltd.</t>
  </si>
  <si>
    <t>PTT (Pongsak Service)</t>
  </si>
  <si>
    <t>Caltex (Petra Trading Limited Partnership)</t>
  </si>
  <si>
    <t>PT petro station</t>
  </si>
  <si>
    <t>Blue Innovation GAS Station</t>
  </si>
  <si>
    <t>PTT (La-Ngu Petroleum Limited Partnership)</t>
  </si>
  <si>
    <t>PTT La-ngu Petroleum</t>
  </si>
  <si>
    <t>Bangchak Wang Mai Patthana</t>
  </si>
  <si>
    <t>SUSCO Thung Nui</t>
  </si>
  <si>
    <t>Caltex (Sermsap Oil Limited Partnership)</t>
  </si>
  <si>
    <t>PTT (Tha Phae Petroleum Limited Partnership)</t>
  </si>
  <si>
    <t>PTT (Satun Petroleum Company Limited)</t>
  </si>
  <si>
    <t>Pak Bara Pier</t>
  </si>
  <si>
    <t>PTT (Tha Phae Agriculture Cooperative Limited)</t>
  </si>
  <si>
    <t>5 Sor. Service</t>
  </si>
  <si>
    <t>Bangchak - เธชเธ•เธนเธฅ (เธเธเธ.เธ—เธงเธตเธงเธฑเธ’เธเนเธ—เธฑเธจเธเธตเธขเน)</t>
  </si>
  <si>
    <t>Bangchak (Thung Wa Agriculture Cooperative)</t>
  </si>
  <si>
    <t>Caltex (Chaweng Service Limited Partnership)</t>
  </si>
  <si>
    <t>TTM Block Valve Station 8</t>
  </si>
  <si>
    <t>Caltex (Dao Napa Limited Partnership)</t>
  </si>
  <si>
    <t>PTT (Na Thawi Petroleum Limited Partnership)</t>
  </si>
  <si>
    <t>PTT (Kwanpetch Petroleum Limited Partnership)</t>
  </si>
  <si>
    <t>PTT Na Thawi Oil Limited Partnership</t>
  </si>
  <si>
    <t>Ban Prakob Border Thailand</t>
  </si>
  <si>
    <t>PT (Kritsana (Lam Phlai) Limited Partnership)</t>
  </si>
  <si>
    <t>Petrol Station</t>
  </si>
  <si>
    <t>PTT Oil Service Station</t>
  </si>
  <si>
    <t>Sim Station เธชเธฒเธเธฒเธเธฑเธเน€เธกเธทเธญเธ 4</t>
  </si>
  <si>
    <t>Esso Betong Yindee Borikarn</t>
  </si>
  <si>
    <t>PT Station Takbai</t>
  </si>
  <si>
    <t>Wasukri MiniPump</t>
  </si>
  <si>
    <t>PTT Krawa</t>
  </si>
  <si>
    <t>PTT Office of STC Petroleum limited</t>
  </si>
  <si>
    <t>LPG Pattani</t>
  </si>
  <si>
    <t>Pattani Petroleum Service Limited Partnership</t>
  </si>
  <si>
    <t>Bangchak petrol station - Partnership Watchara Petroleum</t>
  </si>
  <si>
    <t>Siam Oil Pattani Part.,Ltd.</t>
  </si>
  <si>
    <t>Choeng Thian Petroleum Part.,Ltd.</t>
  </si>
  <si>
    <t>Bangchak Gas Station - Thepha</t>
  </si>
  <si>
    <t>PTT Ban Sawan</t>
  </si>
  <si>
    <t>LPG GAS STATION เธเธฐเธกเธงเธ เนเธเนเธช เนเธญเธฅเธเธตเธเธต</t>
  </si>
  <si>
    <t>PTT (M. B. C. Land Company Limited)</t>
  </si>
  <si>
    <t>Pine. PTT LTD., Punch for petroleum.</t>
  </si>
  <si>
    <t>Sakariya Petroleum</t>
  </si>
  <si>
    <t>Gas PT (Songkhla).</t>
  </si>
  <si>
    <t>PTT Petrol Station, Songkhla</t>
  </si>
  <si>
    <t>Bangchak Gas Station-PSU</t>
  </si>
  <si>
    <t>PTT (Na Mom Petroleum Limited Partnership)</t>
  </si>
  <si>
    <t>Caltex (Sap Rattanamanee Company Limited)</t>
  </si>
  <si>
    <t>PT (P&amp;C Petroleum Company Limited)</t>
  </si>
  <si>
    <t>Bangchak-เธเนเธณเธเนเธญเธข</t>
  </si>
  <si>
    <t>PTT (Chang Kaew Petroleum Limited Partnership)</t>
  </si>
  <si>
    <t>Pho. Chok Charoen Ltd.,Part.</t>
  </si>
  <si>
    <t>M.O.P Co., Ltd.</t>
  </si>
  <si>
    <t>Rung Wali (1993) Part., Ltd.</t>
  </si>
  <si>
    <t>Songkhla Watthana Part., Ltd.</t>
  </si>
  <si>
    <t>PTT Sonkhla Petroleum</t>
  </si>
  <si>
    <t>PTT Satun LP-2</t>
  </si>
  <si>
    <t>PT (KTP Petroleum Company Limited)</t>
  </si>
  <si>
    <t>Bangchak (Bang Klam Agriculture Cooperative Limited)</t>
  </si>
  <si>
    <t>ALP 168</t>
  </si>
  <si>
    <t>PTT (Khuan Niang Service Limited Partnership)</t>
  </si>
  <si>
    <t>SM Oil</t>
  </si>
  <si>
    <t>Susco Station (Songkhla)</t>
  </si>
  <si>
    <t>Caltex (Wattanathakul Limited Partnership)</t>
  </si>
  <si>
    <t>Yuenyong PTT</t>
  </si>
  <si>
    <t>Khanthong Oil Limited Partnership</t>
  </si>
  <si>
    <t>PTT (Ban Pho Petroleum)</t>
  </si>
  <si>
    <t>Petch Chinda Service</t>
  </si>
  <si>
    <t>Bangchak-เธชเธ—เธดเธเธเธฃเธฐ (เธซเธเธ.เธชเธขเธฒเธกเนเธเธฃเน€เธเธฃเธชเธเธดเนเธ•เธฃเน€เธฅเธตเธขเธก)</t>
  </si>
  <si>
    <t>Bangchak Petrol Station</t>
  </si>
  <si>
    <t>Chang Service Oil Station</t>
  </si>
  <si>
    <t>Amt Sc SKL</t>
  </si>
  <si>
    <t>PT (PK Petroleum)</t>
  </si>
  <si>
    <t>PTT (Pa Bon Petroleum Company Limited)</t>
  </si>
  <si>
    <t>PTT (Khao Chaison Petroleum Agriculturist Group)</t>
  </si>
  <si>
    <t>PT (Khao Charoen Chaison Limited Partnership)</t>
  </si>
  <si>
    <t>PT (Phatthalung Narong Charoen Limited Partnership)</t>
  </si>
  <si>
    <t>PT (Wong Intharat Limited Partnership)</t>
  </si>
  <si>
    <t>Krasae Sin Agriculture Cooperative Limited</t>
  </si>
  <si>
    <t>Susco (Phaya Petroleum)</t>
  </si>
  <si>
    <t>Caltex (Phatthalung Mini Pump)</t>
  </si>
  <si>
    <t>PTT (Phanom Wang Agriculture Cooperative Limited)</t>
  </si>
  <si>
    <t>PTT (Traisuwan Limited Partnership)</t>
  </si>
  <si>
    <t>Sombat Rungruang Oil Station</t>
  </si>
  <si>
    <t>Petch Phupha Yothakij Limited Partnership</t>
  </si>
  <si>
    <t>A. K. G. Chok Amorn Kaeo</t>
  </si>
  <si>
    <t>Bangchak petrol station - Partnership Petroleum Ranot</t>
  </si>
  <si>
    <t>SWG 95</t>
  </si>
  <si>
    <t>Hua Sai petroleum.</t>
  </si>
  <si>
    <t>Bangchak Gas Station</t>
  </si>
  <si>
    <t>Chumpol Oil</t>
  </si>
  <si>
    <t>Banchong Oil And Service Part., Ltd.</t>
  </si>
  <si>
    <t>Petrol Pump</t>
  </si>
  <si>
    <t>Lo Sin Charoen Songkhla Part., Ltd.</t>
  </si>
  <si>
    <t>N. P. K.</t>
  </si>
  <si>
    <t>Sap Rattana Mani Co., Ltd. ( Dao Khao Daeng )</t>
  </si>
  <si>
    <t>Sor. Pattana Petroleum Company Limited</t>
  </si>
  <si>
    <t>Pho Ta Service</t>
  </si>
  <si>
    <t>Sansanee Service Part., Ltd.</t>
  </si>
  <si>
    <t>Unique Gas</t>
  </si>
  <si>
    <t>PTT (A. T. Oil Limited Partnership)</t>
  </si>
  <si>
    <t>Di Pracha Part., Ltd.</t>
  </si>
  <si>
    <t>Ninlaphong Part., Ltd.</t>
  </si>
  <si>
    <t>PT (P&amp;C)</t>
  </si>
  <si>
    <t>Caltex (Dao Monthira Limited Partnership)</t>
  </si>
  <si>
    <t>PTT (Narong-Montha Service Limited Partnership)</t>
  </si>
  <si>
    <t>Orachon Service Limited Partnership</t>
  </si>
  <si>
    <t>Castrol</t>
  </si>
  <si>
    <t>PTT (Pak Phanang Petroleum Limited Partnership)</t>
  </si>
  <si>
    <t>PTT (Jinda Group (1992) Limited Partnership)</t>
  </si>
  <si>
    <t>PTT (Santhat Limited Partnership (Kantang))</t>
  </si>
  <si>
    <t>PTT (Pasi Service Nong Nok Limited Partnership)</t>
  </si>
  <si>
    <t>PTT (Sanong Phol Company Limited)</t>
  </si>
  <si>
    <t>Propane tank refill station</t>
  </si>
  <si>
    <t>Sa Rat Motors (2005) Co., Ltd.</t>
  </si>
  <si>
    <t>PTT (Tha Sala Agriculture Cooperative Limited)</t>
  </si>
  <si>
    <t>PTT (Nakhon Si Petroleum Limited Partnership)</t>
  </si>
  <si>
    <t>Pine. PTT LTD. Hataichanok petroleum.</t>
  </si>
  <si>
    <t>Alive Oil</t>
  </si>
  <si>
    <t>Gas Station</t>
  </si>
  <si>
    <t>BANGCHAK SI-CHON</t>
  </si>
  <si>
    <t>PT (Khongkha Petroleum Limited Partnership)</t>
  </si>
  <si>
    <t>Pra Kit Gas 39 Ltd.,Parts.</t>
  </si>
  <si>
    <t>Dao Suthin Service Limited Partnership (Pae Kong)</t>
  </si>
  <si>
    <t>Pakit Gas Part., Ltd.</t>
  </si>
  <si>
    <t>Wat Tha Lat</t>
  </si>
  <si>
    <t>J. S. N. Petroleum Limited Partnership</t>
  </si>
  <si>
    <t>Pinyawut Service</t>
  </si>
  <si>
    <t>PTT Jindasak Thung Prang</t>
  </si>
  <si>
    <t>Sichon Petroleum Ltd.,Parts.</t>
  </si>
  <si>
    <t>Thammanun Petroleum Limited Partnership</t>
  </si>
  <si>
    <t>Bump Gasoline</t>
  </si>
  <si>
    <t>Auaychai Petroleum Company Limited</t>
  </si>
  <si>
    <t>Janjira Service</t>
  </si>
  <si>
    <t>Ao Thong Petroleum Limited Partnership</t>
  </si>
  <si>
    <t>Caltex (Samui Oil Service Company Limited)</t>
  </si>
  <si>
    <t>Raja</t>
  </si>
  <si>
    <t>Ccoc เธชเธ .เธ”เธญเธเธชเธฑเธ2</t>
  </si>
  <si>
    <t>Bangchak - Kanchanadit Outbound</t>
  </si>
  <si>
    <t>Gas PT (Kanchanadit 1).</t>
  </si>
  <si>
    <t>Standard Oil (1990) Company Limited</t>
  </si>
  <si>
    <t>Bangchak - Bangkung</t>
  </si>
  <si>
    <t>Ban Na Piya Gas Limited Partnership</t>
  </si>
  <si>
    <t>J.P. Gas Tech Co., Ltd.</t>
  </si>
  <si>
    <t>Manita Oil&amp;Service Limited Partnership</t>
  </si>
  <si>
    <t>T. C. Siam Petroleum Company Limited</t>
  </si>
  <si>
    <t>CP Nakhon Sawan Petroleum Co.,Ltd.</t>
  </si>
  <si>
    <t>PTT (Surat Thani Transport Cooperative Limited)</t>
  </si>
  <si>
    <t>S. I. R. Oil Service</t>
  </si>
  <si>
    <t>PTT Mapring Petroleum</t>
  </si>
  <si>
    <t>Bangchak - Chaiya</t>
  </si>
  <si>
    <t>Bangchak - Surat Thani Airport</t>
  </si>
  <si>
    <t>New Biodiesel Co.,LTD.</t>
  </si>
  <si>
    <t>Bangchak - Tha Chana</t>
  </si>
  <si>
    <t>Kokaeo Petroleum Limited Partnership</t>
  </si>
  <si>
    <t>LPG Chaiya</t>
  </si>
  <si>
    <t>Bangchak-Lamae</t>
  </si>
  <si>
    <t>PTT Kangaroo Gas Station</t>
  </si>
  <si>
    <t>VG Energy Company Limited.</t>
  </si>
  <si>
    <t>PTT Bang Mak Gas Station</t>
  </si>
  <si>
    <t>Caltex (Chumphon Charoen Dao Company Limited)</t>
  </si>
  <si>
    <t>Bangchak-Wangphai</t>
  </si>
  <si>
    <t>IRPC Company Limited</t>
  </si>
  <si>
    <t>AC Oil</t>
  </si>
  <si>
    <t>A Sea Pornthep Petroleum Company Limited</t>
  </si>
  <si>
    <t>PT Gasoline Station</t>
  </si>
  <si>
    <t>Saksit Service</t>
  </si>
  <si>
    <t>Sam Phi Nong Oil</t>
  </si>
  <si>
    <t>Chaichana Service</t>
  </si>
  <si>
    <t>Hong Charoen Shop</t>
  </si>
  <si>
    <t>Bangchak (Mae Ramphueng Petroleum Limited Partnership)</t>
  </si>
  <si>
    <t>Pattana Paiboon Fiber Glass</t>
  </si>
  <si>
    <t>Chira Sak Gase Shop</t>
  </si>
  <si>
    <t>Ran So .Thawi Chai</t>
  </si>
  <si>
    <t>PTT parking</t>
  </si>
  <si>
    <t>Susko</t>
  </si>
  <si>
    <t>PT Station Prachuap Khiri Khan5</t>
  </si>
  <si>
    <t>Thai Sa-nguan</t>
  </si>
  <si>
    <t>Ru Chira Kan Kha Shop</t>
  </si>
  <si>
    <t>Chor. Chadaporn Service Company Limited</t>
  </si>
  <si>
    <t>Petrol filling station</t>
  </si>
  <si>
    <t>Prachuabkirikham</t>
  </si>
  <si>
    <t>Kk Gasoline Petroleum</t>
  </si>
  <si>
    <t>Motex 9</t>
  </si>
  <si>
    <t>Mr Bean Gasoline</t>
  </si>
  <si>
    <t>green local bus station</t>
  </si>
  <si>
    <t>Gas station. Diesel &amp; 95 petrol</t>
  </si>
  <si>
    <t>Caltex (Charoen Wattana Oil Limited Partnership)</t>
  </si>
  <si>
    <t>Tops market Powerbuy Hua Hin</t>
  </si>
  <si>
    <t>Songpon Gas Ltd.,Parts.</t>
  </si>
  <si>
    <t>PTT Gas Station 7-Eleven Amazon</t>
  </si>
  <si>
    <t>PT Station Cha-am</t>
  </si>
  <si>
    <t>LPG Cha-Am 2</t>
  </si>
  <si>
    <t>GUITAR MUSIC &amp; KARAOKE CLUB</t>
  </si>
  <si>
    <t>PTT (Urairat Cha Am Petroleum Limited Partnership)</t>
  </si>
  <si>
    <t>Mo Ying Gas Station</t>
  </si>
  <si>
    <t>Thanakarn Oil</t>
  </si>
  <si>
    <t>Petch Sichan Petroleum</t>
  </si>
  <si>
    <t>Bangchak (Bangchak Green Net Company Limited)</t>
  </si>
  <si>
    <t>PT Station Thayang</t>
  </si>
  <si>
    <t>Suttirat Service Limited Partnership</t>
  </si>
  <si>
    <t>PT Station Phetburi2</t>
  </si>
  <si>
    <t>PTT (Kate Udom Suk Co.,Ltd.)</t>
  </si>
  <si>
    <t>Yutthapol Service</t>
  </si>
  <si>
    <t>PTT (Lak Phet Service Limited Partnership)</t>
  </si>
  <si>
    <t>PT Station Phetburi3</t>
  </si>
  <si>
    <t>Chok Pakorn Oil Limited Partnership</t>
  </si>
  <si>
    <t>Thong Yoi Ban Laem Limited Partnership</t>
  </si>
  <si>
    <t>Chokprom Sinchai Oil</t>
  </si>
  <si>
    <t>LPG เธชเธกเธธเธ—เธฃเธชเธเธเธฃเธฒเธก3</t>
  </si>
  <si>
    <t>Rest Area Mae Klong</t>
  </si>
  <si>
    <t>Caltex (Dao Mae Klong Limited Partnership)</t>
  </si>
  <si>
    <t>LPG Station</t>
  </si>
  <si>
    <t>Bangchak (Bangchak Wang Manao 2)</t>
  </si>
  <si>
    <t>LPG PT to BKK</t>
  </si>
  <si>
    <t>NGV เนเธกเนเธเธฅเธญเธ</t>
  </si>
  <si>
    <t>Raktai Chueplerng Public Company Limited</t>
  </si>
  <si>
    <t>Sam Kon Kan Auto Gas</t>
  </si>
  <si>
    <t>Lpg เธชเธฒเธขเนเธ•เน</t>
  </si>
  <si>
    <t>T-SSK</t>
  </si>
  <si>
    <t>Weerawat Oil Complex Co., Ltd.</t>
  </si>
  <si>
    <t>Service stations</t>
  </si>
  <si>
    <t>Cosmo (Yod Yeum Company Limited)</t>
  </si>
  <si>
    <t>Jiffy</t>
  </si>
  <si>
    <t>Press PTT Banpaew.</t>
  </si>
  <si>
    <t>Au Som Rot Di</t>
  </si>
  <si>
    <t>28 Car Wash</t>
  </si>
  <si>
    <t>TAC Industrial Gas Co., Ltd.</t>
  </si>
  <si>
    <t>Mactec เธเธฐเธขเธฒเธ</t>
  </si>
  <si>
    <t>Thu Thu</t>
  </si>
  <si>
    <t>Pisal Gas Station</t>
  </si>
  <si>
    <t>Bangchak (Saha Rungruang Narinda Petroleum Limited Partnership)</t>
  </si>
  <si>
    <t>Sahakij Rungrueng Trading Co.,Ltd.</t>
  </si>
  <si>
    <t>Bangchak Self-Service Station</t>
  </si>
  <si>
    <t>Esso (Sri Kriangkrai Company Limited)</t>
  </si>
  <si>
    <t>Maxima</t>
  </si>
  <si>
    <t>PT Station Phra Pradaeng</t>
  </si>
  <si>
    <t>Public Health Service Center Thetsaban Mueang Samut Prakan</t>
  </si>
  <si>
    <t>Sri Star Gas Shop</t>
  </si>
  <si>
    <t>B-Quick</t>
  </si>
  <si>
    <t>PTT. LPG. Gas Station</t>
  </si>
  <si>
    <t>SPV Gas Co.,Ltd.</t>
  </si>
  <si>
    <t>Chok Chai Watthana Oxygen Limited Partnership</t>
  </si>
  <si>
    <t>Thai Industrial Gases Co., Ltd.</t>
  </si>
  <si>
    <t>LPG 24 Hrs</t>
  </si>
  <si>
    <t>M&amp;F Auto Service</t>
  </si>
  <si>
    <t>Super Jack</t>
  </si>
  <si>
    <t>Bangchak Gas Company - Petroleum lucrative estate.</t>
  </si>
  <si>
    <t>PT Station Bangbo2</t>
  </si>
  <si>
    <t>Bangchak petrol station - Bang Na - Trad. 22.</t>
  </si>
  <si>
    <t>Sor. Khlong Dan Service Limited Partnership</t>
  </si>
  <si>
    <t>Pratheep Service</t>
  </si>
  <si>
    <t>Ruamchokenimitre</t>
  </si>
  <si>
    <t>Thianchai</t>
  </si>
  <si>
    <t>PT Station Bangbo</t>
  </si>
  <si>
    <t>ptt station, Bangna - Trad Branch</t>
  </si>
  <si>
    <t>LPG Gas Station</t>
  </si>
  <si>
    <t>Caltex (Star Holding Company Limited)</t>
  </si>
  <si>
    <t>PT Station Bangpakong</t>
  </si>
  <si>
    <t>Ptt Jiffy Bangsai</t>
  </si>
  <si>
    <t>Star Trucks</t>
  </si>
  <si>
    <t>Esso Petrol Station เธเธฒเธเธเธฐเธเธ</t>
  </si>
  <si>
    <t>Caltex Station</t>
  </si>
  <si>
    <t>Family เธชเธฒเธเธฒเธญเธกเธ•เธฐเธเธเธฃ</t>
  </si>
  <si>
    <t>TPI Gas Station</t>
  </si>
  <si>
    <t>Kantawat Gas</t>
  </si>
  <si>
    <t>PTT (PTT Public Company Limited)</t>
  </si>
  <si>
    <t>Ptt Station</t>
  </si>
  <si>
    <t>Niyom Gas Shop</t>
  </si>
  <si>
    <t>PTT (Infantryman Department 21 Welfare Fuel Oil Service Station)</t>
  </si>
  <si>
    <t>LPG Bang Sai</t>
  </si>
  <si>
    <t>Sak Gas Shop</t>
  </si>
  <si>
    <t>Esso (Marisa Poonsap Limited Partnership)</t>
  </si>
  <si>
    <t>PTT (Nakpong Limited Partnership)</t>
  </si>
  <si>
    <t>NB AUTO CLEAN</t>
  </si>
  <si>
    <t>ESSO Piyaphap Service Company Limited</t>
  </si>
  <si>
    <t>PTT AngSila Phaya Satcha</t>
  </si>
  <si>
    <t>Narong Gas Shop</t>
  </si>
  <si>
    <t>Bangchak petrol station - 101 Chonburi</t>
  </si>
  <si>
    <t>Thai Special Gas Co.,Ltd.</t>
  </si>
  <si>
    <t>Ready Wash &amp; Dry เธฃเนเธฒเธเธชเธฐเธ”เธงเธเธเธฑเธ 24 เธเธก</t>
  </si>
  <si>
    <t>Bangchak Petrol</t>
  </si>
  <si>
    <t>Bangchak FUEL STATION</t>
  </si>
  <si>
    <t>Nongmon Gas Shop</t>
  </si>
  <si>
    <t>Best Energy Plus Co., Ltd. Branch 37 (NongMon)</t>
  </si>
  <si>
    <t>Banchak gas station</t>
  </si>
  <si>
    <t>PT Station Sriracha</t>
  </si>
  <si>
    <t>Thai Oil Gas Station</t>
  </si>
  <si>
    <t>Bangchak Gas Station+LPG เธเธฑเนเธกเธเนเธณเธกเธฑเธเธเธฒเธเธเธฒเธ+LPG</t>
  </si>
  <si>
    <t>K3P Service</t>
  </si>
  <si>
    <t>Burger King - Bangchak Sriracha</t>
  </si>
  <si>
    <t>B shop car wash</t>
  </si>
  <si>
    <t>Baan Jaak Gasoline Station</t>
  </si>
  <si>
    <t>Italian-Thai Camp</t>
  </si>
  <si>
    <t>NGV เธเธฒเธเธเธฒเธเนเธซเธฅเธกเธเธเธฑเธ</t>
  </si>
  <si>
    <t>Ngvเธเธญเธ•เธ—เน เธ”เธดเน€เธงเธฅเธญเธเน€เธกเนเธ</t>
  </si>
  <si>
    <t>Area - C FCCU</t>
  </si>
  <si>
    <t>Taplone seracha</t>
  </si>
  <si>
    <t>Chemical Leakage Station</t>
  </si>
  <si>
    <t>Khao Boya Gas Bills</t>
  </si>
  <si>
    <t>PTT Laem Chabang, Sriracha.</t>
  </si>
  <si>
    <t>FGE</t>
  </si>
  <si>
    <t>Caltex (Star Holding Company Limited Bang Lamung Branch)</t>
  </si>
  <si>
    <t>PT Station Banglamung</t>
  </si>
  <si>
    <t>NGV Station</t>
  </si>
  <si>
    <t>CNG Gas station</t>
  </si>
  <si>
    <t>PTT Service Station</t>
  </si>
  <si>
    <t>NGV เธเธฒเธเธฅเธฐเธกเธธเธ</t>
  </si>
  <si>
    <t>C&amp;P Car Wash</t>
  </si>
  <si>
    <t>LPG Bang Lamung</t>
  </si>
  <si>
    <t>N K tust business suzuki</t>
  </si>
  <si>
    <t>Thianchai Petro Chemical Company Limited</t>
  </si>
  <si>
    <t>Caltex (Sri Sai Thong Limited Partnership)</t>
  </si>
  <si>
    <t>Bangchak Gas Station - Central Pattaya</t>
  </si>
  <si>
    <t>gasoline stand</t>
  </si>
  <si>
    <t>PT Station Banglamung2</t>
  </si>
  <si>
    <t>Electric Taxi</t>
  </si>
  <si>
    <t>Siam Gas and Petrochemicals Co.,Ltd.</t>
  </si>
  <si>
    <t>COSO - The One (South Pattaya)</t>
  </si>
  <si>
    <t>PT Station Banglamung3</t>
  </si>
  <si>
    <t>i vespa2</t>
  </si>
  <si>
    <t>Jomtien View Talay Residence 2</t>
  </si>
  <si>
    <t>PT Station Banglamung5</t>
  </si>
  <si>
    <t>PTT Station Yekjomtien</t>
  </si>
  <si>
    <t>THAI GAS LPG</t>
  </si>
  <si>
    <t>LPG เธเธฑเนเธกPTT</t>
  </si>
  <si>
    <t>PTT (Sapsompit Petroleum Limited Partnership)</t>
  </si>
  <si>
    <t>MP (Phatthana Ngam Service Limited Partnership)</t>
  </si>
  <si>
    <t>LPG PTT เธเธฒเธเน€เธชเธฃเน</t>
  </si>
  <si>
    <t>PTT (Pathum Pruksarak Company Limited)</t>
  </si>
  <si>
    <t>Pure gas station in Sattahip</t>
  </si>
  <si>
    <t>Bangchak (Bangchak Km. 5 Oil Station Welfare)</t>
  </si>
  <si>
    <t>PTT (Sattahip Gas Station Limited Partnership)</t>
  </si>
  <si>
    <t>LPG Sattahip</t>
  </si>
  <si>
    <t>PP ruxgad</t>
  </si>
  <si>
    <t>Series5 Bike Wash</t>
  </si>
  <si>
    <t>Caltex (Star Holdings Company Limited)</t>
  </si>
  <si>
    <t>PMS Oil Station (Phromyuree Service Company Limited)</t>
  </si>
  <si>
    <t>Phatthana Phan Shop</t>
  </si>
  <si>
    <t>Aee's reaper shop</t>
  </si>
  <si>
    <t>Ran L.P.Gas</t>
  </si>
  <si>
    <t>Caltex (Suwinai Service Limited Partnership)</t>
  </si>
  <si>
    <t>Praxair (Thailand) Co.,Ltd.</t>
  </si>
  <si>
    <t>T.I.G.Trading Co.,Ltd.</t>
  </si>
  <si>
    <t>IBCI Polyols Project</t>
  </si>
  <si>
    <t>GC6 cc</t>
  </si>
  <si>
    <t>TPI เธกเธฒเธเธ•เธฒเธเธธเธ” 2</t>
  </si>
  <si>
    <t>NGV Station UD เธฃเธฐเธขเธญเธ</t>
  </si>
  <si>
    <t>Jiffy เธฃเธฐเธขเธญเธ - เธชเธธเธเธธเธกเธงเธดเธ— 3</t>
  </si>
  <si>
    <t>PTT Petrol Station Nernphra</t>
  </si>
  <si>
    <t>Chatkon Lab Center Co., Ltd.</t>
  </si>
  <si>
    <t>Rayong PTT (Siri Petroleum Company Limited)</t>
  </si>
  <si>
    <t>Sathit Shop</t>
  </si>
  <si>
    <t>S.P.C.Gas Part.,Ltd.</t>
  </si>
  <si>
    <t>Utsahakam Bunpha Gas Part.,Ltd.</t>
  </si>
  <si>
    <t>MP (S. L. Northeast Petrol Supply Company Limited)</t>
  </si>
  <si>
    <t>IRPC Oil</t>
  </si>
  <si>
    <t>TPI Polene Public Co., Ltd.</t>
  </si>
  <si>
    <t>Rayong Acetylene Co.,Ltd.(Linde Group)</t>
  </si>
  <si>
    <t>IRPC</t>
  </si>
  <si>
    <t>PaP LPG Station</t>
  </si>
  <si>
    <t>Tpi (Tpi Company Limited)</t>
  </si>
  <si>
    <t>Thongkham In Auto Service</t>
  </si>
  <si>
    <t>Kasem Petroleum - Gas Co.,Ltd.</t>
  </si>
  <si>
    <t>Sisombat Service Oil Station</t>
  </si>
  <si>
    <t>Yotnan Service</t>
  </si>
  <si>
    <t>Bangchak Station</t>
  </si>
  <si>
    <t>Thawatchai Service</t>
  </si>
  <si>
    <t>NV Petroleum</t>
  </si>
  <si>
    <t>Ekkamai่ฝฆ็ซ</t>
  </si>
  <si>
    <t>Lung Waeo Oil Station</t>
  </si>
  <si>
    <t>Chain Service</t>
  </si>
  <si>
    <t>Chokmatcha Service Oil Station</t>
  </si>
  <si>
    <t>Tpi (Rattanavijit Petroleum)</t>
  </si>
  <si>
    <t>PT Station Klang4</t>
  </si>
  <si>
    <t>Caltex (Panyaying Petroleum Limited Partnership)</t>
  </si>
  <si>
    <t>Chak Phong Service Part.,Ltd.</t>
  </si>
  <si>
    <t>Bangchak (Tai Petroleum Limited Partnership)</t>
  </si>
  <si>
    <t>Caltex (Weerasin Oil Station)</t>
  </si>
  <si>
    <t>Satchaporn Service Oil Station</t>
  </si>
  <si>
    <t>Bangchak (Tha Mai Agriculture Cooperative Limited)</t>
  </si>
  <si>
    <t>PTT (Sanguansin Petroleum Limited Partnership)</t>
  </si>
  <si>
    <t>PTT (Pliew Service Limited Partnership)</t>
  </si>
  <si>
    <t>PTT LPG Namtok Phliu</t>
  </si>
  <si>
    <t>Bangchak (Laem Sing Agriculture Cooperative Company Limited)</t>
  </si>
  <si>
    <t>Kanya Service</t>
  </si>
  <si>
    <t>Select</t>
  </si>
  <si>
    <t>Lpg เธเธฃเธฐเธขเธฒเธ•เธฃเธฑเธ</t>
  </si>
  <si>
    <t>Sj Coffee &amp; Sj LPG Station</t>
  </si>
  <si>
    <t>Prem barber</t>
  </si>
  <si>
    <t>Khom Bang Service</t>
  </si>
  <si>
    <t>Saowalak Service Limited Partnership</t>
  </si>
  <si>
    <t>Fisheries Cooperative Oil Station</t>
  </si>
  <si>
    <t>Suan Khun Poo Petrol Station and Durian Farm</t>
  </si>
  <si>
    <t>Khao Saming Agriculture Cooperative Limited</t>
  </si>
  <si>
    <t>Poj Service Limited Partnership</t>
  </si>
  <si>
    <t>Wimol Gas Shop</t>
  </si>
  <si>
    <t>Charoen Roop Shop</t>
  </si>
  <si>
    <t>Pairat Namkorn Shop</t>
  </si>
  <si>
    <t>Sathukitchai Shop</t>
  </si>
  <si>
    <t>Sor. Naree Gas Shop</t>
  </si>
  <si>
    <t>Rattana Chan Shop</t>
  </si>
  <si>
    <t>Sutthikan Shop</t>
  </si>
  <si>
    <t>Charan Phrammani Shop</t>
  </si>
  <si>
    <t>PT Station Ta-Sorn</t>
  </si>
  <si>
    <t>PTT Fuel Station Koh Chang</t>
  </si>
  <si>
    <t>Wat Nong Samet</t>
  </si>
  <si>
    <t>Thong Chai Services</t>
  </si>
  <si>
    <t>Cafe Amazon เธชเธฒเธเธฒ เธซเธเธ.เนเธชเธงเธเธดเนเธ•เธฃเน€เธฅเธตเธขเธก</t>
  </si>
  <si>
    <t>Bangchak (Muang Trat Agriculture Cooperative Limited)</t>
  </si>
  <si>
    <t>Rungrat Service</t>
  </si>
  <si>
    <t>Esso (Thana Panit Oil Limited Partnership)</t>
  </si>
  <si>
    <t>Nok Lek Service</t>
  </si>
  <si>
    <t>Ka Long Ao Cho</t>
  </si>
  <si>
    <t>PTT Station Tha Phrik</t>
  </si>
  <si>
    <t>Gas Love Sugar</t>
  </si>
  <si>
    <t>Shell Khlong Yai Limited Partnership</t>
  </si>
  <si>
    <t>Trat Siri Limited Partnership</t>
  </si>
  <si>
    <t>Thung Nathee Service</t>
  </si>
  <si>
    <t>MP (Sunthon MP Petroleum Limited Partnership)</t>
  </si>
  <si>
    <t>Bangchak (Sor. Chokchanya Limited Partnership)</t>
  </si>
  <si>
    <t>Chang Wang gas station</t>
  </si>
  <si>
    <t>PT Station Wangsomboon3</t>
  </si>
  <si>
    <t>Aor. Kijcharoen Chokcharoen Limited Partnership</t>
  </si>
  <si>
    <t>Munee Service</t>
  </si>
  <si>
    <t>Bangchak (Charoensuk Wang Sombun Petroleum Limited Partnership)</t>
  </si>
  <si>
    <t>Pong Paisan Service</t>
  </si>
  <si>
    <t>Sommai Wang Nam Yen Limited Partnership</t>
  </si>
  <si>
    <t>PT (Sotthiphat Limited Partnership)</t>
  </si>
  <si>
    <t>Khlang Yai Oil Station</t>
  </si>
  <si>
    <t>TPI</t>
  </si>
  <si>
    <t>Chariya Service</t>
  </si>
  <si>
    <t>Smart Tech Co., Ltd.</t>
  </si>
  <si>
    <t>Supa Service</t>
  </si>
  <si>
    <t>Khao Prom Suwan Agriculture and Cooperatives</t>
  </si>
  <si>
    <t>RCT SERVICE (Ban Mai Thai Thavorn)</t>
  </si>
  <si>
    <t>PTT Non Din Daeng - Ta Phraya.</t>
  </si>
  <si>
    <t>Pine. PTT Plc. BR Petroleum attack.</t>
  </si>
  <si>
    <t>Bangchak (Non Din Daeng Si Sombun Limited Partnership)</t>
  </si>
  <si>
    <t>PTT (Sor. Charoen Oil Station)</t>
  </si>
  <si>
    <t>Shell (Ruangsaeng Thai Charoenkij Limited Partnership)</t>
  </si>
  <si>
    <t>Rungruang Service</t>
  </si>
  <si>
    <t>PTT nondindang</t>
  </si>
  <si>
    <t>PTT (Mana-Sermpol Petroleum Ltd.,Part.)</t>
  </si>
  <si>
    <t>Bangchak (Song Khru Service Limited Partnership)</t>
  </si>
  <si>
    <t>Product Saving Group</t>
  </si>
  <si>
    <t>Pure (Pure Thai Energy Company Limited)</t>
  </si>
  <si>
    <t>Gas station.</t>
  </si>
  <si>
    <t>Caltex (Dao Rungroj Service)</t>
  </si>
  <si>
    <t>Gasohol Distribute Center</t>
  </si>
  <si>
    <t>Sinsomboon LPG Co.,Ltd.</t>
  </si>
  <si>
    <t>Shell , Prasat Surin</t>
  </si>
  <si>
    <t>PTT Prasat Gas Station</t>
  </si>
  <si>
    <t>Korn-Oil Building Supplies</t>
  </si>
  <si>
    <t>Kittiya Oil</t>
  </si>
  <si>
    <t>Bangchak (Sangkha Agricultural Cooperative Limited)</t>
  </si>
  <si>
    <t>Ruamchai Petroleum Limited Partnership</t>
  </si>
  <si>
    <t>Pine. PTT Pongcharoen light petroleum.</t>
  </si>
  <si>
    <t>PT (Sangkha Rungruang Petroleum Limited Partnership)</t>
  </si>
  <si>
    <t>Bangchak (Suep Sawat Khukhan Limited Partnership)</t>
  </si>
  <si>
    <t>PTT (Pornsit Construction Limited Partnership)</t>
  </si>
  <si>
    <t>Natthawat Petroleum Limited Partnership</t>
  </si>
  <si>
    <t>CALTEX</t>
  </si>
  <si>
    <t>PTT (Phrai Bueng Agriculture Cooperative Limited)</t>
  </si>
  <si>
    <t>Ruang Bunchai Service</t>
  </si>
  <si>
    <t>PTT (Kamonkij Kantharalak Service Limited Partnership)</t>
  </si>
  <si>
    <t>Bangchak (Kantharalak Agriculture Cooperative Limited)</t>
  </si>
  <si>
    <t>Small petrol station</t>
  </si>
  <si>
    <t>Caltex (Surasakchai Panit Limited Partnership)</t>
  </si>
  <si>
    <t>Esso (Prachak Pibuun (1998) Company Limited)</t>
  </si>
  <si>
    <t>Bangchak (Treesak Limited Partnership)</t>
  </si>
  <si>
    <t>Bung Kosanwat Limited Partnership 1</t>
  </si>
  <si>
    <t>Wichit Shop</t>
  </si>
  <si>
    <t>Pong Service Oil Station</t>
  </si>
  <si>
    <t>PTT (Si Muang Mai Agriculture Cooperative Office Limited)</t>
  </si>
  <si>
    <t>You Kijcharoen Permpoonchai</t>
  </si>
  <si>
    <t>PTT (Chanachai Khemmarat Limited Partnership)</t>
  </si>
  <si>
    <t>Caltex (Thai Hua Service Limited Partnership)</t>
  </si>
  <si>
    <t>PT (Yindee Khemmarat Petroleum Limited Partnership)</t>
  </si>
  <si>
    <t>D. N. Service Oil Station</t>
  </si>
  <si>
    <t>PTT (POR Ubontaweesub Chanuman Limited Partnership)</t>
  </si>
  <si>
    <t>Sri Aram Oil Trading Limited Partnership</t>
  </si>
  <si>
    <t>MP (MP Petroleum Company Limited)</t>
  </si>
  <si>
    <t>Tokico gas station</t>
  </si>
  <si>
    <t>Castrol Autoservices</t>
  </si>
  <si>
    <t>Bangchak (Ban Kaeng Agriculture Cooperative)</t>
  </si>
  <si>
    <t>Bangchak (Na Poe Company Limited Agriculture Cooperative)</t>
  </si>
  <si>
    <t>Cosmo</t>
  </si>
  <si>
    <t>Bangchak (Dong Yen Cooperative)</t>
  </si>
  <si>
    <t>PTT (Nopphadung Service Limited Partnership)</t>
  </si>
  <si>
    <t>Bangchak (At Han Limited Partnership)</t>
  </si>
  <si>
    <t>Gas PTT AEC at Mukdahan.</t>
  </si>
  <si>
    <t>Esso Station -SB Petro</t>
  </si>
  <si>
    <t>Don Tan Estate Cooperative Limited</t>
  </si>
  <si>
    <t>BTD PETROLEUM CO.,LTD.</t>
  </si>
  <si>
    <t>Ran Rian Chai Gas</t>
  </si>
  <si>
    <t>Ran Tee Gas</t>
  </si>
  <si>
    <t>Nittaya Service Limited Partnership</t>
  </si>
  <si>
    <t>Rian Chai Shop</t>
  </si>
  <si>
    <t>Kiat Alai Yon Shop</t>
  </si>
  <si>
    <t>CMK Energy เธเธฑเนเธกเธเนเธณเธกเธฑเธเธเธตเน€เธญเนเธกเน€เธ เน€เธญเธเน€เธเธญเธเธต</t>
  </si>
  <si>
    <t>Chai Mongkhon Mukdahan Ltd.,Part.</t>
  </si>
  <si>
    <t>Gas LPG Mukdahan (เธเธฑเนเธกเนเธเนเธชเธกเธธเธเธ”เธฒเธซเธฒเธฃ)</t>
  </si>
  <si>
    <t>PTT LANTHONG MUKDAHAN</t>
  </si>
  <si>
    <t>Cosmo (Paktraporn Limited Partnership)</t>
  </si>
  <si>
    <t>PTT (Thanachai Engineering Limited Partnership Sakon Nakhon 3)</t>
  </si>
  <si>
    <t>That Phanom Siri Suksan Limited Partnership</t>
  </si>
  <si>
    <t>Lpg เธเธฃเธฐเธเธฒเธ•เธธเธเธเธก</t>
  </si>
  <si>
    <t>Bangchak (Thavorn Nakhon Phanom Development Cooperative Limited)</t>
  </si>
  <si>
    <t>Phon Kaeo Transport Limited Partnership</t>
  </si>
  <si>
    <t>Moon Promcharoen Limited Partnership</t>
  </si>
  <si>
    <t>Khemalak Service Limited Partnership</t>
  </si>
  <si>
    <t>Nakhon Phanom Petroleum Limited Partnership</t>
  </si>
  <si>
    <t>Ran Racha Gas</t>
  </si>
  <si>
    <t>Nop Pha Rat Kosang Ltd.,part.</t>
  </si>
  <si>
    <t>Nakhon Phanom Petroleum Limited Partnership 1</t>
  </si>
  <si>
    <t>Pump Nakhon Alai Service Limited Part.</t>
  </si>
  <si>
    <t>Adul Auto Parts</t>
  </si>
  <si>
    <t>Mini Big C</t>
  </si>
  <si>
    <t>Song Service Limited Partnership</t>
  </si>
  <si>
    <t>PTT Gas Station Prin Songkhram Partnerships</t>
  </si>
  <si>
    <t>PTT (Pipat Petroleum Limited Partnership)</t>
  </si>
  <si>
    <t>Plern Jai Phanit Oil Station</t>
  </si>
  <si>
    <t>PTT (Mong Huad Service Ltd.,Part.)</t>
  </si>
  <si>
    <t>My name uthai</t>
  </si>
  <si>
    <t>Cosmo (Thongrat Service Limited Partnership)</t>
  </si>
  <si>
    <t>Homhuan Petroleum Limited Partnership</t>
  </si>
  <si>
    <t>PT (N N P Service Limited Partnership)</t>
  </si>
  <si>
    <t>PT (Bunthawee Petroleum Limited Partnership)</t>
  </si>
  <si>
    <t>PTT (Kijpithak Service Limited Partnership)</t>
  </si>
  <si>
    <t>Bueng Kan Bus Station</t>
  </si>
  <si>
    <t>Arun Petroleum Limited Partnership</t>
  </si>
  <si>
    <t>PTT (Nong Khai Jaruwong Service Ltd.,Part.)</t>
  </si>
  <si>
    <t>PT (PT Oil Limited Partnership)</t>
  </si>
  <si>
    <t>Wandi Service Oil Station</t>
  </si>
  <si>
    <t>Somkiat Service Oil Station</t>
  </si>
  <si>
    <t>PT (Petch Ploy Petroleum Limited Partnership)</t>
  </si>
  <si>
    <t>Yuwadi Limited Partnership</t>
  </si>
  <si>
    <t>PTT (Nawadee Service Ltd.,Part.)</t>
  </si>
  <si>
    <t>Tpi (Pichai Service Limited Partnership)</t>
  </si>
  <si>
    <t>Witthayut Service Oil Station</t>
  </si>
  <si>
    <t>Cosmo (Ruamjai Kao Klai Limited Partnership)</t>
  </si>
  <si>
    <t>Kulab Hua Khat Limited Partnership</t>
  </si>
  <si>
    <t>Bang Chak</t>
  </si>
  <si>
    <t>Caltex (Dao Arunwet Company Limited)</t>
  </si>
  <si>
    <t>Sor. Wanida Service</t>
  </si>
  <si>
    <t>Amon Kan Kha Shop</t>
  </si>
  <si>
    <t>Sermsap Petroleum 1995 Company Limited</t>
  </si>
  <si>
    <t>Caltex (Dao Sirithida Limited Partnership)</t>
  </si>
  <si>
    <t>SV.เธเธฒเธงเน€เธงเธญเธฃเนเน€เธเธ</t>
  </si>
  <si>
    <t>Suban Service Limited Partnership</t>
  </si>
  <si>
    <t>Tan Eia Huad Limited Partnership</t>
  </si>
  <si>
    <t>Ran Set Thi Gas</t>
  </si>
  <si>
    <t>So Wanida Service Ltd.,part.</t>
  </si>
  <si>
    <t>Ran Michai Gas</t>
  </si>
  <si>
    <t>Nittaya Service Oil Station</t>
  </si>
  <si>
    <t>Pan Nong Service Oil Station</t>
  </si>
  <si>
    <t>Cosmo (Shark Company Limited)</t>
  </si>
  <si>
    <t>Rung Lert Service Oil Station</t>
  </si>
  <si>
    <t>Sudarat Service Limited Partnership</t>
  </si>
  <si>
    <t>Chor. Wiboon Limited Partnership</t>
  </si>
  <si>
    <t>PT (Pichit Panit Tha Bo Service (1989) Limited Partnership)</t>
  </si>
  <si>
    <t>Cosmo (Dee Service Limited Partnership)</t>
  </si>
  <si>
    <t>Chok Anek Service Limited Partnership</t>
  </si>
  <si>
    <t>SHELL (Sammit Thaweesap Limited Partnership)</t>
  </si>
  <si>
    <t>PTT Ban Phue</t>
  </si>
  <si>
    <t>Bangchak (Ban Phue Agriculture Cooperative Limited)</t>
  </si>
  <si>
    <t>PTT Nam Som</t>
  </si>
  <si>
    <t>Ang Charoen Service Limited Partnership</t>
  </si>
  <si>
    <t>Narudi Service Limited Partnership</t>
  </si>
  <si>
    <t>ปั๊มน้ำมันบางจาก - สหกรณ์การเกษตร สังคม จำกัด</t>
  </si>
  <si>
    <t>โอมบริการ</t>
  </si>
  <si>
    <t>ปั้มน้ำมันฐวีเกียรติ บริการ</t>
  </si>
  <si>
    <t>ปั๊มน้ำมัน พีที ศรีเชียงใหม่4</t>
  </si>
  <si>
    <t>ปั๊มน้ำมันบางจาก - สหกรณ์การเกษตร กรป.กลาง นพค.เลย จำกัด</t>
  </si>
  <si>
    <t>ปั๊มน้ำมันบางจาก - สหกรณ์การเกษตร น้ำโสม จำกัด</t>
  </si>
  <si>
    <t>ปั้มน้ำมันคาลเท็กซ์น้ำโสม</t>
  </si>
  <si>
    <t>ปั๊มน้ำมันเชลล์รัตติยาบริการ</t>
  </si>
  <si>
    <t>สถานีบริการน้ำมัน พรจักรเพชร</t>
  </si>
  <si>
    <t>สถานี น้ำมัน PT สาขา สังคม1</t>
  </si>
  <si>
    <t>กาสกส</t>
  </si>
  <si>
    <t>Chipphat Service</t>
  </si>
  <si>
    <t>สะพานห้วยแก้ว</t>
  </si>
  <si>
    <t>ปั๊มน้ำมันบางจาก - ห้างหุ้นส่วนจำกัด ดาวศรีไทยใหม่</t>
  </si>
  <si>
    <t>ติ๊ก การค้า</t>
  </si>
  <si>
    <t>Thai Anan Pak Chom Service</t>
  </si>
  <si>
    <t>ร้านปั๊ม PT (หมู่บ้านปากชม)</t>
  </si>
  <si>
    <t>Sukcharoen Panit Ban That Limited Partnership</t>
  </si>
  <si>
    <t>Chiang Klom Health Center</t>
  </si>
  <si>
    <t>Narong Ngoen Thong Limited Partnership</t>
  </si>
  <si>
    <t>สถานีบริการน้ำมันเชลล์</t>
  </si>
  <si>
    <t>ห้วยบ่ซืน</t>
  </si>
  <si>
    <t>ร้านเชียงคานซอย 11</t>
  </si>
  <si>
    <t>T. B. Oil</t>
  </si>
  <si>
    <t>PTT (Siam Chiang Khan Oil Limited Partnership)</t>
  </si>
  <si>
    <t>Bangchak (Si Song Rak Khem Khaeng Sub District Community Network Cooperative Limited)</t>
  </si>
  <si>
    <t>ปั้มน้ำมันพีทีเมืองเก่า</t>
  </si>
  <si>
    <t>บ้านปากยาง</t>
  </si>
  <si>
    <t>Chiang Khan Bus Station</t>
  </si>
  <si>
    <t>ปั๊มน้ำมันบางจาก - สหกรณ์การเกษตร ท่าลี่ จำกัด</t>
  </si>
  <si>
    <t>Tesco Lotus Express เชียงคาน</t>
  </si>
  <si>
    <t>7-Eleven</t>
  </si>
  <si>
    <t>Ming Kaeo Service</t>
  </si>
  <si>
    <t>Neramit Panit Limited Partnership (2526)</t>
  </si>
  <si>
    <t>ร้านเพิ่มทรัพย์</t>
  </si>
  <si>
    <t>Caltex Gas Station (Kaeo Ma Service)</t>
  </si>
  <si>
    <t>Non Sawang Petrol</t>
  </si>
  <si>
    <t>สถานีบริการนำ้มัน</t>
  </si>
  <si>
    <t>ปั๊มน้ำมันบางจาก - สหกรณ์การเกษตร ภูเรือ จำกัด</t>
  </si>
  <si>
    <t>ปั๊ม Lpg ด่านซ้าย</t>
  </si>
  <si>
    <t>ปั้มน้ำมันต้นเตย (บริการ)</t>
  </si>
  <si>
    <t>Bangchak (Four Win Construction Company Limited)</t>
  </si>
  <si>
    <t>สถานีบริการน้ำมันบางจาก</t>
  </si>
  <si>
    <t>สน.ปตท. หจก. สหนำแสงเซอร์วิส</t>
  </si>
  <si>
    <t>ปั้มน้ำมันเปิดใหม่</t>
  </si>
  <si>
    <t>PTT (Uttaradit Chot Thaweesap Limited Partnership)</t>
  </si>
  <si>
    <t>ปั๊มน้ำมันจอมพลังงาน</t>
  </si>
  <si>
    <t>My wife coffee and homestays</t>
  </si>
  <si>
    <t>ปั๊มน้ำมันบางจาก - สหกรณ์การเกษตร น้ำปาด จำกัด</t>
  </si>
  <si>
    <t>ปั้ม ปตท. สาขาน้ำปาด</t>
  </si>
  <si>
    <t>ปั๊มน้ำมันบางจาก - สหกรณ์ นิคมฟากท่า จำกัด</t>
  </si>
  <si>
    <t>Bangchak (Fak Tha Estate Cooperative Limited)</t>
  </si>
  <si>
    <t>ปั๊มน้ำมันบางจาก - สหกรณ์การเกษตร ฟากท่า จำกัด</t>
  </si>
  <si>
    <t>PTT (Brunai Service)</t>
  </si>
  <si>
    <t>ปั๊มน้ำมัน บ้านห้วยมุ่น</t>
  </si>
  <si>
    <t>ร้านกนกวรรณ</t>
  </si>
  <si>
    <t>ปั๊มน้ำมัน PT สาขาฟากท่า</t>
  </si>
  <si>
    <t>สถานีบริการน้ำมันบ้านดงต้นผึ้ง</t>
  </si>
  <si>
    <t>ปั๊มน้ำมันบางจาก - สหกรณ์การเกษตร ฟากท่า จำกัด (สาขาม่วงเจ็ดต้น)</t>
  </si>
  <si>
    <t>CP Oil</t>
  </si>
  <si>
    <t>ปั๊มน้ำมันบางจาก - สหกรณ์การเกษตร นาน้อย จำกัด</t>
  </si>
  <si>
    <t>สน.ปตท. บริษัท สุขุมเซอร์วิส จำกัด(8)</t>
  </si>
  <si>
    <t>ปั้ม ngv</t>
  </si>
  <si>
    <t>Esso (Nan Samonmit Limited Partnership)</t>
  </si>
  <si>
    <t>สน.ปตท. บริษัท สุขุมเซอร์วิส จำกัด(12)</t>
  </si>
  <si>
    <t>สถานีบริการน้ำมันน่านออยล์</t>
  </si>
  <si>
    <t>Nan Oil Limited Partnership 1</t>
  </si>
  <si>
    <t>สน.ปตท. บริษัท สุขุมเซอร์วิส จำกัด</t>
  </si>
  <si>
    <t>สง่า ออโต้พาร์ท</t>
  </si>
  <si>
    <t>ปั๊มน้ำมันบางจาก - สหกรณ์การเกษตร เมืองน่าน จำกัด</t>
  </si>
  <si>
    <t>ปตท.ศรีบุญเรือง</t>
  </si>
  <si>
    <t>ปั้มน้ำมันหยอดเหรียญบ้านกิ่วจันทร์</t>
  </si>
  <si>
    <t>Cosmo (Thung Chang Agriculture Cooperative Limited)</t>
  </si>
  <si>
    <t>ปั๊มน้ำมันบางจาก - สหกรณ์การเกษตรปัว จำกัด</t>
  </si>
  <si>
    <t>Nan Oil Limited Partnership</t>
  </si>
  <si>
    <t>Song Khwae Agriculture Cooperative Limited</t>
  </si>
  <si>
    <t>สน.ปตท. บริษัท สุขุมเซอร์วิส จำกัด(9)</t>
  </si>
  <si>
    <t>Cosmo (Tha Wang Pha Agriculture Cooperative Limited)</t>
  </si>
  <si>
    <t>ปั๊มน้ำมัน พีที ภูซาง1</t>
  </si>
  <si>
    <t>19.611031,100.337232</t>
  </si>
  <si>
    <t>PT (Khu Khaeng Petroleum 2004 Limited Partnership)</t>
  </si>
  <si>
    <t>Caltex (Lee Ha Chak 2002 Limitted Partnership)</t>
  </si>
  <si>
    <t>สถานี น้ำมัน PT สาขา เชียงคำ</t>
  </si>
  <si>
    <t>ห้างหุ้นส่วนจำกัด เอ็ม.พี.ออยล์</t>
  </si>
  <si>
    <t>เฟิสท์ออโต้เซอร์วิส</t>
  </si>
  <si>
    <t>ปั๊มน้ำมันบางจาก - สหกรณ์การเกษตร หงาวตับเต่า จำกัด</t>
  </si>
  <si>
    <t>ปั๊มน้ำมันบางจาก - บ้านใหม่</t>
  </si>
  <si>
    <t>Esso (Pankham Limited Partnership)</t>
  </si>
  <si>
    <t>MP (Wadee Thana Petroleum Limited Partnership)</t>
  </si>
  <si>
    <t>ปั๊มน้ำมัน พีที เทิง</t>
  </si>
  <si>
    <t>MP</t>
  </si>
  <si>
    <t>ห้างหุ้นส่วนจำกัด วดีธนาปิโตรเลียม</t>
  </si>
  <si>
    <t>Bangchak (Mek Prayong Limited Partnership)</t>
  </si>
  <si>
    <t>สถานีบริการน้ำมันเอ็มพี</t>
  </si>
  <si>
    <t>วัชระยนต์</t>
  </si>
  <si>
    <t>ปั๊มน้ำมันบางจาก - สหกรณ์การเกษตร เมืองเทิง จำกัด</t>
  </si>
  <si>
    <t>Cosmo (Thiansawat Service Limited Partnership)</t>
  </si>
  <si>
    <t>ปั๊มน้ำมันบางจาก - สหกรณ์การเกษตร พญาเม็งราย จำกัด</t>
  </si>
  <si>
    <t>ปั๊มน้ำมันบางจาก - สหกรณ์การเกษตร พญาเม็งราย จำกัด (สาขา 3)</t>
  </si>
  <si>
    <t>ปั๊มน้ำมัน พีที เวียงแก่น</t>
  </si>
  <si>
    <t>ปั้มน้ำมัน COSMO</t>
  </si>
  <si>
    <t>ปั๊มน้ำมัน พีที เชียงของ</t>
  </si>
  <si>
    <t>สถานี น้ำมัน PT สาขา เชียงของ</t>
  </si>
  <si>
    <t>ปตท. สาขาเวียงแก่น</t>
  </si>
  <si>
    <t>ปั๊มน้ำมันบางจาก - สหกรณ์การเกษตร เชียงของ จำกัด (สาขาเวียงแก่น)</t>
  </si>
  <si>
    <t>ปั๊มแก๊ส LPG เชียงของ</t>
  </si>
  <si>
    <t>เจ็ดแปด ปิโตรเลียม</t>
  </si>
  <si>
    <t>Cosmo (Wasan Petroleum Limited Partnership)</t>
  </si>
  <si>
    <t>Cosmo (Santipap Service)</t>
  </si>
  <si>
    <t>ปั๊มน้ำมัน พีที เวียงเชียงรุ้ง2</t>
  </si>
  <si>
    <t>ปั๊ม PT มหานครเวียงแก่น</t>
  </si>
  <si>
    <t>ปั้มน้ำมันหยอดเหรียญ</t>
  </si>
  <si>
    <t>ปั๊มน้ำมันคอสโม เชียงของ</t>
  </si>
  <si>
    <t>Cosmo (Konghathai Limited Partnership)</t>
  </si>
  <si>
    <t>78 ปิโตรเลี่ยม</t>
  </si>
  <si>
    <t>ปั้มน้ำมัน เวียง</t>
  </si>
  <si>
    <t>ทางเชื่อมปั้มน้ำมัน</t>
  </si>
  <si>
    <t>ดีพร้อมเชียงของแก๊ส</t>
  </si>
  <si>
    <t>สถานีบริการน้ำมันตะวัน</t>
  </si>
  <si>
    <t>Esso (Pitirat Service)</t>
  </si>
  <si>
    <t>ปั้มน้ำมัน PT สาขาดอยหลวง</t>
  </si>
  <si>
    <t>สถานี น้ำมัน PT สาขา เชียงแสน</t>
  </si>
  <si>
    <t>ปั๊มน้ำมัน พีที เชียงแสน2</t>
  </si>
  <si>
    <t>เอสโซ่บ้านด้าย</t>
  </si>
  <si>
    <t>ปั๊มน้ำมันบางจาก - สหกรณ์การเกษตร แม่สาย จำกัด (สาขาศรีเมืองชุม)</t>
  </si>
  <si>
    <t>ร้านยัญยนต์คาร์แคร์</t>
  </si>
  <si>
    <t>บริษัท เชียงแสน ออโต้แก๊ส จำกัด</t>
  </si>
  <si>
    <t>Cosmo (Chiang Rai Kij Kajorn Limited Partnership)</t>
  </si>
  <si>
    <t>ปั้มน้ำมัน Cosmo</t>
  </si>
  <si>
    <t>Gas automated station</t>
  </si>
  <si>
    <t>Cosmo (Yod Nuea Petroleum Limited Partnership)</t>
  </si>
  <si>
    <t>Station Essence ba mamapang</t>
  </si>
  <si>
    <t>PTT Mae Sai</t>
  </si>
  <si>
    <t>ปั๊มน้ำมัน พีที แม่สาย</t>
  </si>
  <si>
    <t>Station Essence</t>
  </si>
  <si>
    <t>ด่านตรวจแม่มะ</t>
  </si>
  <si>
    <t>Cosmo (Romthong Service Limited Partnership)</t>
  </si>
  <si>
    <t>หนึ่ง การช่างแม่สาย</t>
  </si>
  <si>
    <t>ปั๊มน้ำมันบางจาก - สหกรณ์การเกษตร แม่สาย จำกัด</t>
  </si>
  <si>
    <t>บริษัท พี เค ออยล์ เซอร์วิส จำกัด</t>
  </si>
  <si>
    <t>ห้างหุ้นส่วนจำกัด ชี เต๋อ</t>
  </si>
  <si>
    <t>ร้านดำยานยนต์</t>
  </si>
  <si>
    <t>อแม่สาย</t>
  </si>
  <si>
    <t>S. Oil .Co.,Ltd</t>
  </si>
  <si>
    <t>ดำยานยนต์ที่ทำการใหม่</t>
  </si>
  <si>
    <t>Cosmo (Yod Nuea Petroleum Company Limited)</t>
  </si>
  <si>
    <t>LPG แอลพีจี</t>
  </si>
  <si>
    <t>ปั๊มน้ำมันบางจาก - สหกรณ์การเกษตร แม่จัน จำกัด</t>
  </si>
  <si>
    <t>สถานี น้ำมัน PT สาขา แม่จัน6</t>
  </si>
  <si>
    <t>Tesco Lotus Express</t>
  </si>
  <si>
    <t>หจก.ปิยะพรเจริญกิจ สาขาแม่ฟ้าหลวง</t>
  </si>
  <si>
    <t>PTT Maefahluang ,Chiang rai</t>
  </si>
  <si>
    <t>ปั๊มน้ำมัน พีที แม่อาย2</t>
  </si>
  <si>
    <t>สถานีบริการน้ำมันบ้านหนองบัวงาม และร้านส.การเกษตร</t>
  </si>
  <si>
    <t>สถานีบริการน้ำมันบ้านหนองบัวงาม</t>
  </si>
  <si>
    <t>ปั๊มน้ำมัน พีที แม่จัน6</t>
  </si>
  <si>
    <t>Shell (Sai Fa Lap Mae Chan Company Limited)</t>
  </si>
  <si>
    <t>สถานีบริการน้ำมันบางจาก(สหกรณ์เครดิตยูเนี่ยนครูฝางพัฒนา จำกัด)</t>
  </si>
  <si>
    <t>ปั๊มน้ำมัน พีที ฝาง3</t>
  </si>
  <si>
    <t>ปั๊มน้ำมันบางจาก - สหกรณ์ ผู้ปลูกหอมหัวใหญ่ฝาง จำกัด</t>
  </si>
  <si>
    <t>ร้านยุทธธน การเกษตร</t>
  </si>
  <si>
    <t>บริษัท ปิโตเลียม ไทยคอร์ปเรชั่น จำกัด</t>
  </si>
  <si>
    <t>MP (Chong Thana Petroleum Company Limited)</t>
  </si>
  <si>
    <t>Caltex (Dao Somnuk Service Limited Partnership)</t>
  </si>
  <si>
    <t>ห้างหุ้นส่วนจำกัด แม่อายปิโตรเลียม</t>
  </si>
  <si>
    <t>ปตท.ไชยปราการ</t>
  </si>
  <si>
    <t>ปั้มน้ำมัน</t>
  </si>
  <si>
    <t>ปั๊มน้ำมันบางจาก - ห้างหุ้นส่วนจำกัด บ้านท่าบริการ</t>
  </si>
  <si>
    <t>ปั๊มน้ำมัน สิทธิพลการค้า</t>
  </si>
  <si>
    <t>ร้านอุดมบริการ</t>
  </si>
  <si>
    <t>ปั้มน้ำมันหลอด</t>
  </si>
  <si>
    <t>Caltex (Sri Namtha Limited Partnership)</t>
  </si>
  <si>
    <t>PTT (Somwang Shop)</t>
  </si>
  <si>
    <t>ปั้มน้ำมันอรุโณทัย. อาโก</t>
  </si>
  <si>
    <t>อู่อภิวัฒน์ เซอร์วิส</t>
  </si>
  <si>
    <t>Kanarat</t>
  </si>
  <si>
    <t>ปั๊มน้ำมัน พีที เชียงดาว</t>
  </si>
  <si>
    <t>สถานี น้ำมัน PT สาขา เชียงดาว</t>
  </si>
  <si>
    <t>ร้านผิวทอง</t>
  </si>
  <si>
    <t>PT (Niyom Service)</t>
  </si>
  <si>
    <t>Prempracha Transport Co.,Ltd. (Pai Bus Station)</t>
  </si>
  <si>
    <t>PT (Muang Pai Si Mongkhon)</t>
  </si>
  <si>
    <t>ปั๊มน้ำมันหลอด Gas station</t>
  </si>
  <si>
    <t>สถานีบริการน้ำมัน ปั้มหลอด</t>
  </si>
  <si>
    <t>สถานีบริการน้ำมัน</t>
  </si>
  <si>
    <t>Na Pa Paek Coffee Farm &amp; Shop</t>
  </si>
  <si>
    <t>ห้างหุ้นส่วนจำกัด สยามซัพพลาย แม่ฮ่องสอน</t>
  </si>
  <si>
    <t>สถานี น้ำมัน PT สาขา ขุนยวม1</t>
  </si>
  <si>
    <t>Prempracha Transport Co.,Ltd (Mae Hongson Bus station)</t>
  </si>
  <si>
    <t>Esso (Thaweedet Service Limited Partnership)</t>
  </si>
  <si>
    <t>Sop Moei Service Oil Station</t>
  </si>
  <si>
    <t>PTT (K. C. C. Mae Sariang Limited Partnership)</t>
  </si>
  <si>
    <t>Namduem Mae Tan Shop</t>
  </si>
  <si>
    <t>Chok Mongkhon Shop</t>
  </si>
  <si>
    <t>ปั๊มน้ำมัน NJ Oil</t>
  </si>
  <si>
    <t>ปั้มน้ำมัน หจก.แม่เมยเนรมิตฯ</t>
  </si>
  <si>
    <t>ปั้มน้ำมัน หจก.แม่เมยเนรมิต</t>
  </si>
  <si>
    <t>ร้านธนพรรณพาณิชย์</t>
  </si>
  <si>
    <t>ปั้มน้ำมันอำนวยการค้า</t>
  </si>
  <si>
    <t>โจ คาร์แคร์</t>
  </si>
  <si>
    <t>คณิศรออยล์เซอร์วิส</t>
  </si>
  <si>
    <t>ปั๊มน้ำมันบางจาก - สหกรณ์นิคมแม่ระมาด จำกัด</t>
  </si>
  <si>
    <t>สถานีบริการน้ำมัน PT แม่ระมาด</t>
  </si>
  <si>
    <t>PT Station Mea ramat</t>
  </si>
  <si>
    <t>ปั๊มน้ำมันบางจาก - สหกรณ์ นิคมแม่สอด จำกัด</t>
  </si>
  <si>
    <t>ปั๊มน้ำมันบางจาก - สหกรณ์การเกษตร แม่สอด จำกัด</t>
  </si>
  <si>
    <t>สน.ปตท. บริษัท แม่สอดปิโตรเลียม จำกัด(ริมเมย)</t>
  </si>
  <si>
    <t>PT Station Mae sot</t>
  </si>
  <si>
    <t>Esso (J. T. P. Service)</t>
  </si>
  <si>
    <t>บริษัท โกลเด้น อินเตอร์ออยล์ จำกัด</t>
  </si>
  <si>
    <t>สถานีบริการน้ำมันปตท.แม่ปะ</t>
  </si>
  <si>
    <t>ESSO &amp; LPG</t>
  </si>
  <si>
    <t>ปั้ม LPG</t>
  </si>
  <si>
    <t>Khuanchanok Service</t>
  </si>
  <si>
    <t>สน.ปตท. บริษัท แม่สอดปิโตรเลียม จำกัด(ห้วยไม้แป้น)</t>
  </si>
  <si>
    <t>PTT แม่ระมาด</t>
  </si>
  <si>
    <t>สน.ปตท. บริษัท แม่สอดปิโตรเลียม จำกัด(แม่ระมาด)</t>
  </si>
  <si>
    <t>Thida Rungrueang Service</t>
  </si>
  <si>
    <t>หจก. แม่สอดวัฒนาบริการ</t>
  </si>
  <si>
    <t>สถานีบริการน้ำมัน ESSO</t>
  </si>
  <si>
    <t>สถานีบริการนัำมันเอสโซ่</t>
  </si>
  <si>
    <t>Mae Sot Siam Gas Shop</t>
  </si>
  <si>
    <t>Mae Sot Shell Gas Shop</t>
  </si>
  <si>
    <t>บริษัท แม่สอด แก๊ส แอดไวซ์ จำกัด</t>
  </si>
  <si>
    <t>สถานีบริการน้ำมันนอร์ท</t>
  </si>
  <si>
    <t>Mae Sot Transport Cooperative Limited</t>
  </si>
  <si>
    <t>ปั๊มน้ำมันแม่สอดบริการ</t>
  </si>
  <si>
    <t>ปั๊มน้ำมัน ESSO</t>
  </si>
  <si>
    <t>patrol station</t>
  </si>
  <si>
    <t>แก๊สเบิ้มเมย</t>
  </si>
  <si>
    <t>รถอยู่เจริญ</t>
  </si>
  <si>
    <t>PTT (Mae Sot Petroleum Company Limited)</t>
  </si>
  <si>
    <t>Petrol station</t>
  </si>
  <si>
    <t>Bangchak (Mae Ku Farm Crops Group Fuel Oil Station)</t>
  </si>
  <si>
    <t>Mae Ku Service Limited Partnership</t>
  </si>
  <si>
    <t>สถานีบริการน้ำมันพีแอลบริษัทน้ำมันผาลาด จำกัด</t>
  </si>
  <si>
    <t>PTT (Mae Sot Phop Phra Thai Agriculture Cooperative Limited)</t>
  </si>
  <si>
    <t>PTT (Pa Sang Petroleum)</t>
  </si>
  <si>
    <t>ปั๊มน้ำมันประชารัฐกทบ.บ้านร่มเกล้าสหมิตร</t>
  </si>
  <si>
    <t>โกดังป้าแก้ว</t>
  </si>
  <si>
    <t>พบพระบริการ</t>
  </si>
  <si>
    <t>ปั๊มน้ำมันชุมชนบ้นใหม่คีรีราษฎร์</t>
  </si>
  <si>
    <t>Esso Tak Chaiyasit Petro Limited Partnership</t>
  </si>
  <si>
    <t>Sunee Fuel Station</t>
  </si>
  <si>
    <t>Mae Khlong Fuel Station</t>
  </si>
  <si>
    <t>Esso (Rujikiat Khlong Lan Limited Partnership)</t>
  </si>
  <si>
    <t>ปั๊มแก๊ส lpg สังขละบุรี</t>
  </si>
  <si>
    <t>สน.ปตท. หจก. สินผาทอง</t>
  </si>
  <si>
    <t>สถานีก๊าซ ปตท บ้านปิล็อค</t>
  </si>
  <si>
    <t>ห้างหุ้นส่วนจำกัด สินผาทอง</t>
  </si>
  <si>
    <t>ปั้มแก๊สLPG รถยนต์</t>
  </si>
  <si>
    <t>PTT (Chairungrueang Panit Limited Partnership)</t>
  </si>
  <si>
    <t>ปั้ม ปตท.นคณิน</t>
  </si>
  <si>
    <t>สถานีบริการแก๊ส LPG</t>
  </si>
  <si>
    <t>Bangchak (Chor. Namchai Panit Oil Limited Partnership)</t>
  </si>
  <si>
    <t>ที่ละหมาด ปั้ม ปตท. ไทรโยคน้อย</t>
  </si>
  <si>
    <t>Esso (Yai Service Limited Partnership)</t>
  </si>
  <si>
    <t>ปั้มpt</t>
  </si>
  <si>
    <t>สถานี น้ำมัน PT สาขา ไทรโยค</t>
  </si>
  <si>
    <t>ปั๊มน้ำมันบางจาก - สหกรณ์การเกษตร บ้านเจ้าเณร จำกัด</t>
  </si>
  <si>
    <t>ปั๊มปตท. ช่องสะเดา กาญจนบุรี</t>
  </si>
  <si>
    <t>Bangchak (L R Service Company Limited)</t>
  </si>
  <si>
    <t>ปั้มแก๊ส แอล พี จี</t>
  </si>
  <si>
    <t>สถานีบริการ บจ.วงษ์ไอริณ</t>
  </si>
  <si>
    <t>PT Petroleum</t>
  </si>
  <si>
    <t>สน.ปตท. หจก. ม้าละออเพชร</t>
  </si>
  <si>
    <t>PTT (Surasee Camp Welfare)</t>
  </si>
  <si>
    <t>ร้านสหกรณ์กองทัพภาคที่ 1 จำกัด</t>
  </si>
  <si>
    <t>Roongdara Fuel Station</t>
  </si>
  <si>
    <t>Caltex (Dao Muang Sing Limited Partnership)</t>
  </si>
  <si>
    <t>James Oil Station</t>
  </si>
  <si>
    <t>กิตติศักดิ์ ยาง-ไฮดรอลิค</t>
  </si>
  <si>
    <t>Caltex (Dao Thanakan Service Limited Partnership)</t>
  </si>
  <si>
    <t>Yim Nong Pho Shop</t>
  </si>
  <si>
    <t>Bangchak (Chom Bueng Nueng Land Reform Agriculture Coorperative Limited)</t>
  </si>
  <si>
    <t>สถานี น้ำมัน PT สาขา แก่งเสี้ยน</t>
  </si>
  <si>
    <t>Caltex (Por. Trading Service Limited Partnership)</t>
  </si>
  <si>
    <t>สถานี น้ำมัน PT สาขา สวนผึ้ง3</t>
  </si>
  <si>
    <t>Esso (Chok Anan Nong Tak Ya Limited Partnership)</t>
  </si>
  <si>
    <t>สถานี น้ำมัน PT สาขา สวนผึ้ง2</t>
  </si>
  <si>
    <t>ปั๊มบางจากจอมบึง</t>
  </si>
  <si>
    <t>บางจาก</t>
  </si>
  <si>
    <t>ปั๊มน้ำมัน</t>
  </si>
  <si>
    <t>ปั๊มน้ำมันปตท. หจก.ราชวีระกิจ</t>
  </si>
  <si>
    <t>สน.ปตท. หจก. ว่องไพบูลย์ปิโตรเลียม</t>
  </si>
  <si>
    <t>สน.ปตท. บจ.นภาริณ เอ็นจีวี</t>
  </si>
  <si>
    <t>PTT (Napamontha Company Limited)</t>
  </si>
  <si>
    <t>สน.ปตท. หจก.อัศวราชบุรี</t>
  </si>
  <si>
    <t>ปั๊มแก๊ส LPG สวนผึ้ง (บริษัท ราชบุรีแอลพีจี (2010) จำกัด)</t>
  </si>
  <si>
    <t>ปั้มน้ำมันบ้านวิทิตพันธ์</t>
  </si>
  <si>
    <t>สน.ปตท.หจก.นคณิน</t>
  </si>
  <si>
    <t>สน.ปตท. หจก.ราชวีระกิจ</t>
  </si>
  <si>
    <t>ปั๊มน้ำมัน พีที ขลุง5</t>
  </si>
  <si>
    <t>ปั๊มน้ำมัน พีที ขลุง2</t>
  </si>
  <si>
    <t>ปั๊มน้ำมันบางจาก - ห้างหุ้นส่วนจำกัด ธนาพาณิชย์ตราด (2524)</t>
  </si>
  <si>
    <t>สน.ปตท. หจก.สว่างไสวเซอร์วิส</t>
  </si>
  <si>
    <t>ปั้มngvแสนตุ้ง</t>
  </si>
  <si>
    <t>สน.ปตท. หจก. เอกเกษมปิโตรเลียม</t>
  </si>
  <si>
    <t>ปั๊มน้ำมัน พีที เขาสมิง1</t>
  </si>
  <si>
    <t>ปั๊มน้ำมันบางจาก - สหกรณ์การเกษตร เมืองขลุง จำกัด</t>
  </si>
  <si>
    <t>ปั๊มน้ำมันเชลล์ พัทยาใต้</t>
  </si>
  <si>
    <t>ปั้มเชลล์</t>
  </si>
  <si>
    <t>ปั้มแก๊ส LPG คาลเทกซ์</t>
  </si>
  <si>
    <t>สถานีบริการสยามแก๊ส สาขา พัทยากลาง</t>
  </si>
  <si>
    <t>บูรพา คาร์แคร์</t>
  </si>
  <si>
    <t>ปั๊ม LPG ปตท พัทยากลาง</t>
  </si>
  <si>
    <t>Gasoline&amp;Coconut oil</t>
  </si>
  <si>
    <t>PTT (Vijit Srithep Oil Station)</t>
  </si>
  <si>
    <t>Gasoline station Sri Thanu</t>
  </si>
  <si>
    <t>Bangchak-Phangan Agricultural cooperative Br.1</t>
  </si>
  <si>
    <t>Bangchak-Phangan Agricultural cooperative</t>
  </si>
  <si>
    <t>Sompit Sithongkul Oil Station</t>
  </si>
  <si>
    <t>Bangchak - Samui Bangchak Bantai Ltd. Oil Service</t>
  </si>
  <si>
    <t>ปั๊มน้ำมันบางจาก - ห้างหุ้นส่วนจำกัด ชุมชนเชิงมนต์</t>
  </si>
  <si>
    <t>สน.ปตท. หจก. สมุยปิโตรเลียม</t>
  </si>
  <si>
    <t>สน.ปตท. หจก.พงษ์พรการปิโตรเลียม</t>
  </si>
  <si>
    <t>สน.ปตท. หจก.เฉวงปิโตรเลียม</t>
  </si>
  <si>
    <t>ศรีพรหมปิโตรเลียม (สาขา 2)</t>
  </si>
  <si>
    <t>PTT Gas Station ปั้มน้ำมัน ปตท.</t>
  </si>
  <si>
    <t>Esso (Samui Field Ell Interprise Company Limited)</t>
  </si>
  <si>
    <t>ปั๊ม ซัสโก้ สาขา เกาะสมุย 3</t>
  </si>
  <si>
    <t>Gp garage</t>
  </si>
  <si>
    <t>ปั๊ม ซัสโก้ สาขา เกาะสมุย 1</t>
  </si>
  <si>
    <t>ปั๊ม ซัสโก้ สาขา เกาะสมุย 4</t>
  </si>
  <si>
    <t>Jitsin Gas Station</t>
  </si>
  <si>
    <t>สถานี น้ำมัน PT สาขา เกาะสมุย</t>
  </si>
  <si>
    <t>Pump Nice - Sumee</t>
  </si>
  <si>
    <t>Bike repair shop</t>
  </si>
  <si>
    <t>Gas Station, Laundromat, Water Refill Station</t>
  </si>
  <si>
    <t>ปั๊มน้ำมันบางจาก - สหกรณ์การเกษตร แหลมงอบ จำกัด</t>
  </si>
  <si>
    <t>Cafe Amazon สาขา หจก.ไสวปิโตรเลียม</t>
  </si>
  <si>
    <t>ปั๊มน้ำมัน หจก.เอกสินชล (หนองเสม็ด)</t>
  </si>
  <si>
    <t>ปั้มปตท.</t>
  </si>
  <si>
    <t>หจก.สันติแก๊สตราด</t>
  </si>
  <si>
    <t>Khlong Prao Service Oil Station</t>
  </si>
  <si>
    <t>ปั๊มน้ำมันเชลล์ หจก.เอกสินชล (หนองเสม็ด)</t>
  </si>
  <si>
    <t>Where U Go Gas Station</t>
  </si>
  <si>
    <t>ร้านถ่ายน้ำมันเครื่อง แหลมงอบเจริญออยส์</t>
  </si>
  <si>
    <t>ปั๊มน้ำมันเชลล์ หจก.เอกสินชล SHELL</t>
  </si>
  <si>
    <t>สน.ปตท.บจ.เกาะช้างแก๊ส</t>
  </si>
  <si>
    <t>ปั๊มน้ำมันบางจาก - สหกรณ์การเกษตรเมืองตราด สาขา จำกัด</t>
  </si>
  <si>
    <t>ปั๊มน้ำมันบางจาก</t>
  </si>
  <si>
    <t>ชมรมรถเช่าเกาะช้าง+ ปั้มเชลร์</t>
  </si>
  <si>
    <t>พีทีทีสเตชั่น</t>
  </si>
  <si>
    <t>&lt;U+0410&gt;&lt;U+0432&gt;&lt;U+0442&gt;&lt;U+043E&gt;&lt;U+043C&gt;&lt;U+0430&gt;&lt;U+0442&gt;&lt;U+0438&gt;&lt;U+0447&gt;&lt;U+0435&gt;&lt;U+0441&gt;&lt;U+043A&gt;&lt;U+0430&gt;&lt;U+044F&gt; &lt;U+0437&gt;&lt;U+0430&gt;&lt;U+043F&gt;&lt;U+0440&gt;&lt;U+0430&gt;&lt;U+0432&gt;&lt;U+043A&gt;&lt;U+0430&gt;</t>
  </si>
  <si>
    <t>Gas Motorbike</t>
  </si>
  <si>
    <t>Gasolinera</t>
  </si>
  <si>
    <t>Gasoline pumps</t>
  </si>
  <si>
    <t>Nice Gas station</t>
  </si>
  <si>
    <t>อำเภอเกาะสมุย</t>
  </si>
  <si>
    <t>JUMBO RENT MOTORBIKE SAMUI</t>
  </si>
  <si>
    <t>Honda Motobike for rent&amp; Gasoline bottle station</t>
  </si>
  <si>
    <t>ปั๊มแก๊ส PTT</t>
  </si>
  <si>
    <t>PTT LPG Gas Station</t>
  </si>
  <si>
    <t>Gas station 24h</t>
  </si>
  <si>
    <t>สน.ปตท. หจก.เรืองศรีฟ้าออยล์</t>
  </si>
  <si>
    <t>Esso fuel station</t>
  </si>
  <si>
    <t>Nice gas station</t>
  </si>
  <si>
    <t>สน.ปตท. หจก.ปิ่นจุฑาการปิโตรเลียม</t>
  </si>
  <si>
    <t>Gasoline BlueInnovation</t>
  </si>
  <si>
    <t>สถานีไฟฟ้าเกาะสมุย 3 (ชั่วคราว)</t>
  </si>
  <si>
    <t>gasolin Corner</t>
  </si>
  <si>
    <t>Gasoline Self Fill</t>
  </si>
  <si>
    <t>ปั้มน้ำมัน ซัสโก้</t>
  </si>
  <si>
    <t>โรงบรรจุก๊าซเวิลด์(สองธิดา)เกาะสมุย</t>
  </si>
  <si>
    <t>โรงบรรจุก๊าซยูนิค(สองธิดา)เกาะสมุย</t>
  </si>
  <si>
    <t>สมุยออยล์เซอร์วิส (2000)</t>
  </si>
  <si>
    <t>Neen gas station</t>
  </si>
  <si>
    <t>Gasoline</t>
  </si>
  <si>
    <t>ปั๊มน้ำมัน ปตท. และ NGV. (วิยะดาปิโตรเลียม 2000)</t>
  </si>
  <si>
    <t>จุดติดตั้งกล้องวงจรปิด ดอนสัก ปั้มธรรมนูญ</t>
  </si>
  <si>
    <t>สถานี น้ำมัน PT สาขา กาญจนดิษฐ์</t>
  </si>
  <si>
    <t>หจก.จ.เจริญโรจน์</t>
  </si>
  <si>
    <t>สถานีบริการเติมสุข (ปั๊มน้ำมัน)</t>
  </si>
  <si>
    <t>เจ๊แก้วปิโตรเลียม</t>
  </si>
  <si>
    <t>ปั๊มน้ำมันบางจาก - สหกรณ์การเกษตร ปะเหลียน จำกัด</t>
  </si>
  <si>
    <t>ป.ป้อมบริการ</t>
  </si>
  <si>
    <t>สน.ปตท. บริษัท พรชัยรุ่งเรืองกิจ จำกัด</t>
  </si>
  <si>
    <t>ซ่อมรถมอไซค์</t>
  </si>
  <si>
    <t>ห้างหุ้นส่วนจำกัด ป.นวธนภิญโญ</t>
  </si>
  <si>
    <t>สน.ปตท. หจก.เจริญพรปิโตรเลียมทุ่งยาว</t>
  </si>
  <si>
    <t>สน.ปตท. บริษัท ตรังจังหวัดพาณิชย์ จำกัด</t>
  </si>
  <si>
    <t>ปั๊มน้ำมัน ควนปริง (ปิโตรเลียม)</t>
  </si>
  <si>
    <t>PT (Ying Sapcharoen Limited Partnership)</t>
  </si>
  <si>
    <t>ปั๊มน้ำมัน พีที (สาขาวังวิเศษ)</t>
  </si>
  <si>
    <t>86 ครบเครื่อง เรื่องรถ</t>
  </si>
  <si>
    <t>ตู้บริการน้ำมัน</t>
  </si>
  <si>
    <t>PTT ไม้ขาวภูเก็ต</t>
  </si>
  <si>
    <t>ปั้มน้ำมัน สน.ปตท.สาขาไม้ขาว (PTT)</t>
  </si>
  <si>
    <t>ปั๊มน้ำมัน จันทร์จิรา</t>
  </si>
  <si>
    <t>ปตท. สาขาสนามบิน Ptt Gas Station Phuket Airport Branch</t>
  </si>
  <si>
    <t>ปั้มแก๊สLPGโคกกลอย โดยบริษัท อภิวัธน์ภูหิรัญ จำกัด</t>
  </si>
  <si>
    <t>Susco gas station Thalang</t>
  </si>
  <si>
    <t>ปตท.ป่าคลอก</t>
  </si>
  <si>
    <t>สน.ปตท. หจก.บุญอิ่ม</t>
  </si>
  <si>
    <t>คณะบุคคลอีเกิ้ล ออโต้แก๊ส ภูเก็ต</t>
  </si>
  <si>
    <t>Nok Na Oil Station Octane2</t>
  </si>
  <si>
    <t>สน.ปตท. หจก.รัษฎาแก๊ส</t>
  </si>
  <si>
    <t>Bangchak petrol station - Kathu</t>
  </si>
  <si>
    <t>ปั๊ม LPG</t>
  </si>
  <si>
    <t>Caltex (M&amp;G Star Company Limited)</t>
  </si>
  <si>
    <t>ปั๊มน้ำมันเชลล์ บจก.เฉลิม&lt;U+200B&gt;ฉลองบริการ</t>
  </si>
  <si>
    <t>Mobil</t>
  </si>
  <si>
    <t>บริษัทพิชัยรัตน์ทัวร์จำกัด</t>
  </si>
  <si>
    <t>Bypass Auto Service</t>
  </si>
  <si>
    <t>LPG Phuket</t>
  </si>
  <si>
    <t>AMSOIL Dealers Southern Of Thailand 0653499991</t>
  </si>
  <si>
    <t>ปั๊มน้ำมัน หจก.ดี.เอส.ออยล์</t>
  </si>
  <si>
    <t>Hock Huat Co.,Ltd.</t>
  </si>
  <si>
    <t>Poontawe Oxygen Phuket</t>
  </si>
  <si>
    <t>ปั๊มบางจาก ถ.เทพกระษัตรี</t>
  </si>
  <si>
    <t>ปั๊มบางจาก ถนนเทพกระษัตรี</t>
  </si>
  <si>
    <t>Janjira tongwan</t>
  </si>
  <si>
    <t>PTT Station Ko Kaeo</t>
  </si>
  <si>
    <t>คาลเท็กซ์</t>
  </si>
  <si>
    <t>Work Driver ภูเก็ต</t>
  </si>
  <si>
    <t>PTT Petrol Station Bypass Road</t>
  </si>
  <si>
    <t>เคอาร์คาแคร์</t>
  </si>
  <si>
    <t>Caltex Ngan Thawee Service</t>
  </si>
  <si>
    <t>คานเรือสิกิจ</t>
  </si>
  <si>
    <t>Shell ทุ่งคาบริการ(1982)</t>
  </si>
  <si>
    <t>อู่ช่างกอล์ฟ ยานยนต์</t>
  </si>
  <si>
    <t>ภูเก็ต เน็ทเวิร์ค</t>
  </si>
  <si>
    <t>Caltex Phuket</t>
  </si>
  <si>
    <t>เทพสิทธิออยล์ Thepsitti Oil</t>
  </si>
  <si>
    <t>PTT Gas Station, Phuket Ruamphon Co.,Ltd.</t>
  </si>
  <si>
    <t>ท่าเทียบเรือโชคถาวร</t>
  </si>
  <si>
    <t>PTT (Chalong Petroleum Limited Partnership)</t>
  </si>
  <si>
    <t>มานพการช่างศักดิเดช</t>
  </si>
  <si>
    <t>ปั๊มแก๊ส นรรวัฒนา</t>
  </si>
  <si>
    <t>Bangchak petrol station - Phuket</t>
  </si>
  <si>
    <t>Faster pump, 91 gasoline station</t>
  </si>
  <si>
    <t>Ramida Massage &amp; Salon Patong</t>
  </si>
  <si>
    <t>Bangchak Gas Station Patong Phuket</t>
  </si>
  <si>
    <t>ปตท.กะทู้</t>
  </si>
  <si>
    <t>Shell หจก. อุกฤษฎ์โชติ จ. ภูเก็ต</t>
  </si>
  <si>
    <t>พีที (สาขาภูเก็ต 2)</t>
  </si>
  <si>
    <t>ปั๊มน้ำมันพีที</t>
  </si>
  <si>
    <t>Wasana</t>
  </si>
  <si>
    <t>Gasoline Refill Station 91</t>
  </si>
  <si>
    <t>91 GAS น้ำมัน</t>
  </si>
  <si>
    <t>Caltex gas station</t>
  </si>
  <si>
    <t>ปั้มน้ำมัน คาเท็กซ์ Caltex</t>
  </si>
  <si>
    <t>Gasoline 25bath</t>
  </si>
  <si>
    <t>ROH Bike For Rent Delivery St.2</t>
  </si>
  <si>
    <t>Thaiparsert Motorbike Rent Kata</t>
  </si>
  <si>
    <t>Rent MY Scooter</t>
  </si>
  <si>
    <t>&lt;U+0410&gt;&lt;U+0440&gt;&lt;U+0435&gt;&lt;U+043D&gt;&lt;U+0434&gt;&lt;U+0430&gt; &lt;U+0411&gt;&lt;U+0430&gt;&lt;U+0439&gt;&lt;U+043A&gt;&lt;U+043E&gt;&lt;U+0432&gt; &lt;U+0438&gt; gazolin</t>
  </si>
  <si>
    <t>&lt;U+041E&gt;&lt;U+0442&gt;&lt;U+043B&gt;&lt;U+0438&gt;&lt;U+0447&gt;&lt;U+043D&gt;&lt;U+044B&gt;&lt;U+0439&gt; &lt;U+0421&gt;&lt;U+0435&gt;&lt;U+0440&gt;&lt;U+0432&gt;&lt;U+0438&gt;&lt;U+0441&gt; &lt;U+0414&gt;&lt;U+043B&gt;&lt;U+044F&gt; &lt;U+0411&gt;&lt;U+0430&gt;&lt;U+0439&gt;&lt;U+043A&gt;&lt;U+043E&gt;&lt;U+0432&gt;</t>
  </si>
  <si>
    <t>M motobike</t>
  </si>
  <si>
    <t>Gas Bar - Motorbike Rental</t>
  </si>
  <si>
    <t>ปั๊มน้ำมันบางจากป่าตอง</t>
  </si>
  <si>
    <t>Thailand Road Eagles</t>
  </si>
  <si>
    <t>คุณจุ๋ม gassoline</t>
  </si>
  <si>
    <t>ร้านซ่อมมอเตอร์ไซค์ สมมาตรมอเตอร์ เปิดบริการ24ชั่วโมง นาใน1</t>
  </si>
  <si>
    <t>ประเมินทรัพย์ออยล์</t>
  </si>
  <si>
    <t>Burger King - PTT Gas Station Srisoonthorn</t>
  </si>
  <si>
    <t>ตู้น้ำมัน</t>
  </si>
  <si>
    <t>Castrol Motorbike Service</t>
  </si>
  <si>
    <t>Pramernsap Oil</t>
  </si>
  <si>
    <t>Techron</t>
  </si>
  <si>
    <t>&lt;U+0417&gt;&lt;U+0430&gt;&lt;U+043F&gt;&lt;U+0440&gt;&lt;U+0430&gt;&lt;U+0432&gt;&lt;U+043A&gt;&lt;U+0430&gt; / gas station / &lt;U+0430&gt;&lt;U+0437&gt;&lt;U+0441&gt;</t>
  </si>
  <si>
    <t>สถานี น้ำมัน PT สาขา ท้ายเหมือง</t>
  </si>
  <si>
    <t>ปั๊มน้ำมันบางจาก - สหกรณ์การเกษตร ท้ายเหมือง จำกัด</t>
  </si>
  <si>
    <t>ปั๊มน้ำมันบางจาก - ห้างหุ้นส่วนจำกัด เอส ยู ออยล์</t>
  </si>
  <si>
    <t>บจก.ทุ่งคาบริการ(1982)สาขา1</t>
  </si>
  <si>
    <t>Happy Minimart Koh Yao Yai</t>
  </si>
  <si>
    <t>สถานี น้ำมัน PT สาขา คุระบุรี1</t>
  </si>
  <si>
    <t>สน.ปตท. หจก.วิธพร</t>
  </si>
  <si>
    <t>ปั๊มน้ำมันคาลเท็กซ์ บริษัท พัฒน์ดาพล จำกัด (แพปลาหินลาด)</t>
  </si>
  <si>
    <t>บริษัท ศรีทองแพร ปิโตรเลียม จำกัด</t>
  </si>
  <si>
    <t>สน.ปตท. หจก.ชูติวัฒน์</t>
  </si>
  <si>
    <t>ปตท.ห้างหุ้นส่วนจำกัด โชคเกรียงไกร</t>
  </si>
  <si>
    <t>ปั๊มน้ำมันบางจาก - สหกรณ์ กองทุนสวนยางลำแก่นพัฒนา จำกัด</t>
  </si>
  <si>
    <t>สน.ปตท. หจก.โชคอำนวยทรัพย์1997</t>
  </si>
  <si>
    <t>Petrol Stations</t>
  </si>
  <si>
    <t>วินัยคาร์แคร์บ้านหนองหลุมพอ</t>
  </si>
  <si>
    <t>สถานี น้ำมัน PT สาขา ตะกั่วทุ่ง2</t>
  </si>
  <si>
    <t>ปั๊มน้ำมันบางจาก - สหกรณ์การเกษตร ตะกั่วทุ่ง จำกัด</t>
  </si>
  <si>
    <t>ปั๊มน้ำมันปตท. (ห้างหุ้นส่วนจำกัดพฤกษ์)</t>
  </si>
  <si>
    <t>Khun Khwan Shop</t>
  </si>
  <si>
    <t>Spcomputer</t>
  </si>
  <si>
    <t>PT petroleum</t>
  </si>
  <si>
    <t>สถานีบริการน้ำมัน PT สาขาเกาะลันตา2</t>
  </si>
  <si>
    <t>ลันตาปิโตรเลียม</t>
  </si>
  <si>
    <t>สถานี น้ำมัน PT สาขา เกาะลันตา</t>
  </si>
  <si>
    <t>ปั๊ม ซัสโก้ สาขา ทรายขาว</t>
  </si>
  <si>
    <t>ปั๊ม ซัสโก้ สาขา คลองพน</t>
  </si>
  <si>
    <t>ปั๊มน้ำมัน. ทรายขาว. กระบี่</t>
  </si>
  <si>
    <t>ปั๊มน้ำมันบางจาก - สหกรณ์การเกษตร อุตสาหกรรมตรัง จำกัด</t>
  </si>
  <si>
    <t>ปั๊มน้ำมันบางจาก - สิเกา</t>
  </si>
  <si>
    <t>ปั๊ม ซัสโก้ สาขา นาเมืองเพชร</t>
  </si>
  <si>
    <t>Tankstation</t>
  </si>
  <si>
    <t>สน.ปตท. หจก.ยิ่งทวีออยล์เซอร์วิส</t>
  </si>
  <si>
    <t>ปั๊มน้ำมันบางจาก - สหกรณ์การเกษตร วังวิเศษ จำกัด</t>
  </si>
  <si>
    <t>Laundry</t>
  </si>
  <si>
    <t>V&amp;T Lanta Group Limited Partnership</t>
  </si>
  <si>
    <t>ปั๊มน้ำมันอิสระ (ห้างหุ้นส่วนจำกัดสงขลาวัฒนา 3)</t>
  </si>
  <si>
    <t>ปตท. จินดากรุ๊ป</t>
  </si>
  <si>
    <t>สน.ปต. หจก.สงขลาสโตร์</t>
  </si>
  <si>
    <t>ท่าเรือ ศิริชล</t>
  </si>
  <si>
    <t>สน.ปตท. บริษัท จิตมีบุญ จำกัด</t>
  </si>
  <si>
    <t>สถานีบริการ NGV ระโนดเอ็นจีวี</t>
  </si>
  <si>
    <t>สน.ปตท. หจก.ช้างแก้วปิโตรเลียม</t>
  </si>
  <si>
    <t>บริษัท เชฟรอนประเทศไทยสำรวจและผลิต จำกัด</t>
  </si>
  <si>
    <t>ร้านสหกรณ์สวัสดิการภายในฐานทัพเรือสงขลา จำกัด</t>
  </si>
  <si>
    <t>บริษัท เอ็ม.วี.เอ็ม.เซอร์เวย์ (ไทยแลนด์) จำกัด</t>
  </si>
  <si>
    <t>ห้างหุ้นส่วนจำกัด วันไชยปิโตรเลี่ยมแอนด์เซอร์วิส</t>
  </si>
  <si>
    <t>Bangchak-น้ำน้อย</t>
  </si>
  <si>
    <t>ปั๊มน้ำมันบางจาก - น้ำน้อย</t>
  </si>
  <si>
    <t>ปั๊มแก๊ส Lpg ชะมวงปิโตรเลียม</t>
  </si>
  <si>
    <t>ปั๊ม ซัสโก้ สาขา กำแพง (ละงู)</t>
  </si>
  <si>
    <t>ห้างหุ้นส่วนจำกัด ทุ่งนางแก้วบริการ</t>
  </si>
  <si>
    <t>ปั๊มน้ำมันบางจาก - สหกรณ์ กองทุนสวนยางวังใหม่พัฒนา จำกัด</t>
  </si>
  <si>
    <t>ปั๊ม ซัสโก้ สาขา บ้านควน</t>
  </si>
  <si>
    <t>คาลเท็กซ์ สาขาสมบูรณ์เอ็นเนอร์จี</t>
  </si>
  <si>
    <t>ปั๊มคาลเท็กซ์ (สตูลวัฒนา)</t>
  </si>
  <si>
    <t>มอเตอร์ไซค์เกาะพยามร้านสวัสดี</t>
  </si>
  <si>
    <t>กิจน้ำมัน มงคล</t>
  </si>
  <si>
    <t>สน.ปตท. หจก.ตันปุ้นระนอง</t>
  </si>
  <si>
    <t>ปตท.เทพศิรินทร์</t>
  </si>
  <si>
    <t>สน.ปตท. บริษัท เทพศิรินทร์ จำกัด</t>
  </si>
  <si>
    <t>Shell Ranong ปั๊มเชลล์ระนอง สาขาบางนอน</t>
  </si>
  <si>
    <t>Tankautomat</t>
  </si>
  <si>
    <t>Gas Station (Self-Service)</t>
  </si>
  <si>
    <t>&lt;U+0417&gt;&lt;U+0430&gt;&lt;U+043F&gt;&lt;U+0440&gt;&lt;U+0430&gt;&lt;U+0432&gt;&lt;U+043A&gt;&lt;U+0430&gt; 95</t>
  </si>
  <si>
    <t>Motorbike For Rent Shop &amp; Gasoline</t>
  </si>
  <si>
    <t>Gazoline 95</t>
  </si>
  <si>
    <t>ร้านเช่ารถพี่การ</t>
  </si>
  <si>
    <t>Benzinaio</t>
  </si>
  <si>
    <t>หาดสวยส่วนตัว</t>
  </si>
  <si>
    <t>Koh Lipe</t>
  </si>
  <si>
    <t>บริษัท จันทร์เพ็ญแก๊ส จำกัด</t>
  </si>
  <si>
    <t>ปั้มน้ำมันบางจาก</t>
  </si>
  <si>
    <t>ปั้ม บางจาก</t>
  </si>
  <si>
    <t>ปั๊มน้ำมันบางจาก - บริษัท ซุปเปอร์ เค พาวเวอร์ จำกัด</t>
  </si>
  <si>
    <t>ปั๊มเชลล์</t>
  </si>
  <si>
    <t>ปั้มปตทหนองมน ชลบุรี</t>
  </si>
  <si>
    <t>ปั๊มน้ำมันบางจาก บ.ปิโตรเลียม แอนด์ เฟรนด์ จำกัด</t>
  </si>
  <si>
    <t>ซีอาร์พี เซอร์วิส</t>
  </si>
  <si>
    <t>ปั๊มน้ำมันหนองคล้าเก่า</t>
  </si>
  <si>
    <t>Charinya Service Oil Station</t>
  </si>
  <si>
    <t>PTG_PTT</t>
  </si>
  <si>
    <t>PT Petro Station</t>
  </si>
  <si>
    <t>PT Gas ปั้มน้ำมัน พีที สาขาถลาง</t>
  </si>
  <si>
    <t xml:space="preserve">Shell </t>
  </si>
  <si>
    <t xml:space="preserve">Shell Hua Hin One </t>
  </si>
  <si>
    <t xml:space="preserve">Shell Gas Station </t>
  </si>
  <si>
    <t>Shell Gas Station - เธซเธ</t>
  </si>
  <si>
    <t>ศูนย์เปลี่ยนถ่ายน้ำมันเครื่อง Shell</t>
  </si>
  <si>
    <t>Shell Helix</t>
  </si>
  <si>
    <t>shell</t>
  </si>
  <si>
    <t>SHELL Kho Phangan</t>
  </si>
  <si>
    <t xml:space="preserve">Shell Station </t>
  </si>
  <si>
    <t xml:space="preserve">Shell Ranong </t>
  </si>
  <si>
    <t>PTT Petrol Station.</t>
  </si>
  <si>
    <t xml:space="preserve">Ptt Station </t>
  </si>
  <si>
    <t xml:space="preserve">PTT.Gas station </t>
  </si>
  <si>
    <t xml:space="preserve">PTT </t>
  </si>
  <si>
    <t xml:space="preserve">PTT STATION </t>
  </si>
  <si>
    <t xml:space="preserve">PTT Station </t>
  </si>
  <si>
    <t xml:space="preserve">PTT Station - </t>
  </si>
  <si>
    <t xml:space="preserve">PTT LPG Station </t>
  </si>
  <si>
    <t xml:space="preserve">PTT Gas station </t>
  </si>
  <si>
    <t xml:space="preserve">PTT Gas Station </t>
  </si>
  <si>
    <t xml:space="preserve">PTT Fatoni Station </t>
  </si>
  <si>
    <t xml:space="preserve">PTT AuTo OnE </t>
  </si>
  <si>
    <t xml:space="preserve">PTT Auto one </t>
  </si>
  <si>
    <t>esso</t>
  </si>
  <si>
    <t>Esso LaemChabang</t>
  </si>
  <si>
    <t xml:space="preserve">ESSO </t>
  </si>
  <si>
    <t xml:space="preserve">ESSO Pasco Plus Energy </t>
  </si>
  <si>
    <t>ESSO KAOTAA TRAT</t>
  </si>
  <si>
    <t>Esso Wattana 2</t>
  </si>
  <si>
    <t>ปั๊มน้ำมันคาลเท็ก CALTEX (ห้างหุ้นส่วนจำกัดเภตราเทรดดิ้ง)</t>
  </si>
  <si>
    <t>caltex</t>
  </si>
  <si>
    <t xml:space="preserve">CALTEX </t>
  </si>
  <si>
    <t xml:space="preserve">Caltex สาขาถนนเทพกระษัตรี </t>
  </si>
  <si>
    <t xml:space="preserve">Caltex </t>
  </si>
  <si>
    <t xml:space="preserve">CALTEX </t>
  </si>
  <si>
    <t xml:space="preserve">Caltex Station </t>
  </si>
  <si>
    <t xml:space="preserve">Bangchak </t>
  </si>
  <si>
    <t xml:space="preserve">CMK 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</si>
</sst>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TT_Saw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CP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altex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TG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f_google_map_data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CP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7"/>
  <sheetViews>
    <sheetView tabSelected="1" workbookViewId="0">
      <selection activeCell="C8" sqref="C8"/>
    </sheetView>
  </sheetViews>
  <sheetFormatPr defaultRowHeight="13.8" x14ac:dyDescent="0.25"/>
  <cols>
    <col min="1" max="1" width="58.5" bestFit="1" customWidth="1"/>
    <col min="2" max="2" width="11.8984375" bestFit="1" customWidth="1"/>
    <col min="3" max="3" width="10.898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105.39414669999999</v>
      </c>
      <c r="C2">
        <v>14.768981200000001</v>
      </c>
    </row>
    <row r="3" spans="1:3" x14ac:dyDescent="0.25">
      <c r="A3" t="s">
        <v>4</v>
      </c>
      <c r="B3">
        <v>105.3077155</v>
      </c>
      <c r="C3">
        <v>15.1667016</v>
      </c>
    </row>
    <row r="4" spans="1:3" x14ac:dyDescent="0.25">
      <c r="A4" t="s">
        <v>5</v>
      </c>
      <c r="B4">
        <v>105.08504499999999</v>
      </c>
      <c r="C4">
        <v>14.888320999999999</v>
      </c>
    </row>
    <row r="5" spans="1:3" x14ac:dyDescent="0.25">
      <c r="A5" t="s">
        <v>6</v>
      </c>
      <c r="B5">
        <v>105.065736</v>
      </c>
      <c r="C5">
        <v>14.897417000000001</v>
      </c>
    </row>
    <row r="6" spans="1:3" x14ac:dyDescent="0.25">
      <c r="A6" t="s">
        <v>3</v>
      </c>
      <c r="B6">
        <v>105.0582302</v>
      </c>
      <c r="C6">
        <v>14.911532599999999</v>
      </c>
    </row>
    <row r="7" spans="1:3" x14ac:dyDescent="0.25">
      <c r="A7" t="s">
        <v>7</v>
      </c>
      <c r="B7">
        <v>105.0576854</v>
      </c>
      <c r="C7">
        <v>14.911455500000001</v>
      </c>
    </row>
    <row r="8" spans="1:3" x14ac:dyDescent="0.25">
      <c r="A8" t="s">
        <v>3</v>
      </c>
      <c r="B8">
        <v>105.046402</v>
      </c>
      <c r="C8">
        <v>14.9333545</v>
      </c>
    </row>
    <row r="9" spans="1:3" x14ac:dyDescent="0.25">
      <c r="A9" t="s">
        <v>8</v>
      </c>
      <c r="B9">
        <v>104.85511219999999</v>
      </c>
      <c r="C9">
        <v>15.162504500000001</v>
      </c>
    </row>
    <row r="10" spans="1:3" x14ac:dyDescent="0.25">
      <c r="A10" t="s">
        <v>9</v>
      </c>
      <c r="B10">
        <v>104.85302900000001</v>
      </c>
      <c r="C10">
        <v>15.23898</v>
      </c>
    </row>
    <row r="11" spans="1:3" x14ac:dyDescent="0.25">
      <c r="A11" t="s">
        <v>3</v>
      </c>
      <c r="B11">
        <v>104.83740229999999</v>
      </c>
      <c r="C11">
        <v>15.293684600000001</v>
      </c>
    </row>
    <row r="12" spans="1:3" x14ac:dyDescent="0.25">
      <c r="A12" t="s">
        <v>10</v>
      </c>
      <c r="B12">
        <v>104.81943699999999</v>
      </c>
      <c r="C12">
        <v>15.222769</v>
      </c>
    </row>
    <row r="13" spans="1:3" x14ac:dyDescent="0.25">
      <c r="A13" t="s">
        <v>11</v>
      </c>
      <c r="B13">
        <v>104.8101976</v>
      </c>
      <c r="C13">
        <v>17.4273098</v>
      </c>
    </row>
    <row r="14" spans="1:3" x14ac:dyDescent="0.25">
      <c r="A14" t="s">
        <v>12</v>
      </c>
      <c r="B14">
        <v>104.793586</v>
      </c>
      <c r="C14">
        <v>17.375748999999999</v>
      </c>
    </row>
    <row r="15" spans="1:3" x14ac:dyDescent="0.25">
      <c r="A15" t="s">
        <v>13</v>
      </c>
      <c r="B15">
        <v>104.78368140000001</v>
      </c>
      <c r="C15">
        <v>17.402072100000002</v>
      </c>
    </row>
    <row r="16" spans="1:3" x14ac:dyDescent="0.25">
      <c r="A16" t="s">
        <v>3</v>
      </c>
      <c r="B16">
        <v>104.781435</v>
      </c>
      <c r="C16">
        <v>17.396080999999999</v>
      </c>
    </row>
    <row r="17" spans="1:3" x14ac:dyDescent="0.25">
      <c r="A17" t="s">
        <v>3</v>
      </c>
      <c r="B17">
        <v>104.7531319</v>
      </c>
      <c r="C17">
        <v>17.438987099999999</v>
      </c>
    </row>
    <row r="18" spans="1:3" x14ac:dyDescent="0.25">
      <c r="A18" t="s">
        <v>14</v>
      </c>
      <c r="B18">
        <v>104.75288689999999</v>
      </c>
      <c r="C18">
        <v>17.4392034</v>
      </c>
    </row>
    <row r="19" spans="1:3" x14ac:dyDescent="0.25">
      <c r="A19" t="s">
        <v>15</v>
      </c>
      <c r="B19">
        <v>104.72536599999999</v>
      </c>
      <c r="C19">
        <v>16.947139</v>
      </c>
    </row>
    <row r="20" spans="1:3" x14ac:dyDescent="0.25">
      <c r="A20" t="s">
        <v>16</v>
      </c>
      <c r="B20">
        <v>104.6765927</v>
      </c>
      <c r="C20">
        <v>15.6854136</v>
      </c>
    </row>
    <row r="21" spans="1:3" x14ac:dyDescent="0.25">
      <c r="A21" t="s">
        <v>17</v>
      </c>
      <c r="B21">
        <v>104.6749042</v>
      </c>
      <c r="C21">
        <v>17.054979199999998</v>
      </c>
    </row>
    <row r="22" spans="1:3" x14ac:dyDescent="0.25">
      <c r="A22" t="s">
        <v>3</v>
      </c>
      <c r="B22">
        <v>104.666805</v>
      </c>
      <c r="C22">
        <v>17.3729181</v>
      </c>
    </row>
    <row r="23" spans="1:3" x14ac:dyDescent="0.25">
      <c r="A23" t="s">
        <v>3</v>
      </c>
      <c r="B23">
        <v>104.6322012</v>
      </c>
      <c r="C23">
        <v>15.816897000000001</v>
      </c>
    </row>
    <row r="24" spans="1:3" x14ac:dyDescent="0.25">
      <c r="A24" t="s">
        <v>18</v>
      </c>
      <c r="B24">
        <v>104.6318425</v>
      </c>
      <c r="C24">
        <v>15.8275959</v>
      </c>
    </row>
    <row r="25" spans="1:3" x14ac:dyDescent="0.25">
      <c r="A25" t="s">
        <v>19</v>
      </c>
      <c r="B25">
        <v>104.6316728</v>
      </c>
      <c r="C25">
        <v>15.827557199999999</v>
      </c>
    </row>
    <row r="26" spans="1:3" x14ac:dyDescent="0.25">
      <c r="A26" t="s">
        <v>20</v>
      </c>
      <c r="B26">
        <v>104.627408</v>
      </c>
      <c r="C26">
        <v>15.934240000000001</v>
      </c>
    </row>
    <row r="27" spans="1:3" x14ac:dyDescent="0.25">
      <c r="A27" t="s">
        <v>3</v>
      </c>
      <c r="B27">
        <v>104.5967732</v>
      </c>
      <c r="C27">
        <v>17.572949699999999</v>
      </c>
    </row>
    <row r="28" spans="1:3" x14ac:dyDescent="0.25">
      <c r="A28" t="s">
        <v>3</v>
      </c>
      <c r="B28">
        <v>104.55497099999999</v>
      </c>
      <c r="C28">
        <v>15.388453</v>
      </c>
    </row>
    <row r="29" spans="1:3" x14ac:dyDescent="0.25">
      <c r="A29" t="s">
        <v>21</v>
      </c>
      <c r="B29">
        <v>104.4265599</v>
      </c>
      <c r="C29">
        <v>16.591752499999998</v>
      </c>
    </row>
    <row r="30" spans="1:3" x14ac:dyDescent="0.25">
      <c r="A30" t="s">
        <v>3</v>
      </c>
      <c r="B30">
        <v>104.14604300000001</v>
      </c>
      <c r="C30">
        <v>17.166858000000001</v>
      </c>
    </row>
    <row r="31" spans="1:3" x14ac:dyDescent="0.25">
      <c r="A31" t="s">
        <v>22</v>
      </c>
      <c r="B31">
        <v>104.13481470000001</v>
      </c>
      <c r="C31">
        <v>17.171953500000001</v>
      </c>
    </row>
    <row r="32" spans="1:3" x14ac:dyDescent="0.25">
      <c r="A32" t="s">
        <v>23</v>
      </c>
      <c r="B32">
        <v>104.1343079</v>
      </c>
      <c r="C32">
        <v>17.1507626</v>
      </c>
    </row>
    <row r="33" spans="1:3" x14ac:dyDescent="0.25">
      <c r="A33" t="s">
        <v>3</v>
      </c>
      <c r="B33">
        <v>104.12336670000001</v>
      </c>
      <c r="C33">
        <v>17.143549400000001</v>
      </c>
    </row>
    <row r="34" spans="1:3" x14ac:dyDescent="0.25">
      <c r="A34" t="s">
        <v>3</v>
      </c>
      <c r="B34">
        <v>104.1145124</v>
      </c>
      <c r="C34">
        <v>17.182328999999999</v>
      </c>
    </row>
    <row r="35" spans="1:3" x14ac:dyDescent="0.25">
      <c r="A35" t="s">
        <v>24</v>
      </c>
      <c r="B35">
        <v>104.0953406</v>
      </c>
      <c r="C35">
        <v>17.1788329</v>
      </c>
    </row>
    <row r="36" spans="1:3" x14ac:dyDescent="0.25">
      <c r="A36" t="s">
        <v>10</v>
      </c>
      <c r="B36">
        <v>104.0902109</v>
      </c>
      <c r="C36">
        <v>17.135049299999999</v>
      </c>
    </row>
    <row r="37" spans="1:3" x14ac:dyDescent="0.25">
      <c r="A37" t="s">
        <v>3</v>
      </c>
      <c r="B37">
        <v>104.051697</v>
      </c>
      <c r="C37">
        <v>17.213701700000001</v>
      </c>
    </row>
    <row r="38" spans="1:3" x14ac:dyDescent="0.25">
      <c r="A38" t="s">
        <v>25</v>
      </c>
      <c r="B38">
        <v>104.03240959999999</v>
      </c>
      <c r="C38">
        <v>16.781445699999999</v>
      </c>
    </row>
    <row r="39" spans="1:3" x14ac:dyDescent="0.25">
      <c r="A39" t="s">
        <v>26</v>
      </c>
      <c r="B39">
        <v>103.932851</v>
      </c>
      <c r="C39">
        <v>16.862821</v>
      </c>
    </row>
    <row r="40" spans="1:3" x14ac:dyDescent="0.25">
      <c r="A40" t="s">
        <v>25</v>
      </c>
      <c r="B40">
        <v>103.82517369999999</v>
      </c>
      <c r="C40">
        <v>16.606857600000001</v>
      </c>
    </row>
    <row r="41" spans="1:3" x14ac:dyDescent="0.25">
      <c r="A41" t="s">
        <v>3</v>
      </c>
      <c r="B41">
        <v>103.7546572</v>
      </c>
      <c r="C41">
        <v>16.692080099999998</v>
      </c>
    </row>
    <row r="42" spans="1:3" x14ac:dyDescent="0.25">
      <c r="A42" t="s">
        <v>3</v>
      </c>
      <c r="B42">
        <v>103.69553809999999</v>
      </c>
      <c r="C42">
        <v>16.458800400000001</v>
      </c>
    </row>
    <row r="43" spans="1:3" x14ac:dyDescent="0.25">
      <c r="A43" t="s">
        <v>27</v>
      </c>
      <c r="B43">
        <v>103.6429861</v>
      </c>
      <c r="C43">
        <v>16.749407300000001</v>
      </c>
    </row>
    <row r="44" spans="1:3" x14ac:dyDescent="0.25">
      <c r="A44" t="s">
        <v>28</v>
      </c>
      <c r="B44">
        <v>103.554841</v>
      </c>
      <c r="C44">
        <v>16.471702000000001</v>
      </c>
    </row>
    <row r="45" spans="1:3" x14ac:dyDescent="0.25">
      <c r="A45" t="s">
        <v>29</v>
      </c>
      <c r="B45">
        <v>103.54526629999999</v>
      </c>
      <c r="C45">
        <v>14.877815999999999</v>
      </c>
    </row>
    <row r="46" spans="1:3" x14ac:dyDescent="0.25">
      <c r="A46" t="s">
        <v>30</v>
      </c>
      <c r="B46">
        <v>103.542818</v>
      </c>
      <c r="C46">
        <v>14.844810000000001</v>
      </c>
    </row>
    <row r="47" spans="1:3" x14ac:dyDescent="0.25">
      <c r="A47" t="s">
        <v>31</v>
      </c>
      <c r="B47">
        <v>103.54241500000001</v>
      </c>
      <c r="C47">
        <v>14.845190000000001</v>
      </c>
    </row>
    <row r="48" spans="1:3" x14ac:dyDescent="0.25">
      <c r="A48" t="s">
        <v>32</v>
      </c>
      <c r="B48">
        <v>103.5331655</v>
      </c>
      <c r="C48">
        <v>14.8780728</v>
      </c>
    </row>
    <row r="49" spans="1:3" x14ac:dyDescent="0.25">
      <c r="A49" t="s">
        <v>33</v>
      </c>
      <c r="B49">
        <v>103.5159732</v>
      </c>
      <c r="C49">
        <v>14.9262424</v>
      </c>
    </row>
    <row r="50" spans="1:3" x14ac:dyDescent="0.25">
      <c r="A50" t="s">
        <v>34</v>
      </c>
      <c r="B50">
        <v>103.50633089999999</v>
      </c>
      <c r="C50">
        <v>14.8733731</v>
      </c>
    </row>
    <row r="51" spans="1:3" x14ac:dyDescent="0.25">
      <c r="A51" t="s">
        <v>35</v>
      </c>
      <c r="B51">
        <v>103.5060623</v>
      </c>
      <c r="C51">
        <v>14.873157600000001</v>
      </c>
    </row>
    <row r="52" spans="1:3" x14ac:dyDescent="0.25">
      <c r="A52" t="s">
        <v>36</v>
      </c>
      <c r="B52">
        <v>103.5037804</v>
      </c>
      <c r="C52">
        <v>14.901432099999999</v>
      </c>
    </row>
    <row r="53" spans="1:3" x14ac:dyDescent="0.25">
      <c r="A53" t="s">
        <v>37</v>
      </c>
      <c r="B53">
        <v>103.50292779999999</v>
      </c>
      <c r="C53">
        <v>14.901889300000001</v>
      </c>
    </row>
    <row r="54" spans="1:3" x14ac:dyDescent="0.25">
      <c r="A54" t="s">
        <v>38</v>
      </c>
      <c r="B54">
        <v>103.48867799999999</v>
      </c>
      <c r="C54">
        <v>14.8805017</v>
      </c>
    </row>
    <row r="55" spans="1:3" x14ac:dyDescent="0.25">
      <c r="A55" t="s">
        <v>39</v>
      </c>
      <c r="B55">
        <v>103.42020410000001</v>
      </c>
      <c r="C55">
        <v>14.888449700000001</v>
      </c>
    </row>
    <row r="56" spans="1:3" x14ac:dyDescent="0.25">
      <c r="A56" t="s">
        <v>40</v>
      </c>
      <c r="B56">
        <v>103.34543960000001</v>
      </c>
      <c r="C56">
        <v>16.1630088</v>
      </c>
    </row>
    <row r="57" spans="1:3" x14ac:dyDescent="0.25">
      <c r="A57" t="s">
        <v>41</v>
      </c>
      <c r="B57">
        <v>103.2968559</v>
      </c>
      <c r="C57">
        <v>14.9029831</v>
      </c>
    </row>
    <row r="58" spans="1:3" x14ac:dyDescent="0.25">
      <c r="A58" t="s">
        <v>42</v>
      </c>
      <c r="B58">
        <v>103.27697000000001</v>
      </c>
      <c r="C58">
        <v>16.216484000000001</v>
      </c>
    </row>
    <row r="59" spans="1:3" x14ac:dyDescent="0.25">
      <c r="A59" t="s">
        <v>43</v>
      </c>
      <c r="B59">
        <v>103.2667275</v>
      </c>
      <c r="C59">
        <v>16.148672399999999</v>
      </c>
    </row>
    <row r="60" spans="1:3" x14ac:dyDescent="0.25">
      <c r="A60" t="s">
        <v>44</v>
      </c>
      <c r="B60">
        <v>103.1659379</v>
      </c>
      <c r="C60">
        <v>16.045587000000001</v>
      </c>
    </row>
    <row r="61" spans="1:3" x14ac:dyDescent="0.25">
      <c r="A61" t="s">
        <v>45</v>
      </c>
      <c r="B61">
        <v>103.1431501</v>
      </c>
      <c r="C61">
        <v>15.0227792</v>
      </c>
    </row>
    <row r="62" spans="1:3" x14ac:dyDescent="0.25">
      <c r="A62" t="s">
        <v>46</v>
      </c>
      <c r="B62">
        <v>103.14223610000001</v>
      </c>
      <c r="C62">
        <v>14.9250185</v>
      </c>
    </row>
    <row r="63" spans="1:3" x14ac:dyDescent="0.25">
      <c r="A63" t="s">
        <v>3</v>
      </c>
      <c r="B63">
        <v>103.1360117</v>
      </c>
      <c r="C63">
        <v>14.9322888</v>
      </c>
    </row>
    <row r="64" spans="1:3" x14ac:dyDescent="0.25">
      <c r="A64" t="s">
        <v>47</v>
      </c>
      <c r="B64">
        <v>103.1331407</v>
      </c>
      <c r="C64">
        <v>16.038666500000001</v>
      </c>
    </row>
    <row r="65" spans="1:3" x14ac:dyDescent="0.25">
      <c r="A65" t="s">
        <v>48</v>
      </c>
      <c r="B65">
        <v>103.13301</v>
      </c>
      <c r="C65">
        <v>16.038605</v>
      </c>
    </row>
    <row r="66" spans="1:3" x14ac:dyDescent="0.25">
      <c r="A66" t="s">
        <v>49</v>
      </c>
      <c r="B66">
        <v>103.1308447</v>
      </c>
      <c r="C66">
        <v>16.053593500000002</v>
      </c>
    </row>
    <row r="67" spans="1:3" x14ac:dyDescent="0.25">
      <c r="A67" t="s">
        <v>10</v>
      </c>
      <c r="B67">
        <v>103.128936</v>
      </c>
      <c r="C67">
        <v>16.051712500000001</v>
      </c>
    </row>
    <row r="68" spans="1:3" x14ac:dyDescent="0.25">
      <c r="A68" t="s">
        <v>50</v>
      </c>
      <c r="B68">
        <v>103.12544920000001</v>
      </c>
      <c r="C68">
        <v>15.0062037</v>
      </c>
    </row>
    <row r="69" spans="1:3" x14ac:dyDescent="0.25">
      <c r="A69" t="s">
        <v>51</v>
      </c>
      <c r="B69">
        <v>103.11361100000001</v>
      </c>
      <c r="C69">
        <v>14.9886</v>
      </c>
    </row>
    <row r="70" spans="1:3" x14ac:dyDescent="0.25">
      <c r="A70" t="s">
        <v>52</v>
      </c>
      <c r="B70">
        <v>103.1065124</v>
      </c>
      <c r="C70">
        <v>14.9804718</v>
      </c>
    </row>
    <row r="71" spans="1:3" x14ac:dyDescent="0.25">
      <c r="A71" t="s">
        <v>53</v>
      </c>
      <c r="B71">
        <v>103.09587500000001</v>
      </c>
      <c r="C71">
        <v>16.048967999999999</v>
      </c>
    </row>
    <row r="72" spans="1:3" x14ac:dyDescent="0.25">
      <c r="A72" t="s">
        <v>54</v>
      </c>
      <c r="B72">
        <v>103.0957272</v>
      </c>
      <c r="C72">
        <v>14.9636914</v>
      </c>
    </row>
    <row r="73" spans="1:3" x14ac:dyDescent="0.25">
      <c r="A73" t="s">
        <v>55</v>
      </c>
      <c r="B73">
        <v>103.0954931</v>
      </c>
      <c r="C73">
        <v>14.963830700000001</v>
      </c>
    </row>
    <row r="74" spans="1:3" x14ac:dyDescent="0.25">
      <c r="A74" t="s">
        <v>56</v>
      </c>
      <c r="B74">
        <v>103.0688025</v>
      </c>
      <c r="C74">
        <v>14.9745385</v>
      </c>
    </row>
    <row r="75" spans="1:3" x14ac:dyDescent="0.25">
      <c r="A75" t="s">
        <v>57</v>
      </c>
      <c r="B75">
        <v>103.06046600000001</v>
      </c>
      <c r="C75">
        <v>16.250005000000002</v>
      </c>
    </row>
    <row r="76" spans="1:3" x14ac:dyDescent="0.25">
      <c r="A76" t="s">
        <v>25</v>
      </c>
      <c r="B76">
        <v>102.89790189999999</v>
      </c>
      <c r="C76">
        <v>16.424864700000001</v>
      </c>
    </row>
    <row r="77" spans="1:3" x14ac:dyDescent="0.25">
      <c r="A77" t="s">
        <v>3</v>
      </c>
      <c r="B77">
        <v>102.8588055</v>
      </c>
      <c r="C77">
        <v>16.613821999999999</v>
      </c>
    </row>
    <row r="78" spans="1:3" x14ac:dyDescent="0.25">
      <c r="A78" t="s">
        <v>3</v>
      </c>
      <c r="B78">
        <v>102.8506302</v>
      </c>
      <c r="C78">
        <v>16.436074300000001</v>
      </c>
    </row>
    <row r="79" spans="1:3" x14ac:dyDescent="0.25">
      <c r="A79" t="s">
        <v>58</v>
      </c>
      <c r="B79">
        <v>102.8443114</v>
      </c>
      <c r="C79">
        <v>17.8927871</v>
      </c>
    </row>
    <row r="80" spans="1:3" x14ac:dyDescent="0.25">
      <c r="A80" t="s">
        <v>10</v>
      </c>
      <c r="B80">
        <v>102.84179399999999</v>
      </c>
      <c r="C80">
        <v>16.42981</v>
      </c>
    </row>
    <row r="81" spans="1:3" x14ac:dyDescent="0.25">
      <c r="A81" t="s">
        <v>59</v>
      </c>
      <c r="B81">
        <v>102.8411</v>
      </c>
      <c r="C81">
        <v>16.448513999999999</v>
      </c>
    </row>
    <row r="82" spans="1:3" x14ac:dyDescent="0.25">
      <c r="A82" t="s">
        <v>60</v>
      </c>
      <c r="B82">
        <v>102.8321593</v>
      </c>
      <c r="C82">
        <v>16.490531499999999</v>
      </c>
    </row>
    <row r="83" spans="1:3" x14ac:dyDescent="0.25">
      <c r="A83" t="s">
        <v>61</v>
      </c>
      <c r="B83">
        <v>102.8320338</v>
      </c>
      <c r="C83">
        <v>16.525447700000001</v>
      </c>
    </row>
    <row r="84" spans="1:3" x14ac:dyDescent="0.25">
      <c r="A84" t="s">
        <v>62</v>
      </c>
      <c r="B84">
        <v>102.8319297</v>
      </c>
      <c r="C84">
        <v>16.452944800000001</v>
      </c>
    </row>
    <row r="85" spans="1:3" x14ac:dyDescent="0.25">
      <c r="A85" t="s">
        <v>63</v>
      </c>
      <c r="B85">
        <v>102.8308856</v>
      </c>
      <c r="C85">
        <v>16.451656199999999</v>
      </c>
    </row>
    <row r="86" spans="1:3" x14ac:dyDescent="0.25">
      <c r="A86" t="s">
        <v>64</v>
      </c>
      <c r="B86">
        <v>102.83011500000001</v>
      </c>
      <c r="C86">
        <v>16.529509000000001</v>
      </c>
    </row>
    <row r="87" spans="1:3" x14ac:dyDescent="0.25">
      <c r="A87" t="s">
        <v>65</v>
      </c>
      <c r="B87">
        <v>102.8295342</v>
      </c>
      <c r="C87">
        <v>16.542954900000002</v>
      </c>
    </row>
    <row r="88" spans="1:3" x14ac:dyDescent="0.25">
      <c r="A88" t="s">
        <v>66</v>
      </c>
      <c r="B88">
        <v>102.82656110000001</v>
      </c>
      <c r="C88">
        <v>16.3903517</v>
      </c>
    </row>
    <row r="89" spans="1:3" x14ac:dyDescent="0.25">
      <c r="A89" t="s">
        <v>67</v>
      </c>
      <c r="B89">
        <v>102.8216329</v>
      </c>
      <c r="C89">
        <v>16.414519500000001</v>
      </c>
    </row>
    <row r="90" spans="1:3" x14ac:dyDescent="0.25">
      <c r="A90" t="s">
        <v>3</v>
      </c>
      <c r="B90">
        <v>102.8204807</v>
      </c>
      <c r="C90">
        <v>16.419644300000002</v>
      </c>
    </row>
    <row r="91" spans="1:3" x14ac:dyDescent="0.25">
      <c r="A91" t="s">
        <v>68</v>
      </c>
      <c r="B91">
        <v>102.8142519</v>
      </c>
      <c r="C91">
        <v>16.478621400000002</v>
      </c>
    </row>
    <row r="92" spans="1:3" x14ac:dyDescent="0.25">
      <c r="A92" t="s">
        <v>3</v>
      </c>
      <c r="B92">
        <v>102.80481399999999</v>
      </c>
      <c r="C92">
        <v>16.671475999999998</v>
      </c>
    </row>
    <row r="93" spans="1:3" x14ac:dyDescent="0.25">
      <c r="A93" t="s">
        <v>3</v>
      </c>
      <c r="B93">
        <v>102.8007909</v>
      </c>
      <c r="C93">
        <v>17.543652000000002</v>
      </c>
    </row>
    <row r="94" spans="1:3" x14ac:dyDescent="0.25">
      <c r="A94" t="s">
        <v>3</v>
      </c>
      <c r="B94">
        <v>102.7917975</v>
      </c>
      <c r="C94">
        <v>16.4455524</v>
      </c>
    </row>
    <row r="95" spans="1:3" x14ac:dyDescent="0.25">
      <c r="A95" t="s">
        <v>10</v>
      </c>
      <c r="B95">
        <v>102.7898393</v>
      </c>
      <c r="C95">
        <v>17.9070395</v>
      </c>
    </row>
    <row r="96" spans="1:3" x14ac:dyDescent="0.25">
      <c r="A96" t="s">
        <v>69</v>
      </c>
      <c r="B96">
        <v>102.787324</v>
      </c>
      <c r="C96">
        <v>16.437404999999998</v>
      </c>
    </row>
    <row r="97" spans="1:3" x14ac:dyDescent="0.25">
      <c r="A97" t="s">
        <v>21</v>
      </c>
      <c r="B97">
        <v>102.76796330000001</v>
      </c>
      <c r="C97">
        <v>17.767837700000001</v>
      </c>
    </row>
    <row r="98" spans="1:3" x14ac:dyDescent="0.25">
      <c r="A98" t="s">
        <v>3</v>
      </c>
      <c r="B98">
        <v>102.7612312</v>
      </c>
      <c r="C98">
        <v>17.8052393</v>
      </c>
    </row>
    <row r="99" spans="1:3" x14ac:dyDescent="0.25">
      <c r="A99" t="s">
        <v>70</v>
      </c>
      <c r="B99">
        <v>102.756518</v>
      </c>
      <c r="C99">
        <v>17.886279999999999</v>
      </c>
    </row>
    <row r="100" spans="1:3" x14ac:dyDescent="0.25">
      <c r="A100" t="s">
        <v>71</v>
      </c>
      <c r="B100">
        <v>102.7498643</v>
      </c>
      <c r="C100">
        <v>17.860228299999999</v>
      </c>
    </row>
    <row r="101" spans="1:3" x14ac:dyDescent="0.25">
      <c r="A101" t="s">
        <v>10</v>
      </c>
      <c r="B101">
        <v>102.7273624</v>
      </c>
      <c r="C101">
        <v>17.859514999999998</v>
      </c>
    </row>
    <row r="102" spans="1:3" x14ac:dyDescent="0.25">
      <c r="A102" t="s">
        <v>72</v>
      </c>
      <c r="B102">
        <v>102.6508232</v>
      </c>
      <c r="C102">
        <v>17.9220741</v>
      </c>
    </row>
    <row r="103" spans="1:3" x14ac:dyDescent="0.25">
      <c r="A103" t="s">
        <v>3</v>
      </c>
      <c r="B103">
        <v>102.59478300000001</v>
      </c>
      <c r="C103">
        <v>17.955369999999998</v>
      </c>
    </row>
    <row r="104" spans="1:3" x14ac:dyDescent="0.25">
      <c r="A104" t="s">
        <v>25</v>
      </c>
      <c r="B104">
        <v>102.5631791</v>
      </c>
      <c r="C104">
        <v>12.537229399999999</v>
      </c>
    </row>
    <row r="105" spans="1:3" x14ac:dyDescent="0.25">
      <c r="A105" t="s">
        <v>73</v>
      </c>
      <c r="B105">
        <v>102.5427151</v>
      </c>
      <c r="C105">
        <v>12.5592618</v>
      </c>
    </row>
    <row r="106" spans="1:3" x14ac:dyDescent="0.25">
      <c r="A106" t="s">
        <v>25</v>
      </c>
      <c r="B106">
        <v>102.54092970000001</v>
      </c>
      <c r="C106">
        <v>13.660019200000001</v>
      </c>
    </row>
    <row r="107" spans="1:3" x14ac:dyDescent="0.25">
      <c r="A107" t="s">
        <v>3</v>
      </c>
      <c r="B107">
        <v>102.5297899</v>
      </c>
      <c r="C107">
        <v>13.765278</v>
      </c>
    </row>
    <row r="108" spans="1:3" x14ac:dyDescent="0.25">
      <c r="A108" t="s">
        <v>74</v>
      </c>
      <c r="B108">
        <v>102.5276681</v>
      </c>
      <c r="C108">
        <v>13.7640925</v>
      </c>
    </row>
    <row r="109" spans="1:3" x14ac:dyDescent="0.25">
      <c r="A109" t="s">
        <v>3</v>
      </c>
      <c r="B109">
        <v>102.5143413</v>
      </c>
      <c r="C109">
        <v>16.854886100000002</v>
      </c>
    </row>
    <row r="110" spans="1:3" x14ac:dyDescent="0.25">
      <c r="A110" t="s">
        <v>75</v>
      </c>
      <c r="B110">
        <v>102.513395</v>
      </c>
      <c r="C110">
        <v>12.247366</v>
      </c>
    </row>
    <row r="111" spans="1:3" x14ac:dyDescent="0.25">
      <c r="A111" t="s">
        <v>3</v>
      </c>
      <c r="B111">
        <v>102.5133902</v>
      </c>
      <c r="C111">
        <v>12.247373700000001</v>
      </c>
    </row>
    <row r="112" spans="1:3" x14ac:dyDescent="0.25">
      <c r="A112" t="s">
        <v>76</v>
      </c>
      <c r="B112">
        <v>102.504824</v>
      </c>
      <c r="C112">
        <v>12.226262</v>
      </c>
    </row>
    <row r="113" spans="1:3" x14ac:dyDescent="0.25">
      <c r="A113" t="s">
        <v>3</v>
      </c>
      <c r="B113">
        <v>102.5047481</v>
      </c>
      <c r="C113">
        <v>12.2262925</v>
      </c>
    </row>
    <row r="114" spans="1:3" x14ac:dyDescent="0.25">
      <c r="A114" t="s">
        <v>77</v>
      </c>
      <c r="B114">
        <v>102.502021</v>
      </c>
      <c r="C114">
        <v>12.263156</v>
      </c>
    </row>
    <row r="115" spans="1:3" x14ac:dyDescent="0.25">
      <c r="A115" t="s">
        <v>78</v>
      </c>
      <c r="B115">
        <v>102.50200150000001</v>
      </c>
      <c r="C115">
        <v>12.2629889</v>
      </c>
    </row>
    <row r="116" spans="1:3" x14ac:dyDescent="0.25">
      <c r="A116" t="s">
        <v>79</v>
      </c>
      <c r="B116">
        <v>102.499942</v>
      </c>
      <c r="C116">
        <v>13.693724</v>
      </c>
    </row>
    <row r="117" spans="1:3" x14ac:dyDescent="0.25">
      <c r="A117" t="s">
        <v>80</v>
      </c>
      <c r="B117">
        <v>102.4774247</v>
      </c>
      <c r="C117">
        <v>12.297522900000001</v>
      </c>
    </row>
    <row r="118" spans="1:3" x14ac:dyDescent="0.25">
      <c r="A118" t="s">
        <v>81</v>
      </c>
      <c r="B118">
        <v>102.47603770000001</v>
      </c>
      <c r="C118">
        <v>12.3018549</v>
      </c>
    </row>
    <row r="119" spans="1:3" x14ac:dyDescent="0.25">
      <c r="A119" t="s">
        <v>69</v>
      </c>
      <c r="B119">
        <v>102.4758446</v>
      </c>
      <c r="C119">
        <v>12.3022948</v>
      </c>
    </row>
    <row r="120" spans="1:3" x14ac:dyDescent="0.25">
      <c r="A120" t="s">
        <v>25</v>
      </c>
      <c r="B120">
        <v>102.44080649999999</v>
      </c>
      <c r="C120">
        <v>12.511892100000001</v>
      </c>
    </row>
    <row r="121" spans="1:3" x14ac:dyDescent="0.25">
      <c r="A121" t="s">
        <v>3</v>
      </c>
      <c r="B121">
        <v>102.433465</v>
      </c>
      <c r="C121">
        <v>17.187079499999999</v>
      </c>
    </row>
    <row r="122" spans="1:3" x14ac:dyDescent="0.25">
      <c r="A122" t="s">
        <v>25</v>
      </c>
      <c r="B122">
        <v>102.4325494</v>
      </c>
      <c r="C122">
        <v>12.4454203</v>
      </c>
    </row>
    <row r="123" spans="1:3" x14ac:dyDescent="0.25">
      <c r="A123" t="s">
        <v>25</v>
      </c>
      <c r="B123">
        <v>102.4054582</v>
      </c>
      <c r="C123">
        <v>12.404517999999999</v>
      </c>
    </row>
    <row r="124" spans="1:3" x14ac:dyDescent="0.25">
      <c r="A124" t="s">
        <v>82</v>
      </c>
      <c r="B124">
        <v>102.38851390000001</v>
      </c>
      <c r="C124">
        <v>16.634493500000001</v>
      </c>
    </row>
    <row r="125" spans="1:3" x14ac:dyDescent="0.25">
      <c r="A125" t="s">
        <v>16</v>
      </c>
      <c r="B125">
        <v>102.3847756</v>
      </c>
      <c r="C125">
        <v>16.641864600000002</v>
      </c>
    </row>
    <row r="126" spans="1:3" x14ac:dyDescent="0.25">
      <c r="A126" t="s">
        <v>83</v>
      </c>
      <c r="B126">
        <v>102.3788533</v>
      </c>
      <c r="C126">
        <v>12.3791116</v>
      </c>
    </row>
    <row r="127" spans="1:3" x14ac:dyDescent="0.25">
      <c r="A127" t="s">
        <v>22</v>
      </c>
      <c r="B127">
        <v>102.37843100000001</v>
      </c>
      <c r="C127">
        <v>12.378780000000001</v>
      </c>
    </row>
    <row r="128" spans="1:3" x14ac:dyDescent="0.25">
      <c r="A128" t="s">
        <v>3</v>
      </c>
      <c r="B128">
        <v>102.3761454</v>
      </c>
      <c r="C128">
        <v>12.193792999999999</v>
      </c>
    </row>
    <row r="129" spans="1:3" x14ac:dyDescent="0.25">
      <c r="A129" t="s">
        <v>25</v>
      </c>
      <c r="B129">
        <v>102.3727329</v>
      </c>
      <c r="C129">
        <v>12.517814400000001</v>
      </c>
    </row>
    <row r="130" spans="1:3" x14ac:dyDescent="0.25">
      <c r="A130" t="s">
        <v>21</v>
      </c>
      <c r="B130">
        <v>102.356548</v>
      </c>
      <c r="C130">
        <v>16.409633800000002</v>
      </c>
    </row>
    <row r="131" spans="1:3" x14ac:dyDescent="0.25">
      <c r="A131" t="s">
        <v>3</v>
      </c>
      <c r="B131">
        <v>102.3450229</v>
      </c>
      <c r="C131">
        <v>12.3031957</v>
      </c>
    </row>
    <row r="132" spans="1:3" x14ac:dyDescent="0.25">
      <c r="A132" t="s">
        <v>25</v>
      </c>
      <c r="B132">
        <v>102.33383790000001</v>
      </c>
      <c r="C132">
        <v>13.579244299999999</v>
      </c>
    </row>
    <row r="133" spans="1:3" x14ac:dyDescent="0.25">
      <c r="A133" t="s">
        <v>84</v>
      </c>
      <c r="B133">
        <v>102.3333834</v>
      </c>
      <c r="C133">
        <v>12.2029947</v>
      </c>
    </row>
    <row r="134" spans="1:3" x14ac:dyDescent="0.25">
      <c r="A134" t="s">
        <v>85</v>
      </c>
      <c r="B134">
        <v>102.320885</v>
      </c>
      <c r="C134">
        <v>13.7449399</v>
      </c>
    </row>
    <row r="135" spans="1:3" x14ac:dyDescent="0.25">
      <c r="A135" t="s">
        <v>3</v>
      </c>
      <c r="B135">
        <v>102.3129498</v>
      </c>
      <c r="C135">
        <v>13.2246787</v>
      </c>
    </row>
    <row r="136" spans="1:3" x14ac:dyDescent="0.25">
      <c r="A136" t="s">
        <v>22</v>
      </c>
      <c r="B136">
        <v>102.304479</v>
      </c>
      <c r="C136">
        <v>13.458041</v>
      </c>
    </row>
    <row r="137" spans="1:3" x14ac:dyDescent="0.25">
      <c r="A137" t="s">
        <v>86</v>
      </c>
      <c r="B137">
        <v>102.30439819999999</v>
      </c>
      <c r="C137">
        <v>13.458064</v>
      </c>
    </row>
    <row r="138" spans="1:3" x14ac:dyDescent="0.25">
      <c r="A138" t="s">
        <v>25</v>
      </c>
      <c r="B138">
        <v>102.2979357</v>
      </c>
      <c r="C138">
        <v>13.454246400000001</v>
      </c>
    </row>
    <row r="139" spans="1:3" x14ac:dyDescent="0.25">
      <c r="A139" t="s">
        <v>25</v>
      </c>
      <c r="B139">
        <v>102.29661780000001</v>
      </c>
      <c r="C139">
        <v>13.273661499999999</v>
      </c>
    </row>
    <row r="140" spans="1:3" x14ac:dyDescent="0.25">
      <c r="A140" t="s">
        <v>87</v>
      </c>
      <c r="B140">
        <v>102.29094790000001</v>
      </c>
      <c r="C140">
        <v>16.979304500000001</v>
      </c>
    </row>
    <row r="141" spans="1:3" x14ac:dyDescent="0.25">
      <c r="A141" t="s">
        <v>88</v>
      </c>
      <c r="B141">
        <v>102.2641479</v>
      </c>
      <c r="C141">
        <v>16.9556304</v>
      </c>
    </row>
    <row r="142" spans="1:3" x14ac:dyDescent="0.25">
      <c r="A142" t="s">
        <v>89</v>
      </c>
      <c r="B142">
        <v>102.263825</v>
      </c>
      <c r="C142">
        <v>12.9031</v>
      </c>
    </row>
    <row r="143" spans="1:3" x14ac:dyDescent="0.25">
      <c r="A143" t="s">
        <v>25</v>
      </c>
      <c r="B143">
        <v>102.26253749999999</v>
      </c>
      <c r="C143">
        <v>13.535983099999999</v>
      </c>
    </row>
    <row r="144" spans="1:3" x14ac:dyDescent="0.25">
      <c r="A144" t="s">
        <v>90</v>
      </c>
      <c r="B144">
        <v>102.25451990000001</v>
      </c>
      <c r="C144">
        <v>14.525706899999999</v>
      </c>
    </row>
    <row r="145" spans="1:3" x14ac:dyDescent="0.25">
      <c r="A145" t="s">
        <v>91</v>
      </c>
      <c r="B145">
        <v>102.22880720000001</v>
      </c>
      <c r="C145">
        <v>13.1079626</v>
      </c>
    </row>
    <row r="146" spans="1:3" x14ac:dyDescent="0.25">
      <c r="A146" t="s">
        <v>92</v>
      </c>
      <c r="B146">
        <v>102.228146</v>
      </c>
      <c r="C146">
        <v>12.460957199999999</v>
      </c>
    </row>
    <row r="147" spans="1:3" x14ac:dyDescent="0.25">
      <c r="A147" t="s">
        <v>3</v>
      </c>
      <c r="B147">
        <v>102.1920642</v>
      </c>
      <c r="C147">
        <v>14.6652491</v>
      </c>
    </row>
    <row r="148" spans="1:3" x14ac:dyDescent="0.25">
      <c r="A148" t="s">
        <v>93</v>
      </c>
      <c r="B148">
        <v>102.1892481</v>
      </c>
      <c r="C148">
        <v>13.358563699999999</v>
      </c>
    </row>
    <row r="149" spans="1:3" x14ac:dyDescent="0.25">
      <c r="A149" t="s">
        <v>3</v>
      </c>
      <c r="B149">
        <v>102.1828163</v>
      </c>
      <c r="C149">
        <v>13.4371528</v>
      </c>
    </row>
    <row r="150" spans="1:3" x14ac:dyDescent="0.25">
      <c r="A150" t="s">
        <v>94</v>
      </c>
      <c r="B150">
        <v>102.17824400000001</v>
      </c>
      <c r="C150">
        <v>13.508881000000001</v>
      </c>
    </row>
    <row r="151" spans="1:3" x14ac:dyDescent="0.25">
      <c r="A151" t="s">
        <v>16</v>
      </c>
      <c r="B151">
        <v>102.1725082</v>
      </c>
      <c r="C151">
        <v>14.984988299999999</v>
      </c>
    </row>
    <row r="152" spans="1:3" x14ac:dyDescent="0.25">
      <c r="A152" t="s">
        <v>95</v>
      </c>
      <c r="B152">
        <v>102.16499159999999</v>
      </c>
      <c r="C152">
        <v>16.731710400000001</v>
      </c>
    </row>
    <row r="153" spans="1:3" x14ac:dyDescent="0.25">
      <c r="A153" t="s">
        <v>3</v>
      </c>
      <c r="B153">
        <v>102.156689</v>
      </c>
      <c r="C153">
        <v>13.549083</v>
      </c>
    </row>
    <row r="154" spans="1:3" x14ac:dyDescent="0.25">
      <c r="A154" t="s">
        <v>3</v>
      </c>
      <c r="B154">
        <v>102.14265589999999</v>
      </c>
      <c r="C154">
        <v>12.595628100000001</v>
      </c>
    </row>
    <row r="155" spans="1:3" x14ac:dyDescent="0.25">
      <c r="A155" t="s">
        <v>96</v>
      </c>
      <c r="B155">
        <v>102.14040369999999</v>
      </c>
      <c r="C155">
        <v>12.5958462</v>
      </c>
    </row>
    <row r="156" spans="1:3" x14ac:dyDescent="0.25">
      <c r="A156" t="s">
        <v>97</v>
      </c>
      <c r="B156">
        <v>102.1389722</v>
      </c>
      <c r="C156">
        <v>14.965916399999999</v>
      </c>
    </row>
    <row r="157" spans="1:3" x14ac:dyDescent="0.25">
      <c r="A157" t="s">
        <v>98</v>
      </c>
      <c r="B157">
        <v>102.1329403</v>
      </c>
      <c r="C157">
        <v>14.9389799</v>
      </c>
    </row>
    <row r="158" spans="1:3" x14ac:dyDescent="0.25">
      <c r="A158" t="s">
        <v>99</v>
      </c>
      <c r="B158">
        <v>102.13289829999999</v>
      </c>
      <c r="C158">
        <v>14.938997000000001</v>
      </c>
    </row>
    <row r="159" spans="1:3" x14ac:dyDescent="0.25">
      <c r="A159" t="s">
        <v>3</v>
      </c>
      <c r="B159">
        <v>102.1299782</v>
      </c>
      <c r="C159">
        <v>15.016855100000001</v>
      </c>
    </row>
    <row r="160" spans="1:3" x14ac:dyDescent="0.25">
      <c r="A160" t="s">
        <v>25</v>
      </c>
      <c r="B160">
        <v>102.12902</v>
      </c>
      <c r="C160">
        <v>12.703979</v>
      </c>
    </row>
    <row r="161" spans="1:3" x14ac:dyDescent="0.25">
      <c r="A161" t="s">
        <v>3</v>
      </c>
      <c r="B161">
        <v>102.12777699999999</v>
      </c>
      <c r="C161">
        <v>12.614493</v>
      </c>
    </row>
    <row r="162" spans="1:3" x14ac:dyDescent="0.25">
      <c r="A162" t="s">
        <v>100</v>
      </c>
      <c r="B162">
        <v>102.12374610000001</v>
      </c>
      <c r="C162">
        <v>16.469535100000002</v>
      </c>
    </row>
    <row r="163" spans="1:3" x14ac:dyDescent="0.25">
      <c r="A163" t="s">
        <v>3</v>
      </c>
      <c r="B163">
        <v>102.123394</v>
      </c>
      <c r="C163">
        <v>16.534648099999998</v>
      </c>
    </row>
    <row r="164" spans="1:3" x14ac:dyDescent="0.25">
      <c r="A164" t="s">
        <v>96</v>
      </c>
      <c r="B164">
        <v>102.1212945</v>
      </c>
      <c r="C164">
        <v>12.6004779</v>
      </c>
    </row>
    <row r="165" spans="1:3" x14ac:dyDescent="0.25">
      <c r="A165" t="s">
        <v>3</v>
      </c>
      <c r="B165">
        <v>102.1170269</v>
      </c>
      <c r="C165">
        <v>14.989509999999999</v>
      </c>
    </row>
    <row r="166" spans="1:3" x14ac:dyDescent="0.25">
      <c r="A166" t="s">
        <v>101</v>
      </c>
      <c r="B166">
        <v>102.11702200000001</v>
      </c>
      <c r="C166">
        <v>14.989326999999999</v>
      </c>
    </row>
    <row r="167" spans="1:3" x14ac:dyDescent="0.25">
      <c r="A167" t="s">
        <v>3</v>
      </c>
      <c r="B167">
        <v>102.1146437</v>
      </c>
      <c r="C167">
        <v>12.6165684</v>
      </c>
    </row>
    <row r="168" spans="1:3" x14ac:dyDescent="0.25">
      <c r="A168" t="s">
        <v>102</v>
      </c>
      <c r="B168">
        <v>102.1104577</v>
      </c>
      <c r="C168">
        <v>16.5266643</v>
      </c>
    </row>
    <row r="169" spans="1:3" x14ac:dyDescent="0.25">
      <c r="A169" t="s">
        <v>3</v>
      </c>
      <c r="B169">
        <v>102.1038236</v>
      </c>
      <c r="C169">
        <v>16.559774600000001</v>
      </c>
    </row>
    <row r="170" spans="1:3" x14ac:dyDescent="0.25">
      <c r="A170" t="s">
        <v>3</v>
      </c>
      <c r="B170">
        <v>102.1007042</v>
      </c>
      <c r="C170">
        <v>12.6307039</v>
      </c>
    </row>
    <row r="171" spans="1:3" x14ac:dyDescent="0.25">
      <c r="A171" t="s">
        <v>103</v>
      </c>
      <c r="B171">
        <v>102.0964582</v>
      </c>
      <c r="C171">
        <v>14.9897978</v>
      </c>
    </row>
    <row r="172" spans="1:3" x14ac:dyDescent="0.25">
      <c r="A172" t="s">
        <v>104</v>
      </c>
      <c r="B172">
        <v>102.09593150000001</v>
      </c>
      <c r="C172">
        <v>12.618277000000001</v>
      </c>
    </row>
    <row r="173" spans="1:3" x14ac:dyDescent="0.25">
      <c r="A173" t="s">
        <v>105</v>
      </c>
      <c r="B173">
        <v>102.0697401</v>
      </c>
      <c r="C173">
        <v>12.4797107</v>
      </c>
    </row>
    <row r="174" spans="1:3" x14ac:dyDescent="0.25">
      <c r="A174" t="s">
        <v>3</v>
      </c>
      <c r="B174">
        <v>102.0612603</v>
      </c>
      <c r="C174">
        <v>12.659151</v>
      </c>
    </row>
    <row r="175" spans="1:3" x14ac:dyDescent="0.25">
      <c r="A175" t="s">
        <v>106</v>
      </c>
      <c r="B175">
        <v>102.05972269999999</v>
      </c>
      <c r="C175">
        <v>14.988540499999999</v>
      </c>
    </row>
    <row r="176" spans="1:3" x14ac:dyDescent="0.25">
      <c r="A176" t="s">
        <v>10</v>
      </c>
      <c r="B176">
        <v>102.05675549999999</v>
      </c>
      <c r="C176">
        <v>14.931347300000001</v>
      </c>
    </row>
    <row r="177" spans="1:3" x14ac:dyDescent="0.25">
      <c r="A177" t="s">
        <v>98</v>
      </c>
      <c r="B177">
        <v>102.03442099999999</v>
      </c>
      <c r="C177">
        <v>14.748084499999999</v>
      </c>
    </row>
    <row r="178" spans="1:3" x14ac:dyDescent="0.25">
      <c r="A178" t="s">
        <v>107</v>
      </c>
      <c r="B178">
        <v>102.02806</v>
      </c>
      <c r="C178">
        <v>12.648440000000001</v>
      </c>
    </row>
    <row r="179" spans="1:3" x14ac:dyDescent="0.25">
      <c r="A179" t="s">
        <v>10</v>
      </c>
      <c r="B179">
        <v>102.025141</v>
      </c>
      <c r="C179">
        <v>14.761635999999999</v>
      </c>
    </row>
    <row r="180" spans="1:3" x14ac:dyDescent="0.25">
      <c r="A180" t="s">
        <v>3</v>
      </c>
      <c r="B180">
        <v>102.0150445</v>
      </c>
      <c r="C180">
        <v>14.6745582</v>
      </c>
    </row>
    <row r="181" spans="1:3" x14ac:dyDescent="0.25">
      <c r="A181" t="s">
        <v>108</v>
      </c>
      <c r="B181">
        <v>102.0121613</v>
      </c>
      <c r="C181">
        <v>16.584115300000001</v>
      </c>
    </row>
    <row r="182" spans="1:3" x14ac:dyDescent="0.25">
      <c r="A182" t="s">
        <v>3</v>
      </c>
      <c r="B182">
        <v>101.99442000000001</v>
      </c>
      <c r="C182">
        <v>14.9266752</v>
      </c>
    </row>
    <row r="183" spans="1:3" x14ac:dyDescent="0.25">
      <c r="A183" t="s">
        <v>10</v>
      </c>
      <c r="B183">
        <v>101.96361109999999</v>
      </c>
      <c r="C183">
        <v>14.926388899999999</v>
      </c>
    </row>
    <row r="184" spans="1:3" x14ac:dyDescent="0.25">
      <c r="A184" t="s">
        <v>3</v>
      </c>
      <c r="B184">
        <v>101.93444479999999</v>
      </c>
      <c r="C184">
        <v>16.8513965</v>
      </c>
    </row>
    <row r="185" spans="1:3" x14ac:dyDescent="0.25">
      <c r="A185" t="s">
        <v>3</v>
      </c>
      <c r="B185">
        <v>101.93430429999999</v>
      </c>
      <c r="C185">
        <v>14.7875473</v>
      </c>
    </row>
    <row r="186" spans="1:3" x14ac:dyDescent="0.25">
      <c r="B186">
        <v>101.9339804</v>
      </c>
      <c r="C186">
        <v>14.7876034</v>
      </c>
    </row>
    <row r="187" spans="1:3" x14ac:dyDescent="0.25">
      <c r="A187" t="s">
        <v>10</v>
      </c>
      <c r="B187">
        <v>101.931271</v>
      </c>
      <c r="C187">
        <v>14.911545</v>
      </c>
    </row>
    <row r="188" spans="1:3" x14ac:dyDescent="0.25">
      <c r="A188" t="s">
        <v>10</v>
      </c>
      <c r="B188">
        <v>101.9003046</v>
      </c>
      <c r="C188">
        <v>14.2162753</v>
      </c>
    </row>
    <row r="189" spans="1:3" x14ac:dyDescent="0.25">
      <c r="A189" t="s">
        <v>109</v>
      </c>
      <c r="B189">
        <v>101.863681</v>
      </c>
      <c r="C189">
        <v>14.3721529</v>
      </c>
    </row>
    <row r="190" spans="1:3" x14ac:dyDescent="0.25">
      <c r="A190" t="s">
        <v>110</v>
      </c>
      <c r="B190">
        <v>101.783621</v>
      </c>
      <c r="C190">
        <v>17.301580999999999</v>
      </c>
    </row>
    <row r="191" spans="1:3" x14ac:dyDescent="0.25">
      <c r="A191" t="s">
        <v>10</v>
      </c>
      <c r="B191">
        <v>101.7714124</v>
      </c>
      <c r="C191">
        <v>17.2817744</v>
      </c>
    </row>
    <row r="192" spans="1:3" x14ac:dyDescent="0.25">
      <c r="A192" t="s">
        <v>98</v>
      </c>
      <c r="B192">
        <v>101.7644584</v>
      </c>
      <c r="C192">
        <v>17.3205232</v>
      </c>
    </row>
    <row r="193" spans="1:3" x14ac:dyDescent="0.25">
      <c r="A193" t="s">
        <v>3</v>
      </c>
      <c r="B193">
        <v>101.7592274</v>
      </c>
      <c r="C193">
        <v>17.283225900000001</v>
      </c>
    </row>
    <row r="194" spans="1:3" x14ac:dyDescent="0.25">
      <c r="A194" t="s">
        <v>25</v>
      </c>
      <c r="B194">
        <v>101.7290801</v>
      </c>
      <c r="C194">
        <v>17.459469500000001</v>
      </c>
    </row>
    <row r="195" spans="1:3" x14ac:dyDescent="0.25">
      <c r="A195" t="s">
        <v>111</v>
      </c>
      <c r="B195">
        <v>101.7267556</v>
      </c>
      <c r="C195">
        <v>17.4873674</v>
      </c>
    </row>
    <row r="196" spans="1:3" x14ac:dyDescent="0.25">
      <c r="A196" t="s">
        <v>3</v>
      </c>
      <c r="B196">
        <v>101.725033</v>
      </c>
      <c r="C196">
        <v>17.521720500000001</v>
      </c>
    </row>
    <row r="197" spans="1:3" x14ac:dyDescent="0.25">
      <c r="A197" t="s">
        <v>112</v>
      </c>
      <c r="B197">
        <v>101.724493</v>
      </c>
      <c r="C197">
        <v>17.510217999999998</v>
      </c>
    </row>
    <row r="198" spans="1:3" x14ac:dyDescent="0.25">
      <c r="A198" t="s">
        <v>3</v>
      </c>
      <c r="B198">
        <v>101.7098654</v>
      </c>
      <c r="C198">
        <v>12.776799799999999</v>
      </c>
    </row>
    <row r="199" spans="1:3" x14ac:dyDescent="0.25">
      <c r="A199" t="s">
        <v>113</v>
      </c>
      <c r="B199">
        <v>101.7094989</v>
      </c>
      <c r="C199">
        <v>12.7135392</v>
      </c>
    </row>
    <row r="200" spans="1:3" x14ac:dyDescent="0.25">
      <c r="A200" t="s">
        <v>25</v>
      </c>
      <c r="B200">
        <v>101.7072965</v>
      </c>
      <c r="C200">
        <v>17.700509100000001</v>
      </c>
    </row>
    <row r="201" spans="1:3" x14ac:dyDescent="0.25">
      <c r="A201" t="s">
        <v>3</v>
      </c>
      <c r="B201">
        <v>101.691575</v>
      </c>
      <c r="C201">
        <v>12.782899</v>
      </c>
    </row>
    <row r="202" spans="1:3" x14ac:dyDescent="0.25">
      <c r="A202" t="s">
        <v>3</v>
      </c>
      <c r="B202">
        <v>101.6855193</v>
      </c>
      <c r="C202">
        <v>12.784607899999999</v>
      </c>
    </row>
    <row r="203" spans="1:3" x14ac:dyDescent="0.25">
      <c r="A203" t="s">
        <v>25</v>
      </c>
      <c r="B203">
        <v>101.6751878</v>
      </c>
      <c r="C203">
        <v>12.8447601</v>
      </c>
    </row>
    <row r="204" spans="1:3" x14ac:dyDescent="0.25">
      <c r="A204" t="s">
        <v>3</v>
      </c>
      <c r="B204">
        <v>101.645826</v>
      </c>
      <c r="C204">
        <v>12.792025000000001</v>
      </c>
    </row>
    <row r="205" spans="1:3" x14ac:dyDescent="0.25">
      <c r="A205" t="s">
        <v>114</v>
      </c>
      <c r="B205">
        <v>101.6385638</v>
      </c>
      <c r="C205">
        <v>12.656560499999999</v>
      </c>
    </row>
    <row r="206" spans="1:3" x14ac:dyDescent="0.25">
      <c r="A206" t="s">
        <v>3</v>
      </c>
      <c r="B206">
        <v>101.631366</v>
      </c>
      <c r="C206">
        <v>12.76887</v>
      </c>
    </row>
    <row r="207" spans="1:3" x14ac:dyDescent="0.25">
      <c r="A207" t="s">
        <v>78</v>
      </c>
      <c r="B207">
        <v>101.6311499</v>
      </c>
      <c r="C207">
        <v>12.768541600000001</v>
      </c>
    </row>
    <row r="208" spans="1:3" x14ac:dyDescent="0.25">
      <c r="A208" t="s">
        <v>115</v>
      </c>
      <c r="B208">
        <v>101.5226502</v>
      </c>
      <c r="C208">
        <v>12.9354899</v>
      </c>
    </row>
    <row r="209" spans="1:3" x14ac:dyDescent="0.25">
      <c r="A209" t="s">
        <v>3</v>
      </c>
      <c r="B209">
        <v>101.5175752</v>
      </c>
      <c r="C209">
        <v>12.638087499999999</v>
      </c>
    </row>
    <row r="210" spans="1:3" x14ac:dyDescent="0.25">
      <c r="A210" t="s">
        <v>116</v>
      </c>
      <c r="B210">
        <v>101.44719000000001</v>
      </c>
      <c r="C210">
        <v>13.0215728</v>
      </c>
    </row>
    <row r="211" spans="1:3" x14ac:dyDescent="0.25">
      <c r="A211" t="s">
        <v>117</v>
      </c>
      <c r="B211">
        <v>101.4470297</v>
      </c>
      <c r="C211">
        <v>13.021489600000001</v>
      </c>
    </row>
    <row r="212" spans="1:3" x14ac:dyDescent="0.25">
      <c r="A212" t="s">
        <v>3</v>
      </c>
      <c r="B212">
        <v>101.4434353</v>
      </c>
      <c r="C212">
        <v>13.001276300000001</v>
      </c>
    </row>
    <row r="213" spans="1:3" x14ac:dyDescent="0.25">
      <c r="A213" t="s">
        <v>118</v>
      </c>
      <c r="B213">
        <v>101.4395406</v>
      </c>
      <c r="C213">
        <v>14.5172984</v>
      </c>
    </row>
    <row r="214" spans="1:3" x14ac:dyDescent="0.25">
      <c r="A214" t="s">
        <v>3</v>
      </c>
      <c r="B214">
        <v>101.433581</v>
      </c>
      <c r="C214">
        <v>14.66629</v>
      </c>
    </row>
    <row r="215" spans="1:3" x14ac:dyDescent="0.25">
      <c r="A215" t="s">
        <v>25</v>
      </c>
      <c r="B215">
        <v>101.4259636</v>
      </c>
      <c r="C215">
        <v>14.6389934</v>
      </c>
    </row>
    <row r="216" spans="1:3" x14ac:dyDescent="0.25">
      <c r="A216" t="s">
        <v>22</v>
      </c>
      <c r="B216">
        <v>101.4233017</v>
      </c>
      <c r="C216">
        <v>17.627178199999999</v>
      </c>
    </row>
    <row r="217" spans="1:3" x14ac:dyDescent="0.25">
      <c r="A217" t="s">
        <v>119</v>
      </c>
      <c r="B217">
        <v>101.40382820000001</v>
      </c>
      <c r="C217">
        <v>14.687390799999999</v>
      </c>
    </row>
    <row r="218" spans="1:3" x14ac:dyDescent="0.25">
      <c r="A218" t="s">
        <v>120</v>
      </c>
      <c r="B218">
        <v>101.375794</v>
      </c>
      <c r="C218">
        <v>13.154524</v>
      </c>
    </row>
    <row r="219" spans="1:3" x14ac:dyDescent="0.25">
      <c r="A219" t="s">
        <v>121</v>
      </c>
      <c r="B219">
        <v>101.3676253</v>
      </c>
      <c r="C219">
        <v>17.456021700000001</v>
      </c>
    </row>
    <row r="220" spans="1:3" x14ac:dyDescent="0.25">
      <c r="A220" t="s">
        <v>3</v>
      </c>
      <c r="B220">
        <v>101.3658004</v>
      </c>
      <c r="C220">
        <v>12.675409200000001</v>
      </c>
    </row>
    <row r="221" spans="1:3" x14ac:dyDescent="0.25">
      <c r="A221" t="s">
        <v>25</v>
      </c>
      <c r="B221">
        <v>101.3540804</v>
      </c>
      <c r="C221">
        <v>12.7823677</v>
      </c>
    </row>
    <row r="222" spans="1:3" x14ac:dyDescent="0.25">
      <c r="A222" t="s">
        <v>122</v>
      </c>
      <c r="B222">
        <v>101.352592</v>
      </c>
      <c r="C222">
        <v>12.644178999999999</v>
      </c>
    </row>
    <row r="223" spans="1:3" x14ac:dyDescent="0.25">
      <c r="A223" t="s">
        <v>123</v>
      </c>
      <c r="B223">
        <v>101.3341065</v>
      </c>
      <c r="C223">
        <v>12.6544699</v>
      </c>
    </row>
    <row r="224" spans="1:3" x14ac:dyDescent="0.25">
      <c r="A224" t="s">
        <v>3</v>
      </c>
      <c r="B224">
        <v>101.3321352</v>
      </c>
      <c r="C224">
        <v>14.6588741</v>
      </c>
    </row>
    <row r="225" spans="1:3" x14ac:dyDescent="0.25">
      <c r="A225" t="s">
        <v>3</v>
      </c>
      <c r="B225">
        <v>101.3277173</v>
      </c>
      <c r="C225">
        <v>12.658489299999999</v>
      </c>
    </row>
    <row r="226" spans="1:3" x14ac:dyDescent="0.25">
      <c r="A226" t="s">
        <v>124</v>
      </c>
      <c r="B226">
        <v>101.3174164</v>
      </c>
      <c r="C226">
        <v>14.655083100000001</v>
      </c>
    </row>
    <row r="227" spans="1:3" x14ac:dyDescent="0.25">
      <c r="A227" t="s">
        <v>3</v>
      </c>
      <c r="B227">
        <v>101.3066925</v>
      </c>
      <c r="C227">
        <v>14.150229400000001</v>
      </c>
    </row>
    <row r="228" spans="1:3" x14ac:dyDescent="0.25">
      <c r="A228" t="s">
        <v>125</v>
      </c>
      <c r="B228">
        <v>101.3066707</v>
      </c>
      <c r="C228">
        <v>13.6095019</v>
      </c>
    </row>
    <row r="229" spans="1:3" x14ac:dyDescent="0.25">
      <c r="A229" t="s">
        <v>126</v>
      </c>
      <c r="B229">
        <v>101.3057283</v>
      </c>
      <c r="C229">
        <v>12.689909999999999</v>
      </c>
    </row>
    <row r="230" spans="1:3" x14ac:dyDescent="0.25">
      <c r="A230" t="s">
        <v>127</v>
      </c>
      <c r="B230">
        <v>101.286699</v>
      </c>
      <c r="C230">
        <v>12.750887499999999</v>
      </c>
    </row>
    <row r="231" spans="1:3" x14ac:dyDescent="0.25">
      <c r="A231" t="s">
        <v>128</v>
      </c>
      <c r="B231">
        <v>101.2864616</v>
      </c>
      <c r="C231">
        <v>12.75089</v>
      </c>
    </row>
    <row r="232" spans="1:3" x14ac:dyDescent="0.25">
      <c r="A232" t="s">
        <v>3</v>
      </c>
      <c r="B232">
        <v>101.28417399999999</v>
      </c>
      <c r="C232">
        <v>13.1628428</v>
      </c>
    </row>
    <row r="233" spans="1:3" x14ac:dyDescent="0.25">
      <c r="A233" t="s">
        <v>129</v>
      </c>
      <c r="B233">
        <v>101.26975090000001</v>
      </c>
      <c r="C233">
        <v>12.682400100000001</v>
      </c>
    </row>
    <row r="234" spans="1:3" x14ac:dyDescent="0.25">
      <c r="A234" t="s">
        <v>107</v>
      </c>
      <c r="B234">
        <v>101.2668235</v>
      </c>
      <c r="C234">
        <v>12.697176600000001</v>
      </c>
    </row>
    <row r="235" spans="1:3" x14ac:dyDescent="0.25">
      <c r="A235" t="s">
        <v>3</v>
      </c>
      <c r="B235">
        <v>101.25872819999999</v>
      </c>
      <c r="C235">
        <v>17.366856299999998</v>
      </c>
    </row>
    <row r="236" spans="1:3" x14ac:dyDescent="0.25">
      <c r="A236" t="s">
        <v>130</v>
      </c>
      <c r="B236">
        <v>101.25379</v>
      </c>
      <c r="C236">
        <v>14.247302299999999</v>
      </c>
    </row>
    <row r="237" spans="1:3" x14ac:dyDescent="0.25">
      <c r="A237" t="s">
        <v>98</v>
      </c>
      <c r="B237">
        <v>101.2424895</v>
      </c>
      <c r="C237">
        <v>13.2125339</v>
      </c>
    </row>
    <row r="238" spans="1:3" x14ac:dyDescent="0.25">
      <c r="A238" t="s">
        <v>131</v>
      </c>
      <c r="B238">
        <v>101.24228600000001</v>
      </c>
      <c r="C238">
        <v>13.212350499999999</v>
      </c>
    </row>
    <row r="239" spans="1:3" x14ac:dyDescent="0.25">
      <c r="A239" t="s">
        <v>3</v>
      </c>
      <c r="B239">
        <v>101.238146</v>
      </c>
      <c r="C239">
        <v>14.63265</v>
      </c>
    </row>
    <row r="240" spans="1:3" x14ac:dyDescent="0.25">
      <c r="A240" t="s">
        <v>132</v>
      </c>
      <c r="B240">
        <v>101.2372883</v>
      </c>
      <c r="C240">
        <v>13.238394599999999</v>
      </c>
    </row>
    <row r="241" spans="1:3" x14ac:dyDescent="0.25">
      <c r="A241" t="s">
        <v>22</v>
      </c>
      <c r="B241">
        <v>101.23728730000001</v>
      </c>
      <c r="C241">
        <v>13.238398200000001</v>
      </c>
    </row>
    <row r="242" spans="1:3" x14ac:dyDescent="0.25">
      <c r="A242" t="s">
        <v>133</v>
      </c>
      <c r="B242">
        <v>101.2135938</v>
      </c>
      <c r="C242">
        <v>13.7414515</v>
      </c>
    </row>
    <row r="243" spans="1:3" x14ac:dyDescent="0.25">
      <c r="A243" t="s">
        <v>78</v>
      </c>
      <c r="B243">
        <v>101.1901823</v>
      </c>
      <c r="C243">
        <v>12.7552427</v>
      </c>
    </row>
    <row r="244" spans="1:3" x14ac:dyDescent="0.25">
      <c r="A244" t="s">
        <v>25</v>
      </c>
      <c r="B244">
        <v>101.184708</v>
      </c>
      <c r="C244">
        <v>13.666131099999999</v>
      </c>
    </row>
    <row r="245" spans="1:3" x14ac:dyDescent="0.25">
      <c r="A245" t="s">
        <v>3</v>
      </c>
      <c r="B245">
        <v>101.16418400000001</v>
      </c>
      <c r="C245">
        <v>12.76169</v>
      </c>
    </row>
    <row r="246" spans="1:3" x14ac:dyDescent="0.25">
      <c r="A246" t="s">
        <v>134</v>
      </c>
      <c r="B246">
        <v>101.1539635</v>
      </c>
      <c r="C246">
        <v>17.273711500000001</v>
      </c>
    </row>
    <row r="247" spans="1:3" x14ac:dyDescent="0.25">
      <c r="A247" t="s">
        <v>135</v>
      </c>
      <c r="B247">
        <v>101.15392370000001</v>
      </c>
      <c r="C247">
        <v>17.2739118</v>
      </c>
    </row>
    <row r="248" spans="1:3" x14ac:dyDescent="0.25">
      <c r="A248" t="s">
        <v>136</v>
      </c>
      <c r="B248">
        <v>101.1519931</v>
      </c>
      <c r="C248">
        <v>12.722493999999999</v>
      </c>
    </row>
    <row r="249" spans="1:3" x14ac:dyDescent="0.25">
      <c r="A249" t="s">
        <v>137</v>
      </c>
      <c r="B249">
        <v>101.15107999999999</v>
      </c>
      <c r="C249">
        <v>12.724019999999999</v>
      </c>
    </row>
    <row r="250" spans="1:3" x14ac:dyDescent="0.25">
      <c r="A250" t="s">
        <v>3</v>
      </c>
      <c r="B250">
        <v>101.14635699999999</v>
      </c>
      <c r="C250">
        <v>17.292186999999998</v>
      </c>
    </row>
    <row r="251" spans="1:3" x14ac:dyDescent="0.25">
      <c r="A251" t="s">
        <v>138</v>
      </c>
      <c r="B251">
        <v>101.14365650000001</v>
      </c>
      <c r="C251">
        <v>12.8080886</v>
      </c>
    </row>
    <row r="252" spans="1:3" x14ac:dyDescent="0.25">
      <c r="A252" t="s">
        <v>3</v>
      </c>
      <c r="B252">
        <v>101.126109</v>
      </c>
      <c r="C252">
        <v>12.737636999999999</v>
      </c>
    </row>
    <row r="253" spans="1:3" x14ac:dyDescent="0.25">
      <c r="A253" t="s">
        <v>3</v>
      </c>
      <c r="B253">
        <v>101.1225493</v>
      </c>
      <c r="C253">
        <v>13.660182199999999</v>
      </c>
    </row>
    <row r="254" spans="1:3" x14ac:dyDescent="0.25">
      <c r="A254" t="s">
        <v>139</v>
      </c>
      <c r="B254">
        <v>101.11859920000001</v>
      </c>
      <c r="C254">
        <v>13.6612388</v>
      </c>
    </row>
    <row r="255" spans="1:3" x14ac:dyDescent="0.25">
      <c r="A255" t="s">
        <v>140</v>
      </c>
      <c r="B255">
        <v>101.11268699999999</v>
      </c>
      <c r="C255">
        <v>13.614267</v>
      </c>
    </row>
    <row r="256" spans="1:3" x14ac:dyDescent="0.25">
      <c r="A256" t="s">
        <v>3</v>
      </c>
      <c r="B256">
        <v>101.0925463</v>
      </c>
      <c r="C256">
        <v>14.621787599999999</v>
      </c>
    </row>
    <row r="257" spans="1:3" x14ac:dyDescent="0.25">
      <c r="A257" t="s">
        <v>3</v>
      </c>
      <c r="B257">
        <v>101.076522</v>
      </c>
      <c r="C257">
        <v>12.736166000000001</v>
      </c>
    </row>
    <row r="258" spans="1:3" x14ac:dyDescent="0.25">
      <c r="A258" t="s">
        <v>3</v>
      </c>
      <c r="B258">
        <v>101.0513509</v>
      </c>
      <c r="C258">
        <v>13.6759834</v>
      </c>
    </row>
    <row r="259" spans="1:3" x14ac:dyDescent="0.25">
      <c r="A259" t="s">
        <v>141</v>
      </c>
      <c r="B259">
        <v>101.0144799</v>
      </c>
      <c r="C259">
        <v>13.591821899999999</v>
      </c>
    </row>
    <row r="260" spans="1:3" x14ac:dyDescent="0.25">
      <c r="A260" t="s">
        <v>22</v>
      </c>
      <c r="B260">
        <v>101.0088476</v>
      </c>
      <c r="C260">
        <v>13.3949582</v>
      </c>
    </row>
    <row r="261" spans="1:3" x14ac:dyDescent="0.25">
      <c r="A261" t="s">
        <v>69</v>
      </c>
      <c r="B261">
        <v>101.0064423</v>
      </c>
      <c r="C261">
        <v>13.541631300000001</v>
      </c>
    </row>
    <row r="262" spans="1:3" x14ac:dyDescent="0.25">
      <c r="A262" t="s">
        <v>3</v>
      </c>
      <c r="B262">
        <v>101.00032</v>
      </c>
      <c r="C262">
        <v>13.150448000000001</v>
      </c>
    </row>
    <row r="263" spans="1:3" x14ac:dyDescent="0.25">
      <c r="A263" t="s">
        <v>142</v>
      </c>
      <c r="B263">
        <v>100.9860757</v>
      </c>
      <c r="C263">
        <v>13.1348094</v>
      </c>
    </row>
    <row r="264" spans="1:3" x14ac:dyDescent="0.25">
      <c r="A264" t="s">
        <v>143</v>
      </c>
      <c r="B264">
        <v>100.983394</v>
      </c>
      <c r="C264">
        <v>12.729229999999999</v>
      </c>
    </row>
    <row r="265" spans="1:3" x14ac:dyDescent="0.25">
      <c r="A265" t="s">
        <v>3</v>
      </c>
      <c r="B265">
        <v>100.9604124</v>
      </c>
      <c r="C265">
        <v>13.320194300000001</v>
      </c>
    </row>
    <row r="266" spans="1:3" x14ac:dyDescent="0.25">
      <c r="A266" t="s">
        <v>3</v>
      </c>
      <c r="B266">
        <v>100.9549604</v>
      </c>
      <c r="C266">
        <v>13.3096946</v>
      </c>
    </row>
    <row r="267" spans="1:3" x14ac:dyDescent="0.25">
      <c r="A267" t="s">
        <v>144</v>
      </c>
      <c r="B267">
        <v>100.9524528</v>
      </c>
      <c r="C267">
        <v>13.3175089</v>
      </c>
    </row>
    <row r="268" spans="1:3" x14ac:dyDescent="0.25">
      <c r="A268" t="s">
        <v>3</v>
      </c>
      <c r="B268">
        <v>100.93571180000001</v>
      </c>
      <c r="C268">
        <v>13.2756357</v>
      </c>
    </row>
    <row r="269" spans="1:3" x14ac:dyDescent="0.25">
      <c r="A269" t="s">
        <v>145</v>
      </c>
      <c r="B269">
        <v>100.9322112</v>
      </c>
      <c r="C269">
        <v>13.1821053</v>
      </c>
    </row>
    <row r="270" spans="1:3" x14ac:dyDescent="0.25">
      <c r="A270" t="s">
        <v>3</v>
      </c>
      <c r="B270">
        <v>100.9179362</v>
      </c>
      <c r="C270">
        <v>19.181089</v>
      </c>
    </row>
    <row r="271" spans="1:3" x14ac:dyDescent="0.25">
      <c r="A271" t="s">
        <v>3</v>
      </c>
      <c r="B271">
        <v>100.9172753</v>
      </c>
      <c r="C271">
        <v>13.127060699999999</v>
      </c>
    </row>
    <row r="272" spans="1:3" x14ac:dyDescent="0.25">
      <c r="A272" t="s">
        <v>146</v>
      </c>
      <c r="B272">
        <v>100.904439</v>
      </c>
      <c r="C272">
        <v>13.676392</v>
      </c>
    </row>
    <row r="273" spans="1:3" x14ac:dyDescent="0.25">
      <c r="A273" t="s">
        <v>3</v>
      </c>
      <c r="B273">
        <v>100.89691929999999</v>
      </c>
      <c r="C273">
        <v>12.9066133</v>
      </c>
    </row>
    <row r="274" spans="1:3" x14ac:dyDescent="0.25">
      <c r="A274" t="s">
        <v>147</v>
      </c>
      <c r="B274">
        <v>100.892912</v>
      </c>
      <c r="C274">
        <v>12.683376000000001</v>
      </c>
    </row>
    <row r="275" spans="1:3" x14ac:dyDescent="0.25">
      <c r="A275" t="s">
        <v>3</v>
      </c>
      <c r="B275">
        <v>100.8885894</v>
      </c>
      <c r="C275">
        <v>12.909055499999999</v>
      </c>
    </row>
    <row r="276" spans="1:3" x14ac:dyDescent="0.25">
      <c r="A276" t="s">
        <v>148</v>
      </c>
      <c r="B276">
        <v>100.8875086</v>
      </c>
      <c r="C276">
        <v>14.6348386</v>
      </c>
    </row>
    <row r="277" spans="1:3" x14ac:dyDescent="0.25">
      <c r="A277" t="s">
        <v>16</v>
      </c>
      <c r="B277">
        <v>100.88029779999999</v>
      </c>
      <c r="C277">
        <v>19.4152752</v>
      </c>
    </row>
    <row r="278" spans="1:3" x14ac:dyDescent="0.25">
      <c r="A278" t="s">
        <v>149</v>
      </c>
      <c r="B278">
        <v>100.87689760000001</v>
      </c>
      <c r="C278">
        <v>17.996343899999999</v>
      </c>
    </row>
    <row r="279" spans="1:3" x14ac:dyDescent="0.25">
      <c r="A279" t="s">
        <v>98</v>
      </c>
      <c r="B279">
        <v>100.86944819999999</v>
      </c>
      <c r="C279">
        <v>14.6892587</v>
      </c>
    </row>
    <row r="280" spans="1:3" x14ac:dyDescent="0.25">
      <c r="A280" t="s">
        <v>3</v>
      </c>
      <c r="B280">
        <v>100.8435789</v>
      </c>
      <c r="C280">
        <v>13.585978600000001</v>
      </c>
    </row>
    <row r="281" spans="1:3" x14ac:dyDescent="0.25">
      <c r="A281" t="s">
        <v>150</v>
      </c>
      <c r="B281">
        <v>100.8267522</v>
      </c>
      <c r="C281">
        <v>14.711899799999999</v>
      </c>
    </row>
    <row r="282" spans="1:3" x14ac:dyDescent="0.25">
      <c r="A282" t="s">
        <v>151</v>
      </c>
      <c r="B282">
        <v>100.8262371</v>
      </c>
      <c r="C282">
        <v>14.712932500000001</v>
      </c>
    </row>
    <row r="283" spans="1:3" x14ac:dyDescent="0.25">
      <c r="A283" t="s">
        <v>3</v>
      </c>
      <c r="B283">
        <v>100.825901</v>
      </c>
      <c r="C283">
        <v>13.590854999999999</v>
      </c>
    </row>
    <row r="284" spans="1:3" x14ac:dyDescent="0.25">
      <c r="A284" t="s">
        <v>152</v>
      </c>
      <c r="B284">
        <v>100.8122518</v>
      </c>
      <c r="C284">
        <v>19.121039700000001</v>
      </c>
    </row>
    <row r="285" spans="1:3" x14ac:dyDescent="0.25">
      <c r="A285" t="s">
        <v>153</v>
      </c>
      <c r="B285">
        <v>100.7996569</v>
      </c>
      <c r="C285">
        <v>14.7239716</v>
      </c>
    </row>
    <row r="286" spans="1:3" x14ac:dyDescent="0.25">
      <c r="A286" t="s">
        <v>154</v>
      </c>
      <c r="B286">
        <v>100.7525284</v>
      </c>
      <c r="C286">
        <v>14.633100600000001</v>
      </c>
    </row>
    <row r="287" spans="1:3" x14ac:dyDescent="0.25">
      <c r="A287" t="s">
        <v>3</v>
      </c>
      <c r="B287">
        <v>100.73837779999999</v>
      </c>
      <c r="C287">
        <v>14.5657929</v>
      </c>
    </row>
    <row r="288" spans="1:3" x14ac:dyDescent="0.25">
      <c r="A288" t="s">
        <v>107</v>
      </c>
      <c r="B288">
        <v>100.7232875</v>
      </c>
      <c r="C288">
        <v>13.674405</v>
      </c>
    </row>
    <row r="289" spans="1:3" x14ac:dyDescent="0.25">
      <c r="A289" t="s">
        <v>3</v>
      </c>
      <c r="B289">
        <v>100.70881300000001</v>
      </c>
      <c r="C289">
        <v>14.767989999999999</v>
      </c>
    </row>
    <row r="290" spans="1:3" x14ac:dyDescent="0.25">
      <c r="A290" t="s">
        <v>3</v>
      </c>
      <c r="B290">
        <v>100.7064925</v>
      </c>
      <c r="C290">
        <v>13.6251798</v>
      </c>
    </row>
    <row r="291" spans="1:3" x14ac:dyDescent="0.25">
      <c r="A291" t="s">
        <v>155</v>
      </c>
      <c r="B291">
        <v>100.6756381</v>
      </c>
      <c r="C291">
        <v>14.7979787</v>
      </c>
    </row>
    <row r="292" spans="1:3" x14ac:dyDescent="0.25">
      <c r="A292" t="s">
        <v>3</v>
      </c>
      <c r="B292">
        <v>100.6685444</v>
      </c>
      <c r="C292">
        <v>14.793827500000001</v>
      </c>
    </row>
    <row r="293" spans="1:3" x14ac:dyDescent="0.25">
      <c r="A293" t="s">
        <v>3</v>
      </c>
      <c r="B293">
        <v>100.66835</v>
      </c>
      <c r="C293">
        <v>13.65658</v>
      </c>
    </row>
    <row r="294" spans="1:3" x14ac:dyDescent="0.25">
      <c r="A294" t="s">
        <v>25</v>
      </c>
      <c r="B294">
        <v>100.6602839</v>
      </c>
      <c r="C294">
        <v>14.8481063</v>
      </c>
    </row>
    <row r="295" spans="1:3" x14ac:dyDescent="0.25">
      <c r="A295" t="s">
        <v>3</v>
      </c>
      <c r="B295">
        <v>100.6502473</v>
      </c>
      <c r="C295">
        <v>13.7316471</v>
      </c>
    </row>
    <row r="296" spans="1:3" x14ac:dyDescent="0.25">
      <c r="A296" t="s">
        <v>3</v>
      </c>
      <c r="B296">
        <v>100.64724289999999</v>
      </c>
      <c r="C296">
        <v>13.8132646</v>
      </c>
    </row>
    <row r="297" spans="1:3" x14ac:dyDescent="0.25">
      <c r="A297" t="s">
        <v>3</v>
      </c>
      <c r="B297">
        <v>100.647081</v>
      </c>
      <c r="C297">
        <v>14.825085</v>
      </c>
    </row>
    <row r="298" spans="1:3" x14ac:dyDescent="0.25">
      <c r="A298" t="s">
        <v>156</v>
      </c>
      <c r="B298">
        <v>100.64701959999999</v>
      </c>
      <c r="C298">
        <v>14.828175399999999</v>
      </c>
    </row>
    <row r="299" spans="1:3" x14ac:dyDescent="0.25">
      <c r="A299" t="s">
        <v>157</v>
      </c>
      <c r="B299">
        <v>100.6461535</v>
      </c>
      <c r="C299">
        <v>13.6749785</v>
      </c>
    </row>
    <row r="300" spans="1:3" x14ac:dyDescent="0.25">
      <c r="A300" t="s">
        <v>10</v>
      </c>
      <c r="B300">
        <v>100.64298789999999</v>
      </c>
      <c r="C300">
        <v>13.657652199999999</v>
      </c>
    </row>
    <row r="301" spans="1:3" x14ac:dyDescent="0.25">
      <c r="A301" t="s">
        <v>158</v>
      </c>
      <c r="B301">
        <v>100.640688</v>
      </c>
      <c r="C301">
        <v>14.806793000000001</v>
      </c>
    </row>
    <row r="302" spans="1:3" x14ac:dyDescent="0.25">
      <c r="A302" t="s">
        <v>10</v>
      </c>
      <c r="B302">
        <v>100.63952999999999</v>
      </c>
      <c r="C302">
        <v>13.622101000000001</v>
      </c>
    </row>
    <row r="303" spans="1:3" x14ac:dyDescent="0.25">
      <c r="A303" t="s">
        <v>159</v>
      </c>
      <c r="B303">
        <v>100.633683</v>
      </c>
      <c r="C303">
        <v>14.801114</v>
      </c>
    </row>
    <row r="304" spans="1:3" x14ac:dyDescent="0.25">
      <c r="A304" t="s">
        <v>160</v>
      </c>
      <c r="B304">
        <v>100.62077789999999</v>
      </c>
      <c r="C304">
        <v>14.8027578</v>
      </c>
    </row>
    <row r="305" spans="1:3" x14ac:dyDescent="0.25">
      <c r="A305" t="s">
        <v>25</v>
      </c>
      <c r="B305">
        <v>100.6204031</v>
      </c>
      <c r="C305">
        <v>14.802826700000001</v>
      </c>
    </row>
    <row r="306" spans="1:3" x14ac:dyDescent="0.25">
      <c r="A306" t="s">
        <v>161</v>
      </c>
      <c r="B306">
        <v>100.6202974</v>
      </c>
      <c r="C306">
        <v>13.6622726</v>
      </c>
    </row>
    <row r="307" spans="1:3" x14ac:dyDescent="0.25">
      <c r="A307" t="s">
        <v>3</v>
      </c>
      <c r="B307">
        <v>100.62019600000001</v>
      </c>
      <c r="C307">
        <v>13.810006</v>
      </c>
    </row>
    <row r="308" spans="1:3" x14ac:dyDescent="0.25">
      <c r="A308" t="s">
        <v>162</v>
      </c>
      <c r="B308">
        <v>100.61716490000001</v>
      </c>
      <c r="C308">
        <v>13.633322100000001</v>
      </c>
    </row>
    <row r="309" spans="1:3" x14ac:dyDescent="0.25">
      <c r="A309" t="s">
        <v>3</v>
      </c>
      <c r="B309">
        <v>100.6156053</v>
      </c>
      <c r="C309">
        <v>13.6057916</v>
      </c>
    </row>
    <row r="310" spans="1:3" x14ac:dyDescent="0.25">
      <c r="A310" t="s">
        <v>3</v>
      </c>
      <c r="B310">
        <v>100.6132865</v>
      </c>
      <c r="C310">
        <v>13.7981569</v>
      </c>
    </row>
    <row r="311" spans="1:3" x14ac:dyDescent="0.25">
      <c r="A311" t="s">
        <v>163</v>
      </c>
      <c r="B311">
        <v>100.611546</v>
      </c>
      <c r="C311">
        <v>13.6362617</v>
      </c>
    </row>
    <row r="312" spans="1:3" x14ac:dyDescent="0.25">
      <c r="A312" t="s">
        <v>3</v>
      </c>
      <c r="B312">
        <v>100.6114984</v>
      </c>
      <c r="C312">
        <v>13.558949</v>
      </c>
    </row>
    <row r="313" spans="1:3" x14ac:dyDescent="0.25">
      <c r="A313" t="s">
        <v>3</v>
      </c>
      <c r="B313">
        <v>100.61045439999999</v>
      </c>
      <c r="C313">
        <v>14.791354800000001</v>
      </c>
    </row>
    <row r="314" spans="1:3" x14ac:dyDescent="0.25">
      <c r="A314" t="s">
        <v>3</v>
      </c>
      <c r="B314">
        <v>100.60614940000001</v>
      </c>
      <c r="C314">
        <v>13.5815252</v>
      </c>
    </row>
    <row r="315" spans="1:3" x14ac:dyDescent="0.25">
      <c r="A315" t="s">
        <v>3</v>
      </c>
      <c r="B315">
        <v>100.6038416</v>
      </c>
      <c r="C315">
        <v>13.597690500000001</v>
      </c>
    </row>
    <row r="316" spans="1:3" x14ac:dyDescent="0.25">
      <c r="A316" t="s">
        <v>3</v>
      </c>
      <c r="B316">
        <v>100.6036204</v>
      </c>
      <c r="C316">
        <v>13.7450942</v>
      </c>
    </row>
    <row r="317" spans="1:3" x14ac:dyDescent="0.25">
      <c r="A317" t="s">
        <v>3</v>
      </c>
      <c r="B317">
        <v>100.59752109999999</v>
      </c>
      <c r="C317">
        <v>13.767841799999999</v>
      </c>
    </row>
    <row r="318" spans="1:3" x14ac:dyDescent="0.25">
      <c r="A318" t="s">
        <v>10</v>
      </c>
      <c r="B318">
        <v>100.59245110000001</v>
      </c>
      <c r="C318">
        <v>13.613797699999999</v>
      </c>
    </row>
    <row r="319" spans="1:3" x14ac:dyDescent="0.25">
      <c r="A319" t="s">
        <v>10</v>
      </c>
      <c r="B319">
        <v>100.59182300000001</v>
      </c>
      <c r="C319">
        <v>13.637320000000001</v>
      </c>
    </row>
    <row r="320" spans="1:3" x14ac:dyDescent="0.25">
      <c r="A320" t="s">
        <v>3</v>
      </c>
      <c r="B320">
        <v>100.59107299999999</v>
      </c>
      <c r="C320">
        <v>13.86675</v>
      </c>
    </row>
    <row r="321" spans="1:3" x14ac:dyDescent="0.25">
      <c r="A321" t="s">
        <v>78</v>
      </c>
      <c r="B321">
        <v>100.58939100000001</v>
      </c>
      <c r="C321">
        <v>13.712443</v>
      </c>
    </row>
    <row r="322" spans="1:3" x14ac:dyDescent="0.25">
      <c r="A322" t="s">
        <v>3</v>
      </c>
      <c r="B322">
        <v>100.588239</v>
      </c>
      <c r="C322">
        <v>13.769581000000001</v>
      </c>
    </row>
    <row r="323" spans="1:3" x14ac:dyDescent="0.25">
      <c r="A323" t="s">
        <v>3</v>
      </c>
      <c r="B323">
        <v>100.5670471</v>
      </c>
      <c r="C323">
        <v>13.7825822</v>
      </c>
    </row>
    <row r="324" spans="1:3" x14ac:dyDescent="0.25">
      <c r="A324" t="s">
        <v>164</v>
      </c>
      <c r="B324">
        <v>100.5528372</v>
      </c>
      <c r="C324">
        <v>13.7420309</v>
      </c>
    </row>
    <row r="325" spans="1:3" x14ac:dyDescent="0.25">
      <c r="A325" t="s">
        <v>3</v>
      </c>
      <c r="B325">
        <v>100.5477829</v>
      </c>
      <c r="C325">
        <v>13.6123759</v>
      </c>
    </row>
    <row r="326" spans="1:3" x14ac:dyDescent="0.25">
      <c r="A326" t="s">
        <v>165</v>
      </c>
      <c r="B326">
        <v>100.540818</v>
      </c>
      <c r="C326">
        <v>13.768834</v>
      </c>
    </row>
    <row r="327" spans="1:3" x14ac:dyDescent="0.25">
      <c r="B327">
        <v>100.54011180000001</v>
      </c>
      <c r="C327">
        <v>13.7146755</v>
      </c>
    </row>
    <row r="328" spans="1:3" x14ac:dyDescent="0.25">
      <c r="A328" t="s">
        <v>3</v>
      </c>
      <c r="B328">
        <v>100.5361619</v>
      </c>
      <c r="C328">
        <v>13.761678</v>
      </c>
    </row>
    <row r="329" spans="1:3" x14ac:dyDescent="0.25">
      <c r="A329" t="s">
        <v>3</v>
      </c>
      <c r="B329">
        <v>100.5283774</v>
      </c>
      <c r="C329">
        <v>13.789965199999999</v>
      </c>
    </row>
    <row r="330" spans="1:3" x14ac:dyDescent="0.25">
      <c r="A330" t="s">
        <v>166</v>
      </c>
      <c r="B330">
        <v>100.526898</v>
      </c>
      <c r="C330">
        <v>13.754306</v>
      </c>
    </row>
    <row r="331" spans="1:3" x14ac:dyDescent="0.25">
      <c r="A331" t="s">
        <v>167</v>
      </c>
      <c r="B331">
        <v>100.515613</v>
      </c>
      <c r="C331">
        <v>14.814571000000001</v>
      </c>
    </row>
    <row r="332" spans="1:3" x14ac:dyDescent="0.25">
      <c r="A332" t="s">
        <v>78</v>
      </c>
      <c r="B332">
        <v>100.50679409999999</v>
      </c>
      <c r="C332">
        <v>13.705683000000001</v>
      </c>
    </row>
    <row r="333" spans="1:3" x14ac:dyDescent="0.25">
      <c r="A333" t="s">
        <v>3</v>
      </c>
      <c r="B333">
        <v>100.50517739999999</v>
      </c>
      <c r="C333">
        <v>20.104230900000001</v>
      </c>
    </row>
    <row r="334" spans="1:3" x14ac:dyDescent="0.25">
      <c r="A334" t="s">
        <v>16</v>
      </c>
      <c r="B334">
        <v>100.4378686</v>
      </c>
      <c r="C334">
        <v>17.5566955</v>
      </c>
    </row>
    <row r="335" spans="1:3" x14ac:dyDescent="0.25">
      <c r="A335" t="s">
        <v>25</v>
      </c>
      <c r="B335">
        <v>100.43497910000001</v>
      </c>
      <c r="C335">
        <v>14.878948100000001</v>
      </c>
    </row>
    <row r="336" spans="1:3" x14ac:dyDescent="0.25">
      <c r="A336" t="s">
        <v>168</v>
      </c>
      <c r="B336">
        <v>100.428029</v>
      </c>
      <c r="C336">
        <v>14.8860671</v>
      </c>
    </row>
    <row r="337" spans="1:3" x14ac:dyDescent="0.25">
      <c r="A337" t="s">
        <v>169</v>
      </c>
      <c r="B337">
        <v>100.42276699999999</v>
      </c>
      <c r="C337">
        <v>14.880471999999999</v>
      </c>
    </row>
    <row r="338" spans="1:3" x14ac:dyDescent="0.25">
      <c r="A338" t="s">
        <v>170</v>
      </c>
      <c r="B338">
        <v>100.41158</v>
      </c>
      <c r="C338">
        <v>20.243812500000001</v>
      </c>
    </row>
    <row r="339" spans="1:3" x14ac:dyDescent="0.25">
      <c r="A339" t="s">
        <v>3</v>
      </c>
      <c r="B339">
        <v>100.41020260000001</v>
      </c>
      <c r="C339">
        <v>20.282677499999998</v>
      </c>
    </row>
    <row r="340" spans="1:3" x14ac:dyDescent="0.25">
      <c r="A340" t="s">
        <v>171</v>
      </c>
      <c r="B340">
        <v>100.40169880000001</v>
      </c>
      <c r="C340">
        <v>14.915949100000001</v>
      </c>
    </row>
    <row r="341" spans="1:3" x14ac:dyDescent="0.25">
      <c r="A341" t="s">
        <v>10</v>
      </c>
      <c r="B341">
        <v>100.395816</v>
      </c>
      <c r="C341">
        <v>14.897684999999999</v>
      </c>
    </row>
    <row r="342" spans="1:3" x14ac:dyDescent="0.25">
      <c r="A342" t="s">
        <v>172</v>
      </c>
      <c r="B342">
        <v>100.39538520000001</v>
      </c>
      <c r="C342">
        <v>14.8615955</v>
      </c>
    </row>
    <row r="343" spans="1:3" x14ac:dyDescent="0.25">
      <c r="A343" t="s">
        <v>3</v>
      </c>
      <c r="B343">
        <v>100.3938144</v>
      </c>
      <c r="C343">
        <v>13.625104</v>
      </c>
    </row>
    <row r="344" spans="1:3" x14ac:dyDescent="0.25">
      <c r="A344" t="s">
        <v>10</v>
      </c>
      <c r="B344">
        <v>100.393579</v>
      </c>
      <c r="C344">
        <v>13.625211200000001</v>
      </c>
    </row>
    <row r="345" spans="1:3" x14ac:dyDescent="0.25">
      <c r="A345" t="s">
        <v>173</v>
      </c>
      <c r="B345">
        <v>100.3930141</v>
      </c>
      <c r="C345">
        <v>14.893072399999999</v>
      </c>
    </row>
    <row r="346" spans="1:3" x14ac:dyDescent="0.25">
      <c r="A346" t="s">
        <v>25</v>
      </c>
      <c r="B346">
        <v>100.3913548</v>
      </c>
      <c r="C346">
        <v>16.3535988</v>
      </c>
    </row>
    <row r="347" spans="1:3" x14ac:dyDescent="0.25">
      <c r="A347" t="s">
        <v>174</v>
      </c>
      <c r="B347">
        <v>100.3905769</v>
      </c>
      <c r="C347">
        <v>14.760126899999999</v>
      </c>
    </row>
    <row r="348" spans="1:3" x14ac:dyDescent="0.25">
      <c r="A348" t="s">
        <v>3</v>
      </c>
      <c r="B348">
        <v>100.3898008</v>
      </c>
      <c r="C348">
        <v>13.6234737</v>
      </c>
    </row>
    <row r="349" spans="1:3" x14ac:dyDescent="0.25">
      <c r="A349" t="s">
        <v>3</v>
      </c>
      <c r="B349">
        <v>100.3834164</v>
      </c>
      <c r="C349">
        <v>13.615117700000001</v>
      </c>
    </row>
    <row r="350" spans="1:3" x14ac:dyDescent="0.25">
      <c r="A350" t="s">
        <v>175</v>
      </c>
      <c r="B350">
        <v>100.3785515</v>
      </c>
      <c r="C350">
        <v>20.0373664</v>
      </c>
    </row>
    <row r="351" spans="1:3" x14ac:dyDescent="0.25">
      <c r="A351" t="s">
        <v>176</v>
      </c>
      <c r="B351">
        <v>100.3782361</v>
      </c>
      <c r="C351">
        <v>20.037221500000001</v>
      </c>
    </row>
    <row r="352" spans="1:3" x14ac:dyDescent="0.25">
      <c r="A352" t="s">
        <v>78</v>
      </c>
      <c r="B352">
        <v>100.3625938</v>
      </c>
      <c r="C352">
        <v>16.830396400000001</v>
      </c>
    </row>
    <row r="353" spans="1:3" x14ac:dyDescent="0.25">
      <c r="A353" t="s">
        <v>3</v>
      </c>
      <c r="B353">
        <v>100.361366</v>
      </c>
      <c r="C353">
        <v>16.461683000000001</v>
      </c>
    </row>
    <row r="354" spans="1:3" x14ac:dyDescent="0.25">
      <c r="A354" t="s">
        <v>3</v>
      </c>
      <c r="B354">
        <v>100.35856459999999</v>
      </c>
      <c r="C354">
        <v>14.8120864</v>
      </c>
    </row>
    <row r="355" spans="1:3" x14ac:dyDescent="0.25">
      <c r="A355" t="s">
        <v>177</v>
      </c>
      <c r="B355">
        <v>100.35772900000001</v>
      </c>
      <c r="C355">
        <v>16.434304600000001</v>
      </c>
    </row>
    <row r="356" spans="1:3" x14ac:dyDescent="0.25">
      <c r="A356" t="s">
        <v>25</v>
      </c>
      <c r="B356">
        <v>100.3547665</v>
      </c>
      <c r="C356">
        <v>19.5141955</v>
      </c>
    </row>
    <row r="357" spans="1:3" x14ac:dyDescent="0.25">
      <c r="A357" t="s">
        <v>25</v>
      </c>
      <c r="B357">
        <v>100.3462589</v>
      </c>
      <c r="C357">
        <v>17.596252100000001</v>
      </c>
    </row>
    <row r="358" spans="1:3" x14ac:dyDescent="0.25">
      <c r="A358" t="s">
        <v>178</v>
      </c>
      <c r="B358">
        <v>100.3380018</v>
      </c>
      <c r="C358">
        <v>13.5933984</v>
      </c>
    </row>
    <row r="359" spans="1:3" x14ac:dyDescent="0.25">
      <c r="A359" t="s">
        <v>179</v>
      </c>
      <c r="B359">
        <v>100.32252029999999</v>
      </c>
      <c r="C359">
        <v>19.598149100000001</v>
      </c>
    </row>
    <row r="360" spans="1:3" x14ac:dyDescent="0.25">
      <c r="A360" t="s">
        <v>3</v>
      </c>
      <c r="B360">
        <v>100.32250550000001</v>
      </c>
      <c r="C360">
        <v>14.751945900000001</v>
      </c>
    </row>
    <row r="361" spans="1:3" x14ac:dyDescent="0.25">
      <c r="A361" t="s">
        <v>3</v>
      </c>
      <c r="B361">
        <v>100.31918760000001</v>
      </c>
      <c r="C361">
        <v>13.585203999999999</v>
      </c>
    </row>
    <row r="362" spans="1:3" x14ac:dyDescent="0.25">
      <c r="A362" t="s">
        <v>180</v>
      </c>
      <c r="B362">
        <v>100.31307649999999</v>
      </c>
      <c r="C362">
        <v>19.516100399999999</v>
      </c>
    </row>
    <row r="363" spans="1:3" x14ac:dyDescent="0.25">
      <c r="A363" t="s">
        <v>181</v>
      </c>
      <c r="B363">
        <v>100.3097107</v>
      </c>
      <c r="C363">
        <v>16.760191899999999</v>
      </c>
    </row>
    <row r="364" spans="1:3" x14ac:dyDescent="0.25">
      <c r="A364" t="s">
        <v>182</v>
      </c>
      <c r="B364">
        <v>100.3007628</v>
      </c>
      <c r="C364">
        <v>19.518599300000002</v>
      </c>
    </row>
    <row r="365" spans="1:3" x14ac:dyDescent="0.25">
      <c r="A365" t="s">
        <v>25</v>
      </c>
      <c r="B365">
        <v>100.29901460000001</v>
      </c>
      <c r="C365">
        <v>17.667689299999999</v>
      </c>
    </row>
    <row r="366" spans="1:3" x14ac:dyDescent="0.25">
      <c r="A366" t="s">
        <v>183</v>
      </c>
      <c r="B366">
        <v>100.29740580000001</v>
      </c>
      <c r="C366">
        <v>19.560033600000001</v>
      </c>
    </row>
    <row r="367" spans="1:3" x14ac:dyDescent="0.25">
      <c r="A367" t="s">
        <v>10</v>
      </c>
      <c r="B367">
        <v>100.2972462</v>
      </c>
      <c r="C367">
        <v>18.310669999999998</v>
      </c>
    </row>
    <row r="368" spans="1:3" x14ac:dyDescent="0.25">
      <c r="A368" t="s">
        <v>184</v>
      </c>
      <c r="B368">
        <v>100.2959887</v>
      </c>
      <c r="C368">
        <v>18.3088631</v>
      </c>
    </row>
    <row r="369" spans="1:3" x14ac:dyDescent="0.25">
      <c r="A369" t="s">
        <v>185</v>
      </c>
      <c r="B369">
        <v>100.2946481</v>
      </c>
      <c r="C369">
        <v>13.6306634</v>
      </c>
    </row>
    <row r="370" spans="1:3" x14ac:dyDescent="0.25">
      <c r="A370" t="s">
        <v>186</v>
      </c>
      <c r="B370">
        <v>100.2932007</v>
      </c>
      <c r="C370">
        <v>13.560625</v>
      </c>
    </row>
    <row r="371" spans="1:3" x14ac:dyDescent="0.25">
      <c r="A371" t="s">
        <v>3</v>
      </c>
      <c r="B371">
        <v>100.29261030000001</v>
      </c>
      <c r="C371">
        <v>13.530826299999999</v>
      </c>
    </row>
    <row r="372" spans="1:3" x14ac:dyDescent="0.25">
      <c r="A372" t="s">
        <v>25</v>
      </c>
      <c r="B372">
        <v>100.2902934</v>
      </c>
      <c r="C372">
        <v>14.939705699999999</v>
      </c>
    </row>
    <row r="373" spans="1:3" x14ac:dyDescent="0.25">
      <c r="A373" t="s">
        <v>3</v>
      </c>
      <c r="B373">
        <v>100.28799220000001</v>
      </c>
      <c r="C373">
        <v>13.570312700000001</v>
      </c>
    </row>
    <row r="374" spans="1:3" x14ac:dyDescent="0.25">
      <c r="A374" t="s">
        <v>3</v>
      </c>
      <c r="B374">
        <v>100.2864134</v>
      </c>
      <c r="C374">
        <v>16.819085099999999</v>
      </c>
    </row>
    <row r="375" spans="1:3" x14ac:dyDescent="0.25">
      <c r="A375" t="s">
        <v>187</v>
      </c>
      <c r="B375">
        <v>100.279675</v>
      </c>
      <c r="C375">
        <v>16.819610000000001</v>
      </c>
    </row>
    <row r="376" spans="1:3" x14ac:dyDescent="0.25">
      <c r="A376" t="s">
        <v>188</v>
      </c>
      <c r="B376">
        <v>100.279628</v>
      </c>
      <c r="C376">
        <v>16.819489999999998</v>
      </c>
    </row>
    <row r="377" spans="1:3" x14ac:dyDescent="0.25">
      <c r="A377" t="s">
        <v>16</v>
      </c>
      <c r="B377">
        <v>100.27621910000001</v>
      </c>
      <c r="C377">
        <v>17.563988899999998</v>
      </c>
    </row>
    <row r="378" spans="1:3" x14ac:dyDescent="0.25">
      <c r="A378" t="s">
        <v>3</v>
      </c>
      <c r="B378">
        <v>100.27610780000001</v>
      </c>
      <c r="C378">
        <v>14.730690900000001</v>
      </c>
    </row>
    <row r="379" spans="1:3" x14ac:dyDescent="0.25">
      <c r="A379" t="s">
        <v>189</v>
      </c>
      <c r="B379">
        <v>100.273011</v>
      </c>
      <c r="C379">
        <v>16.685545999999999</v>
      </c>
    </row>
    <row r="380" spans="1:3" x14ac:dyDescent="0.25">
      <c r="A380" t="s">
        <v>190</v>
      </c>
      <c r="B380">
        <v>100.26512700000001</v>
      </c>
      <c r="C380">
        <v>16.827939000000001</v>
      </c>
    </row>
    <row r="381" spans="1:3" x14ac:dyDescent="0.25">
      <c r="A381" t="s">
        <v>191</v>
      </c>
      <c r="B381">
        <v>100.26437199999999</v>
      </c>
      <c r="C381">
        <v>16.785360900000001</v>
      </c>
    </row>
    <row r="382" spans="1:3" x14ac:dyDescent="0.25">
      <c r="A382" t="s">
        <v>3</v>
      </c>
      <c r="B382">
        <v>100.26116639999999</v>
      </c>
      <c r="C382">
        <v>13.547268000000001</v>
      </c>
    </row>
    <row r="383" spans="1:3" x14ac:dyDescent="0.25">
      <c r="A383" t="s">
        <v>192</v>
      </c>
      <c r="B383">
        <v>100.2575049</v>
      </c>
      <c r="C383">
        <v>16.824656699999998</v>
      </c>
    </row>
    <row r="384" spans="1:3" x14ac:dyDescent="0.25">
      <c r="A384" t="s">
        <v>193</v>
      </c>
      <c r="B384">
        <v>100.252267</v>
      </c>
      <c r="C384">
        <v>16.803491000000001</v>
      </c>
    </row>
    <row r="385" spans="1:3" x14ac:dyDescent="0.25">
      <c r="A385" t="s">
        <v>3</v>
      </c>
      <c r="B385">
        <v>100.252212</v>
      </c>
      <c r="C385">
        <v>16.803338</v>
      </c>
    </row>
    <row r="386" spans="1:3" x14ac:dyDescent="0.25">
      <c r="A386" t="s">
        <v>3</v>
      </c>
      <c r="B386">
        <v>100.2486802</v>
      </c>
      <c r="C386">
        <v>14.8342489</v>
      </c>
    </row>
    <row r="387" spans="1:3" x14ac:dyDescent="0.25">
      <c r="A387" t="s">
        <v>16</v>
      </c>
      <c r="B387">
        <v>100.2320464</v>
      </c>
      <c r="C387">
        <v>17.482264900000001</v>
      </c>
    </row>
    <row r="388" spans="1:3" x14ac:dyDescent="0.25">
      <c r="A388" t="s">
        <v>194</v>
      </c>
      <c r="B388">
        <v>100.2211154</v>
      </c>
      <c r="C388">
        <v>16.7600035</v>
      </c>
    </row>
    <row r="389" spans="1:3" x14ac:dyDescent="0.25">
      <c r="A389" t="s">
        <v>69</v>
      </c>
      <c r="B389">
        <v>100.2210506</v>
      </c>
      <c r="C389">
        <v>13.536203799999999</v>
      </c>
    </row>
    <row r="390" spans="1:3" x14ac:dyDescent="0.25">
      <c r="A390" t="s">
        <v>195</v>
      </c>
      <c r="B390">
        <v>100.20935350000001</v>
      </c>
      <c r="C390">
        <v>13.532276599999999</v>
      </c>
    </row>
    <row r="391" spans="1:3" x14ac:dyDescent="0.25">
      <c r="A391" t="s">
        <v>196</v>
      </c>
      <c r="B391">
        <v>100.2072151</v>
      </c>
      <c r="C391">
        <v>16.774996000000002</v>
      </c>
    </row>
    <row r="392" spans="1:3" x14ac:dyDescent="0.25">
      <c r="A392" t="s">
        <v>197</v>
      </c>
      <c r="B392">
        <v>100.188481</v>
      </c>
      <c r="C392">
        <v>15.652782999999999</v>
      </c>
    </row>
    <row r="393" spans="1:3" x14ac:dyDescent="0.25">
      <c r="A393" t="s">
        <v>198</v>
      </c>
      <c r="B393">
        <v>100.1791535</v>
      </c>
      <c r="C393">
        <v>16.7274414</v>
      </c>
    </row>
    <row r="394" spans="1:3" x14ac:dyDescent="0.25">
      <c r="A394" t="s">
        <v>199</v>
      </c>
      <c r="B394">
        <v>100.1722997</v>
      </c>
      <c r="C394">
        <v>19.305795</v>
      </c>
    </row>
    <row r="395" spans="1:3" x14ac:dyDescent="0.25">
      <c r="A395" t="s">
        <v>3</v>
      </c>
      <c r="B395">
        <v>100.1674269</v>
      </c>
      <c r="C395">
        <v>13.5417399</v>
      </c>
    </row>
    <row r="396" spans="1:3" x14ac:dyDescent="0.25">
      <c r="A396" t="s">
        <v>3</v>
      </c>
      <c r="B396">
        <v>100.1650351</v>
      </c>
      <c r="C396">
        <v>15.3488176</v>
      </c>
    </row>
    <row r="397" spans="1:3" x14ac:dyDescent="0.25">
      <c r="A397" t="s">
        <v>200</v>
      </c>
      <c r="B397">
        <v>100.1642002</v>
      </c>
      <c r="C397">
        <v>15.3490077</v>
      </c>
    </row>
    <row r="398" spans="1:3" x14ac:dyDescent="0.25">
      <c r="A398" t="s">
        <v>201</v>
      </c>
      <c r="B398">
        <v>100.160307</v>
      </c>
      <c r="C398">
        <v>18.154805</v>
      </c>
    </row>
    <row r="399" spans="1:3" x14ac:dyDescent="0.25">
      <c r="A399" t="s">
        <v>202</v>
      </c>
      <c r="B399">
        <v>100.1603063</v>
      </c>
      <c r="C399">
        <v>18.154882000000001</v>
      </c>
    </row>
    <row r="400" spans="1:3" x14ac:dyDescent="0.25">
      <c r="A400" t="s">
        <v>203</v>
      </c>
      <c r="B400">
        <v>100.15813230000001</v>
      </c>
      <c r="C400">
        <v>15.658118399999999</v>
      </c>
    </row>
    <row r="401" spans="1:3" x14ac:dyDescent="0.25">
      <c r="A401" t="s">
        <v>204</v>
      </c>
      <c r="B401">
        <v>100.153806</v>
      </c>
      <c r="C401">
        <v>19.690992000000001</v>
      </c>
    </row>
    <row r="402" spans="1:3" x14ac:dyDescent="0.25">
      <c r="A402" t="s">
        <v>205</v>
      </c>
      <c r="B402">
        <v>100.153235</v>
      </c>
      <c r="C402">
        <v>15.373595999999999</v>
      </c>
    </row>
    <row r="403" spans="1:3" x14ac:dyDescent="0.25">
      <c r="A403" t="s">
        <v>206</v>
      </c>
      <c r="B403">
        <v>100.1529738</v>
      </c>
      <c r="C403">
        <v>18.1172568</v>
      </c>
    </row>
    <row r="404" spans="1:3" x14ac:dyDescent="0.25">
      <c r="A404" t="s">
        <v>207</v>
      </c>
      <c r="B404">
        <v>100.1529299</v>
      </c>
      <c r="C404">
        <v>18.116898800000001</v>
      </c>
    </row>
    <row r="405" spans="1:3" x14ac:dyDescent="0.25">
      <c r="A405" t="s">
        <v>3</v>
      </c>
      <c r="B405">
        <v>100.15201020000001</v>
      </c>
      <c r="C405">
        <v>17.656341999999999</v>
      </c>
    </row>
    <row r="406" spans="1:3" x14ac:dyDescent="0.25">
      <c r="A406" t="s">
        <v>208</v>
      </c>
      <c r="B406">
        <v>100.149272</v>
      </c>
      <c r="C406">
        <v>19.847881999999998</v>
      </c>
    </row>
    <row r="407" spans="1:3" x14ac:dyDescent="0.25">
      <c r="A407" t="s">
        <v>209</v>
      </c>
      <c r="B407">
        <v>100.14872800000001</v>
      </c>
      <c r="C407">
        <v>18.145994000000002</v>
      </c>
    </row>
    <row r="408" spans="1:3" x14ac:dyDescent="0.25">
      <c r="A408" t="s">
        <v>210</v>
      </c>
      <c r="B408">
        <v>100.1487278</v>
      </c>
      <c r="C408">
        <v>18.1459996</v>
      </c>
    </row>
    <row r="409" spans="1:3" x14ac:dyDescent="0.25">
      <c r="A409" t="s">
        <v>3</v>
      </c>
      <c r="B409">
        <v>100.1441614</v>
      </c>
      <c r="C409">
        <v>13.512286400000001</v>
      </c>
    </row>
    <row r="410" spans="1:3" x14ac:dyDescent="0.25">
      <c r="A410" t="s">
        <v>211</v>
      </c>
      <c r="B410">
        <v>100.142807</v>
      </c>
      <c r="C410">
        <v>15.708095</v>
      </c>
    </row>
    <row r="411" spans="1:3" x14ac:dyDescent="0.25">
      <c r="A411" t="s">
        <v>212</v>
      </c>
      <c r="B411">
        <v>100.1404352</v>
      </c>
      <c r="C411">
        <v>16.4016977</v>
      </c>
    </row>
    <row r="412" spans="1:3" x14ac:dyDescent="0.25">
      <c r="A412" t="s">
        <v>3</v>
      </c>
      <c r="B412">
        <v>100.139712</v>
      </c>
      <c r="C412">
        <v>18.134903000000001</v>
      </c>
    </row>
    <row r="413" spans="1:3" x14ac:dyDescent="0.25">
      <c r="A413" t="s">
        <v>25</v>
      </c>
      <c r="B413">
        <v>100.13775099999999</v>
      </c>
      <c r="C413">
        <v>15.193526500000001</v>
      </c>
    </row>
    <row r="414" spans="1:3" x14ac:dyDescent="0.25">
      <c r="A414" t="s">
        <v>213</v>
      </c>
      <c r="B414">
        <v>100.1357225</v>
      </c>
      <c r="C414">
        <v>19.334689699999998</v>
      </c>
    </row>
    <row r="415" spans="1:3" x14ac:dyDescent="0.25">
      <c r="A415" t="s">
        <v>214</v>
      </c>
      <c r="B415">
        <v>100.13095300000001</v>
      </c>
      <c r="C415">
        <v>15.189949</v>
      </c>
    </row>
    <row r="416" spans="1:3" x14ac:dyDescent="0.25">
      <c r="A416" t="s">
        <v>215</v>
      </c>
      <c r="B416">
        <v>100.12895349999999</v>
      </c>
      <c r="C416">
        <v>15.6316956</v>
      </c>
    </row>
    <row r="417" spans="1:3" x14ac:dyDescent="0.25">
      <c r="A417" t="s">
        <v>78</v>
      </c>
      <c r="B417">
        <v>100.1272199</v>
      </c>
      <c r="C417">
        <v>17.596588199999999</v>
      </c>
    </row>
    <row r="418" spans="1:3" x14ac:dyDescent="0.25">
      <c r="A418" t="s">
        <v>216</v>
      </c>
      <c r="B418">
        <v>100.1268105</v>
      </c>
      <c r="C418">
        <v>18.134665999999999</v>
      </c>
    </row>
    <row r="419" spans="1:3" x14ac:dyDescent="0.25">
      <c r="A419" t="s">
        <v>217</v>
      </c>
      <c r="B419">
        <v>100.12662400000001</v>
      </c>
      <c r="C419">
        <v>18.134767</v>
      </c>
    </row>
    <row r="420" spans="1:3" x14ac:dyDescent="0.25">
      <c r="A420" t="s">
        <v>25</v>
      </c>
      <c r="B420">
        <v>100.1260632</v>
      </c>
      <c r="C420">
        <v>17.713607</v>
      </c>
    </row>
    <row r="421" spans="1:3" x14ac:dyDescent="0.25">
      <c r="A421" t="s">
        <v>3</v>
      </c>
      <c r="B421">
        <v>100.123981</v>
      </c>
      <c r="C421">
        <v>17.605201000000001</v>
      </c>
    </row>
    <row r="422" spans="1:3" x14ac:dyDescent="0.25">
      <c r="A422" t="s">
        <v>78</v>
      </c>
      <c r="B422">
        <v>100.12330729999999</v>
      </c>
      <c r="C422">
        <v>15.752506</v>
      </c>
    </row>
    <row r="423" spans="1:3" x14ac:dyDescent="0.25">
      <c r="A423" t="s">
        <v>3</v>
      </c>
      <c r="B423">
        <v>100.1210818</v>
      </c>
      <c r="C423">
        <v>15.345114000000001</v>
      </c>
    </row>
    <row r="424" spans="1:3" x14ac:dyDescent="0.25">
      <c r="A424" t="s">
        <v>218</v>
      </c>
      <c r="B424">
        <v>100.1184129</v>
      </c>
      <c r="C424">
        <v>15.830718299999999</v>
      </c>
    </row>
    <row r="425" spans="1:3" x14ac:dyDescent="0.25">
      <c r="A425" t="s">
        <v>219</v>
      </c>
      <c r="B425">
        <v>100.1150359</v>
      </c>
      <c r="C425">
        <v>15.703904100000001</v>
      </c>
    </row>
    <row r="426" spans="1:3" x14ac:dyDescent="0.25">
      <c r="A426" t="s">
        <v>220</v>
      </c>
      <c r="B426">
        <v>100.113674</v>
      </c>
      <c r="C426">
        <v>15.689888099999999</v>
      </c>
    </row>
    <row r="427" spans="1:3" x14ac:dyDescent="0.25">
      <c r="A427" t="s">
        <v>221</v>
      </c>
      <c r="B427">
        <v>100.113534</v>
      </c>
      <c r="C427">
        <v>15.691820999999999</v>
      </c>
    </row>
    <row r="428" spans="1:3" x14ac:dyDescent="0.25">
      <c r="A428" t="s">
        <v>3</v>
      </c>
      <c r="B428">
        <v>100.110805</v>
      </c>
      <c r="C428">
        <v>18.037175000000001</v>
      </c>
    </row>
    <row r="429" spans="1:3" x14ac:dyDescent="0.25">
      <c r="A429" t="s">
        <v>22</v>
      </c>
      <c r="B429">
        <v>100.1071292</v>
      </c>
      <c r="C429">
        <v>17.581233699999999</v>
      </c>
    </row>
    <row r="430" spans="1:3" x14ac:dyDescent="0.25">
      <c r="A430" t="s">
        <v>222</v>
      </c>
      <c r="B430">
        <v>100.105036</v>
      </c>
      <c r="C430">
        <v>15.236523</v>
      </c>
    </row>
    <row r="431" spans="1:3" x14ac:dyDescent="0.25">
      <c r="A431" t="s">
        <v>3</v>
      </c>
      <c r="B431">
        <v>100.095253</v>
      </c>
      <c r="C431">
        <v>17.611650399999998</v>
      </c>
    </row>
    <row r="432" spans="1:3" x14ac:dyDescent="0.25">
      <c r="A432" t="s">
        <v>223</v>
      </c>
      <c r="B432">
        <v>100.0952302</v>
      </c>
      <c r="C432">
        <v>17.6116876</v>
      </c>
    </row>
    <row r="433" spans="1:3" x14ac:dyDescent="0.25">
      <c r="A433" t="s">
        <v>3</v>
      </c>
      <c r="B433">
        <v>100.0890132</v>
      </c>
      <c r="C433">
        <v>13.456690099999999</v>
      </c>
    </row>
    <row r="434" spans="1:3" x14ac:dyDescent="0.25">
      <c r="A434" t="s">
        <v>224</v>
      </c>
      <c r="B434">
        <v>100.0888917</v>
      </c>
      <c r="C434">
        <v>17.618378400000001</v>
      </c>
    </row>
    <row r="435" spans="1:3" x14ac:dyDescent="0.25">
      <c r="A435" t="s">
        <v>225</v>
      </c>
      <c r="B435">
        <v>100.0879072</v>
      </c>
      <c r="C435">
        <v>17.617879500000001</v>
      </c>
    </row>
    <row r="436" spans="1:3" x14ac:dyDescent="0.25">
      <c r="A436" t="s">
        <v>226</v>
      </c>
      <c r="B436">
        <v>100.066986</v>
      </c>
      <c r="C436">
        <v>17.604291</v>
      </c>
    </row>
    <row r="437" spans="1:3" x14ac:dyDescent="0.25">
      <c r="A437" t="s">
        <v>227</v>
      </c>
      <c r="B437">
        <v>100.06694640000001</v>
      </c>
      <c r="C437">
        <v>17.604339499999998</v>
      </c>
    </row>
    <row r="438" spans="1:3" x14ac:dyDescent="0.25">
      <c r="A438" t="s">
        <v>3</v>
      </c>
      <c r="B438">
        <v>100.06514300000001</v>
      </c>
      <c r="C438">
        <v>19.0322247</v>
      </c>
    </row>
    <row r="439" spans="1:3" x14ac:dyDescent="0.25">
      <c r="A439" t="s">
        <v>228</v>
      </c>
      <c r="B439">
        <v>100.0633069</v>
      </c>
      <c r="C439">
        <v>19.0809411</v>
      </c>
    </row>
    <row r="440" spans="1:3" x14ac:dyDescent="0.25">
      <c r="A440" t="s">
        <v>229</v>
      </c>
      <c r="B440">
        <v>100.0432283</v>
      </c>
      <c r="C440">
        <v>15.2648309</v>
      </c>
    </row>
    <row r="441" spans="1:3" x14ac:dyDescent="0.25">
      <c r="A441" t="s">
        <v>3</v>
      </c>
      <c r="B441">
        <v>100.039613</v>
      </c>
      <c r="C441">
        <v>15.263839000000001</v>
      </c>
    </row>
    <row r="442" spans="1:3" x14ac:dyDescent="0.25">
      <c r="A442" t="s">
        <v>3</v>
      </c>
      <c r="B442">
        <v>100.02938</v>
      </c>
      <c r="C442">
        <v>19.197407999999999</v>
      </c>
    </row>
    <row r="443" spans="1:3" x14ac:dyDescent="0.25">
      <c r="A443" t="s">
        <v>230</v>
      </c>
      <c r="B443">
        <v>100.025651</v>
      </c>
      <c r="C443">
        <v>15.734781</v>
      </c>
    </row>
    <row r="444" spans="1:3" x14ac:dyDescent="0.25">
      <c r="A444" t="s">
        <v>231</v>
      </c>
      <c r="B444">
        <v>100.0151785</v>
      </c>
      <c r="C444">
        <v>15.3683481</v>
      </c>
    </row>
    <row r="445" spans="1:3" x14ac:dyDescent="0.25">
      <c r="A445" t="s">
        <v>3</v>
      </c>
      <c r="B445">
        <v>100.006483</v>
      </c>
      <c r="C445">
        <v>12.877117</v>
      </c>
    </row>
    <row r="446" spans="1:3" x14ac:dyDescent="0.25">
      <c r="A446" t="s">
        <v>232</v>
      </c>
      <c r="B446">
        <v>100.0051368</v>
      </c>
      <c r="C446">
        <v>9.4473830000000003</v>
      </c>
    </row>
    <row r="447" spans="1:3" x14ac:dyDescent="0.25">
      <c r="A447" t="s">
        <v>233</v>
      </c>
      <c r="B447">
        <v>99.981472400000001</v>
      </c>
      <c r="C447">
        <v>20.423970400000002</v>
      </c>
    </row>
    <row r="448" spans="1:3" x14ac:dyDescent="0.25">
      <c r="A448" t="s">
        <v>3</v>
      </c>
      <c r="B448">
        <v>99.975073600000002</v>
      </c>
      <c r="C448">
        <v>13.0703467</v>
      </c>
    </row>
    <row r="449" spans="1:3" x14ac:dyDescent="0.25">
      <c r="A449" t="s">
        <v>234</v>
      </c>
      <c r="B449">
        <v>99.973447199999995</v>
      </c>
      <c r="C449">
        <v>18.739246099999999</v>
      </c>
    </row>
    <row r="450" spans="1:3" x14ac:dyDescent="0.25">
      <c r="A450" t="s">
        <v>3</v>
      </c>
      <c r="B450">
        <v>99.969487000000001</v>
      </c>
      <c r="C450">
        <v>12.497665</v>
      </c>
    </row>
    <row r="451" spans="1:3" x14ac:dyDescent="0.25">
      <c r="A451" t="s">
        <v>235</v>
      </c>
      <c r="B451">
        <v>99.967790100000002</v>
      </c>
      <c r="C451">
        <v>18.724166199999999</v>
      </c>
    </row>
    <row r="452" spans="1:3" x14ac:dyDescent="0.25">
      <c r="A452" t="s">
        <v>3</v>
      </c>
      <c r="B452">
        <v>99.967172199999993</v>
      </c>
      <c r="C452">
        <v>18.785169</v>
      </c>
    </row>
    <row r="453" spans="1:3" x14ac:dyDescent="0.25">
      <c r="A453" t="s">
        <v>236</v>
      </c>
      <c r="B453">
        <v>99.956957700000004</v>
      </c>
      <c r="C453">
        <v>9.4705852000000004</v>
      </c>
    </row>
    <row r="454" spans="1:3" x14ac:dyDescent="0.25">
      <c r="A454" t="s">
        <v>3</v>
      </c>
      <c r="B454">
        <v>99.952708000000001</v>
      </c>
      <c r="C454">
        <v>12.582267</v>
      </c>
    </row>
    <row r="455" spans="1:3" x14ac:dyDescent="0.25">
      <c r="A455" t="s">
        <v>237</v>
      </c>
      <c r="B455">
        <v>99.951699000000005</v>
      </c>
      <c r="C455">
        <v>9.4893809999999998</v>
      </c>
    </row>
    <row r="456" spans="1:3" x14ac:dyDescent="0.25">
      <c r="A456" t="s">
        <v>78</v>
      </c>
      <c r="B456">
        <v>99.951679400000003</v>
      </c>
      <c r="C456">
        <v>9.4887543999999995</v>
      </c>
    </row>
    <row r="457" spans="1:3" x14ac:dyDescent="0.25">
      <c r="A457" t="s">
        <v>3</v>
      </c>
      <c r="B457">
        <v>99.950180000000003</v>
      </c>
      <c r="C457">
        <v>12.616720000000001</v>
      </c>
    </row>
    <row r="458" spans="1:3" x14ac:dyDescent="0.25">
      <c r="A458" t="s">
        <v>3</v>
      </c>
      <c r="B458">
        <v>99.944504300000006</v>
      </c>
      <c r="C458">
        <v>20.290344900000001</v>
      </c>
    </row>
    <row r="459" spans="1:3" x14ac:dyDescent="0.25">
      <c r="A459" t="s">
        <v>238</v>
      </c>
      <c r="B459">
        <v>99.941499699999994</v>
      </c>
      <c r="C459">
        <v>13.0516022</v>
      </c>
    </row>
    <row r="460" spans="1:3" x14ac:dyDescent="0.25">
      <c r="A460" t="s">
        <v>239</v>
      </c>
      <c r="B460">
        <v>99.938329400000001</v>
      </c>
      <c r="C460">
        <v>13.3570654</v>
      </c>
    </row>
    <row r="461" spans="1:3" x14ac:dyDescent="0.25">
      <c r="A461" t="s">
        <v>3</v>
      </c>
      <c r="B461">
        <v>99.924120000000002</v>
      </c>
      <c r="C461">
        <v>12.416297999999999</v>
      </c>
    </row>
    <row r="462" spans="1:3" x14ac:dyDescent="0.25">
      <c r="A462" t="s">
        <v>200</v>
      </c>
      <c r="B462">
        <v>99.913963300000006</v>
      </c>
      <c r="C462">
        <v>12.390379899999999</v>
      </c>
    </row>
    <row r="463" spans="1:3" x14ac:dyDescent="0.25">
      <c r="A463" t="s">
        <v>240</v>
      </c>
      <c r="B463">
        <v>99.913296299999999</v>
      </c>
      <c r="C463">
        <v>19.151315199999999</v>
      </c>
    </row>
    <row r="464" spans="1:3" x14ac:dyDescent="0.25">
      <c r="A464" t="s">
        <v>3</v>
      </c>
      <c r="B464">
        <v>99.912589999999994</v>
      </c>
      <c r="C464">
        <v>12.88443</v>
      </c>
    </row>
    <row r="465" spans="1:3" x14ac:dyDescent="0.25">
      <c r="A465" t="s">
        <v>3</v>
      </c>
      <c r="B465">
        <v>99.912431999999995</v>
      </c>
      <c r="C465">
        <v>12.4354</v>
      </c>
    </row>
    <row r="466" spans="1:3" x14ac:dyDescent="0.25">
      <c r="A466" t="s">
        <v>241</v>
      </c>
      <c r="B466">
        <v>99.912239999999997</v>
      </c>
      <c r="C466">
        <v>19.145520000000001</v>
      </c>
    </row>
    <row r="467" spans="1:3" x14ac:dyDescent="0.25">
      <c r="A467" t="s">
        <v>25</v>
      </c>
      <c r="B467">
        <v>99.9119259</v>
      </c>
      <c r="C467">
        <v>19.1455597</v>
      </c>
    </row>
    <row r="468" spans="1:3" x14ac:dyDescent="0.25">
      <c r="A468" t="s">
        <v>242</v>
      </c>
      <c r="B468">
        <v>99.910705100000001</v>
      </c>
      <c r="C468">
        <v>19.099725500000002</v>
      </c>
    </row>
    <row r="469" spans="1:3" x14ac:dyDescent="0.25">
      <c r="A469" t="s">
        <v>3</v>
      </c>
      <c r="B469">
        <v>99.901356500000006</v>
      </c>
      <c r="C469">
        <v>12.987721499999999</v>
      </c>
    </row>
    <row r="470" spans="1:3" x14ac:dyDescent="0.25">
      <c r="A470" t="s">
        <v>3</v>
      </c>
      <c r="B470">
        <v>99.901239099999998</v>
      </c>
      <c r="C470">
        <v>12.9600355</v>
      </c>
    </row>
    <row r="471" spans="1:3" x14ac:dyDescent="0.25">
      <c r="A471" t="s">
        <v>243</v>
      </c>
      <c r="B471">
        <v>99.895793999999995</v>
      </c>
      <c r="C471">
        <v>19.138953999999998</v>
      </c>
    </row>
    <row r="472" spans="1:3" x14ac:dyDescent="0.25">
      <c r="A472" t="s">
        <v>244</v>
      </c>
      <c r="B472">
        <v>99.895425500000002</v>
      </c>
      <c r="C472">
        <v>19.1390122</v>
      </c>
    </row>
    <row r="473" spans="1:3" x14ac:dyDescent="0.25">
      <c r="A473" t="s">
        <v>245</v>
      </c>
      <c r="B473">
        <v>99.894849600000001</v>
      </c>
      <c r="C473">
        <v>20.439014199999999</v>
      </c>
    </row>
    <row r="474" spans="1:3" x14ac:dyDescent="0.25">
      <c r="A474" t="s">
        <v>107</v>
      </c>
      <c r="B474">
        <v>99.893349999999998</v>
      </c>
      <c r="C474">
        <v>12.48188</v>
      </c>
    </row>
    <row r="475" spans="1:3" x14ac:dyDescent="0.25">
      <c r="A475" t="s">
        <v>3</v>
      </c>
      <c r="B475">
        <v>99.891249000000002</v>
      </c>
      <c r="C475">
        <v>12.565903499999999</v>
      </c>
    </row>
    <row r="476" spans="1:3" x14ac:dyDescent="0.25">
      <c r="A476" t="s">
        <v>246</v>
      </c>
      <c r="B476">
        <v>99.886979999999994</v>
      </c>
      <c r="C476">
        <v>13.449514000000001</v>
      </c>
    </row>
    <row r="477" spans="1:3" x14ac:dyDescent="0.25">
      <c r="A477" t="s">
        <v>3</v>
      </c>
      <c r="B477">
        <v>99.884804000000003</v>
      </c>
      <c r="C477">
        <v>20.418301</v>
      </c>
    </row>
    <row r="478" spans="1:3" x14ac:dyDescent="0.25">
      <c r="A478" t="s">
        <v>247</v>
      </c>
      <c r="B478">
        <v>99.883117200000001</v>
      </c>
      <c r="C478">
        <v>20.325821600000001</v>
      </c>
    </row>
    <row r="479" spans="1:3" x14ac:dyDescent="0.25">
      <c r="A479" t="s">
        <v>248</v>
      </c>
      <c r="B479">
        <v>99.881640599999997</v>
      </c>
      <c r="C479">
        <v>9.0034451999999998</v>
      </c>
    </row>
    <row r="480" spans="1:3" x14ac:dyDescent="0.25">
      <c r="A480" t="s">
        <v>10</v>
      </c>
      <c r="B480">
        <v>99.879917000000006</v>
      </c>
      <c r="C480">
        <v>19.835526000000002</v>
      </c>
    </row>
    <row r="481" spans="1:3" x14ac:dyDescent="0.25">
      <c r="A481" t="s">
        <v>10</v>
      </c>
      <c r="B481">
        <v>99.874968600000003</v>
      </c>
      <c r="C481">
        <v>20.055978499999998</v>
      </c>
    </row>
    <row r="482" spans="1:3" x14ac:dyDescent="0.25">
      <c r="A482" t="s">
        <v>3</v>
      </c>
      <c r="B482">
        <v>99.871451899999997</v>
      </c>
      <c r="C482">
        <v>19.203220399999999</v>
      </c>
    </row>
    <row r="483" spans="1:3" x14ac:dyDescent="0.25">
      <c r="A483" t="s">
        <v>249</v>
      </c>
      <c r="B483">
        <v>99.871391700000004</v>
      </c>
      <c r="C483">
        <v>19.203386600000002</v>
      </c>
    </row>
    <row r="484" spans="1:3" x14ac:dyDescent="0.25">
      <c r="A484" t="s">
        <v>250</v>
      </c>
      <c r="B484">
        <v>99.869511599999996</v>
      </c>
      <c r="C484">
        <v>9.0237947999999992</v>
      </c>
    </row>
    <row r="485" spans="1:3" x14ac:dyDescent="0.25">
      <c r="A485" t="s">
        <v>251</v>
      </c>
      <c r="B485">
        <v>99.867872199999994</v>
      </c>
      <c r="C485">
        <v>19.2176361</v>
      </c>
    </row>
    <row r="486" spans="1:3" x14ac:dyDescent="0.25">
      <c r="A486" t="s">
        <v>3</v>
      </c>
      <c r="B486">
        <v>99.8665898</v>
      </c>
      <c r="C486">
        <v>13.1908809</v>
      </c>
    </row>
    <row r="487" spans="1:3" x14ac:dyDescent="0.25">
      <c r="A487" t="s">
        <v>252</v>
      </c>
      <c r="B487">
        <v>99.864722999999998</v>
      </c>
      <c r="C487">
        <v>19.893968000000001</v>
      </c>
    </row>
    <row r="488" spans="1:3" x14ac:dyDescent="0.25">
      <c r="A488" t="s">
        <v>253</v>
      </c>
      <c r="B488">
        <v>99.859976500000002</v>
      </c>
      <c r="C488">
        <v>20.267724999999999</v>
      </c>
    </row>
    <row r="489" spans="1:3" x14ac:dyDescent="0.25">
      <c r="A489" t="s">
        <v>3</v>
      </c>
      <c r="B489">
        <v>99.859369000000001</v>
      </c>
      <c r="C489">
        <v>12.072532000000001</v>
      </c>
    </row>
    <row r="490" spans="1:3" x14ac:dyDescent="0.25">
      <c r="A490" t="s">
        <v>98</v>
      </c>
      <c r="B490">
        <v>99.857092600000001</v>
      </c>
      <c r="C490">
        <v>9.2257843000000008</v>
      </c>
    </row>
    <row r="491" spans="1:3" x14ac:dyDescent="0.25">
      <c r="A491" t="s">
        <v>251</v>
      </c>
      <c r="B491">
        <v>99.856327399999998</v>
      </c>
      <c r="C491">
        <v>20.239443600000001</v>
      </c>
    </row>
    <row r="492" spans="1:3" x14ac:dyDescent="0.25">
      <c r="A492" t="s">
        <v>254</v>
      </c>
      <c r="B492">
        <v>99.854849000000002</v>
      </c>
      <c r="C492">
        <v>19.929737500000002</v>
      </c>
    </row>
    <row r="493" spans="1:3" x14ac:dyDescent="0.25">
      <c r="A493" t="s">
        <v>255</v>
      </c>
      <c r="B493">
        <v>99.854816</v>
      </c>
      <c r="C493">
        <v>19.929382</v>
      </c>
    </row>
    <row r="494" spans="1:3" x14ac:dyDescent="0.25">
      <c r="A494" t="s">
        <v>251</v>
      </c>
      <c r="B494">
        <v>99.853153199999994</v>
      </c>
      <c r="C494">
        <v>20.172197400000002</v>
      </c>
    </row>
    <row r="495" spans="1:3" x14ac:dyDescent="0.25">
      <c r="A495" t="s">
        <v>256</v>
      </c>
      <c r="B495">
        <v>99.847140800000005</v>
      </c>
      <c r="C495">
        <v>19.946668599999999</v>
      </c>
    </row>
    <row r="496" spans="1:3" x14ac:dyDescent="0.25">
      <c r="A496" t="s">
        <v>257</v>
      </c>
      <c r="B496">
        <v>99.844870400000005</v>
      </c>
      <c r="C496">
        <v>20.214045500000001</v>
      </c>
    </row>
    <row r="497" spans="1:3" x14ac:dyDescent="0.25">
      <c r="A497" t="s">
        <v>258</v>
      </c>
      <c r="B497">
        <v>99.844354999999993</v>
      </c>
      <c r="C497">
        <v>19.931668999999999</v>
      </c>
    </row>
    <row r="498" spans="1:3" x14ac:dyDescent="0.25">
      <c r="A498" t="s">
        <v>259</v>
      </c>
      <c r="B498">
        <v>99.840920999999994</v>
      </c>
      <c r="C498">
        <v>19.903616</v>
      </c>
    </row>
    <row r="499" spans="1:3" x14ac:dyDescent="0.25">
      <c r="A499" t="s">
        <v>260</v>
      </c>
      <c r="B499">
        <v>99.838273000000001</v>
      </c>
      <c r="C499">
        <v>19.910193</v>
      </c>
    </row>
    <row r="500" spans="1:3" x14ac:dyDescent="0.25">
      <c r="A500" t="s">
        <v>261</v>
      </c>
      <c r="B500">
        <v>99.838150200000001</v>
      </c>
      <c r="C500">
        <v>20.137007000000001</v>
      </c>
    </row>
    <row r="501" spans="1:3" x14ac:dyDescent="0.25">
      <c r="A501" t="s">
        <v>262</v>
      </c>
      <c r="B501">
        <v>99.836574799999994</v>
      </c>
      <c r="C501">
        <v>9.0616427999999996</v>
      </c>
    </row>
    <row r="502" spans="1:3" x14ac:dyDescent="0.25">
      <c r="A502" t="s">
        <v>3</v>
      </c>
      <c r="B502">
        <v>99.829406000000006</v>
      </c>
      <c r="C502">
        <v>13.327484</v>
      </c>
    </row>
    <row r="503" spans="1:3" x14ac:dyDescent="0.25">
      <c r="A503" t="s">
        <v>263</v>
      </c>
      <c r="B503">
        <v>99.829243899999994</v>
      </c>
      <c r="C503">
        <v>19.875368999999999</v>
      </c>
    </row>
    <row r="504" spans="1:3" x14ac:dyDescent="0.25">
      <c r="A504" t="s">
        <v>264</v>
      </c>
      <c r="B504">
        <v>99.816874400000003</v>
      </c>
      <c r="C504">
        <v>19.9041794</v>
      </c>
    </row>
    <row r="505" spans="1:3" x14ac:dyDescent="0.25">
      <c r="A505" t="s">
        <v>265</v>
      </c>
      <c r="B505">
        <v>99.814421999999993</v>
      </c>
      <c r="C505">
        <v>13.366389</v>
      </c>
    </row>
    <row r="506" spans="1:3" x14ac:dyDescent="0.25">
      <c r="A506" t="s">
        <v>266</v>
      </c>
      <c r="B506">
        <v>99.814416699999995</v>
      </c>
      <c r="C506">
        <v>13.3663781</v>
      </c>
    </row>
    <row r="507" spans="1:3" x14ac:dyDescent="0.25">
      <c r="A507" t="s">
        <v>267</v>
      </c>
      <c r="B507">
        <v>99.814387199999999</v>
      </c>
      <c r="C507">
        <v>13.366442299999999</v>
      </c>
    </row>
    <row r="508" spans="1:3" x14ac:dyDescent="0.25">
      <c r="A508" t="s">
        <v>268</v>
      </c>
      <c r="B508">
        <v>99.804704999999998</v>
      </c>
      <c r="C508">
        <v>13.544765999999999</v>
      </c>
    </row>
    <row r="509" spans="1:3" x14ac:dyDescent="0.25">
      <c r="A509" t="s">
        <v>269</v>
      </c>
      <c r="B509">
        <v>99.800075000000007</v>
      </c>
      <c r="C509">
        <v>9.1567310000000006</v>
      </c>
    </row>
    <row r="510" spans="1:3" x14ac:dyDescent="0.25">
      <c r="A510" t="s">
        <v>270</v>
      </c>
      <c r="B510">
        <v>99.797672399999996</v>
      </c>
      <c r="C510">
        <v>13.535959999999999</v>
      </c>
    </row>
    <row r="511" spans="1:3" x14ac:dyDescent="0.25">
      <c r="A511" t="s">
        <v>271</v>
      </c>
      <c r="B511">
        <v>99.795575200000002</v>
      </c>
      <c r="C511">
        <v>12.589078900000001</v>
      </c>
    </row>
    <row r="512" spans="1:3" x14ac:dyDescent="0.25">
      <c r="A512" t="s">
        <v>272</v>
      </c>
      <c r="B512">
        <v>99.794752000000003</v>
      </c>
      <c r="C512">
        <v>13.498780999999999</v>
      </c>
    </row>
    <row r="513" spans="1:3" x14ac:dyDescent="0.25">
      <c r="A513" t="s">
        <v>273</v>
      </c>
      <c r="B513">
        <v>99.793819799999994</v>
      </c>
      <c r="C513">
        <v>13.5019402</v>
      </c>
    </row>
    <row r="514" spans="1:3" x14ac:dyDescent="0.25">
      <c r="A514" t="s">
        <v>3</v>
      </c>
      <c r="B514">
        <v>99.790178100000006</v>
      </c>
      <c r="C514">
        <v>13.2394415</v>
      </c>
    </row>
    <row r="515" spans="1:3" x14ac:dyDescent="0.25">
      <c r="A515" t="s">
        <v>78</v>
      </c>
      <c r="B515">
        <v>99.784334000000001</v>
      </c>
      <c r="C515">
        <v>11.861818</v>
      </c>
    </row>
    <row r="516" spans="1:3" x14ac:dyDescent="0.25">
      <c r="B516">
        <v>99.781819999999996</v>
      </c>
      <c r="C516">
        <v>11.82429</v>
      </c>
    </row>
    <row r="517" spans="1:3" x14ac:dyDescent="0.25">
      <c r="A517" t="s">
        <v>274</v>
      </c>
      <c r="B517">
        <v>99.779427299999995</v>
      </c>
      <c r="C517">
        <v>12.5944898</v>
      </c>
    </row>
    <row r="518" spans="1:3" x14ac:dyDescent="0.25">
      <c r="A518" t="s">
        <v>3</v>
      </c>
      <c r="B518">
        <v>99.756981499999995</v>
      </c>
      <c r="C518">
        <v>12.981593200000001</v>
      </c>
    </row>
    <row r="519" spans="1:3" x14ac:dyDescent="0.25">
      <c r="A519" t="s">
        <v>3</v>
      </c>
      <c r="B519">
        <v>99.746342200000001</v>
      </c>
      <c r="C519">
        <v>12.9336202</v>
      </c>
    </row>
    <row r="520" spans="1:3" x14ac:dyDescent="0.25">
      <c r="A520" t="s">
        <v>3</v>
      </c>
      <c r="B520">
        <v>99.733154799999994</v>
      </c>
      <c r="C520">
        <v>19.847499599999999</v>
      </c>
    </row>
    <row r="521" spans="1:3" x14ac:dyDescent="0.25">
      <c r="A521" t="s">
        <v>107</v>
      </c>
      <c r="B521">
        <v>99.72045</v>
      </c>
      <c r="C521">
        <v>9.3104800000000001</v>
      </c>
    </row>
    <row r="522" spans="1:3" x14ac:dyDescent="0.25">
      <c r="A522" t="s">
        <v>275</v>
      </c>
      <c r="B522">
        <v>99.717251000000005</v>
      </c>
      <c r="C522">
        <v>11.710463000000001</v>
      </c>
    </row>
    <row r="523" spans="1:3" x14ac:dyDescent="0.25">
      <c r="A523" t="s">
        <v>276</v>
      </c>
      <c r="B523">
        <v>99.669105000000002</v>
      </c>
      <c r="C523">
        <v>9.1404890000000005</v>
      </c>
    </row>
    <row r="524" spans="1:3" x14ac:dyDescent="0.25">
      <c r="A524" t="s">
        <v>3</v>
      </c>
      <c r="B524">
        <v>99.647987000000001</v>
      </c>
      <c r="C524">
        <v>11.5782551</v>
      </c>
    </row>
    <row r="525" spans="1:3" x14ac:dyDescent="0.25">
      <c r="A525" t="s">
        <v>25</v>
      </c>
      <c r="B525">
        <v>99.627632199999994</v>
      </c>
      <c r="C525">
        <v>19.062355199999999</v>
      </c>
    </row>
    <row r="526" spans="1:3" x14ac:dyDescent="0.25">
      <c r="A526" t="s">
        <v>3</v>
      </c>
      <c r="B526">
        <v>99.620694799999995</v>
      </c>
      <c r="C526">
        <v>11.527886799999999</v>
      </c>
    </row>
    <row r="527" spans="1:3" x14ac:dyDescent="0.25">
      <c r="A527" t="s">
        <v>277</v>
      </c>
      <c r="B527">
        <v>99.617289799999995</v>
      </c>
      <c r="C527">
        <v>19.145853299999999</v>
      </c>
    </row>
    <row r="528" spans="1:3" x14ac:dyDescent="0.25">
      <c r="A528" t="s">
        <v>3</v>
      </c>
      <c r="B528">
        <v>99.606961999999996</v>
      </c>
      <c r="C528">
        <v>11.505476</v>
      </c>
    </row>
    <row r="529" spans="1:3" x14ac:dyDescent="0.25">
      <c r="A529" t="s">
        <v>220</v>
      </c>
      <c r="B529">
        <v>99.593695199999999</v>
      </c>
      <c r="C529">
        <v>19.150917199999999</v>
      </c>
    </row>
    <row r="530" spans="1:3" x14ac:dyDescent="0.25">
      <c r="A530" t="s">
        <v>3</v>
      </c>
      <c r="B530">
        <v>99.5746666</v>
      </c>
      <c r="C530">
        <v>18.361346900000001</v>
      </c>
    </row>
    <row r="531" spans="1:3" x14ac:dyDescent="0.25">
      <c r="A531" t="s">
        <v>3</v>
      </c>
      <c r="B531">
        <v>99.543165999999999</v>
      </c>
      <c r="C531">
        <v>11.428570000000001</v>
      </c>
    </row>
    <row r="532" spans="1:3" x14ac:dyDescent="0.25">
      <c r="A532" t="s">
        <v>3</v>
      </c>
      <c r="B532">
        <v>99.543088800000007</v>
      </c>
      <c r="C532">
        <v>18.257706599999999</v>
      </c>
    </row>
    <row r="533" spans="1:3" x14ac:dyDescent="0.25">
      <c r="A533" t="s">
        <v>3</v>
      </c>
      <c r="B533">
        <v>99.531901300000001</v>
      </c>
      <c r="C533">
        <v>19.647683000000001</v>
      </c>
    </row>
    <row r="534" spans="1:3" x14ac:dyDescent="0.25">
      <c r="A534" t="s">
        <v>278</v>
      </c>
      <c r="B534">
        <v>99.514543399999994</v>
      </c>
      <c r="C534">
        <v>19.192968499999999</v>
      </c>
    </row>
    <row r="535" spans="1:3" x14ac:dyDescent="0.25">
      <c r="A535" t="s">
        <v>10</v>
      </c>
      <c r="B535">
        <v>99.514026000000001</v>
      </c>
      <c r="C535">
        <v>19.193295599999999</v>
      </c>
    </row>
    <row r="536" spans="1:3" x14ac:dyDescent="0.25">
      <c r="A536" t="s">
        <v>3</v>
      </c>
      <c r="B536">
        <v>99.513105699999997</v>
      </c>
      <c r="C536">
        <v>11.2133365</v>
      </c>
    </row>
    <row r="537" spans="1:3" x14ac:dyDescent="0.25">
      <c r="A537" t="s">
        <v>3</v>
      </c>
      <c r="B537">
        <v>99.510524000000004</v>
      </c>
      <c r="C537">
        <v>18.282561000000001</v>
      </c>
    </row>
    <row r="538" spans="1:3" x14ac:dyDescent="0.25">
      <c r="A538" t="s">
        <v>279</v>
      </c>
      <c r="B538">
        <v>99.493215300000003</v>
      </c>
      <c r="C538">
        <v>18.256841600000001</v>
      </c>
    </row>
    <row r="539" spans="1:3" x14ac:dyDescent="0.25">
      <c r="A539" t="s">
        <v>3</v>
      </c>
      <c r="B539">
        <v>99.489097999999998</v>
      </c>
      <c r="C539">
        <v>18.282924999999999</v>
      </c>
    </row>
    <row r="540" spans="1:3" x14ac:dyDescent="0.25">
      <c r="B540">
        <v>99.480577999999994</v>
      </c>
      <c r="C540">
        <v>18.303156000000001</v>
      </c>
    </row>
    <row r="541" spans="1:3" x14ac:dyDescent="0.25">
      <c r="A541" t="s">
        <v>25</v>
      </c>
      <c r="B541">
        <v>99.466918100000001</v>
      </c>
      <c r="C541">
        <v>18.262284600000001</v>
      </c>
    </row>
    <row r="542" spans="1:3" x14ac:dyDescent="0.25">
      <c r="A542" t="s">
        <v>3</v>
      </c>
      <c r="B542">
        <v>99.438411000000002</v>
      </c>
      <c r="C542">
        <v>11.25426</v>
      </c>
    </row>
    <row r="543" spans="1:3" x14ac:dyDescent="0.25">
      <c r="A543" t="s">
        <v>280</v>
      </c>
      <c r="B543">
        <v>99.433865600000004</v>
      </c>
      <c r="C543">
        <v>9.1579069000000004</v>
      </c>
    </row>
    <row r="544" spans="1:3" x14ac:dyDescent="0.25">
      <c r="A544" t="s">
        <v>281</v>
      </c>
      <c r="B544">
        <v>99.412209000000004</v>
      </c>
      <c r="C544">
        <v>18.206265999999999</v>
      </c>
    </row>
    <row r="545" spans="1:3" x14ac:dyDescent="0.25">
      <c r="A545" t="s">
        <v>3</v>
      </c>
      <c r="B545">
        <v>99.407139400000005</v>
      </c>
      <c r="C545">
        <v>18.193713599999999</v>
      </c>
    </row>
    <row r="546" spans="1:3" x14ac:dyDescent="0.25">
      <c r="A546" t="s">
        <v>282</v>
      </c>
      <c r="B546">
        <v>99.394132200000001</v>
      </c>
      <c r="C546">
        <v>20.0541026</v>
      </c>
    </row>
    <row r="547" spans="1:3" x14ac:dyDescent="0.25">
      <c r="A547" t="s">
        <v>283</v>
      </c>
      <c r="B547">
        <v>99.366029299999994</v>
      </c>
      <c r="C547">
        <v>9.1773529000000007</v>
      </c>
    </row>
    <row r="548" spans="1:3" x14ac:dyDescent="0.25">
      <c r="A548" t="s">
        <v>25</v>
      </c>
      <c r="B548">
        <v>99.361953799999995</v>
      </c>
      <c r="C548">
        <v>17.875308100000002</v>
      </c>
    </row>
    <row r="549" spans="1:3" x14ac:dyDescent="0.25">
      <c r="A549" t="s">
        <v>284</v>
      </c>
      <c r="B549">
        <v>99.360045999999997</v>
      </c>
      <c r="C549">
        <v>9.1525397000000002</v>
      </c>
    </row>
    <row r="550" spans="1:3" x14ac:dyDescent="0.25">
      <c r="A550" t="s">
        <v>78</v>
      </c>
      <c r="B550">
        <v>99.349952000000002</v>
      </c>
      <c r="C550">
        <v>8.6371249999999993</v>
      </c>
    </row>
    <row r="551" spans="1:3" x14ac:dyDescent="0.25">
      <c r="A551" t="s">
        <v>3</v>
      </c>
      <c r="B551">
        <v>99.333151999999998</v>
      </c>
      <c r="C551">
        <v>9.1565130000000003</v>
      </c>
    </row>
    <row r="552" spans="1:3" x14ac:dyDescent="0.25">
      <c r="A552" t="s">
        <v>3</v>
      </c>
      <c r="B552">
        <v>99.319924999999998</v>
      </c>
      <c r="C552">
        <v>10.703908</v>
      </c>
    </row>
    <row r="553" spans="1:3" x14ac:dyDescent="0.25">
      <c r="A553" t="s">
        <v>22</v>
      </c>
      <c r="B553">
        <v>99.308636000000007</v>
      </c>
      <c r="C553">
        <v>8.8893620000000002</v>
      </c>
    </row>
    <row r="554" spans="1:3" x14ac:dyDescent="0.25">
      <c r="A554" t="s">
        <v>3</v>
      </c>
      <c r="B554">
        <v>99.285319000000001</v>
      </c>
      <c r="C554">
        <v>20.027486</v>
      </c>
    </row>
    <row r="555" spans="1:3" x14ac:dyDescent="0.25">
      <c r="A555" t="s">
        <v>3</v>
      </c>
      <c r="B555">
        <v>99.284774999999996</v>
      </c>
      <c r="C555">
        <v>8.5862250000000007</v>
      </c>
    </row>
    <row r="556" spans="1:3" x14ac:dyDescent="0.25">
      <c r="A556" t="s">
        <v>3</v>
      </c>
      <c r="B556">
        <v>99.279166500000002</v>
      </c>
      <c r="C556">
        <v>8.9496374000000003</v>
      </c>
    </row>
    <row r="557" spans="1:3" x14ac:dyDescent="0.25">
      <c r="A557" t="s">
        <v>285</v>
      </c>
      <c r="B557">
        <v>99.274986999999996</v>
      </c>
      <c r="C557">
        <v>8.9267389999999995</v>
      </c>
    </row>
    <row r="558" spans="1:3" x14ac:dyDescent="0.25">
      <c r="A558" t="s">
        <v>220</v>
      </c>
      <c r="B558">
        <v>99.263006200000007</v>
      </c>
      <c r="C558">
        <v>20.005069899999999</v>
      </c>
    </row>
    <row r="559" spans="1:3" x14ac:dyDescent="0.25">
      <c r="A559" t="s">
        <v>3</v>
      </c>
      <c r="B559">
        <v>99.253686000000002</v>
      </c>
      <c r="C559">
        <v>8.9420450000000002</v>
      </c>
    </row>
    <row r="560" spans="1:3" x14ac:dyDescent="0.25">
      <c r="A560" t="s">
        <v>3</v>
      </c>
      <c r="B560">
        <v>99.242728999999997</v>
      </c>
      <c r="C560">
        <v>8.6510540000000002</v>
      </c>
    </row>
    <row r="561" spans="1:3" x14ac:dyDescent="0.25">
      <c r="A561" t="s">
        <v>286</v>
      </c>
      <c r="B561">
        <v>99.230466000000007</v>
      </c>
      <c r="C561">
        <v>19.937147</v>
      </c>
    </row>
    <row r="562" spans="1:3" x14ac:dyDescent="0.25">
      <c r="A562" t="s">
        <v>287</v>
      </c>
      <c r="B562">
        <v>99.230126400000003</v>
      </c>
      <c r="C562">
        <v>19.937187300000001</v>
      </c>
    </row>
    <row r="563" spans="1:3" x14ac:dyDescent="0.25">
      <c r="A563" t="s">
        <v>25</v>
      </c>
      <c r="B563">
        <v>99.225108000000006</v>
      </c>
      <c r="C563">
        <v>19.903214200000001</v>
      </c>
    </row>
    <row r="564" spans="1:3" x14ac:dyDescent="0.25">
      <c r="A564" t="s">
        <v>288</v>
      </c>
      <c r="B564">
        <v>99.210523300000006</v>
      </c>
      <c r="C564">
        <v>19.9159921</v>
      </c>
    </row>
    <row r="565" spans="1:3" x14ac:dyDescent="0.25">
      <c r="A565" t="s">
        <v>289</v>
      </c>
      <c r="B565">
        <v>99.209828200000004</v>
      </c>
      <c r="C565">
        <v>16.887024</v>
      </c>
    </row>
    <row r="566" spans="1:3" x14ac:dyDescent="0.25">
      <c r="A566" t="s">
        <v>78</v>
      </c>
      <c r="B566">
        <v>99.205032299999999</v>
      </c>
      <c r="C566">
        <v>10.6955764</v>
      </c>
    </row>
    <row r="567" spans="1:3" x14ac:dyDescent="0.25">
      <c r="A567" t="s">
        <v>3</v>
      </c>
      <c r="B567">
        <v>99.182646000000005</v>
      </c>
      <c r="C567">
        <v>10.490717999999999</v>
      </c>
    </row>
    <row r="568" spans="1:3" x14ac:dyDescent="0.25">
      <c r="A568" t="s">
        <v>3</v>
      </c>
      <c r="B568">
        <v>99.176385999999994</v>
      </c>
      <c r="C568">
        <v>9.5707660000000008</v>
      </c>
    </row>
    <row r="569" spans="1:3" x14ac:dyDescent="0.25">
      <c r="A569" t="s">
        <v>3</v>
      </c>
      <c r="B569">
        <v>99.174786999999995</v>
      </c>
      <c r="C569">
        <v>10.500857999999999</v>
      </c>
    </row>
    <row r="570" spans="1:3" x14ac:dyDescent="0.25">
      <c r="A570" t="s">
        <v>3</v>
      </c>
      <c r="B570">
        <v>99.167331000000004</v>
      </c>
      <c r="C570">
        <v>8.9612979999999993</v>
      </c>
    </row>
    <row r="571" spans="1:3" x14ac:dyDescent="0.25">
      <c r="A571" t="s">
        <v>290</v>
      </c>
      <c r="B571">
        <v>99.152608000000001</v>
      </c>
      <c r="C571">
        <v>9.4270019999999999</v>
      </c>
    </row>
    <row r="572" spans="1:3" x14ac:dyDescent="0.25">
      <c r="A572" t="s">
        <v>291</v>
      </c>
      <c r="B572">
        <v>99.151820499999999</v>
      </c>
      <c r="C572">
        <v>9.0428257999999992</v>
      </c>
    </row>
    <row r="573" spans="1:3" x14ac:dyDescent="0.25">
      <c r="A573" t="s">
        <v>98</v>
      </c>
      <c r="B573">
        <v>99.149326000000002</v>
      </c>
      <c r="C573">
        <v>9.1926059999999996</v>
      </c>
    </row>
    <row r="574" spans="1:3" x14ac:dyDescent="0.25">
      <c r="A574" t="s">
        <v>292</v>
      </c>
      <c r="B574">
        <v>99.148871</v>
      </c>
      <c r="C574">
        <v>19.687906999999999</v>
      </c>
    </row>
    <row r="575" spans="1:3" x14ac:dyDescent="0.25">
      <c r="A575" t="s">
        <v>3</v>
      </c>
      <c r="B575">
        <v>99.146386899999996</v>
      </c>
      <c r="C575">
        <v>19.655716699999999</v>
      </c>
    </row>
    <row r="576" spans="1:3" x14ac:dyDescent="0.25">
      <c r="A576" t="s">
        <v>3</v>
      </c>
      <c r="B576">
        <v>99.144024000000002</v>
      </c>
      <c r="C576">
        <v>9.3193096999999998</v>
      </c>
    </row>
    <row r="577" spans="1:3" x14ac:dyDescent="0.25">
      <c r="A577" t="s">
        <v>293</v>
      </c>
      <c r="B577">
        <v>99.143210999999994</v>
      </c>
      <c r="C577">
        <v>9.1605240000000006</v>
      </c>
    </row>
    <row r="578" spans="1:3" x14ac:dyDescent="0.25">
      <c r="A578" t="s">
        <v>294</v>
      </c>
      <c r="B578">
        <v>99.138999799999993</v>
      </c>
      <c r="C578">
        <v>9.1873938000000006</v>
      </c>
    </row>
    <row r="579" spans="1:3" x14ac:dyDescent="0.25">
      <c r="A579" t="s">
        <v>295</v>
      </c>
      <c r="B579">
        <v>99.138176799999997</v>
      </c>
      <c r="C579">
        <v>16.862787099999998</v>
      </c>
    </row>
    <row r="580" spans="1:3" x14ac:dyDescent="0.25">
      <c r="A580" t="s">
        <v>296</v>
      </c>
      <c r="B580">
        <v>99.135279999999995</v>
      </c>
      <c r="C580">
        <v>16.86103</v>
      </c>
    </row>
    <row r="581" spans="1:3" x14ac:dyDescent="0.25">
      <c r="A581" t="s">
        <v>3</v>
      </c>
      <c r="B581">
        <v>99.131208000000001</v>
      </c>
      <c r="C581">
        <v>10.422668</v>
      </c>
    </row>
    <row r="582" spans="1:3" x14ac:dyDescent="0.25">
      <c r="A582" t="s">
        <v>297</v>
      </c>
      <c r="B582">
        <v>99.128366</v>
      </c>
      <c r="C582">
        <v>16.878185299999998</v>
      </c>
    </row>
    <row r="583" spans="1:3" x14ac:dyDescent="0.25">
      <c r="A583" t="s">
        <v>3</v>
      </c>
      <c r="B583">
        <v>99.128252000000003</v>
      </c>
      <c r="C583">
        <v>10.505682</v>
      </c>
    </row>
    <row r="584" spans="1:3" x14ac:dyDescent="0.25">
      <c r="A584" t="s">
        <v>298</v>
      </c>
      <c r="B584">
        <v>99.125913100000005</v>
      </c>
      <c r="C584">
        <v>10.4780715</v>
      </c>
    </row>
    <row r="585" spans="1:3" x14ac:dyDescent="0.25">
      <c r="A585" t="s">
        <v>299</v>
      </c>
      <c r="B585">
        <v>99.123531999999997</v>
      </c>
      <c r="C585">
        <v>16.879809000000002</v>
      </c>
    </row>
    <row r="586" spans="1:3" x14ac:dyDescent="0.25">
      <c r="A586" t="s">
        <v>300</v>
      </c>
      <c r="B586">
        <v>99.121361300000004</v>
      </c>
      <c r="C586">
        <v>10.237163799999999</v>
      </c>
    </row>
    <row r="587" spans="1:3" x14ac:dyDescent="0.25">
      <c r="A587" t="s">
        <v>301</v>
      </c>
      <c r="B587">
        <v>99.119282999999996</v>
      </c>
      <c r="C587">
        <v>10.5014149</v>
      </c>
    </row>
    <row r="588" spans="1:3" x14ac:dyDescent="0.25">
      <c r="A588" t="s">
        <v>3</v>
      </c>
      <c r="B588">
        <v>99.115989999999996</v>
      </c>
      <c r="C588">
        <v>10.56983</v>
      </c>
    </row>
    <row r="589" spans="1:3" x14ac:dyDescent="0.25">
      <c r="A589" t="s">
        <v>302</v>
      </c>
      <c r="B589">
        <v>99.107729699999993</v>
      </c>
      <c r="C589">
        <v>10.2351233</v>
      </c>
    </row>
    <row r="590" spans="1:3" x14ac:dyDescent="0.25">
      <c r="A590" t="s">
        <v>3</v>
      </c>
      <c r="B590">
        <v>99.103769</v>
      </c>
      <c r="C590">
        <v>9.0552320000000002</v>
      </c>
    </row>
    <row r="591" spans="1:3" x14ac:dyDescent="0.25">
      <c r="A591" t="s">
        <v>303</v>
      </c>
      <c r="B591">
        <v>99.097256000000002</v>
      </c>
      <c r="C591">
        <v>10.144977000000001</v>
      </c>
    </row>
    <row r="592" spans="1:3" x14ac:dyDescent="0.25">
      <c r="A592" t="s">
        <v>304</v>
      </c>
      <c r="B592">
        <v>99.097253600000002</v>
      </c>
      <c r="C592">
        <v>10.1451736</v>
      </c>
    </row>
    <row r="593" spans="1:3" x14ac:dyDescent="0.25">
      <c r="A593" t="s">
        <v>107</v>
      </c>
      <c r="B593">
        <v>99.096289999999996</v>
      </c>
      <c r="C593">
        <v>10.18257</v>
      </c>
    </row>
    <row r="594" spans="1:3" x14ac:dyDescent="0.25">
      <c r="A594" t="s">
        <v>305</v>
      </c>
      <c r="B594">
        <v>99.094435700000005</v>
      </c>
      <c r="C594">
        <v>16.830461100000001</v>
      </c>
    </row>
    <row r="595" spans="1:3" x14ac:dyDescent="0.25">
      <c r="A595" t="s">
        <v>37</v>
      </c>
      <c r="B595">
        <v>99.094422600000001</v>
      </c>
      <c r="C595">
        <v>16.830476300000001</v>
      </c>
    </row>
    <row r="596" spans="1:3" x14ac:dyDescent="0.25">
      <c r="A596" t="s">
        <v>3</v>
      </c>
      <c r="B596">
        <v>99.093978000000007</v>
      </c>
      <c r="C596">
        <v>10.5071978</v>
      </c>
    </row>
    <row r="597" spans="1:3" x14ac:dyDescent="0.25">
      <c r="A597" t="s">
        <v>3</v>
      </c>
      <c r="B597">
        <v>99.080507999999995</v>
      </c>
      <c r="C597">
        <v>10.136006</v>
      </c>
    </row>
    <row r="598" spans="1:3" x14ac:dyDescent="0.25">
      <c r="A598" t="s">
        <v>3</v>
      </c>
      <c r="B598">
        <v>99.068366999999995</v>
      </c>
      <c r="C598">
        <v>9.9827385</v>
      </c>
    </row>
    <row r="599" spans="1:3" x14ac:dyDescent="0.25">
      <c r="A599" t="s">
        <v>306</v>
      </c>
      <c r="B599">
        <v>99.065970300000004</v>
      </c>
      <c r="C599">
        <v>17.077580300000001</v>
      </c>
    </row>
    <row r="600" spans="1:3" x14ac:dyDescent="0.25">
      <c r="A600" t="s">
        <v>307</v>
      </c>
      <c r="B600">
        <v>99.061916299999993</v>
      </c>
      <c r="C600">
        <v>9.9434974999999994</v>
      </c>
    </row>
    <row r="601" spans="1:3" x14ac:dyDescent="0.25">
      <c r="A601" t="s">
        <v>301</v>
      </c>
      <c r="B601">
        <v>99.060661300000007</v>
      </c>
      <c r="C601">
        <v>9.9780683999999997</v>
      </c>
    </row>
    <row r="602" spans="1:3" x14ac:dyDescent="0.25">
      <c r="A602" t="s">
        <v>3</v>
      </c>
      <c r="B602">
        <v>99.012131600000004</v>
      </c>
      <c r="C602">
        <v>18.828854499999998</v>
      </c>
    </row>
    <row r="603" spans="1:3" x14ac:dyDescent="0.25">
      <c r="A603" t="s">
        <v>3</v>
      </c>
      <c r="B603">
        <v>98.985939400000007</v>
      </c>
      <c r="C603">
        <v>17.0468242</v>
      </c>
    </row>
    <row r="604" spans="1:3" x14ac:dyDescent="0.25">
      <c r="A604" t="s">
        <v>10</v>
      </c>
      <c r="B604">
        <v>98.983596000000006</v>
      </c>
      <c r="C604">
        <v>18.768108999999999</v>
      </c>
    </row>
    <row r="605" spans="1:3" x14ac:dyDescent="0.25">
      <c r="A605" t="s">
        <v>308</v>
      </c>
      <c r="B605">
        <v>98.983033000000006</v>
      </c>
      <c r="C605">
        <v>18.796198</v>
      </c>
    </row>
    <row r="606" spans="1:3" x14ac:dyDescent="0.25">
      <c r="A606" t="s">
        <v>3</v>
      </c>
      <c r="B606">
        <v>98.972119599999999</v>
      </c>
      <c r="C606">
        <v>18.7719852</v>
      </c>
    </row>
    <row r="607" spans="1:3" x14ac:dyDescent="0.25">
      <c r="A607" t="s">
        <v>10</v>
      </c>
      <c r="B607">
        <v>98.970623599999996</v>
      </c>
      <c r="C607">
        <v>18.848541999999998</v>
      </c>
    </row>
    <row r="608" spans="1:3" x14ac:dyDescent="0.25">
      <c r="A608" t="s">
        <v>3</v>
      </c>
      <c r="B608">
        <v>98.963773000000003</v>
      </c>
      <c r="C608">
        <v>19.3533969</v>
      </c>
    </row>
    <row r="609" spans="1:3" x14ac:dyDescent="0.25">
      <c r="A609" t="s">
        <v>10</v>
      </c>
      <c r="B609">
        <v>98.958962</v>
      </c>
      <c r="C609">
        <v>18.785129999999999</v>
      </c>
    </row>
    <row r="610" spans="1:3" x14ac:dyDescent="0.25">
      <c r="A610" t="s">
        <v>3</v>
      </c>
      <c r="B610">
        <v>98.939828500000004</v>
      </c>
      <c r="C610">
        <v>17.811673800000001</v>
      </c>
    </row>
    <row r="611" spans="1:3" x14ac:dyDescent="0.25">
      <c r="A611" t="s">
        <v>3</v>
      </c>
      <c r="B611">
        <v>98.926014800000004</v>
      </c>
      <c r="C611">
        <v>18.694270299999999</v>
      </c>
    </row>
    <row r="612" spans="1:3" x14ac:dyDescent="0.25">
      <c r="A612" t="s">
        <v>3</v>
      </c>
      <c r="B612">
        <v>98.882940000000005</v>
      </c>
      <c r="C612">
        <v>18.038177999999998</v>
      </c>
    </row>
    <row r="613" spans="1:3" x14ac:dyDescent="0.25">
      <c r="A613" t="s">
        <v>3</v>
      </c>
      <c r="B613">
        <v>98.818554000000006</v>
      </c>
      <c r="C613">
        <v>18.319972</v>
      </c>
    </row>
    <row r="614" spans="1:3" x14ac:dyDescent="0.25">
      <c r="A614" t="s">
        <v>309</v>
      </c>
      <c r="B614">
        <v>98.790990800000003</v>
      </c>
      <c r="C614">
        <v>10.432742299999999</v>
      </c>
    </row>
    <row r="615" spans="1:3" x14ac:dyDescent="0.25">
      <c r="A615" t="s">
        <v>310</v>
      </c>
      <c r="B615">
        <v>98.777641000000003</v>
      </c>
      <c r="C615">
        <v>10.3427851</v>
      </c>
    </row>
    <row r="616" spans="1:3" x14ac:dyDescent="0.25">
      <c r="A616" t="s">
        <v>3</v>
      </c>
      <c r="B616">
        <v>98.760801999999998</v>
      </c>
      <c r="C616">
        <v>9.7863419999999994</v>
      </c>
    </row>
    <row r="617" spans="1:3" x14ac:dyDescent="0.25">
      <c r="A617" t="s">
        <v>311</v>
      </c>
      <c r="B617">
        <v>98.749472100000006</v>
      </c>
      <c r="C617">
        <v>8.3674595000000007</v>
      </c>
    </row>
    <row r="618" spans="1:3" x14ac:dyDescent="0.25">
      <c r="A618" t="s">
        <v>312</v>
      </c>
      <c r="B618">
        <v>98.749257200000002</v>
      </c>
      <c r="C618">
        <v>8.3670270000000002</v>
      </c>
    </row>
    <row r="619" spans="1:3" x14ac:dyDescent="0.25">
      <c r="A619" t="s">
        <v>313</v>
      </c>
      <c r="B619">
        <v>98.741555199999993</v>
      </c>
      <c r="C619">
        <v>8.3800413999999996</v>
      </c>
    </row>
    <row r="620" spans="1:3" x14ac:dyDescent="0.25">
      <c r="A620" t="s">
        <v>3</v>
      </c>
      <c r="B620">
        <v>98.722502599999999</v>
      </c>
      <c r="C620">
        <v>17.924027599999999</v>
      </c>
    </row>
    <row r="621" spans="1:3" x14ac:dyDescent="0.25">
      <c r="A621" t="s">
        <v>314</v>
      </c>
      <c r="B621">
        <v>98.709641599999998</v>
      </c>
      <c r="C621">
        <v>18.450047600000001</v>
      </c>
    </row>
    <row r="622" spans="1:3" x14ac:dyDescent="0.25">
      <c r="A622" t="s">
        <v>50</v>
      </c>
      <c r="B622">
        <v>98.693060000000003</v>
      </c>
      <c r="C622">
        <v>10.148389999999999</v>
      </c>
    </row>
    <row r="623" spans="1:3" x14ac:dyDescent="0.25">
      <c r="A623" t="s">
        <v>25</v>
      </c>
      <c r="B623">
        <v>98.6904246</v>
      </c>
      <c r="C623">
        <v>18.424406000000001</v>
      </c>
    </row>
    <row r="624" spans="1:3" x14ac:dyDescent="0.25">
      <c r="A624" t="s">
        <v>315</v>
      </c>
      <c r="B624">
        <v>98.687545200000002</v>
      </c>
      <c r="C624">
        <v>18.436304400000001</v>
      </c>
    </row>
    <row r="625" spans="1:3" x14ac:dyDescent="0.25">
      <c r="A625" t="s">
        <v>316</v>
      </c>
      <c r="B625">
        <v>98.682806799999994</v>
      </c>
      <c r="C625">
        <v>8.5079644000000005</v>
      </c>
    </row>
    <row r="626" spans="1:3" x14ac:dyDescent="0.25">
      <c r="A626" t="s">
        <v>195</v>
      </c>
      <c r="B626">
        <v>98.682804000000004</v>
      </c>
      <c r="C626">
        <v>8.5079290000000007</v>
      </c>
    </row>
    <row r="627" spans="1:3" x14ac:dyDescent="0.25">
      <c r="A627" t="s">
        <v>317</v>
      </c>
      <c r="B627">
        <v>98.644930599999995</v>
      </c>
      <c r="C627">
        <v>9.9728822000000008</v>
      </c>
    </row>
    <row r="628" spans="1:3" x14ac:dyDescent="0.25">
      <c r="A628" t="s">
        <v>318</v>
      </c>
      <c r="B628">
        <v>98.606970700000005</v>
      </c>
      <c r="C628">
        <v>18.1929555</v>
      </c>
    </row>
    <row r="629" spans="1:3" x14ac:dyDescent="0.25">
      <c r="A629" t="s">
        <v>319</v>
      </c>
      <c r="B629">
        <v>98.5957042</v>
      </c>
      <c r="C629">
        <v>16.725160899999999</v>
      </c>
    </row>
    <row r="630" spans="1:3" x14ac:dyDescent="0.25">
      <c r="A630" t="s">
        <v>320</v>
      </c>
      <c r="B630">
        <v>98.583105900000007</v>
      </c>
      <c r="C630">
        <v>9.5816859999999995</v>
      </c>
    </row>
    <row r="631" spans="1:3" x14ac:dyDescent="0.25">
      <c r="A631" t="s">
        <v>321</v>
      </c>
      <c r="B631">
        <v>98.519492099999994</v>
      </c>
      <c r="C631">
        <v>8.4311219000000008</v>
      </c>
    </row>
    <row r="632" spans="1:3" x14ac:dyDescent="0.25">
      <c r="A632" t="s">
        <v>322</v>
      </c>
      <c r="B632">
        <v>98.5080636</v>
      </c>
      <c r="C632">
        <v>8.4299610999999999</v>
      </c>
    </row>
    <row r="633" spans="1:3" x14ac:dyDescent="0.25">
      <c r="A633" t="s">
        <v>3</v>
      </c>
      <c r="B633">
        <v>98.437327300000007</v>
      </c>
      <c r="C633">
        <v>19.355389500000001</v>
      </c>
    </row>
    <row r="634" spans="1:3" x14ac:dyDescent="0.25">
      <c r="A634" t="s">
        <v>323</v>
      </c>
      <c r="B634">
        <v>98.364286199999995</v>
      </c>
      <c r="C634">
        <v>18.4997176</v>
      </c>
    </row>
    <row r="635" spans="1:3" x14ac:dyDescent="0.25">
      <c r="A635" t="s">
        <v>3</v>
      </c>
      <c r="B635">
        <v>98.357406400000002</v>
      </c>
      <c r="C635">
        <v>17.7993925</v>
      </c>
    </row>
    <row r="636" spans="1:3" x14ac:dyDescent="0.25">
      <c r="A636" t="s">
        <v>324</v>
      </c>
      <c r="B636">
        <v>98.304351999999994</v>
      </c>
      <c r="C636">
        <v>8.2740460000000002</v>
      </c>
    </row>
    <row r="637" spans="1:3" x14ac:dyDescent="0.25">
      <c r="A637" t="s">
        <v>325</v>
      </c>
      <c r="B637">
        <v>98.256892500000006</v>
      </c>
      <c r="C637">
        <v>8.5910861000000001</v>
      </c>
    </row>
    <row r="638" spans="1:3" x14ac:dyDescent="0.25">
      <c r="A638" t="s">
        <v>326</v>
      </c>
      <c r="B638">
        <v>98.256479999999996</v>
      </c>
      <c r="C638">
        <v>8.5968593000000002</v>
      </c>
    </row>
    <row r="639" spans="1:3" x14ac:dyDescent="0.25">
      <c r="A639" t="s">
        <v>327</v>
      </c>
      <c r="B639">
        <v>98.254555999999994</v>
      </c>
      <c r="C639">
        <v>8.6938639999999996</v>
      </c>
    </row>
    <row r="640" spans="1:3" x14ac:dyDescent="0.25">
      <c r="A640" t="s">
        <v>328</v>
      </c>
      <c r="B640">
        <v>98.254539800000003</v>
      </c>
      <c r="C640">
        <v>8.6939685000000004</v>
      </c>
    </row>
    <row r="641" spans="1:3" x14ac:dyDescent="0.25">
      <c r="A641" t="s">
        <v>329</v>
      </c>
      <c r="B641">
        <v>97.964438999999999</v>
      </c>
      <c r="C641">
        <v>19.293510399999999</v>
      </c>
    </row>
    <row r="642" spans="1:3" x14ac:dyDescent="0.25">
      <c r="A642" t="s">
        <v>3</v>
      </c>
      <c r="B642">
        <v>100.54011180000001</v>
      </c>
      <c r="C642">
        <v>13.7146755</v>
      </c>
    </row>
    <row r="643" spans="1:3" x14ac:dyDescent="0.25">
      <c r="A643" t="s">
        <v>164</v>
      </c>
      <c r="B643">
        <v>100.5528372</v>
      </c>
      <c r="C643">
        <v>13.7420309</v>
      </c>
    </row>
    <row r="644" spans="1:3" x14ac:dyDescent="0.25">
      <c r="A644" t="s">
        <v>166</v>
      </c>
      <c r="B644">
        <v>100.526898</v>
      </c>
      <c r="C644">
        <v>13.754306</v>
      </c>
    </row>
    <row r="645" spans="1:3" x14ac:dyDescent="0.25">
      <c r="A645" t="s">
        <v>78</v>
      </c>
      <c r="B645">
        <v>100.58939100000001</v>
      </c>
      <c r="C645">
        <v>13.712443</v>
      </c>
    </row>
    <row r="646" spans="1:3" x14ac:dyDescent="0.25">
      <c r="A646" t="s">
        <v>165</v>
      </c>
      <c r="B646">
        <v>100.540818</v>
      </c>
      <c r="C646">
        <v>13.768834</v>
      </c>
    </row>
    <row r="647" spans="1:3" x14ac:dyDescent="0.25">
      <c r="A647" t="s">
        <v>3</v>
      </c>
      <c r="B647">
        <v>100.5361619</v>
      </c>
      <c r="C647">
        <v>13.761678</v>
      </c>
    </row>
    <row r="648" spans="1:3" x14ac:dyDescent="0.25">
      <c r="A648" t="s">
        <v>3</v>
      </c>
      <c r="B648">
        <v>100.5670471</v>
      </c>
      <c r="C648">
        <v>13.7825822</v>
      </c>
    </row>
    <row r="649" spans="1:3" x14ac:dyDescent="0.25">
      <c r="A649" t="s">
        <v>3</v>
      </c>
      <c r="B649">
        <v>100.59752109999999</v>
      </c>
      <c r="C649">
        <v>13.767841799999999</v>
      </c>
    </row>
    <row r="650" spans="1:3" x14ac:dyDescent="0.25">
      <c r="A650" t="s">
        <v>3</v>
      </c>
      <c r="B650">
        <v>100.6036204</v>
      </c>
      <c r="C650">
        <v>13.7450942</v>
      </c>
    </row>
    <row r="651" spans="1:3" x14ac:dyDescent="0.25">
      <c r="A651" t="s">
        <v>3</v>
      </c>
      <c r="B651">
        <v>100.5283774</v>
      </c>
      <c r="C651">
        <v>13.789965199999999</v>
      </c>
    </row>
    <row r="652" spans="1:3" x14ac:dyDescent="0.25">
      <c r="A652" t="s">
        <v>3</v>
      </c>
      <c r="B652">
        <v>100.588239</v>
      </c>
      <c r="C652">
        <v>13.769581000000001</v>
      </c>
    </row>
    <row r="653" spans="1:3" x14ac:dyDescent="0.25">
      <c r="A653" t="s">
        <v>3</v>
      </c>
      <c r="B653">
        <v>100.6502473</v>
      </c>
      <c r="C653">
        <v>13.7316471</v>
      </c>
    </row>
    <row r="654" spans="1:3" x14ac:dyDescent="0.25">
      <c r="A654" t="s">
        <v>3</v>
      </c>
      <c r="B654">
        <v>100.62019600000001</v>
      </c>
      <c r="C654">
        <v>13.810006</v>
      </c>
    </row>
    <row r="655" spans="1:3" x14ac:dyDescent="0.25">
      <c r="A655" t="s">
        <v>3</v>
      </c>
      <c r="B655">
        <v>100.59107299999999</v>
      </c>
      <c r="C655">
        <v>13.86675</v>
      </c>
    </row>
    <row r="656" spans="1:3" x14ac:dyDescent="0.25">
      <c r="A656" t="s">
        <v>3</v>
      </c>
      <c r="B656">
        <v>100.64724289999999</v>
      </c>
      <c r="C656">
        <v>13.8132646</v>
      </c>
    </row>
    <row r="657" spans="1:3" x14ac:dyDescent="0.25">
      <c r="A657" t="s">
        <v>3</v>
      </c>
      <c r="B657">
        <v>100.6132865</v>
      </c>
      <c r="C657">
        <v>13.7981569</v>
      </c>
    </row>
    <row r="658" spans="1:3" x14ac:dyDescent="0.25">
      <c r="A658" t="s">
        <v>254</v>
      </c>
      <c r="B658">
        <v>99.854849000000101</v>
      </c>
      <c r="C658">
        <v>19.929737500000002</v>
      </c>
    </row>
    <row r="659" spans="1:3" x14ac:dyDescent="0.25">
      <c r="A659" t="s">
        <v>330</v>
      </c>
      <c r="B659">
        <v>99.844354999999993</v>
      </c>
      <c r="C659">
        <v>19.931668999999999</v>
      </c>
    </row>
    <row r="660" spans="1:3" x14ac:dyDescent="0.25">
      <c r="A660" t="s">
        <v>331</v>
      </c>
      <c r="B660">
        <v>99.854816</v>
      </c>
      <c r="C660">
        <v>19.929382</v>
      </c>
    </row>
    <row r="661" spans="1:3" x14ac:dyDescent="0.25">
      <c r="A661" t="s">
        <v>259</v>
      </c>
      <c r="B661">
        <v>99.840920999999994</v>
      </c>
      <c r="C661">
        <v>19.903616</v>
      </c>
    </row>
    <row r="662" spans="1:3" x14ac:dyDescent="0.25">
      <c r="A662" t="s">
        <v>332</v>
      </c>
      <c r="B662">
        <v>99.816874400000003</v>
      </c>
      <c r="C662">
        <v>19.9041794</v>
      </c>
    </row>
    <row r="663" spans="1:3" x14ac:dyDescent="0.25">
      <c r="A663" t="s">
        <v>333</v>
      </c>
      <c r="B663">
        <v>99.8382730000001</v>
      </c>
      <c r="C663">
        <v>19.910193</v>
      </c>
    </row>
    <row r="664" spans="1:3" x14ac:dyDescent="0.25">
      <c r="A664" t="s">
        <v>263</v>
      </c>
      <c r="B664">
        <v>99.829243899999895</v>
      </c>
      <c r="C664">
        <v>19.875368999999999</v>
      </c>
    </row>
    <row r="665" spans="1:3" x14ac:dyDescent="0.25">
      <c r="A665" t="s">
        <v>252</v>
      </c>
      <c r="B665">
        <v>99.864722999999998</v>
      </c>
      <c r="C665">
        <v>19.893968000000001</v>
      </c>
    </row>
    <row r="666" spans="1:3" x14ac:dyDescent="0.25">
      <c r="A666" t="s">
        <v>10</v>
      </c>
      <c r="B666">
        <v>99.879917000000006</v>
      </c>
      <c r="C666">
        <v>19.835526000000002</v>
      </c>
    </row>
    <row r="667" spans="1:3" x14ac:dyDescent="0.25">
      <c r="A667" t="s">
        <v>256</v>
      </c>
      <c r="B667">
        <v>99.847140800000005</v>
      </c>
      <c r="C667">
        <v>19.946668599999999</v>
      </c>
    </row>
    <row r="668" spans="1:3" x14ac:dyDescent="0.25">
      <c r="A668" t="s">
        <v>253</v>
      </c>
      <c r="B668">
        <v>99.859976500000002</v>
      </c>
      <c r="C668">
        <v>20.267724999999999</v>
      </c>
    </row>
    <row r="669" spans="1:3" x14ac:dyDescent="0.25">
      <c r="A669" t="s">
        <v>261</v>
      </c>
      <c r="B669">
        <v>99.838150200000001</v>
      </c>
      <c r="C669">
        <v>20.137007000000001</v>
      </c>
    </row>
    <row r="670" spans="1:3" x14ac:dyDescent="0.25">
      <c r="A670" t="s">
        <v>247</v>
      </c>
      <c r="B670">
        <v>99.883117200000001</v>
      </c>
      <c r="C670">
        <v>20.325821600000001</v>
      </c>
    </row>
    <row r="671" spans="1:3" x14ac:dyDescent="0.25">
      <c r="A671" t="s">
        <v>3</v>
      </c>
      <c r="B671">
        <v>99.944504300000105</v>
      </c>
      <c r="C671">
        <v>20.290344900000001</v>
      </c>
    </row>
    <row r="672" spans="1:3" x14ac:dyDescent="0.25">
      <c r="A672" t="s">
        <v>3</v>
      </c>
      <c r="B672">
        <v>99.884804000000003</v>
      </c>
      <c r="C672">
        <v>20.418301</v>
      </c>
    </row>
    <row r="673" spans="1:3" x14ac:dyDescent="0.25">
      <c r="A673" t="s">
        <v>10</v>
      </c>
      <c r="B673">
        <v>99.874968600000003</v>
      </c>
      <c r="C673">
        <v>20.055978499999998</v>
      </c>
    </row>
    <row r="674" spans="1:3" x14ac:dyDescent="0.25">
      <c r="A674" t="s">
        <v>251</v>
      </c>
      <c r="B674">
        <v>99.853153199999994</v>
      </c>
      <c r="C674">
        <v>20.172197400000002</v>
      </c>
    </row>
    <row r="675" spans="1:3" x14ac:dyDescent="0.25">
      <c r="A675" t="s">
        <v>251</v>
      </c>
      <c r="B675">
        <v>99.856327400000097</v>
      </c>
      <c r="C675">
        <v>20.239443600000001</v>
      </c>
    </row>
    <row r="676" spans="1:3" x14ac:dyDescent="0.25">
      <c r="A676" t="s">
        <v>334</v>
      </c>
      <c r="B676">
        <v>99.844870400000005</v>
      </c>
      <c r="C676">
        <v>20.214045500000001</v>
      </c>
    </row>
    <row r="677" spans="1:3" x14ac:dyDescent="0.25">
      <c r="A677" t="s">
        <v>245</v>
      </c>
      <c r="B677">
        <v>99.894849600000001</v>
      </c>
      <c r="C677">
        <v>20.439014199999999</v>
      </c>
    </row>
    <row r="678" spans="1:3" x14ac:dyDescent="0.25">
      <c r="A678" t="s">
        <v>335</v>
      </c>
      <c r="B678">
        <v>99.981472400000001</v>
      </c>
      <c r="C678">
        <v>20.423970400000002</v>
      </c>
    </row>
    <row r="679" spans="1:3" x14ac:dyDescent="0.25">
      <c r="A679" t="s">
        <v>3</v>
      </c>
      <c r="B679">
        <v>100.50517739999999</v>
      </c>
      <c r="C679">
        <v>20.104230900000001</v>
      </c>
    </row>
    <row r="680" spans="1:3" x14ac:dyDescent="0.25">
      <c r="A680" t="s">
        <v>336</v>
      </c>
      <c r="B680">
        <v>100.41158</v>
      </c>
      <c r="C680">
        <v>20.243812500000001</v>
      </c>
    </row>
    <row r="681" spans="1:3" x14ac:dyDescent="0.25">
      <c r="A681" t="s">
        <v>3</v>
      </c>
      <c r="B681">
        <v>100.41020260000001</v>
      </c>
      <c r="C681">
        <v>20.282677499999998</v>
      </c>
    </row>
    <row r="682" spans="1:3" x14ac:dyDescent="0.25">
      <c r="A682" t="s">
        <v>175</v>
      </c>
      <c r="B682">
        <v>100.3785515</v>
      </c>
      <c r="C682">
        <v>20.0373664</v>
      </c>
    </row>
    <row r="683" spans="1:3" x14ac:dyDescent="0.25">
      <c r="A683" t="s">
        <v>337</v>
      </c>
      <c r="B683">
        <v>100.149272</v>
      </c>
      <c r="C683">
        <v>19.847881999999998</v>
      </c>
    </row>
    <row r="684" spans="1:3" x14ac:dyDescent="0.25">
      <c r="A684" t="s">
        <v>338</v>
      </c>
      <c r="B684">
        <v>100.3782361</v>
      </c>
      <c r="C684">
        <v>20.037221500000001</v>
      </c>
    </row>
    <row r="685" spans="1:3" x14ac:dyDescent="0.25">
      <c r="A685" t="s">
        <v>339</v>
      </c>
      <c r="B685">
        <v>100.153806</v>
      </c>
      <c r="C685">
        <v>19.690992000000001</v>
      </c>
    </row>
    <row r="686" spans="1:3" x14ac:dyDescent="0.25">
      <c r="A686" t="s">
        <v>340</v>
      </c>
      <c r="B686">
        <v>100.3007628</v>
      </c>
      <c r="C686">
        <v>19.518599300000002</v>
      </c>
    </row>
    <row r="687" spans="1:3" x14ac:dyDescent="0.25">
      <c r="A687" t="s">
        <v>183</v>
      </c>
      <c r="B687">
        <v>100.29740580000001</v>
      </c>
      <c r="C687">
        <v>19.560033600000001</v>
      </c>
    </row>
    <row r="688" spans="1:3" x14ac:dyDescent="0.25">
      <c r="A688" t="s">
        <v>180</v>
      </c>
      <c r="B688">
        <v>100.31307649999999</v>
      </c>
      <c r="C688">
        <v>19.516100399999999</v>
      </c>
    </row>
    <row r="689" spans="1:3" x14ac:dyDescent="0.25">
      <c r="A689" t="s">
        <v>179</v>
      </c>
      <c r="B689">
        <v>100.32252029999999</v>
      </c>
      <c r="C689">
        <v>19.598149100000001</v>
      </c>
    </row>
    <row r="690" spans="1:3" x14ac:dyDescent="0.25">
      <c r="A690" t="s">
        <v>25</v>
      </c>
      <c r="B690">
        <v>100.3547665</v>
      </c>
      <c r="C690">
        <v>19.5141955</v>
      </c>
    </row>
    <row r="691" spans="1:3" x14ac:dyDescent="0.25">
      <c r="A691" t="s">
        <v>199</v>
      </c>
      <c r="B691">
        <v>100.1722997</v>
      </c>
      <c r="C691">
        <v>19.305795</v>
      </c>
    </row>
    <row r="692" spans="1:3" x14ac:dyDescent="0.25">
      <c r="A692" t="s">
        <v>3</v>
      </c>
      <c r="B692">
        <v>100.02938</v>
      </c>
      <c r="C692">
        <v>19.197407999999999</v>
      </c>
    </row>
    <row r="693" spans="1:3" x14ac:dyDescent="0.25">
      <c r="A693" t="s">
        <v>341</v>
      </c>
      <c r="B693">
        <v>100.1357225</v>
      </c>
      <c r="C693">
        <v>19.334689699999998</v>
      </c>
    </row>
    <row r="694" spans="1:3" x14ac:dyDescent="0.25">
      <c r="A694" t="s">
        <v>16</v>
      </c>
      <c r="B694">
        <v>100.88029779999999</v>
      </c>
      <c r="C694">
        <v>19.4152752</v>
      </c>
    </row>
    <row r="695" spans="1:3" x14ac:dyDescent="0.25">
      <c r="A695" t="s">
        <v>69</v>
      </c>
      <c r="B695">
        <v>101.3254086</v>
      </c>
      <c r="C695">
        <v>19.705498500000001</v>
      </c>
    </row>
    <row r="696" spans="1:3" x14ac:dyDescent="0.25">
      <c r="A696" t="s">
        <v>3</v>
      </c>
      <c r="B696">
        <v>100.9179362</v>
      </c>
      <c r="C696">
        <v>19.181089</v>
      </c>
    </row>
    <row r="697" spans="1:3" x14ac:dyDescent="0.25">
      <c r="A697" t="s">
        <v>152</v>
      </c>
      <c r="B697">
        <v>100.8122518</v>
      </c>
      <c r="C697">
        <v>19.121039700000001</v>
      </c>
    </row>
    <row r="698" spans="1:3" x14ac:dyDescent="0.25">
      <c r="A698" t="s">
        <v>149</v>
      </c>
      <c r="B698">
        <v>100.87689760000001</v>
      </c>
      <c r="C698">
        <v>17.996343899999999</v>
      </c>
    </row>
    <row r="699" spans="1:3" x14ac:dyDescent="0.25">
      <c r="A699" t="s">
        <v>3</v>
      </c>
      <c r="B699">
        <v>100.139712</v>
      </c>
      <c r="C699">
        <v>18.134903000000001</v>
      </c>
    </row>
    <row r="700" spans="1:3" x14ac:dyDescent="0.25">
      <c r="A700" t="s">
        <v>209</v>
      </c>
      <c r="B700">
        <v>100.14872800000001</v>
      </c>
      <c r="C700">
        <v>18.145994000000002</v>
      </c>
    </row>
    <row r="701" spans="1:3" x14ac:dyDescent="0.25">
      <c r="A701" t="s">
        <v>216</v>
      </c>
      <c r="B701">
        <v>100.1268105</v>
      </c>
      <c r="C701">
        <v>18.134665999999999</v>
      </c>
    </row>
    <row r="702" spans="1:3" x14ac:dyDescent="0.25">
      <c r="A702" t="s">
        <v>202</v>
      </c>
      <c r="B702">
        <v>100.1603063</v>
      </c>
      <c r="C702">
        <v>18.154882000000001</v>
      </c>
    </row>
    <row r="703" spans="1:3" x14ac:dyDescent="0.25">
      <c r="A703" t="s">
        <v>342</v>
      </c>
      <c r="B703">
        <v>100.1487278</v>
      </c>
      <c r="C703">
        <v>18.1459996</v>
      </c>
    </row>
    <row r="704" spans="1:3" x14ac:dyDescent="0.25">
      <c r="A704" t="s">
        <v>343</v>
      </c>
      <c r="B704">
        <v>100.12662400000001</v>
      </c>
      <c r="C704">
        <v>18.134767</v>
      </c>
    </row>
    <row r="705" spans="1:3" x14ac:dyDescent="0.25">
      <c r="A705" t="s">
        <v>206</v>
      </c>
      <c r="B705">
        <v>100.1529738</v>
      </c>
      <c r="C705">
        <v>18.1172568</v>
      </c>
    </row>
    <row r="706" spans="1:3" x14ac:dyDescent="0.25">
      <c r="A706" t="s">
        <v>344</v>
      </c>
      <c r="B706">
        <v>100.1529299</v>
      </c>
      <c r="C706">
        <v>18.116898800000001</v>
      </c>
    </row>
    <row r="707" spans="1:3" x14ac:dyDescent="0.25">
      <c r="A707" t="s">
        <v>345</v>
      </c>
      <c r="B707">
        <v>100.160307</v>
      </c>
      <c r="C707">
        <v>18.154805</v>
      </c>
    </row>
    <row r="708" spans="1:3" x14ac:dyDescent="0.25">
      <c r="A708" t="s">
        <v>3</v>
      </c>
      <c r="B708">
        <v>100.110805</v>
      </c>
      <c r="C708">
        <v>18.037175000000001</v>
      </c>
    </row>
    <row r="709" spans="1:3" x14ac:dyDescent="0.25">
      <c r="A709" t="s">
        <v>184</v>
      </c>
      <c r="B709">
        <v>100.2959887</v>
      </c>
      <c r="C709">
        <v>18.3088631</v>
      </c>
    </row>
    <row r="710" spans="1:3" x14ac:dyDescent="0.25">
      <c r="A710" t="s">
        <v>10</v>
      </c>
      <c r="B710">
        <v>100.2972462</v>
      </c>
      <c r="C710">
        <v>18.310669999999998</v>
      </c>
    </row>
    <row r="711" spans="1:3" x14ac:dyDescent="0.25">
      <c r="A711" t="s">
        <v>3</v>
      </c>
      <c r="B711">
        <v>100.095253</v>
      </c>
      <c r="C711">
        <v>17.611650399999998</v>
      </c>
    </row>
    <row r="712" spans="1:3" x14ac:dyDescent="0.25">
      <c r="A712" t="s">
        <v>225</v>
      </c>
      <c r="B712">
        <v>100.0879072</v>
      </c>
      <c r="C712">
        <v>17.617879500000001</v>
      </c>
    </row>
    <row r="713" spans="1:3" x14ac:dyDescent="0.25">
      <c r="A713" t="s">
        <v>3</v>
      </c>
      <c r="B713">
        <v>100.123981</v>
      </c>
      <c r="C713">
        <v>17.605201000000001</v>
      </c>
    </row>
    <row r="714" spans="1:3" x14ac:dyDescent="0.25">
      <c r="A714" t="s">
        <v>346</v>
      </c>
      <c r="B714">
        <v>100.0888917</v>
      </c>
      <c r="C714">
        <v>17.618378400000001</v>
      </c>
    </row>
    <row r="715" spans="1:3" x14ac:dyDescent="0.25">
      <c r="A715" t="s">
        <v>78</v>
      </c>
      <c r="B715">
        <v>100.1272199</v>
      </c>
      <c r="C715">
        <v>17.596588199999999</v>
      </c>
    </row>
    <row r="716" spans="1:3" x14ac:dyDescent="0.25">
      <c r="A716" t="s">
        <v>3</v>
      </c>
      <c r="B716">
        <v>100.15201020000001</v>
      </c>
      <c r="C716">
        <v>17.656341999999999</v>
      </c>
    </row>
    <row r="717" spans="1:3" x14ac:dyDescent="0.25">
      <c r="A717" t="s">
        <v>347</v>
      </c>
      <c r="B717">
        <v>100.066986</v>
      </c>
      <c r="C717">
        <v>17.604291</v>
      </c>
    </row>
    <row r="718" spans="1:3" x14ac:dyDescent="0.25">
      <c r="A718" t="s">
        <v>22</v>
      </c>
      <c r="B718">
        <v>100.1071292</v>
      </c>
      <c r="C718">
        <v>17.581233699999999</v>
      </c>
    </row>
    <row r="719" spans="1:3" x14ac:dyDescent="0.25">
      <c r="A719" t="s">
        <v>227</v>
      </c>
      <c r="B719">
        <v>100.06694640000001</v>
      </c>
      <c r="C719">
        <v>17.604339499999998</v>
      </c>
    </row>
    <row r="720" spans="1:3" x14ac:dyDescent="0.25">
      <c r="A720" t="s">
        <v>25</v>
      </c>
      <c r="B720">
        <v>100.1260632</v>
      </c>
      <c r="C720">
        <v>17.713607</v>
      </c>
    </row>
    <row r="721" spans="1:3" x14ac:dyDescent="0.25">
      <c r="A721" t="s">
        <v>16</v>
      </c>
      <c r="B721">
        <v>100.2320464</v>
      </c>
      <c r="C721">
        <v>17.482264900000001</v>
      </c>
    </row>
    <row r="722" spans="1:3" x14ac:dyDescent="0.25">
      <c r="A722" t="s">
        <v>16</v>
      </c>
      <c r="B722">
        <v>100.27621910000001</v>
      </c>
      <c r="C722">
        <v>17.563988899999998</v>
      </c>
    </row>
    <row r="723" spans="1:3" x14ac:dyDescent="0.25">
      <c r="A723" t="s">
        <v>25</v>
      </c>
      <c r="B723">
        <v>100.3462589</v>
      </c>
      <c r="C723">
        <v>17.596252100000001</v>
      </c>
    </row>
    <row r="724" spans="1:3" x14ac:dyDescent="0.25">
      <c r="A724" t="s">
        <v>25</v>
      </c>
      <c r="B724">
        <v>100.29901460000001</v>
      </c>
      <c r="C724">
        <v>17.667689299999999</v>
      </c>
    </row>
    <row r="725" spans="1:3" x14ac:dyDescent="0.25">
      <c r="A725" t="s">
        <v>223</v>
      </c>
      <c r="B725">
        <v>100.0952302</v>
      </c>
      <c r="C725">
        <v>17.6116876</v>
      </c>
    </row>
    <row r="726" spans="1:3" x14ac:dyDescent="0.25">
      <c r="A726" t="s">
        <v>16</v>
      </c>
      <c r="B726">
        <v>100.4378686</v>
      </c>
      <c r="C726">
        <v>17.5566955</v>
      </c>
    </row>
    <row r="727" spans="1:3" x14ac:dyDescent="0.25">
      <c r="A727" t="s">
        <v>3</v>
      </c>
      <c r="B727">
        <v>100.2864134</v>
      </c>
      <c r="C727">
        <v>16.819085099999999</v>
      </c>
    </row>
    <row r="728" spans="1:3" x14ac:dyDescent="0.25">
      <c r="A728" t="s">
        <v>192</v>
      </c>
      <c r="B728">
        <v>100.2575049</v>
      </c>
      <c r="C728">
        <v>16.824656699999998</v>
      </c>
    </row>
    <row r="729" spans="1:3" x14ac:dyDescent="0.25">
      <c r="A729" t="s">
        <v>187</v>
      </c>
      <c r="B729">
        <v>100.279675</v>
      </c>
      <c r="C729">
        <v>16.819610000000001</v>
      </c>
    </row>
    <row r="730" spans="1:3" x14ac:dyDescent="0.25">
      <c r="A730" t="s">
        <v>348</v>
      </c>
      <c r="B730">
        <v>100.26437199999999</v>
      </c>
      <c r="C730">
        <v>16.785360900000001</v>
      </c>
    </row>
    <row r="731" spans="1:3" x14ac:dyDescent="0.25">
      <c r="A731" t="s">
        <v>349</v>
      </c>
      <c r="B731">
        <v>100.26512700000001</v>
      </c>
      <c r="C731">
        <v>16.827939000000001</v>
      </c>
    </row>
    <row r="732" spans="1:3" x14ac:dyDescent="0.25">
      <c r="A732" t="s">
        <v>350</v>
      </c>
      <c r="B732">
        <v>100.252267</v>
      </c>
      <c r="C732">
        <v>16.803491000000001</v>
      </c>
    </row>
    <row r="733" spans="1:3" x14ac:dyDescent="0.25">
      <c r="A733" t="s">
        <v>351</v>
      </c>
      <c r="B733">
        <v>100.279628</v>
      </c>
      <c r="C733">
        <v>16.819489999999998</v>
      </c>
    </row>
    <row r="734" spans="1:3" x14ac:dyDescent="0.25">
      <c r="A734" t="s">
        <v>196</v>
      </c>
      <c r="B734">
        <v>100.2072151</v>
      </c>
      <c r="C734">
        <v>16.774996000000002</v>
      </c>
    </row>
    <row r="735" spans="1:3" x14ac:dyDescent="0.25">
      <c r="A735" t="s">
        <v>194</v>
      </c>
      <c r="B735">
        <v>100.2211154</v>
      </c>
      <c r="C735">
        <v>16.7600035</v>
      </c>
    </row>
    <row r="736" spans="1:3" x14ac:dyDescent="0.25">
      <c r="A736" t="s">
        <v>3</v>
      </c>
      <c r="B736">
        <v>100.252212</v>
      </c>
      <c r="C736">
        <v>16.803338</v>
      </c>
    </row>
    <row r="737" spans="1:3" x14ac:dyDescent="0.25">
      <c r="A737" t="s">
        <v>181</v>
      </c>
      <c r="B737">
        <v>100.3097107</v>
      </c>
      <c r="C737">
        <v>16.760191899999999</v>
      </c>
    </row>
    <row r="738" spans="1:3" x14ac:dyDescent="0.25">
      <c r="A738" t="s">
        <v>78</v>
      </c>
      <c r="B738">
        <v>100.3625938</v>
      </c>
      <c r="C738">
        <v>16.830396400000001</v>
      </c>
    </row>
    <row r="739" spans="1:3" x14ac:dyDescent="0.25">
      <c r="A739" t="s">
        <v>189</v>
      </c>
      <c r="B739">
        <v>100.273011</v>
      </c>
      <c r="C739">
        <v>16.685545999999999</v>
      </c>
    </row>
    <row r="740" spans="1:3" x14ac:dyDescent="0.25">
      <c r="A740" t="s">
        <v>198</v>
      </c>
      <c r="B740">
        <v>100.1791535</v>
      </c>
      <c r="C740">
        <v>16.7274414</v>
      </c>
    </row>
    <row r="741" spans="1:3" x14ac:dyDescent="0.25">
      <c r="A741" t="s">
        <v>25</v>
      </c>
      <c r="B741">
        <v>100.3913548</v>
      </c>
      <c r="C741">
        <v>16.3535988</v>
      </c>
    </row>
    <row r="742" spans="1:3" x14ac:dyDescent="0.25">
      <c r="A742" t="s">
        <v>3</v>
      </c>
      <c r="B742">
        <v>100.361366</v>
      </c>
      <c r="C742">
        <v>16.461683000000001</v>
      </c>
    </row>
    <row r="743" spans="1:3" x14ac:dyDescent="0.25">
      <c r="A743" t="s">
        <v>177</v>
      </c>
      <c r="B743">
        <v>100.35772900000001</v>
      </c>
      <c r="C743">
        <v>16.434304600000001</v>
      </c>
    </row>
    <row r="744" spans="1:3" x14ac:dyDescent="0.25">
      <c r="A744" t="s">
        <v>212</v>
      </c>
      <c r="B744">
        <v>100.1404352</v>
      </c>
      <c r="C744">
        <v>16.4016977</v>
      </c>
    </row>
    <row r="745" spans="1:3" x14ac:dyDescent="0.25">
      <c r="A745" t="s">
        <v>219</v>
      </c>
      <c r="B745">
        <v>100.1150359</v>
      </c>
      <c r="C745">
        <v>15.703904100000001</v>
      </c>
    </row>
    <row r="746" spans="1:3" x14ac:dyDescent="0.25">
      <c r="A746" t="s">
        <v>352</v>
      </c>
      <c r="B746">
        <v>100.113534</v>
      </c>
      <c r="C746">
        <v>15.691820999999999</v>
      </c>
    </row>
    <row r="747" spans="1:3" x14ac:dyDescent="0.25">
      <c r="A747" t="s">
        <v>78</v>
      </c>
      <c r="B747">
        <v>100.12330729999999</v>
      </c>
      <c r="C747">
        <v>15.752506</v>
      </c>
    </row>
    <row r="748" spans="1:3" x14ac:dyDescent="0.25">
      <c r="A748" t="s">
        <v>353</v>
      </c>
      <c r="B748">
        <v>100.142807</v>
      </c>
      <c r="C748">
        <v>15.708095</v>
      </c>
    </row>
    <row r="749" spans="1:3" x14ac:dyDescent="0.25">
      <c r="A749" t="s">
        <v>197</v>
      </c>
      <c r="B749">
        <v>100.188481</v>
      </c>
      <c r="C749">
        <v>15.652782999999999</v>
      </c>
    </row>
    <row r="750" spans="1:3" x14ac:dyDescent="0.25">
      <c r="A750" t="s">
        <v>203</v>
      </c>
      <c r="B750">
        <v>100.15813230000001</v>
      </c>
      <c r="C750">
        <v>15.658118399999999</v>
      </c>
    </row>
    <row r="751" spans="1:3" x14ac:dyDescent="0.25">
      <c r="A751" t="s">
        <v>230</v>
      </c>
      <c r="B751">
        <v>100.025651</v>
      </c>
      <c r="C751">
        <v>15.734781</v>
      </c>
    </row>
    <row r="752" spans="1:3" x14ac:dyDescent="0.25">
      <c r="A752" t="s">
        <v>215</v>
      </c>
      <c r="B752">
        <v>100.12895349999999</v>
      </c>
      <c r="C752">
        <v>15.6316956</v>
      </c>
    </row>
    <row r="753" spans="1:3" x14ac:dyDescent="0.25">
      <c r="A753" t="s">
        <v>218</v>
      </c>
      <c r="B753">
        <v>100.1184129</v>
      </c>
      <c r="C753">
        <v>15.830718299999999</v>
      </c>
    </row>
    <row r="754" spans="1:3" x14ac:dyDescent="0.25">
      <c r="A754" t="s">
        <v>354</v>
      </c>
      <c r="B754">
        <v>100.113674</v>
      </c>
      <c r="C754">
        <v>15.689888099999999</v>
      </c>
    </row>
    <row r="755" spans="1:3" x14ac:dyDescent="0.25">
      <c r="A755" t="s">
        <v>355</v>
      </c>
      <c r="B755">
        <v>100.0432283</v>
      </c>
      <c r="C755">
        <v>15.2648309</v>
      </c>
    </row>
    <row r="756" spans="1:3" x14ac:dyDescent="0.25">
      <c r="A756" t="s">
        <v>3</v>
      </c>
      <c r="B756">
        <v>100.1210818</v>
      </c>
      <c r="C756">
        <v>15.345114000000001</v>
      </c>
    </row>
    <row r="757" spans="1:3" x14ac:dyDescent="0.25">
      <c r="A757" t="s">
        <v>3</v>
      </c>
      <c r="B757">
        <v>100.1650351</v>
      </c>
      <c r="C757">
        <v>15.3488176</v>
      </c>
    </row>
    <row r="758" spans="1:3" x14ac:dyDescent="0.25">
      <c r="A758" t="s">
        <v>3</v>
      </c>
      <c r="B758">
        <v>100.039613</v>
      </c>
      <c r="C758">
        <v>15.263839000000001</v>
      </c>
    </row>
    <row r="759" spans="1:3" x14ac:dyDescent="0.25">
      <c r="A759" t="s">
        <v>205</v>
      </c>
      <c r="B759">
        <v>100.153235</v>
      </c>
      <c r="C759">
        <v>15.373595999999999</v>
      </c>
    </row>
    <row r="760" spans="1:3" x14ac:dyDescent="0.25">
      <c r="A760" t="s">
        <v>222</v>
      </c>
      <c r="B760">
        <v>100.105036</v>
      </c>
      <c r="C760">
        <v>15.236523</v>
      </c>
    </row>
    <row r="761" spans="1:3" x14ac:dyDescent="0.25">
      <c r="A761" t="s">
        <v>25</v>
      </c>
      <c r="B761">
        <v>100.13775099999999</v>
      </c>
      <c r="C761">
        <v>15.193526500000001</v>
      </c>
    </row>
    <row r="762" spans="1:3" x14ac:dyDescent="0.25">
      <c r="A762" t="s">
        <v>356</v>
      </c>
      <c r="B762">
        <v>100.13095300000001</v>
      </c>
      <c r="C762">
        <v>15.189949</v>
      </c>
    </row>
    <row r="763" spans="1:3" x14ac:dyDescent="0.25">
      <c r="A763" t="s">
        <v>231</v>
      </c>
      <c r="B763">
        <v>100.0151785</v>
      </c>
      <c r="C763">
        <v>15.3683481</v>
      </c>
    </row>
    <row r="764" spans="1:3" x14ac:dyDescent="0.25">
      <c r="A764" t="s">
        <v>200</v>
      </c>
      <c r="B764">
        <v>100.1642002</v>
      </c>
      <c r="C764">
        <v>15.3490077</v>
      </c>
    </row>
    <row r="765" spans="1:3" x14ac:dyDescent="0.25">
      <c r="A765" t="s">
        <v>172</v>
      </c>
      <c r="B765">
        <v>100.39538520000001</v>
      </c>
      <c r="C765">
        <v>14.8615955</v>
      </c>
    </row>
    <row r="766" spans="1:3" x14ac:dyDescent="0.25">
      <c r="A766" t="s">
        <v>3</v>
      </c>
      <c r="B766">
        <v>100.35856459999999</v>
      </c>
      <c r="C766">
        <v>14.8120864</v>
      </c>
    </row>
    <row r="767" spans="1:3" x14ac:dyDescent="0.25">
      <c r="A767" t="s">
        <v>168</v>
      </c>
      <c r="B767">
        <v>100.428029</v>
      </c>
      <c r="C767">
        <v>14.8860671</v>
      </c>
    </row>
    <row r="768" spans="1:3" x14ac:dyDescent="0.25">
      <c r="A768" t="s">
        <v>173</v>
      </c>
      <c r="B768">
        <v>100.3930141</v>
      </c>
      <c r="C768">
        <v>14.893072399999999</v>
      </c>
    </row>
    <row r="769" spans="1:3" x14ac:dyDescent="0.25">
      <c r="A769" t="s">
        <v>169</v>
      </c>
      <c r="B769">
        <v>100.42276699999999</v>
      </c>
      <c r="C769">
        <v>14.880471999999999</v>
      </c>
    </row>
    <row r="770" spans="1:3" x14ac:dyDescent="0.25">
      <c r="A770" t="s">
        <v>25</v>
      </c>
      <c r="B770">
        <v>100.43497910000001</v>
      </c>
      <c r="C770">
        <v>14.878948100000001</v>
      </c>
    </row>
    <row r="771" spans="1:3" x14ac:dyDescent="0.25">
      <c r="A771" t="s">
        <v>10</v>
      </c>
      <c r="B771">
        <v>100.395816</v>
      </c>
      <c r="C771">
        <v>14.897684999999999</v>
      </c>
    </row>
    <row r="772" spans="1:3" x14ac:dyDescent="0.25">
      <c r="A772" t="s">
        <v>171</v>
      </c>
      <c r="B772">
        <v>100.40169880000001</v>
      </c>
      <c r="C772">
        <v>14.915949100000001</v>
      </c>
    </row>
    <row r="773" spans="1:3" x14ac:dyDescent="0.25">
      <c r="A773" t="s">
        <v>357</v>
      </c>
      <c r="B773">
        <v>100.515613</v>
      </c>
      <c r="C773">
        <v>14.814571000000001</v>
      </c>
    </row>
    <row r="774" spans="1:3" x14ac:dyDescent="0.25">
      <c r="A774" t="s">
        <v>174</v>
      </c>
      <c r="B774">
        <v>100.3905769</v>
      </c>
      <c r="C774">
        <v>14.760126899999999</v>
      </c>
    </row>
    <row r="775" spans="1:3" x14ac:dyDescent="0.25">
      <c r="A775" t="s">
        <v>3</v>
      </c>
      <c r="B775">
        <v>100.32250550000001</v>
      </c>
      <c r="C775">
        <v>14.751945900000001</v>
      </c>
    </row>
    <row r="776" spans="1:3" x14ac:dyDescent="0.25">
      <c r="A776" t="s">
        <v>3</v>
      </c>
      <c r="B776">
        <v>100.2486802</v>
      </c>
      <c r="C776">
        <v>14.8342489</v>
      </c>
    </row>
    <row r="777" spans="1:3" x14ac:dyDescent="0.25">
      <c r="A777" t="s">
        <v>3</v>
      </c>
      <c r="B777">
        <v>100.27610780000001</v>
      </c>
      <c r="C777">
        <v>14.730690900000001</v>
      </c>
    </row>
    <row r="778" spans="1:3" x14ac:dyDescent="0.25">
      <c r="A778" t="s">
        <v>25</v>
      </c>
      <c r="B778">
        <v>100.2902934</v>
      </c>
      <c r="C778">
        <v>14.939705699999999</v>
      </c>
    </row>
    <row r="779" spans="1:3" x14ac:dyDescent="0.25">
      <c r="A779" t="s">
        <v>3</v>
      </c>
      <c r="B779">
        <v>100.6685444</v>
      </c>
      <c r="C779">
        <v>14.793827500000001</v>
      </c>
    </row>
    <row r="780" spans="1:3" x14ac:dyDescent="0.25">
      <c r="A780" t="s">
        <v>3</v>
      </c>
      <c r="B780">
        <v>100.647081</v>
      </c>
      <c r="C780">
        <v>14.825085</v>
      </c>
    </row>
    <row r="781" spans="1:3" x14ac:dyDescent="0.25">
      <c r="A781" t="s">
        <v>155</v>
      </c>
      <c r="B781">
        <v>100.6756381</v>
      </c>
      <c r="C781">
        <v>14.7979787</v>
      </c>
    </row>
    <row r="782" spans="1:3" x14ac:dyDescent="0.25">
      <c r="A782" t="s">
        <v>25</v>
      </c>
      <c r="B782">
        <v>100.6204031</v>
      </c>
      <c r="C782">
        <v>14.802826700000001</v>
      </c>
    </row>
    <row r="783" spans="1:3" x14ac:dyDescent="0.25">
      <c r="A783" t="s">
        <v>358</v>
      </c>
      <c r="B783">
        <v>100.64701959999999</v>
      </c>
      <c r="C783">
        <v>14.828175399999999</v>
      </c>
    </row>
    <row r="784" spans="1:3" x14ac:dyDescent="0.25">
      <c r="A784" t="s">
        <v>3</v>
      </c>
      <c r="B784">
        <v>100.61045439999999</v>
      </c>
      <c r="C784">
        <v>14.791354800000001</v>
      </c>
    </row>
    <row r="785" spans="1:3" x14ac:dyDescent="0.25">
      <c r="A785" t="s">
        <v>25</v>
      </c>
      <c r="B785">
        <v>100.6602839</v>
      </c>
      <c r="C785">
        <v>14.8481063</v>
      </c>
    </row>
    <row r="786" spans="1:3" x14ac:dyDescent="0.25">
      <c r="A786" t="s">
        <v>359</v>
      </c>
      <c r="B786">
        <v>100.633683</v>
      </c>
      <c r="C786">
        <v>14.801114</v>
      </c>
    </row>
    <row r="787" spans="1:3" x14ac:dyDescent="0.25">
      <c r="A787" t="s">
        <v>360</v>
      </c>
      <c r="B787">
        <v>100.640688</v>
      </c>
      <c r="C787">
        <v>14.806793000000001</v>
      </c>
    </row>
    <row r="788" spans="1:3" x14ac:dyDescent="0.25">
      <c r="A788" t="s">
        <v>361</v>
      </c>
      <c r="B788">
        <v>100.62077789999999</v>
      </c>
      <c r="C788">
        <v>14.8027578</v>
      </c>
    </row>
    <row r="789" spans="1:3" x14ac:dyDescent="0.25">
      <c r="A789" t="s">
        <v>153</v>
      </c>
      <c r="B789">
        <v>100.7996569</v>
      </c>
      <c r="C789">
        <v>14.7239716</v>
      </c>
    </row>
    <row r="790" spans="1:3" x14ac:dyDescent="0.25">
      <c r="A790" t="s">
        <v>362</v>
      </c>
      <c r="B790">
        <v>100.8267522</v>
      </c>
      <c r="C790">
        <v>14.711899799999999</v>
      </c>
    </row>
    <row r="791" spans="1:3" x14ac:dyDescent="0.25">
      <c r="A791" t="s">
        <v>151</v>
      </c>
      <c r="B791">
        <v>100.8262371</v>
      </c>
      <c r="C791">
        <v>14.712932500000001</v>
      </c>
    </row>
    <row r="792" spans="1:3" x14ac:dyDescent="0.25">
      <c r="A792" t="s">
        <v>3</v>
      </c>
      <c r="B792">
        <v>100.70881300000001</v>
      </c>
      <c r="C792">
        <v>14.767989999999999</v>
      </c>
    </row>
    <row r="793" spans="1:3" x14ac:dyDescent="0.25">
      <c r="A793" t="s">
        <v>98</v>
      </c>
      <c r="B793">
        <v>100.86944819999999</v>
      </c>
      <c r="C793">
        <v>14.6892587</v>
      </c>
    </row>
    <row r="794" spans="1:3" x14ac:dyDescent="0.25">
      <c r="A794" t="s">
        <v>363</v>
      </c>
      <c r="B794">
        <v>100.8875086</v>
      </c>
      <c r="C794">
        <v>14.6348386</v>
      </c>
    </row>
    <row r="795" spans="1:3" x14ac:dyDescent="0.25">
      <c r="A795" t="s">
        <v>3</v>
      </c>
      <c r="B795">
        <v>100.73837779999999</v>
      </c>
      <c r="C795">
        <v>14.5657929</v>
      </c>
    </row>
    <row r="796" spans="1:3" x14ac:dyDescent="0.25">
      <c r="A796" t="s">
        <v>154</v>
      </c>
      <c r="B796">
        <v>100.7525284</v>
      </c>
      <c r="C796">
        <v>14.633100600000001</v>
      </c>
    </row>
    <row r="797" spans="1:3" x14ac:dyDescent="0.25">
      <c r="A797" t="s">
        <v>118</v>
      </c>
      <c r="B797">
        <v>101.4395406</v>
      </c>
      <c r="C797">
        <v>14.5172984</v>
      </c>
    </row>
    <row r="798" spans="1:3" x14ac:dyDescent="0.25">
      <c r="A798" t="s">
        <v>3</v>
      </c>
      <c r="B798">
        <v>101.238146</v>
      </c>
      <c r="C798">
        <v>14.63265</v>
      </c>
    </row>
    <row r="799" spans="1:3" x14ac:dyDescent="0.25">
      <c r="A799" t="s">
        <v>3</v>
      </c>
      <c r="B799">
        <v>101.3321352</v>
      </c>
      <c r="C799">
        <v>14.6588741</v>
      </c>
    </row>
    <row r="800" spans="1:3" x14ac:dyDescent="0.25">
      <c r="A800" t="s">
        <v>25</v>
      </c>
      <c r="B800">
        <v>101.4259636</v>
      </c>
      <c r="C800">
        <v>14.6389934</v>
      </c>
    </row>
    <row r="801" spans="1:3" x14ac:dyDescent="0.25">
      <c r="A801" t="s">
        <v>364</v>
      </c>
      <c r="B801">
        <v>101.25379</v>
      </c>
      <c r="C801">
        <v>14.247302299999999</v>
      </c>
    </row>
    <row r="802" spans="1:3" x14ac:dyDescent="0.25">
      <c r="A802" t="s">
        <v>124</v>
      </c>
      <c r="B802">
        <v>101.3174164</v>
      </c>
      <c r="C802">
        <v>14.655083100000001</v>
      </c>
    </row>
    <row r="803" spans="1:3" x14ac:dyDescent="0.25">
      <c r="A803" t="s">
        <v>119</v>
      </c>
      <c r="B803">
        <v>101.40382820000001</v>
      </c>
      <c r="C803">
        <v>14.687390799999999</v>
      </c>
    </row>
    <row r="804" spans="1:3" x14ac:dyDescent="0.25">
      <c r="A804" t="s">
        <v>3</v>
      </c>
      <c r="B804">
        <v>101.433581</v>
      </c>
      <c r="C804">
        <v>14.66629</v>
      </c>
    </row>
    <row r="805" spans="1:3" x14ac:dyDescent="0.25">
      <c r="A805" t="s">
        <v>3</v>
      </c>
      <c r="B805">
        <v>101.3066925</v>
      </c>
      <c r="C805">
        <v>14.150229400000001</v>
      </c>
    </row>
    <row r="806" spans="1:3" x14ac:dyDescent="0.25">
      <c r="A806" t="s">
        <v>3</v>
      </c>
      <c r="B806">
        <v>101.0925463</v>
      </c>
      <c r="C806">
        <v>14.621787599999999</v>
      </c>
    </row>
    <row r="807" spans="1:3" x14ac:dyDescent="0.25">
      <c r="A807" t="s">
        <v>3</v>
      </c>
      <c r="B807">
        <v>102.1170269</v>
      </c>
      <c r="C807">
        <v>14.989509999999999</v>
      </c>
    </row>
    <row r="808" spans="1:3" x14ac:dyDescent="0.25">
      <c r="A808" t="s">
        <v>103</v>
      </c>
      <c r="B808">
        <v>102.0964582</v>
      </c>
      <c r="C808">
        <v>14.9897978</v>
      </c>
    </row>
    <row r="809" spans="1:3" x14ac:dyDescent="0.25">
      <c r="A809" t="s">
        <v>365</v>
      </c>
      <c r="B809">
        <v>102.11702200000001</v>
      </c>
      <c r="C809">
        <v>14.989326999999999</v>
      </c>
    </row>
    <row r="810" spans="1:3" x14ac:dyDescent="0.25">
      <c r="A810" t="s">
        <v>3</v>
      </c>
      <c r="B810">
        <v>102.1299782</v>
      </c>
      <c r="C810">
        <v>15.016855100000001</v>
      </c>
    </row>
    <row r="811" spans="1:3" x14ac:dyDescent="0.25">
      <c r="A811" t="s">
        <v>99</v>
      </c>
      <c r="B811">
        <v>102.13289829999999</v>
      </c>
      <c r="C811">
        <v>14.938997000000001</v>
      </c>
    </row>
    <row r="812" spans="1:3" x14ac:dyDescent="0.25">
      <c r="A812" t="s">
        <v>10</v>
      </c>
      <c r="B812">
        <v>102.05675549999999</v>
      </c>
      <c r="C812">
        <v>14.931347300000001</v>
      </c>
    </row>
    <row r="813" spans="1:3" x14ac:dyDescent="0.25">
      <c r="A813" t="s">
        <v>366</v>
      </c>
      <c r="B813">
        <v>102.05972269999999</v>
      </c>
      <c r="C813">
        <v>14.988540499999999</v>
      </c>
    </row>
    <row r="814" spans="1:3" x14ac:dyDescent="0.25">
      <c r="A814" t="s">
        <v>98</v>
      </c>
      <c r="B814">
        <v>102.1329403</v>
      </c>
      <c r="C814">
        <v>14.9389799</v>
      </c>
    </row>
    <row r="815" spans="1:3" x14ac:dyDescent="0.25">
      <c r="A815" t="s">
        <v>97</v>
      </c>
      <c r="B815">
        <v>102.1389722</v>
      </c>
      <c r="C815">
        <v>14.965916399999999</v>
      </c>
    </row>
    <row r="816" spans="1:3" x14ac:dyDescent="0.25">
      <c r="A816" t="s">
        <v>16</v>
      </c>
      <c r="B816">
        <v>102.1725082</v>
      </c>
      <c r="C816">
        <v>14.984988299999999</v>
      </c>
    </row>
    <row r="817" spans="1:3" x14ac:dyDescent="0.25">
      <c r="A817" t="s">
        <v>3</v>
      </c>
      <c r="B817">
        <v>101.93430429999999</v>
      </c>
      <c r="C817">
        <v>14.7875473</v>
      </c>
    </row>
    <row r="818" spans="1:3" x14ac:dyDescent="0.25">
      <c r="A818" t="s">
        <v>10</v>
      </c>
      <c r="B818">
        <v>101.931271</v>
      </c>
      <c r="C818">
        <v>14.911545</v>
      </c>
    </row>
    <row r="819" spans="1:3" x14ac:dyDescent="0.25">
      <c r="A819" t="s">
        <v>10</v>
      </c>
      <c r="B819">
        <v>101.96361109999999</v>
      </c>
      <c r="C819">
        <v>14.926388899999999</v>
      </c>
    </row>
    <row r="820" spans="1:3" x14ac:dyDescent="0.25">
      <c r="A820" t="s">
        <v>3</v>
      </c>
      <c r="B820">
        <v>101.99442000000001</v>
      </c>
      <c r="C820">
        <v>14.9266752</v>
      </c>
    </row>
    <row r="821" spans="1:3" x14ac:dyDescent="0.25">
      <c r="A821" t="s">
        <v>10</v>
      </c>
      <c r="B821">
        <v>102.025141</v>
      </c>
      <c r="C821">
        <v>14.761635999999999</v>
      </c>
    </row>
    <row r="822" spans="1:3" x14ac:dyDescent="0.25">
      <c r="A822" t="s">
        <v>98</v>
      </c>
      <c r="B822">
        <v>102.03442099999999</v>
      </c>
      <c r="C822">
        <v>14.748084499999999</v>
      </c>
    </row>
    <row r="823" spans="1:3" x14ac:dyDescent="0.25">
      <c r="A823" t="s">
        <v>3</v>
      </c>
      <c r="B823">
        <v>102.0150445</v>
      </c>
      <c r="C823">
        <v>14.6745582</v>
      </c>
    </row>
    <row r="824" spans="1:3" x14ac:dyDescent="0.25">
      <c r="B824">
        <v>101.9339804</v>
      </c>
      <c r="C824">
        <v>14.7876034</v>
      </c>
    </row>
    <row r="825" spans="1:3" x14ac:dyDescent="0.25">
      <c r="A825" t="s">
        <v>90</v>
      </c>
      <c r="B825">
        <v>102.25451990000001</v>
      </c>
      <c r="C825">
        <v>14.525706899999999</v>
      </c>
    </row>
    <row r="826" spans="1:3" x14ac:dyDescent="0.25">
      <c r="A826" t="s">
        <v>3</v>
      </c>
      <c r="B826">
        <v>102.1920642</v>
      </c>
      <c r="C826">
        <v>14.6652491</v>
      </c>
    </row>
    <row r="827" spans="1:3" x14ac:dyDescent="0.25">
      <c r="A827" t="s">
        <v>367</v>
      </c>
      <c r="B827">
        <v>101.863681</v>
      </c>
      <c r="C827">
        <v>14.3721529</v>
      </c>
    </row>
    <row r="828" spans="1:3" x14ac:dyDescent="0.25">
      <c r="A828" t="s">
        <v>10</v>
      </c>
      <c r="B828">
        <v>101.9003046</v>
      </c>
      <c r="C828">
        <v>14.2162753</v>
      </c>
    </row>
    <row r="829" spans="1:3" x14ac:dyDescent="0.25">
      <c r="A829" t="s">
        <v>3</v>
      </c>
      <c r="B829">
        <v>100.825901</v>
      </c>
      <c r="C829">
        <v>13.590854999999999</v>
      </c>
    </row>
    <row r="830" spans="1:3" x14ac:dyDescent="0.25">
      <c r="A830" t="s">
        <v>78</v>
      </c>
      <c r="B830">
        <v>100.50679409999999</v>
      </c>
      <c r="C830">
        <v>13.705683000000001</v>
      </c>
    </row>
    <row r="831" spans="1:3" x14ac:dyDescent="0.25">
      <c r="A831" t="s">
        <v>25</v>
      </c>
      <c r="B831">
        <v>101.3540804</v>
      </c>
      <c r="C831">
        <v>12.7823677</v>
      </c>
    </row>
    <row r="832" spans="1:3" x14ac:dyDescent="0.25">
      <c r="A832" t="s">
        <v>3</v>
      </c>
      <c r="B832">
        <v>101.16418400000001</v>
      </c>
      <c r="C832">
        <v>12.76169</v>
      </c>
    </row>
    <row r="833" spans="1:3" x14ac:dyDescent="0.25">
      <c r="A833" t="s">
        <v>138</v>
      </c>
      <c r="B833">
        <v>101.14365650000001</v>
      </c>
      <c r="C833">
        <v>12.8080886</v>
      </c>
    </row>
    <row r="834" spans="1:3" x14ac:dyDescent="0.25">
      <c r="A834" t="s">
        <v>126</v>
      </c>
      <c r="B834">
        <v>101.3057283</v>
      </c>
      <c r="C834">
        <v>12.689909999999999</v>
      </c>
    </row>
    <row r="835" spans="1:3" x14ac:dyDescent="0.25">
      <c r="A835" t="s">
        <v>136</v>
      </c>
      <c r="B835">
        <v>101.1519931</v>
      </c>
      <c r="C835">
        <v>12.722493999999999</v>
      </c>
    </row>
    <row r="836" spans="1:3" x14ac:dyDescent="0.25">
      <c r="A836" t="s">
        <v>78</v>
      </c>
      <c r="B836">
        <v>101.1901823</v>
      </c>
      <c r="C836">
        <v>12.7552427</v>
      </c>
    </row>
    <row r="837" spans="1:3" x14ac:dyDescent="0.25">
      <c r="A837" t="s">
        <v>129</v>
      </c>
      <c r="B837">
        <v>101.26975090000001</v>
      </c>
      <c r="C837">
        <v>12.682400100000001</v>
      </c>
    </row>
    <row r="838" spans="1:3" x14ac:dyDescent="0.25">
      <c r="A838" t="s">
        <v>368</v>
      </c>
      <c r="B838">
        <v>101.2864616</v>
      </c>
      <c r="C838">
        <v>12.75089</v>
      </c>
    </row>
    <row r="839" spans="1:3" x14ac:dyDescent="0.25">
      <c r="A839" t="s">
        <v>107</v>
      </c>
      <c r="B839">
        <v>101.2668235</v>
      </c>
      <c r="C839">
        <v>12.697176600000001</v>
      </c>
    </row>
    <row r="840" spans="1:3" x14ac:dyDescent="0.25">
      <c r="A840" t="s">
        <v>369</v>
      </c>
      <c r="B840">
        <v>101.286699</v>
      </c>
      <c r="C840">
        <v>12.750887499999999</v>
      </c>
    </row>
    <row r="841" spans="1:3" x14ac:dyDescent="0.25">
      <c r="A841" t="s">
        <v>3</v>
      </c>
      <c r="B841">
        <v>100.8885894</v>
      </c>
      <c r="C841">
        <v>12.909055499999999</v>
      </c>
    </row>
    <row r="842" spans="1:3" x14ac:dyDescent="0.25">
      <c r="A842" t="s">
        <v>143</v>
      </c>
      <c r="B842">
        <v>100.983394</v>
      </c>
      <c r="C842">
        <v>12.729229999999999</v>
      </c>
    </row>
    <row r="843" spans="1:3" x14ac:dyDescent="0.25">
      <c r="A843" t="s">
        <v>3</v>
      </c>
      <c r="B843">
        <v>101.126109</v>
      </c>
      <c r="C843">
        <v>12.737636999999999</v>
      </c>
    </row>
    <row r="844" spans="1:3" x14ac:dyDescent="0.25">
      <c r="A844" t="s">
        <v>137</v>
      </c>
      <c r="B844">
        <v>101.15107999999999</v>
      </c>
      <c r="C844">
        <v>12.724019999999999</v>
      </c>
    </row>
    <row r="845" spans="1:3" x14ac:dyDescent="0.25">
      <c r="A845" t="s">
        <v>3</v>
      </c>
      <c r="B845">
        <v>101.076522</v>
      </c>
      <c r="C845">
        <v>12.736166000000001</v>
      </c>
    </row>
    <row r="846" spans="1:3" x14ac:dyDescent="0.25">
      <c r="A846" t="s">
        <v>147</v>
      </c>
      <c r="B846">
        <v>100.892912</v>
      </c>
      <c r="C846">
        <v>12.683376000000001</v>
      </c>
    </row>
    <row r="847" spans="1:3" x14ac:dyDescent="0.25">
      <c r="A847" t="s">
        <v>3</v>
      </c>
      <c r="B847">
        <v>100.89691929999999</v>
      </c>
      <c r="C847">
        <v>12.9066133</v>
      </c>
    </row>
    <row r="848" spans="1:3" x14ac:dyDescent="0.25">
      <c r="A848" t="s">
        <v>3</v>
      </c>
      <c r="B848">
        <v>102.0612603</v>
      </c>
      <c r="C848">
        <v>12.659151</v>
      </c>
    </row>
    <row r="849" spans="1:3" x14ac:dyDescent="0.25">
      <c r="A849" t="s">
        <v>370</v>
      </c>
      <c r="B849">
        <v>102.09593150000001</v>
      </c>
      <c r="C849">
        <v>12.618277000000001</v>
      </c>
    </row>
    <row r="850" spans="1:3" x14ac:dyDescent="0.25">
      <c r="A850" t="s">
        <v>3</v>
      </c>
      <c r="B850">
        <v>102.14265589999999</v>
      </c>
      <c r="C850">
        <v>12.595628100000001</v>
      </c>
    </row>
    <row r="851" spans="1:3" x14ac:dyDescent="0.25">
      <c r="A851" t="s">
        <v>3</v>
      </c>
      <c r="B851">
        <v>102.1007042</v>
      </c>
      <c r="C851">
        <v>12.6307039</v>
      </c>
    </row>
    <row r="852" spans="1:3" x14ac:dyDescent="0.25">
      <c r="A852" t="s">
        <v>3</v>
      </c>
      <c r="B852">
        <v>102.1146437</v>
      </c>
      <c r="C852">
        <v>12.6165684</v>
      </c>
    </row>
    <row r="853" spans="1:3" x14ac:dyDescent="0.25">
      <c r="A853" t="s">
        <v>96</v>
      </c>
      <c r="B853">
        <v>102.1212945</v>
      </c>
      <c r="C853">
        <v>12.6004779</v>
      </c>
    </row>
    <row r="854" spans="1:3" x14ac:dyDescent="0.25">
      <c r="A854" t="s">
        <v>105</v>
      </c>
      <c r="B854">
        <v>102.0697401</v>
      </c>
      <c r="C854">
        <v>12.4797107</v>
      </c>
    </row>
    <row r="855" spans="1:3" x14ac:dyDescent="0.25">
      <c r="A855" t="s">
        <v>96</v>
      </c>
      <c r="B855">
        <v>102.14040369999999</v>
      </c>
      <c r="C855">
        <v>12.5958462</v>
      </c>
    </row>
    <row r="856" spans="1:3" x14ac:dyDescent="0.25">
      <c r="A856" t="s">
        <v>3</v>
      </c>
      <c r="B856">
        <v>102.12777699999999</v>
      </c>
      <c r="C856">
        <v>12.614493</v>
      </c>
    </row>
    <row r="857" spans="1:3" x14ac:dyDescent="0.25">
      <c r="A857" t="s">
        <v>25</v>
      </c>
      <c r="B857">
        <v>102.12902</v>
      </c>
      <c r="C857">
        <v>12.703979</v>
      </c>
    </row>
    <row r="858" spans="1:3" x14ac:dyDescent="0.25">
      <c r="A858" t="s">
        <v>25</v>
      </c>
      <c r="B858">
        <v>102.3727329</v>
      </c>
      <c r="C858">
        <v>12.517814400000001</v>
      </c>
    </row>
    <row r="859" spans="1:3" x14ac:dyDescent="0.25">
      <c r="A859" t="s">
        <v>92</v>
      </c>
      <c r="B859">
        <v>102.228146</v>
      </c>
      <c r="C859">
        <v>12.460957199999999</v>
      </c>
    </row>
    <row r="860" spans="1:3" x14ac:dyDescent="0.25">
      <c r="A860" t="s">
        <v>25</v>
      </c>
      <c r="B860">
        <v>102.4054582</v>
      </c>
      <c r="C860">
        <v>12.404517999999999</v>
      </c>
    </row>
    <row r="861" spans="1:3" x14ac:dyDescent="0.25">
      <c r="A861" t="s">
        <v>22</v>
      </c>
      <c r="B861">
        <v>102.37843100000001</v>
      </c>
      <c r="C861">
        <v>12.378780000000001</v>
      </c>
    </row>
    <row r="862" spans="1:3" x14ac:dyDescent="0.25">
      <c r="A862" t="s">
        <v>25</v>
      </c>
      <c r="B862">
        <v>102.44080649999999</v>
      </c>
      <c r="C862">
        <v>12.511892100000001</v>
      </c>
    </row>
    <row r="863" spans="1:3" x14ac:dyDescent="0.25">
      <c r="A863" t="s">
        <v>3</v>
      </c>
      <c r="B863">
        <v>102.3450229</v>
      </c>
      <c r="C863">
        <v>12.3031957</v>
      </c>
    </row>
    <row r="864" spans="1:3" x14ac:dyDescent="0.25">
      <c r="A864" t="s">
        <v>83</v>
      </c>
      <c r="B864">
        <v>102.3788533</v>
      </c>
      <c r="C864">
        <v>12.3791116</v>
      </c>
    </row>
    <row r="865" spans="1:3" x14ac:dyDescent="0.25">
      <c r="A865" t="s">
        <v>25</v>
      </c>
      <c r="B865">
        <v>102.4325494</v>
      </c>
      <c r="C865">
        <v>12.4454203</v>
      </c>
    </row>
    <row r="866" spans="1:3" x14ac:dyDescent="0.25">
      <c r="A866" t="s">
        <v>3</v>
      </c>
      <c r="B866">
        <v>102.3761454</v>
      </c>
      <c r="C866">
        <v>12.193792999999999</v>
      </c>
    </row>
    <row r="867" spans="1:3" x14ac:dyDescent="0.25">
      <c r="A867" t="s">
        <v>3</v>
      </c>
      <c r="B867">
        <v>102.5047481</v>
      </c>
      <c r="C867">
        <v>12.2262925</v>
      </c>
    </row>
    <row r="868" spans="1:3" x14ac:dyDescent="0.25">
      <c r="A868" t="s">
        <v>3</v>
      </c>
      <c r="B868">
        <v>102.5133902</v>
      </c>
      <c r="C868">
        <v>12.247373700000001</v>
      </c>
    </row>
    <row r="869" spans="1:3" x14ac:dyDescent="0.25">
      <c r="A869" t="s">
        <v>84</v>
      </c>
      <c r="B869">
        <v>102.3333834</v>
      </c>
      <c r="C869">
        <v>12.2029947</v>
      </c>
    </row>
    <row r="870" spans="1:3" x14ac:dyDescent="0.25">
      <c r="A870" t="s">
        <v>371</v>
      </c>
      <c r="B870">
        <v>102.502021</v>
      </c>
      <c r="C870">
        <v>12.263156</v>
      </c>
    </row>
    <row r="871" spans="1:3" x14ac:dyDescent="0.25">
      <c r="A871" t="s">
        <v>372</v>
      </c>
      <c r="B871">
        <v>102.504824</v>
      </c>
      <c r="C871">
        <v>12.226262</v>
      </c>
    </row>
    <row r="872" spans="1:3" x14ac:dyDescent="0.25">
      <c r="A872" t="s">
        <v>373</v>
      </c>
      <c r="B872">
        <v>102.513395</v>
      </c>
      <c r="C872">
        <v>12.247366</v>
      </c>
    </row>
    <row r="873" spans="1:3" x14ac:dyDescent="0.25">
      <c r="A873" t="s">
        <v>69</v>
      </c>
      <c r="B873">
        <v>102.4758446</v>
      </c>
      <c r="C873">
        <v>12.3022948</v>
      </c>
    </row>
    <row r="874" spans="1:3" x14ac:dyDescent="0.25">
      <c r="A874" t="s">
        <v>78</v>
      </c>
      <c r="B874">
        <v>102.50200150000001</v>
      </c>
      <c r="C874">
        <v>12.2629889</v>
      </c>
    </row>
    <row r="875" spans="1:3" x14ac:dyDescent="0.25">
      <c r="A875" t="s">
        <v>25</v>
      </c>
      <c r="B875">
        <v>102.5631791</v>
      </c>
      <c r="C875">
        <v>12.537229399999999</v>
      </c>
    </row>
    <row r="876" spans="1:3" x14ac:dyDescent="0.25">
      <c r="A876" t="s">
        <v>73</v>
      </c>
      <c r="B876">
        <v>102.5427151</v>
      </c>
      <c r="C876">
        <v>12.5592618</v>
      </c>
    </row>
    <row r="877" spans="1:3" x14ac:dyDescent="0.25">
      <c r="A877" t="s">
        <v>81</v>
      </c>
      <c r="B877">
        <v>102.47603770000001</v>
      </c>
      <c r="C877">
        <v>12.3018549</v>
      </c>
    </row>
    <row r="878" spans="1:3" x14ac:dyDescent="0.25">
      <c r="A878" t="s">
        <v>374</v>
      </c>
      <c r="B878">
        <v>102.4774247</v>
      </c>
      <c r="C878">
        <v>12.297522900000001</v>
      </c>
    </row>
    <row r="879" spans="1:3" x14ac:dyDescent="0.25">
      <c r="A879" t="s">
        <v>375</v>
      </c>
      <c r="B879">
        <v>102.263825</v>
      </c>
      <c r="C879">
        <v>12.9031</v>
      </c>
    </row>
    <row r="880" spans="1:3" x14ac:dyDescent="0.25">
      <c r="A880" t="s">
        <v>107</v>
      </c>
      <c r="B880">
        <v>102.02806</v>
      </c>
      <c r="C880">
        <v>12.648440000000001</v>
      </c>
    </row>
    <row r="881" spans="1:3" x14ac:dyDescent="0.25">
      <c r="A881" t="s">
        <v>3</v>
      </c>
      <c r="B881">
        <v>102.3129498</v>
      </c>
      <c r="C881">
        <v>13.2246787</v>
      </c>
    </row>
    <row r="882" spans="1:3" x14ac:dyDescent="0.25">
      <c r="A882" t="s">
        <v>91</v>
      </c>
      <c r="B882">
        <v>102.22880720000001</v>
      </c>
      <c r="C882">
        <v>13.1079626</v>
      </c>
    </row>
    <row r="883" spans="1:3" x14ac:dyDescent="0.25">
      <c r="A883" t="s">
        <v>25</v>
      </c>
      <c r="B883">
        <v>102.29661780000001</v>
      </c>
      <c r="C883">
        <v>13.273661499999999</v>
      </c>
    </row>
    <row r="884" spans="1:3" x14ac:dyDescent="0.25">
      <c r="A884" t="s">
        <v>25</v>
      </c>
      <c r="B884">
        <v>102.2979357</v>
      </c>
      <c r="C884">
        <v>13.454246400000001</v>
      </c>
    </row>
    <row r="885" spans="1:3" x14ac:dyDescent="0.25">
      <c r="A885" t="s">
        <v>22</v>
      </c>
      <c r="B885">
        <v>102.304479</v>
      </c>
      <c r="C885">
        <v>13.458041</v>
      </c>
    </row>
    <row r="886" spans="1:3" x14ac:dyDescent="0.25">
      <c r="A886" t="s">
        <v>86</v>
      </c>
      <c r="B886">
        <v>102.30439819999999</v>
      </c>
      <c r="C886">
        <v>13.458064</v>
      </c>
    </row>
    <row r="887" spans="1:3" x14ac:dyDescent="0.25">
      <c r="A887" t="s">
        <v>3</v>
      </c>
      <c r="B887">
        <v>102.1828163</v>
      </c>
      <c r="C887">
        <v>13.4371528</v>
      </c>
    </row>
    <row r="888" spans="1:3" x14ac:dyDescent="0.25">
      <c r="A888" t="s">
        <v>25</v>
      </c>
      <c r="B888">
        <v>102.26253749999999</v>
      </c>
      <c r="C888">
        <v>13.535983099999999</v>
      </c>
    </row>
    <row r="889" spans="1:3" x14ac:dyDescent="0.25">
      <c r="A889" t="s">
        <v>376</v>
      </c>
      <c r="B889">
        <v>102.17824400000001</v>
      </c>
      <c r="C889">
        <v>13.508881000000001</v>
      </c>
    </row>
    <row r="890" spans="1:3" x14ac:dyDescent="0.25">
      <c r="A890" t="s">
        <v>93</v>
      </c>
      <c r="B890">
        <v>102.1892481</v>
      </c>
      <c r="C890">
        <v>13.358563699999999</v>
      </c>
    </row>
    <row r="891" spans="1:3" x14ac:dyDescent="0.25">
      <c r="A891" t="s">
        <v>25</v>
      </c>
      <c r="B891">
        <v>102.33383790000001</v>
      </c>
      <c r="C891">
        <v>13.579244299999999</v>
      </c>
    </row>
    <row r="892" spans="1:3" x14ac:dyDescent="0.25">
      <c r="A892" t="s">
        <v>3</v>
      </c>
      <c r="B892">
        <v>102.156689</v>
      </c>
      <c r="C892">
        <v>13.549083</v>
      </c>
    </row>
    <row r="893" spans="1:3" x14ac:dyDescent="0.25">
      <c r="A893" t="s">
        <v>25</v>
      </c>
      <c r="B893">
        <v>102.54092970000001</v>
      </c>
      <c r="C893">
        <v>13.660019200000001</v>
      </c>
    </row>
    <row r="894" spans="1:3" x14ac:dyDescent="0.25">
      <c r="A894" t="s">
        <v>74</v>
      </c>
      <c r="B894">
        <v>102.5276681</v>
      </c>
      <c r="C894">
        <v>13.7640925</v>
      </c>
    </row>
    <row r="895" spans="1:3" x14ac:dyDescent="0.25">
      <c r="A895" t="s">
        <v>377</v>
      </c>
      <c r="B895">
        <v>102.499942</v>
      </c>
      <c r="C895">
        <v>13.693724</v>
      </c>
    </row>
    <row r="896" spans="1:3" x14ac:dyDescent="0.25">
      <c r="A896" t="s">
        <v>3</v>
      </c>
      <c r="B896">
        <v>102.5297899</v>
      </c>
      <c r="C896">
        <v>13.765278</v>
      </c>
    </row>
    <row r="897" spans="1:3" x14ac:dyDescent="0.25">
      <c r="A897" t="s">
        <v>85</v>
      </c>
      <c r="B897">
        <v>102.320885</v>
      </c>
      <c r="C897">
        <v>13.7449399</v>
      </c>
    </row>
    <row r="898" spans="1:3" x14ac:dyDescent="0.25">
      <c r="A898" t="s">
        <v>3</v>
      </c>
      <c r="B898">
        <v>103.7546572</v>
      </c>
      <c r="C898">
        <v>16.692080099999998</v>
      </c>
    </row>
    <row r="899" spans="1:3" x14ac:dyDescent="0.25">
      <c r="A899" t="s">
        <v>25</v>
      </c>
      <c r="B899">
        <v>103.82517369999999</v>
      </c>
      <c r="C899">
        <v>16.606857600000001</v>
      </c>
    </row>
    <row r="900" spans="1:3" x14ac:dyDescent="0.25">
      <c r="A900" t="s">
        <v>3</v>
      </c>
      <c r="B900">
        <v>103.69553809999999</v>
      </c>
      <c r="C900">
        <v>16.458800400000001</v>
      </c>
    </row>
    <row r="901" spans="1:3" x14ac:dyDescent="0.25">
      <c r="A901" t="s">
        <v>27</v>
      </c>
      <c r="B901">
        <v>103.6429861</v>
      </c>
      <c r="C901">
        <v>16.749407300000001</v>
      </c>
    </row>
    <row r="902" spans="1:3" x14ac:dyDescent="0.25">
      <c r="A902" t="s">
        <v>28</v>
      </c>
      <c r="B902">
        <v>103.554841</v>
      </c>
      <c r="C902">
        <v>16.471702000000001</v>
      </c>
    </row>
    <row r="903" spans="1:3" x14ac:dyDescent="0.25">
      <c r="A903" t="s">
        <v>22</v>
      </c>
      <c r="B903">
        <v>104.13481470000001</v>
      </c>
      <c r="C903">
        <v>17.171953500000001</v>
      </c>
    </row>
    <row r="904" spans="1:3" x14ac:dyDescent="0.25">
      <c r="A904" t="s">
        <v>3</v>
      </c>
      <c r="B904">
        <v>104.12336670000001</v>
      </c>
      <c r="C904">
        <v>17.143549400000001</v>
      </c>
    </row>
    <row r="905" spans="1:3" x14ac:dyDescent="0.25">
      <c r="A905" t="s">
        <v>3</v>
      </c>
      <c r="B905">
        <v>104.1145124</v>
      </c>
      <c r="C905">
        <v>17.182328999999999</v>
      </c>
    </row>
    <row r="906" spans="1:3" x14ac:dyDescent="0.25">
      <c r="A906" t="s">
        <v>23</v>
      </c>
      <c r="B906">
        <v>104.1343079</v>
      </c>
      <c r="C906">
        <v>17.1507626</v>
      </c>
    </row>
    <row r="907" spans="1:3" x14ac:dyDescent="0.25">
      <c r="A907" t="s">
        <v>3</v>
      </c>
      <c r="B907">
        <v>104.051697</v>
      </c>
      <c r="C907">
        <v>17.213701700000001</v>
      </c>
    </row>
    <row r="908" spans="1:3" x14ac:dyDescent="0.25">
      <c r="A908" t="s">
        <v>10</v>
      </c>
      <c r="B908">
        <v>104.0902109</v>
      </c>
      <c r="C908">
        <v>17.135049299999999</v>
      </c>
    </row>
    <row r="909" spans="1:3" x14ac:dyDescent="0.25">
      <c r="A909" t="s">
        <v>24</v>
      </c>
      <c r="B909">
        <v>104.0953406</v>
      </c>
      <c r="C909">
        <v>17.1788329</v>
      </c>
    </row>
    <row r="910" spans="1:3" x14ac:dyDescent="0.25">
      <c r="A910" t="s">
        <v>25</v>
      </c>
      <c r="B910">
        <v>104.03240959999999</v>
      </c>
      <c r="C910">
        <v>16.781445699999999</v>
      </c>
    </row>
    <row r="911" spans="1:3" x14ac:dyDescent="0.25">
      <c r="A911" t="s">
        <v>26</v>
      </c>
      <c r="B911">
        <v>103.932851</v>
      </c>
      <c r="C911">
        <v>16.862821</v>
      </c>
    </row>
    <row r="912" spans="1:3" x14ac:dyDescent="0.25">
      <c r="A912" t="s">
        <v>3</v>
      </c>
      <c r="B912">
        <v>104.14604300000001</v>
      </c>
      <c r="C912">
        <v>17.166858000000001</v>
      </c>
    </row>
    <row r="913" spans="1:3" x14ac:dyDescent="0.25">
      <c r="A913" t="s">
        <v>3</v>
      </c>
      <c r="B913">
        <v>104.781435</v>
      </c>
      <c r="C913">
        <v>17.396080999999999</v>
      </c>
    </row>
    <row r="914" spans="1:3" x14ac:dyDescent="0.25">
      <c r="A914" t="s">
        <v>13</v>
      </c>
      <c r="B914">
        <v>104.78368140000001</v>
      </c>
      <c r="C914">
        <v>17.402072100000002</v>
      </c>
    </row>
    <row r="915" spans="1:3" x14ac:dyDescent="0.25">
      <c r="A915" t="s">
        <v>3</v>
      </c>
      <c r="B915">
        <v>104.666805</v>
      </c>
      <c r="C915">
        <v>17.3729181</v>
      </c>
    </row>
    <row r="916" spans="1:3" x14ac:dyDescent="0.25">
      <c r="A916" t="s">
        <v>378</v>
      </c>
      <c r="B916">
        <v>104.75288689999999</v>
      </c>
      <c r="C916">
        <v>17.4392034</v>
      </c>
    </row>
    <row r="917" spans="1:3" x14ac:dyDescent="0.25">
      <c r="A917" t="s">
        <v>3</v>
      </c>
      <c r="B917">
        <v>104.7531319</v>
      </c>
      <c r="C917">
        <v>17.438987099999999</v>
      </c>
    </row>
    <row r="918" spans="1:3" x14ac:dyDescent="0.25">
      <c r="A918" t="s">
        <v>379</v>
      </c>
      <c r="B918">
        <v>104.793586</v>
      </c>
      <c r="C918">
        <v>17.375748999999999</v>
      </c>
    </row>
    <row r="919" spans="1:3" x14ac:dyDescent="0.25">
      <c r="A919" t="s">
        <v>11</v>
      </c>
      <c r="B919">
        <v>104.8101976</v>
      </c>
      <c r="C919">
        <v>17.4273098</v>
      </c>
    </row>
    <row r="920" spans="1:3" x14ac:dyDescent="0.25">
      <c r="A920" t="s">
        <v>3</v>
      </c>
      <c r="B920">
        <v>104.5967732</v>
      </c>
      <c r="C920">
        <v>17.572949699999999</v>
      </c>
    </row>
    <row r="921" spans="1:3" x14ac:dyDescent="0.25">
      <c r="A921" t="s">
        <v>17</v>
      </c>
      <c r="B921">
        <v>104.6749042</v>
      </c>
      <c r="C921">
        <v>17.054979199999998</v>
      </c>
    </row>
    <row r="922" spans="1:3" x14ac:dyDescent="0.25">
      <c r="A922" t="s">
        <v>380</v>
      </c>
      <c r="B922">
        <v>104.72536599999999</v>
      </c>
      <c r="C922">
        <v>16.947139</v>
      </c>
    </row>
    <row r="923" spans="1:3" x14ac:dyDescent="0.25">
      <c r="A923" t="s">
        <v>21</v>
      </c>
      <c r="B923">
        <v>104.4265599</v>
      </c>
      <c r="C923">
        <v>16.591752499999998</v>
      </c>
    </row>
    <row r="924" spans="1:3" x14ac:dyDescent="0.25">
      <c r="A924" t="s">
        <v>381</v>
      </c>
      <c r="B924">
        <v>104.6316728</v>
      </c>
      <c r="C924">
        <v>15.827557199999999</v>
      </c>
    </row>
    <row r="925" spans="1:3" x14ac:dyDescent="0.25">
      <c r="A925" t="s">
        <v>18</v>
      </c>
      <c r="B925">
        <v>104.6318425</v>
      </c>
      <c r="C925">
        <v>15.8275959</v>
      </c>
    </row>
    <row r="926" spans="1:3" x14ac:dyDescent="0.25">
      <c r="A926" t="s">
        <v>3</v>
      </c>
      <c r="B926">
        <v>104.6322012</v>
      </c>
      <c r="C926">
        <v>15.816897000000001</v>
      </c>
    </row>
    <row r="927" spans="1:3" x14ac:dyDescent="0.25">
      <c r="A927" t="s">
        <v>382</v>
      </c>
      <c r="B927">
        <v>104.627408</v>
      </c>
      <c r="C927">
        <v>15.934240000000001</v>
      </c>
    </row>
    <row r="928" spans="1:3" x14ac:dyDescent="0.25">
      <c r="A928" t="s">
        <v>16</v>
      </c>
      <c r="B928">
        <v>104.6765927</v>
      </c>
      <c r="C928">
        <v>15.6854136</v>
      </c>
    </row>
    <row r="929" spans="1:3" x14ac:dyDescent="0.25">
      <c r="A929" t="s">
        <v>10</v>
      </c>
      <c r="B929">
        <v>104.81943699999999</v>
      </c>
      <c r="C929">
        <v>15.222769</v>
      </c>
    </row>
    <row r="930" spans="1:3" x14ac:dyDescent="0.25">
      <c r="A930" t="s">
        <v>3</v>
      </c>
      <c r="B930">
        <v>104.83740229999999</v>
      </c>
      <c r="C930">
        <v>15.293684600000001</v>
      </c>
    </row>
    <row r="931" spans="1:3" x14ac:dyDescent="0.25">
      <c r="A931" t="s">
        <v>8</v>
      </c>
      <c r="B931">
        <v>104.85511219999999</v>
      </c>
      <c r="C931">
        <v>15.162504500000001</v>
      </c>
    </row>
    <row r="932" spans="1:3" x14ac:dyDescent="0.25">
      <c r="A932" t="s">
        <v>383</v>
      </c>
      <c r="B932">
        <v>104.85302900000001</v>
      </c>
      <c r="C932">
        <v>15.23898</v>
      </c>
    </row>
    <row r="933" spans="1:3" x14ac:dyDescent="0.25">
      <c r="A933" t="s">
        <v>3</v>
      </c>
      <c r="B933">
        <v>104.55497099999999</v>
      </c>
      <c r="C933">
        <v>15.388453</v>
      </c>
    </row>
    <row r="934" spans="1:3" x14ac:dyDescent="0.25">
      <c r="A934" t="s">
        <v>3</v>
      </c>
      <c r="B934">
        <v>105.046402</v>
      </c>
      <c r="C934">
        <v>14.9333545</v>
      </c>
    </row>
    <row r="935" spans="1:3" x14ac:dyDescent="0.25">
      <c r="A935" t="s">
        <v>3</v>
      </c>
      <c r="B935">
        <v>105.0582302</v>
      </c>
      <c r="C935">
        <v>14.911532599999999</v>
      </c>
    </row>
    <row r="936" spans="1:3" x14ac:dyDescent="0.25">
      <c r="A936" t="s">
        <v>384</v>
      </c>
      <c r="B936">
        <v>105.0576854</v>
      </c>
      <c r="C936">
        <v>14.911455500000001</v>
      </c>
    </row>
    <row r="937" spans="1:3" x14ac:dyDescent="0.25">
      <c r="A937" t="s">
        <v>385</v>
      </c>
      <c r="B937">
        <v>105.08504499999999</v>
      </c>
      <c r="C937">
        <v>14.888320999999999</v>
      </c>
    </row>
    <row r="938" spans="1:3" x14ac:dyDescent="0.25">
      <c r="A938" t="s">
        <v>386</v>
      </c>
      <c r="B938">
        <v>105.065736</v>
      </c>
      <c r="C938">
        <v>14.897417000000001</v>
      </c>
    </row>
    <row r="939" spans="1:3" x14ac:dyDescent="0.25">
      <c r="A939" t="s">
        <v>4</v>
      </c>
      <c r="B939">
        <v>105.3077155</v>
      </c>
      <c r="C939">
        <v>15.1667016</v>
      </c>
    </row>
    <row r="940" spans="1:3" x14ac:dyDescent="0.25">
      <c r="A940" t="s">
        <v>3</v>
      </c>
      <c r="B940">
        <v>105.39414669999999</v>
      </c>
      <c r="C940">
        <v>14.768981200000001</v>
      </c>
    </row>
    <row r="941" spans="1:3" x14ac:dyDescent="0.25">
      <c r="A941" t="s">
        <v>39</v>
      </c>
      <c r="B941">
        <v>103.42020410000001</v>
      </c>
      <c r="C941">
        <v>14.888449700000001</v>
      </c>
    </row>
    <row r="942" spans="1:3" x14ac:dyDescent="0.25">
      <c r="A942" t="s">
        <v>387</v>
      </c>
      <c r="B942">
        <v>103.50633089999999</v>
      </c>
      <c r="C942">
        <v>14.8733731</v>
      </c>
    </row>
    <row r="943" spans="1:3" x14ac:dyDescent="0.25">
      <c r="A943" t="s">
        <v>388</v>
      </c>
      <c r="B943">
        <v>103.5037804</v>
      </c>
      <c r="C943">
        <v>14.901432099999999</v>
      </c>
    </row>
    <row r="944" spans="1:3" x14ac:dyDescent="0.25">
      <c r="A944" t="s">
        <v>38</v>
      </c>
      <c r="B944">
        <v>103.48867799999999</v>
      </c>
      <c r="C944">
        <v>14.8805017</v>
      </c>
    </row>
    <row r="945" spans="1:3" x14ac:dyDescent="0.25">
      <c r="A945" t="s">
        <v>29</v>
      </c>
      <c r="B945">
        <v>103.54526629999999</v>
      </c>
      <c r="C945">
        <v>14.877815999999999</v>
      </c>
    </row>
    <row r="946" spans="1:3" x14ac:dyDescent="0.25">
      <c r="A946" t="s">
        <v>30</v>
      </c>
      <c r="B946">
        <v>103.542818</v>
      </c>
      <c r="C946">
        <v>14.844810000000001</v>
      </c>
    </row>
    <row r="947" spans="1:3" x14ac:dyDescent="0.25">
      <c r="A947" t="s">
        <v>389</v>
      </c>
      <c r="B947">
        <v>103.5060623</v>
      </c>
      <c r="C947">
        <v>14.873157600000001</v>
      </c>
    </row>
    <row r="948" spans="1:3" x14ac:dyDescent="0.25">
      <c r="A948" t="s">
        <v>390</v>
      </c>
      <c r="B948">
        <v>103.54241500000001</v>
      </c>
      <c r="C948">
        <v>14.845190000000001</v>
      </c>
    </row>
    <row r="949" spans="1:3" x14ac:dyDescent="0.25">
      <c r="A949" t="s">
        <v>391</v>
      </c>
      <c r="B949">
        <v>103.50292779999999</v>
      </c>
      <c r="C949">
        <v>14.901889300000001</v>
      </c>
    </row>
    <row r="950" spans="1:3" x14ac:dyDescent="0.25">
      <c r="A950" t="s">
        <v>392</v>
      </c>
      <c r="B950">
        <v>103.5159732</v>
      </c>
      <c r="C950">
        <v>14.9262424</v>
      </c>
    </row>
    <row r="951" spans="1:3" x14ac:dyDescent="0.25">
      <c r="A951" t="s">
        <v>41</v>
      </c>
      <c r="B951">
        <v>103.2968559</v>
      </c>
      <c r="C951">
        <v>14.9029831</v>
      </c>
    </row>
    <row r="952" spans="1:3" x14ac:dyDescent="0.25">
      <c r="A952" t="s">
        <v>32</v>
      </c>
      <c r="B952">
        <v>103.5331655</v>
      </c>
      <c r="C952">
        <v>14.8780728</v>
      </c>
    </row>
    <row r="953" spans="1:3" x14ac:dyDescent="0.25">
      <c r="A953" t="s">
        <v>52</v>
      </c>
      <c r="B953">
        <v>103.1065124</v>
      </c>
      <c r="C953">
        <v>14.9804718</v>
      </c>
    </row>
    <row r="954" spans="1:3" x14ac:dyDescent="0.25">
      <c r="A954" t="s">
        <v>393</v>
      </c>
      <c r="B954">
        <v>103.0957272</v>
      </c>
      <c r="C954">
        <v>14.9636914</v>
      </c>
    </row>
    <row r="955" spans="1:3" x14ac:dyDescent="0.25">
      <c r="A955" t="s">
        <v>394</v>
      </c>
      <c r="B955">
        <v>103.11361100000001</v>
      </c>
      <c r="C955">
        <v>14.9886</v>
      </c>
    </row>
    <row r="956" spans="1:3" x14ac:dyDescent="0.25">
      <c r="A956" t="s">
        <v>56</v>
      </c>
      <c r="B956">
        <v>103.0688025</v>
      </c>
      <c r="C956">
        <v>14.9745385</v>
      </c>
    </row>
    <row r="957" spans="1:3" x14ac:dyDescent="0.25">
      <c r="A957" t="s">
        <v>3</v>
      </c>
      <c r="B957">
        <v>103.1360117</v>
      </c>
      <c r="C957">
        <v>14.9322888</v>
      </c>
    </row>
    <row r="958" spans="1:3" x14ac:dyDescent="0.25">
      <c r="A958" t="s">
        <v>50</v>
      </c>
      <c r="B958">
        <v>103.12544920000001</v>
      </c>
      <c r="C958">
        <v>15.0062037</v>
      </c>
    </row>
    <row r="959" spans="1:3" x14ac:dyDescent="0.25">
      <c r="A959" t="s">
        <v>46</v>
      </c>
      <c r="B959">
        <v>103.14223610000001</v>
      </c>
      <c r="C959">
        <v>14.9250185</v>
      </c>
    </row>
    <row r="960" spans="1:3" x14ac:dyDescent="0.25">
      <c r="A960" t="s">
        <v>45</v>
      </c>
      <c r="B960">
        <v>103.1431501</v>
      </c>
      <c r="C960">
        <v>15.0227792</v>
      </c>
    </row>
    <row r="961" spans="1:3" x14ac:dyDescent="0.25">
      <c r="A961" t="s">
        <v>55</v>
      </c>
      <c r="B961">
        <v>103.0954931</v>
      </c>
      <c r="C961">
        <v>14.963830700000001</v>
      </c>
    </row>
    <row r="962" spans="1:3" x14ac:dyDescent="0.25">
      <c r="A962" t="s">
        <v>53</v>
      </c>
      <c r="B962">
        <v>103.09587500000001</v>
      </c>
      <c r="C962">
        <v>16.048967999999999</v>
      </c>
    </row>
    <row r="963" spans="1:3" x14ac:dyDescent="0.25">
      <c r="A963" t="s">
        <v>44</v>
      </c>
      <c r="B963">
        <v>103.1659379</v>
      </c>
      <c r="C963">
        <v>16.045587000000001</v>
      </c>
    </row>
    <row r="964" spans="1:3" x14ac:dyDescent="0.25">
      <c r="A964" t="s">
        <v>395</v>
      </c>
      <c r="B964">
        <v>103.13301</v>
      </c>
      <c r="C964">
        <v>16.038605</v>
      </c>
    </row>
    <row r="965" spans="1:3" x14ac:dyDescent="0.25">
      <c r="A965" t="s">
        <v>10</v>
      </c>
      <c r="B965">
        <v>103.128936</v>
      </c>
      <c r="C965">
        <v>16.051712500000001</v>
      </c>
    </row>
    <row r="966" spans="1:3" x14ac:dyDescent="0.25">
      <c r="A966" t="s">
        <v>47</v>
      </c>
      <c r="B966">
        <v>103.1331407</v>
      </c>
      <c r="C966">
        <v>16.038666500000001</v>
      </c>
    </row>
    <row r="967" spans="1:3" x14ac:dyDescent="0.25">
      <c r="A967" t="s">
        <v>43</v>
      </c>
      <c r="B967">
        <v>103.2667275</v>
      </c>
      <c r="C967">
        <v>16.148672399999999</v>
      </c>
    </row>
    <row r="968" spans="1:3" x14ac:dyDescent="0.25">
      <c r="A968" t="s">
        <v>42</v>
      </c>
      <c r="B968">
        <v>103.27697000000001</v>
      </c>
      <c r="C968">
        <v>16.216484000000001</v>
      </c>
    </row>
    <row r="969" spans="1:3" x14ac:dyDescent="0.25">
      <c r="A969" t="s">
        <v>396</v>
      </c>
      <c r="B969">
        <v>103.1308447</v>
      </c>
      <c r="C969">
        <v>16.053593500000002</v>
      </c>
    </row>
    <row r="970" spans="1:3" x14ac:dyDescent="0.25">
      <c r="A970" t="s">
        <v>57</v>
      </c>
      <c r="B970">
        <v>103.06046600000001</v>
      </c>
      <c r="C970">
        <v>16.250005000000002</v>
      </c>
    </row>
    <row r="971" spans="1:3" x14ac:dyDescent="0.25">
      <c r="A971" t="s">
        <v>40</v>
      </c>
      <c r="B971">
        <v>103.34543960000001</v>
      </c>
      <c r="C971">
        <v>16.1630088</v>
      </c>
    </row>
    <row r="972" spans="1:3" x14ac:dyDescent="0.25">
      <c r="A972" t="s">
        <v>3</v>
      </c>
      <c r="B972">
        <v>102.7917975</v>
      </c>
      <c r="C972">
        <v>16.4455524</v>
      </c>
    </row>
    <row r="973" spans="1:3" x14ac:dyDescent="0.25">
      <c r="A973" t="s">
        <v>3</v>
      </c>
      <c r="B973">
        <v>102.8204807</v>
      </c>
      <c r="C973">
        <v>16.419644300000002</v>
      </c>
    </row>
    <row r="974" spans="1:3" x14ac:dyDescent="0.25">
      <c r="A974" t="s">
        <v>397</v>
      </c>
      <c r="B974">
        <v>102.8319297</v>
      </c>
      <c r="C974">
        <v>16.452944800000001</v>
      </c>
    </row>
    <row r="975" spans="1:3" x14ac:dyDescent="0.25">
      <c r="A975" t="s">
        <v>10</v>
      </c>
      <c r="B975">
        <v>102.84179399999999</v>
      </c>
      <c r="C975">
        <v>16.42981</v>
      </c>
    </row>
    <row r="976" spans="1:3" x14ac:dyDescent="0.25">
      <c r="A976" t="s">
        <v>3</v>
      </c>
      <c r="B976">
        <v>102.8506302</v>
      </c>
      <c r="C976">
        <v>16.436074300000001</v>
      </c>
    </row>
    <row r="977" spans="1:3" x14ac:dyDescent="0.25">
      <c r="A977" t="s">
        <v>398</v>
      </c>
      <c r="B977">
        <v>102.8411</v>
      </c>
      <c r="C977">
        <v>16.448513999999999</v>
      </c>
    </row>
    <row r="978" spans="1:3" x14ac:dyDescent="0.25">
      <c r="A978" t="s">
        <v>399</v>
      </c>
      <c r="B978">
        <v>102.8216329</v>
      </c>
      <c r="C978">
        <v>16.414519500000001</v>
      </c>
    </row>
    <row r="979" spans="1:3" x14ac:dyDescent="0.25">
      <c r="A979" t="s">
        <v>400</v>
      </c>
      <c r="B979">
        <v>102.8308856</v>
      </c>
      <c r="C979">
        <v>16.451656199999999</v>
      </c>
    </row>
    <row r="980" spans="1:3" x14ac:dyDescent="0.25">
      <c r="A980" t="s">
        <v>69</v>
      </c>
      <c r="B980">
        <v>102.787324</v>
      </c>
      <c r="C980">
        <v>16.437404999999998</v>
      </c>
    </row>
    <row r="981" spans="1:3" x14ac:dyDescent="0.25">
      <c r="A981" t="s">
        <v>66</v>
      </c>
      <c r="B981">
        <v>102.82656110000001</v>
      </c>
      <c r="C981">
        <v>16.3903517</v>
      </c>
    </row>
    <row r="982" spans="1:3" x14ac:dyDescent="0.25">
      <c r="A982" t="s">
        <v>3</v>
      </c>
      <c r="B982">
        <v>102.8588055</v>
      </c>
      <c r="C982">
        <v>16.613821999999999</v>
      </c>
    </row>
    <row r="983" spans="1:3" x14ac:dyDescent="0.25">
      <c r="A983" t="s">
        <v>65</v>
      </c>
      <c r="B983">
        <v>102.8295342</v>
      </c>
      <c r="C983">
        <v>16.542954900000002</v>
      </c>
    </row>
    <row r="984" spans="1:3" x14ac:dyDescent="0.25">
      <c r="A984" t="s">
        <v>401</v>
      </c>
      <c r="B984">
        <v>102.83011500000001</v>
      </c>
      <c r="C984">
        <v>16.529509000000001</v>
      </c>
    </row>
    <row r="985" spans="1:3" x14ac:dyDescent="0.25">
      <c r="A985" t="s">
        <v>3</v>
      </c>
      <c r="B985">
        <v>102.80481399999999</v>
      </c>
      <c r="C985">
        <v>16.671475999999998</v>
      </c>
    </row>
    <row r="986" spans="1:3" x14ac:dyDescent="0.25">
      <c r="A986" t="s">
        <v>402</v>
      </c>
      <c r="B986">
        <v>102.8320338</v>
      </c>
      <c r="C986">
        <v>16.525447700000001</v>
      </c>
    </row>
    <row r="987" spans="1:3" x14ac:dyDescent="0.25">
      <c r="A987" t="s">
        <v>403</v>
      </c>
      <c r="B987">
        <v>102.8142519</v>
      </c>
      <c r="C987">
        <v>16.478621400000002</v>
      </c>
    </row>
    <row r="988" spans="1:3" x14ac:dyDescent="0.25">
      <c r="A988" t="s">
        <v>25</v>
      </c>
      <c r="B988">
        <v>102.89790189999999</v>
      </c>
      <c r="C988">
        <v>16.424864700000001</v>
      </c>
    </row>
    <row r="989" spans="1:3" x14ac:dyDescent="0.25">
      <c r="A989" t="s">
        <v>404</v>
      </c>
      <c r="B989">
        <v>102.8321593</v>
      </c>
      <c r="C989">
        <v>16.490531499999999</v>
      </c>
    </row>
    <row r="990" spans="1:3" x14ac:dyDescent="0.25">
      <c r="A990" t="s">
        <v>3</v>
      </c>
      <c r="B990">
        <v>102.123394</v>
      </c>
      <c r="C990">
        <v>16.534648099999998</v>
      </c>
    </row>
    <row r="991" spans="1:3" x14ac:dyDescent="0.25">
      <c r="A991" t="s">
        <v>3</v>
      </c>
      <c r="B991">
        <v>102.1038236</v>
      </c>
      <c r="C991">
        <v>16.559774600000001</v>
      </c>
    </row>
    <row r="992" spans="1:3" x14ac:dyDescent="0.25">
      <c r="A992" t="s">
        <v>16</v>
      </c>
      <c r="B992">
        <v>102.3847756</v>
      </c>
      <c r="C992">
        <v>16.641864600000002</v>
      </c>
    </row>
    <row r="993" spans="1:3" x14ac:dyDescent="0.25">
      <c r="A993" t="s">
        <v>21</v>
      </c>
      <c r="B993">
        <v>102.356548</v>
      </c>
      <c r="C993">
        <v>16.409633800000002</v>
      </c>
    </row>
    <row r="994" spans="1:3" x14ac:dyDescent="0.25">
      <c r="A994" t="s">
        <v>100</v>
      </c>
      <c r="B994">
        <v>102.12374610000001</v>
      </c>
      <c r="C994">
        <v>16.469535100000002</v>
      </c>
    </row>
    <row r="995" spans="1:3" x14ac:dyDescent="0.25">
      <c r="A995" t="s">
        <v>102</v>
      </c>
      <c r="B995">
        <v>102.1104577</v>
      </c>
      <c r="C995">
        <v>16.5266643</v>
      </c>
    </row>
    <row r="996" spans="1:3" x14ac:dyDescent="0.25">
      <c r="A996" t="s">
        <v>88</v>
      </c>
      <c r="B996">
        <v>102.2641479</v>
      </c>
      <c r="C996">
        <v>16.9556304</v>
      </c>
    </row>
    <row r="997" spans="1:3" x14ac:dyDescent="0.25">
      <c r="A997" t="s">
        <v>87</v>
      </c>
      <c r="B997">
        <v>102.29094790000001</v>
      </c>
      <c r="C997">
        <v>16.979304500000001</v>
      </c>
    </row>
    <row r="998" spans="1:3" x14ac:dyDescent="0.25">
      <c r="A998" t="s">
        <v>95</v>
      </c>
      <c r="B998">
        <v>102.16499159999999</v>
      </c>
      <c r="C998">
        <v>16.731710400000001</v>
      </c>
    </row>
    <row r="999" spans="1:3" x14ac:dyDescent="0.25">
      <c r="A999" t="s">
        <v>3</v>
      </c>
      <c r="B999">
        <v>102.433465</v>
      </c>
      <c r="C999">
        <v>17.187079499999999</v>
      </c>
    </row>
    <row r="1000" spans="1:3" x14ac:dyDescent="0.25">
      <c r="A1000" t="s">
        <v>3</v>
      </c>
      <c r="B1000">
        <v>101.93444479999999</v>
      </c>
      <c r="C1000">
        <v>16.8513965</v>
      </c>
    </row>
    <row r="1001" spans="1:3" x14ac:dyDescent="0.25">
      <c r="A1001" t="s">
        <v>3</v>
      </c>
      <c r="B1001">
        <v>102.5143413</v>
      </c>
      <c r="C1001">
        <v>16.854886100000002</v>
      </c>
    </row>
    <row r="1002" spans="1:3" x14ac:dyDescent="0.25">
      <c r="A1002" t="s">
        <v>405</v>
      </c>
      <c r="B1002">
        <v>102.38851390000001</v>
      </c>
      <c r="C1002">
        <v>16.634493500000001</v>
      </c>
    </row>
    <row r="1003" spans="1:3" x14ac:dyDescent="0.25">
      <c r="A1003" t="s">
        <v>108</v>
      </c>
      <c r="B1003">
        <v>102.0121613</v>
      </c>
      <c r="C1003">
        <v>16.584115300000001</v>
      </c>
    </row>
    <row r="1004" spans="1:3" x14ac:dyDescent="0.25">
      <c r="A1004" t="s">
        <v>3</v>
      </c>
      <c r="B1004">
        <v>102.7612312</v>
      </c>
      <c r="C1004">
        <v>17.8052393</v>
      </c>
    </row>
    <row r="1005" spans="1:3" x14ac:dyDescent="0.25">
      <c r="A1005" t="s">
        <v>71</v>
      </c>
      <c r="B1005">
        <v>102.7498643</v>
      </c>
      <c r="C1005">
        <v>17.860228299999999</v>
      </c>
    </row>
    <row r="1006" spans="1:3" x14ac:dyDescent="0.25">
      <c r="A1006" t="s">
        <v>21</v>
      </c>
      <c r="B1006">
        <v>102.76796330000001</v>
      </c>
      <c r="C1006">
        <v>17.767837700000001</v>
      </c>
    </row>
    <row r="1007" spans="1:3" x14ac:dyDescent="0.25">
      <c r="A1007" t="s">
        <v>10</v>
      </c>
      <c r="B1007">
        <v>102.7273624</v>
      </c>
      <c r="C1007">
        <v>17.859514999999998</v>
      </c>
    </row>
    <row r="1008" spans="1:3" x14ac:dyDescent="0.25">
      <c r="A1008" t="s">
        <v>10</v>
      </c>
      <c r="B1008">
        <v>102.7898393</v>
      </c>
      <c r="C1008">
        <v>17.9070395</v>
      </c>
    </row>
    <row r="1009" spans="1:3" x14ac:dyDescent="0.25">
      <c r="A1009" t="s">
        <v>58</v>
      </c>
      <c r="B1009">
        <v>102.8443114</v>
      </c>
      <c r="C1009">
        <v>17.8927871</v>
      </c>
    </row>
    <row r="1010" spans="1:3" x14ac:dyDescent="0.25">
      <c r="A1010" t="s">
        <v>3</v>
      </c>
      <c r="B1010">
        <v>102.59478300000001</v>
      </c>
      <c r="C1010">
        <v>17.955369999999998</v>
      </c>
    </row>
    <row r="1011" spans="1:3" x14ac:dyDescent="0.25">
      <c r="A1011" t="s">
        <v>3</v>
      </c>
      <c r="B1011">
        <v>102.8007909</v>
      </c>
      <c r="C1011">
        <v>17.543652000000002</v>
      </c>
    </row>
    <row r="1012" spans="1:3" x14ac:dyDescent="0.25">
      <c r="A1012" t="s">
        <v>72</v>
      </c>
      <c r="B1012">
        <v>102.6508232</v>
      </c>
      <c r="C1012">
        <v>17.9220741</v>
      </c>
    </row>
    <row r="1013" spans="1:3" x14ac:dyDescent="0.25">
      <c r="A1013" t="s">
        <v>406</v>
      </c>
      <c r="B1013">
        <v>102.756518</v>
      </c>
      <c r="C1013">
        <v>17.886279999999999</v>
      </c>
    </row>
    <row r="1014" spans="1:3" x14ac:dyDescent="0.25">
      <c r="A1014" t="s">
        <v>25</v>
      </c>
      <c r="B1014">
        <v>101.7290801</v>
      </c>
      <c r="C1014">
        <v>17.459469500000001</v>
      </c>
    </row>
    <row r="1015" spans="1:3" x14ac:dyDescent="0.25">
      <c r="A1015" t="s">
        <v>10</v>
      </c>
      <c r="B1015">
        <v>101.7714124</v>
      </c>
      <c r="C1015">
        <v>17.2817744</v>
      </c>
    </row>
    <row r="1016" spans="1:3" x14ac:dyDescent="0.25">
      <c r="A1016" t="s">
        <v>3</v>
      </c>
      <c r="B1016">
        <v>101.7592274</v>
      </c>
      <c r="C1016">
        <v>17.283225900000001</v>
      </c>
    </row>
    <row r="1017" spans="1:3" x14ac:dyDescent="0.25">
      <c r="A1017" t="s">
        <v>3</v>
      </c>
      <c r="B1017">
        <v>101.725033</v>
      </c>
      <c r="C1017">
        <v>17.521720500000001</v>
      </c>
    </row>
    <row r="1018" spans="1:3" x14ac:dyDescent="0.25">
      <c r="A1018" t="s">
        <v>112</v>
      </c>
      <c r="B1018">
        <v>101.724493</v>
      </c>
      <c r="C1018">
        <v>17.510217999999998</v>
      </c>
    </row>
    <row r="1019" spans="1:3" x14ac:dyDescent="0.25">
      <c r="A1019" t="s">
        <v>22</v>
      </c>
      <c r="B1019">
        <v>101.4233017</v>
      </c>
      <c r="C1019">
        <v>17.627178199999999</v>
      </c>
    </row>
    <row r="1020" spans="1:3" x14ac:dyDescent="0.25">
      <c r="A1020" t="s">
        <v>98</v>
      </c>
      <c r="B1020">
        <v>101.7644584</v>
      </c>
      <c r="C1020">
        <v>17.3205232</v>
      </c>
    </row>
    <row r="1021" spans="1:3" x14ac:dyDescent="0.25">
      <c r="A1021" t="s">
        <v>25</v>
      </c>
      <c r="B1021">
        <v>101.7072965</v>
      </c>
      <c r="C1021">
        <v>17.700509100000001</v>
      </c>
    </row>
    <row r="1022" spans="1:3" x14ac:dyDescent="0.25">
      <c r="A1022" t="s">
        <v>407</v>
      </c>
      <c r="B1022">
        <v>101.783621</v>
      </c>
      <c r="C1022">
        <v>17.301580999999999</v>
      </c>
    </row>
    <row r="1023" spans="1:3" x14ac:dyDescent="0.25">
      <c r="A1023" t="s">
        <v>408</v>
      </c>
      <c r="B1023">
        <v>101.7267556</v>
      </c>
      <c r="C1023">
        <v>17.4873674</v>
      </c>
    </row>
    <row r="1024" spans="1:3" x14ac:dyDescent="0.25">
      <c r="A1024" t="s">
        <v>3</v>
      </c>
      <c r="B1024">
        <v>101.14635699999999</v>
      </c>
      <c r="C1024">
        <v>17.292186999999998</v>
      </c>
    </row>
    <row r="1025" spans="1:3" x14ac:dyDescent="0.25">
      <c r="A1025" t="s">
        <v>409</v>
      </c>
      <c r="B1025">
        <v>101.1539635</v>
      </c>
      <c r="C1025">
        <v>17.273711500000001</v>
      </c>
    </row>
    <row r="1026" spans="1:3" x14ac:dyDescent="0.25">
      <c r="A1026" t="s">
        <v>410</v>
      </c>
      <c r="B1026">
        <v>101.15392370000001</v>
      </c>
      <c r="C1026">
        <v>17.2739118</v>
      </c>
    </row>
    <row r="1027" spans="1:3" x14ac:dyDescent="0.25">
      <c r="A1027" t="s">
        <v>3</v>
      </c>
      <c r="B1027">
        <v>101.25872819999999</v>
      </c>
      <c r="C1027">
        <v>17.366856299999998</v>
      </c>
    </row>
    <row r="1028" spans="1:3" x14ac:dyDescent="0.25">
      <c r="A1028" t="s">
        <v>121</v>
      </c>
      <c r="B1028">
        <v>101.3676253</v>
      </c>
      <c r="C1028">
        <v>17.456021700000001</v>
      </c>
    </row>
    <row r="1029" spans="1:3" x14ac:dyDescent="0.25">
      <c r="A1029" t="s">
        <v>3</v>
      </c>
      <c r="B1029">
        <v>98.985939400000007</v>
      </c>
      <c r="C1029">
        <v>17.0468242</v>
      </c>
    </row>
    <row r="1030" spans="1:3" x14ac:dyDescent="0.25">
      <c r="A1030" t="s">
        <v>305</v>
      </c>
      <c r="B1030">
        <v>99.094435700000005</v>
      </c>
      <c r="C1030">
        <v>16.830461100000001</v>
      </c>
    </row>
    <row r="1031" spans="1:3" x14ac:dyDescent="0.25">
      <c r="A1031" t="s">
        <v>411</v>
      </c>
      <c r="B1031">
        <v>99.128366</v>
      </c>
      <c r="C1031">
        <v>16.878185299999998</v>
      </c>
    </row>
    <row r="1032" spans="1:3" x14ac:dyDescent="0.25">
      <c r="A1032" t="s">
        <v>412</v>
      </c>
      <c r="B1032">
        <v>99.123532000000097</v>
      </c>
      <c r="C1032">
        <v>16.879809000000002</v>
      </c>
    </row>
    <row r="1033" spans="1:3" x14ac:dyDescent="0.25">
      <c r="A1033" t="s">
        <v>306</v>
      </c>
      <c r="B1033">
        <v>99.065970300000004</v>
      </c>
      <c r="C1033">
        <v>17.077580300000001</v>
      </c>
    </row>
    <row r="1034" spans="1:3" x14ac:dyDescent="0.25">
      <c r="A1034" t="s">
        <v>391</v>
      </c>
      <c r="B1034">
        <v>99.094422600000001</v>
      </c>
      <c r="C1034">
        <v>16.830476300000001</v>
      </c>
    </row>
    <row r="1035" spans="1:3" x14ac:dyDescent="0.25">
      <c r="A1035" t="s">
        <v>413</v>
      </c>
      <c r="B1035">
        <v>99.135279999999995</v>
      </c>
      <c r="C1035">
        <v>16.86103</v>
      </c>
    </row>
    <row r="1036" spans="1:3" x14ac:dyDescent="0.25">
      <c r="A1036" t="s">
        <v>414</v>
      </c>
      <c r="B1036">
        <v>98.5957042</v>
      </c>
      <c r="C1036">
        <v>16.725160899999999</v>
      </c>
    </row>
    <row r="1037" spans="1:3" x14ac:dyDescent="0.25">
      <c r="A1037" t="s">
        <v>295</v>
      </c>
      <c r="B1037">
        <v>99.138176799999997</v>
      </c>
      <c r="C1037">
        <v>16.862787099999998</v>
      </c>
    </row>
    <row r="1038" spans="1:3" x14ac:dyDescent="0.25">
      <c r="A1038" t="s">
        <v>289</v>
      </c>
      <c r="B1038">
        <v>99.209828199999905</v>
      </c>
      <c r="C1038">
        <v>16.887024</v>
      </c>
    </row>
    <row r="1039" spans="1:3" x14ac:dyDescent="0.25">
      <c r="A1039" t="s">
        <v>314</v>
      </c>
      <c r="B1039">
        <v>98.709641599999898</v>
      </c>
      <c r="C1039">
        <v>18.450047600000001</v>
      </c>
    </row>
    <row r="1040" spans="1:3" x14ac:dyDescent="0.25">
      <c r="A1040" t="s">
        <v>323</v>
      </c>
      <c r="B1040">
        <v>98.364286199999896</v>
      </c>
      <c r="C1040">
        <v>18.4997176</v>
      </c>
    </row>
    <row r="1041" spans="1:3" x14ac:dyDescent="0.25">
      <c r="A1041" t="s">
        <v>3</v>
      </c>
      <c r="B1041">
        <v>98.722502599999999</v>
      </c>
      <c r="C1041">
        <v>17.924027599999999</v>
      </c>
    </row>
    <row r="1042" spans="1:3" x14ac:dyDescent="0.25">
      <c r="A1042" t="s">
        <v>415</v>
      </c>
      <c r="B1042">
        <v>98.606970699999906</v>
      </c>
      <c r="C1042">
        <v>18.1929555</v>
      </c>
    </row>
    <row r="1043" spans="1:3" x14ac:dyDescent="0.25">
      <c r="A1043" t="s">
        <v>3</v>
      </c>
      <c r="B1043">
        <v>98.818553999999907</v>
      </c>
      <c r="C1043">
        <v>18.319972</v>
      </c>
    </row>
    <row r="1044" spans="1:3" x14ac:dyDescent="0.25">
      <c r="A1044" t="s">
        <v>3</v>
      </c>
      <c r="B1044">
        <v>98.882940000000005</v>
      </c>
      <c r="C1044">
        <v>18.038177999999998</v>
      </c>
    </row>
    <row r="1045" spans="1:3" x14ac:dyDescent="0.25">
      <c r="A1045" t="s">
        <v>416</v>
      </c>
      <c r="B1045">
        <v>98.687545199999903</v>
      </c>
      <c r="C1045">
        <v>18.436304400000001</v>
      </c>
    </row>
    <row r="1046" spans="1:3" x14ac:dyDescent="0.25">
      <c r="A1046" t="s">
        <v>25</v>
      </c>
      <c r="B1046">
        <v>98.6904246</v>
      </c>
      <c r="C1046">
        <v>18.424406000000001</v>
      </c>
    </row>
    <row r="1047" spans="1:3" x14ac:dyDescent="0.25">
      <c r="A1047" t="s">
        <v>3</v>
      </c>
      <c r="B1047">
        <v>98.939828500000004</v>
      </c>
      <c r="C1047">
        <v>17.811673800000001</v>
      </c>
    </row>
    <row r="1048" spans="1:3" x14ac:dyDescent="0.25">
      <c r="A1048" t="s">
        <v>3</v>
      </c>
      <c r="B1048">
        <v>98.357406399999903</v>
      </c>
      <c r="C1048">
        <v>17.7993925</v>
      </c>
    </row>
    <row r="1049" spans="1:3" x14ac:dyDescent="0.25">
      <c r="A1049" t="s">
        <v>308</v>
      </c>
      <c r="B1049">
        <v>98.983033000000006</v>
      </c>
      <c r="C1049">
        <v>18.796198</v>
      </c>
    </row>
    <row r="1050" spans="1:3" x14ac:dyDescent="0.25">
      <c r="A1050" t="s">
        <v>3</v>
      </c>
      <c r="B1050">
        <v>98.972119599999999</v>
      </c>
      <c r="C1050">
        <v>18.7719852</v>
      </c>
    </row>
    <row r="1051" spans="1:3" x14ac:dyDescent="0.25">
      <c r="A1051" t="s">
        <v>10</v>
      </c>
      <c r="B1051">
        <v>98.983596000000006</v>
      </c>
      <c r="C1051">
        <v>18.768108999999999</v>
      </c>
    </row>
    <row r="1052" spans="1:3" x14ac:dyDescent="0.25">
      <c r="A1052" t="s">
        <v>3</v>
      </c>
      <c r="B1052">
        <v>98.437327300000007</v>
      </c>
      <c r="C1052">
        <v>19.355389500000001</v>
      </c>
    </row>
    <row r="1053" spans="1:3" x14ac:dyDescent="0.25">
      <c r="A1053" t="s">
        <v>329</v>
      </c>
      <c r="B1053">
        <v>97.964438999999999</v>
      </c>
      <c r="C1053">
        <v>19.293510399999999</v>
      </c>
    </row>
    <row r="1054" spans="1:3" x14ac:dyDescent="0.25">
      <c r="A1054" t="s">
        <v>3</v>
      </c>
      <c r="B1054">
        <v>98.926014800000004</v>
      </c>
      <c r="C1054">
        <v>18.694270299999999</v>
      </c>
    </row>
    <row r="1055" spans="1:3" x14ac:dyDescent="0.25">
      <c r="A1055" t="s">
        <v>3</v>
      </c>
      <c r="B1055">
        <v>98.963772999999904</v>
      </c>
      <c r="C1055">
        <v>19.3533969</v>
      </c>
    </row>
    <row r="1056" spans="1:3" x14ac:dyDescent="0.25">
      <c r="A1056" t="s">
        <v>10</v>
      </c>
      <c r="B1056">
        <v>98.970623599999996</v>
      </c>
      <c r="C1056">
        <v>18.848541999999998</v>
      </c>
    </row>
    <row r="1057" spans="1:3" x14ac:dyDescent="0.25">
      <c r="A1057" t="s">
        <v>10</v>
      </c>
      <c r="B1057">
        <v>98.958962</v>
      </c>
      <c r="C1057">
        <v>18.785129999999999</v>
      </c>
    </row>
    <row r="1058" spans="1:3" x14ac:dyDescent="0.25">
      <c r="A1058" t="s">
        <v>3</v>
      </c>
      <c r="B1058">
        <v>99.012131600000004</v>
      </c>
      <c r="C1058">
        <v>18.828854499999998</v>
      </c>
    </row>
    <row r="1059" spans="1:3" x14ac:dyDescent="0.25">
      <c r="A1059" t="s">
        <v>417</v>
      </c>
      <c r="B1059">
        <v>99.210523300000006</v>
      </c>
      <c r="C1059">
        <v>19.9159921</v>
      </c>
    </row>
    <row r="1060" spans="1:3" x14ac:dyDescent="0.25">
      <c r="A1060" t="s">
        <v>3</v>
      </c>
      <c r="B1060">
        <v>99.285319000000101</v>
      </c>
      <c r="C1060">
        <v>20.027486</v>
      </c>
    </row>
    <row r="1061" spans="1:3" x14ac:dyDescent="0.25">
      <c r="A1061" t="s">
        <v>25</v>
      </c>
      <c r="B1061">
        <v>99.225108000000006</v>
      </c>
      <c r="C1061">
        <v>19.903214200000001</v>
      </c>
    </row>
    <row r="1062" spans="1:3" x14ac:dyDescent="0.25">
      <c r="A1062" t="s">
        <v>418</v>
      </c>
      <c r="B1062">
        <v>99.148871</v>
      </c>
      <c r="C1062">
        <v>19.687906999999999</v>
      </c>
    </row>
    <row r="1063" spans="1:3" x14ac:dyDescent="0.25">
      <c r="A1063" t="s">
        <v>3</v>
      </c>
      <c r="B1063">
        <v>99.146386899999897</v>
      </c>
      <c r="C1063">
        <v>19.655716699999999</v>
      </c>
    </row>
    <row r="1064" spans="1:3" x14ac:dyDescent="0.25">
      <c r="A1064" t="s">
        <v>287</v>
      </c>
      <c r="B1064">
        <v>99.230126400000003</v>
      </c>
      <c r="C1064">
        <v>19.937187300000001</v>
      </c>
    </row>
    <row r="1065" spans="1:3" x14ac:dyDescent="0.25">
      <c r="A1065" t="s">
        <v>282</v>
      </c>
      <c r="B1065">
        <v>99.394132200000101</v>
      </c>
      <c r="C1065">
        <v>20.0541026</v>
      </c>
    </row>
    <row r="1066" spans="1:3" x14ac:dyDescent="0.25">
      <c r="A1066" t="s">
        <v>419</v>
      </c>
      <c r="B1066">
        <v>99.230466000000007</v>
      </c>
      <c r="C1066">
        <v>19.937147</v>
      </c>
    </row>
    <row r="1067" spans="1:3" x14ac:dyDescent="0.25">
      <c r="A1067" t="s">
        <v>3</v>
      </c>
      <c r="B1067">
        <v>99.531901300000101</v>
      </c>
      <c r="C1067">
        <v>19.647683000000001</v>
      </c>
    </row>
    <row r="1068" spans="1:3" x14ac:dyDescent="0.25">
      <c r="A1068" t="s">
        <v>354</v>
      </c>
      <c r="B1068">
        <v>99.263006200000106</v>
      </c>
      <c r="C1068">
        <v>20.005069899999999</v>
      </c>
    </row>
    <row r="1069" spans="1:3" x14ac:dyDescent="0.25">
      <c r="A1069" t="s">
        <v>10</v>
      </c>
      <c r="B1069">
        <v>99.514026000000101</v>
      </c>
      <c r="C1069">
        <v>19.193295599999999</v>
      </c>
    </row>
    <row r="1070" spans="1:3" x14ac:dyDescent="0.25">
      <c r="A1070" t="s">
        <v>25</v>
      </c>
      <c r="B1070">
        <v>99.627632199999994</v>
      </c>
      <c r="C1070">
        <v>19.062355199999999</v>
      </c>
    </row>
    <row r="1071" spans="1:3" x14ac:dyDescent="0.25">
      <c r="A1071" t="s">
        <v>3</v>
      </c>
      <c r="B1071">
        <v>105.39414669999999</v>
      </c>
      <c r="C1071">
        <v>14.768981200000001</v>
      </c>
    </row>
    <row r="1072" spans="1:3" x14ac:dyDescent="0.25">
      <c r="A1072" t="s">
        <v>4</v>
      </c>
      <c r="B1072">
        <v>105.3077155</v>
      </c>
      <c r="C1072">
        <v>15.1667016</v>
      </c>
    </row>
    <row r="1073" spans="1:3" x14ac:dyDescent="0.25">
      <c r="A1073" t="s">
        <v>385</v>
      </c>
      <c r="B1073">
        <v>105.08504499999999</v>
      </c>
      <c r="C1073">
        <v>14.888320999999999</v>
      </c>
    </row>
    <row r="1074" spans="1:3" x14ac:dyDescent="0.25">
      <c r="A1074" t="s">
        <v>386</v>
      </c>
      <c r="B1074">
        <v>105.065736</v>
      </c>
      <c r="C1074">
        <v>14.897417000000001</v>
      </c>
    </row>
    <row r="1075" spans="1:3" x14ac:dyDescent="0.25">
      <c r="A1075" t="s">
        <v>3</v>
      </c>
      <c r="B1075">
        <v>105.0582302</v>
      </c>
      <c r="C1075">
        <v>14.911532599999999</v>
      </c>
    </row>
    <row r="1076" spans="1:3" x14ac:dyDescent="0.25">
      <c r="A1076" t="s">
        <v>384</v>
      </c>
      <c r="B1076">
        <v>105.0576854</v>
      </c>
      <c r="C1076">
        <v>14.911455500000001</v>
      </c>
    </row>
    <row r="1077" spans="1:3" x14ac:dyDescent="0.25">
      <c r="A1077" t="s">
        <v>3</v>
      </c>
      <c r="B1077">
        <v>105.046402</v>
      </c>
      <c r="C1077">
        <v>14.9333545</v>
      </c>
    </row>
    <row r="1078" spans="1:3" x14ac:dyDescent="0.25">
      <c r="A1078" t="s">
        <v>8</v>
      </c>
      <c r="B1078">
        <v>104.85511219999999</v>
      </c>
      <c r="C1078">
        <v>15.162504500000001</v>
      </c>
    </row>
    <row r="1079" spans="1:3" x14ac:dyDescent="0.25">
      <c r="A1079" t="s">
        <v>383</v>
      </c>
      <c r="B1079">
        <v>104.85302900000001</v>
      </c>
      <c r="C1079">
        <v>15.23898</v>
      </c>
    </row>
    <row r="1080" spans="1:3" x14ac:dyDescent="0.25">
      <c r="A1080" t="s">
        <v>3</v>
      </c>
      <c r="B1080">
        <v>104.83740229999999</v>
      </c>
      <c r="C1080">
        <v>15.293684600000001</v>
      </c>
    </row>
    <row r="1081" spans="1:3" x14ac:dyDescent="0.25">
      <c r="A1081" t="s">
        <v>10</v>
      </c>
      <c r="B1081">
        <v>104.81943699999999</v>
      </c>
      <c r="C1081">
        <v>15.222769</v>
      </c>
    </row>
    <row r="1082" spans="1:3" x14ac:dyDescent="0.25">
      <c r="A1082" t="s">
        <v>11</v>
      </c>
      <c r="B1082">
        <v>104.8101976</v>
      </c>
      <c r="C1082">
        <v>17.4273098</v>
      </c>
    </row>
    <row r="1083" spans="1:3" x14ac:dyDescent="0.25">
      <c r="A1083" t="s">
        <v>379</v>
      </c>
      <c r="B1083">
        <v>104.793586</v>
      </c>
      <c r="C1083">
        <v>17.375748999999999</v>
      </c>
    </row>
    <row r="1084" spans="1:3" x14ac:dyDescent="0.25">
      <c r="A1084" t="s">
        <v>13</v>
      </c>
      <c r="B1084">
        <v>104.78368140000001</v>
      </c>
      <c r="C1084">
        <v>17.402072100000002</v>
      </c>
    </row>
    <row r="1085" spans="1:3" x14ac:dyDescent="0.25">
      <c r="A1085" t="s">
        <v>3</v>
      </c>
      <c r="B1085">
        <v>104.781435</v>
      </c>
      <c r="C1085">
        <v>17.396080999999999</v>
      </c>
    </row>
    <row r="1086" spans="1:3" x14ac:dyDescent="0.25">
      <c r="A1086" t="s">
        <v>3</v>
      </c>
      <c r="B1086">
        <v>104.7531319</v>
      </c>
      <c r="C1086">
        <v>17.438987099999999</v>
      </c>
    </row>
    <row r="1087" spans="1:3" x14ac:dyDescent="0.25">
      <c r="A1087" t="s">
        <v>378</v>
      </c>
      <c r="B1087">
        <v>104.75288689999999</v>
      </c>
      <c r="C1087">
        <v>17.4392034</v>
      </c>
    </row>
    <row r="1088" spans="1:3" x14ac:dyDescent="0.25">
      <c r="A1088" t="s">
        <v>380</v>
      </c>
      <c r="B1088">
        <v>104.72536599999999</v>
      </c>
      <c r="C1088">
        <v>16.947139</v>
      </c>
    </row>
    <row r="1089" spans="1:3" x14ac:dyDescent="0.25">
      <c r="A1089" t="s">
        <v>16</v>
      </c>
      <c r="B1089">
        <v>104.6765927</v>
      </c>
      <c r="C1089">
        <v>15.6854136</v>
      </c>
    </row>
    <row r="1090" spans="1:3" x14ac:dyDescent="0.25">
      <c r="A1090" t="s">
        <v>17</v>
      </c>
      <c r="B1090">
        <v>104.6749042</v>
      </c>
      <c r="C1090">
        <v>17.054979199999998</v>
      </c>
    </row>
    <row r="1091" spans="1:3" x14ac:dyDescent="0.25">
      <c r="A1091" t="s">
        <v>3</v>
      </c>
      <c r="B1091">
        <v>104.666805</v>
      </c>
      <c r="C1091">
        <v>17.3729181</v>
      </c>
    </row>
    <row r="1092" spans="1:3" x14ac:dyDescent="0.25">
      <c r="A1092" t="s">
        <v>3</v>
      </c>
      <c r="B1092">
        <v>104.6322012</v>
      </c>
      <c r="C1092">
        <v>15.816897000000001</v>
      </c>
    </row>
    <row r="1093" spans="1:3" x14ac:dyDescent="0.25">
      <c r="A1093" t="s">
        <v>18</v>
      </c>
      <c r="B1093">
        <v>104.6318425</v>
      </c>
      <c r="C1093">
        <v>15.8275959</v>
      </c>
    </row>
    <row r="1094" spans="1:3" x14ac:dyDescent="0.25">
      <c r="A1094" t="s">
        <v>381</v>
      </c>
      <c r="B1094">
        <v>104.6316728</v>
      </c>
      <c r="C1094">
        <v>15.827557199999999</v>
      </c>
    </row>
    <row r="1095" spans="1:3" x14ac:dyDescent="0.25">
      <c r="A1095" t="s">
        <v>382</v>
      </c>
      <c r="B1095">
        <v>104.627408</v>
      </c>
      <c r="C1095">
        <v>15.934240000000001</v>
      </c>
    </row>
    <row r="1096" spans="1:3" x14ac:dyDescent="0.25">
      <c r="A1096" t="s">
        <v>3</v>
      </c>
      <c r="B1096">
        <v>104.5967732</v>
      </c>
      <c r="C1096">
        <v>17.572949699999999</v>
      </c>
    </row>
    <row r="1097" spans="1:3" x14ac:dyDescent="0.25">
      <c r="A1097" t="s">
        <v>3</v>
      </c>
      <c r="B1097">
        <v>104.55497099999999</v>
      </c>
      <c r="C1097">
        <v>15.388453</v>
      </c>
    </row>
    <row r="1098" spans="1:3" x14ac:dyDescent="0.25">
      <c r="A1098" t="s">
        <v>21</v>
      </c>
      <c r="B1098">
        <v>104.4265599</v>
      </c>
      <c r="C1098">
        <v>16.591752499999998</v>
      </c>
    </row>
    <row r="1099" spans="1:3" x14ac:dyDescent="0.25">
      <c r="A1099" t="s">
        <v>3</v>
      </c>
      <c r="B1099">
        <v>104.14604300000001</v>
      </c>
      <c r="C1099">
        <v>17.166858000000001</v>
      </c>
    </row>
    <row r="1100" spans="1:3" x14ac:dyDescent="0.25">
      <c r="A1100" t="s">
        <v>22</v>
      </c>
      <c r="B1100">
        <v>104.13481470000001</v>
      </c>
      <c r="C1100">
        <v>17.171953500000001</v>
      </c>
    </row>
    <row r="1101" spans="1:3" x14ac:dyDescent="0.25">
      <c r="A1101" t="s">
        <v>23</v>
      </c>
      <c r="B1101">
        <v>104.1343079</v>
      </c>
      <c r="C1101">
        <v>17.1507626</v>
      </c>
    </row>
    <row r="1102" spans="1:3" x14ac:dyDescent="0.25">
      <c r="A1102" t="s">
        <v>3</v>
      </c>
      <c r="B1102">
        <v>104.12336670000001</v>
      </c>
      <c r="C1102">
        <v>17.143549400000001</v>
      </c>
    </row>
    <row r="1103" spans="1:3" x14ac:dyDescent="0.25">
      <c r="A1103" t="s">
        <v>3</v>
      </c>
      <c r="B1103">
        <v>104.1145124</v>
      </c>
      <c r="C1103">
        <v>17.182328999999999</v>
      </c>
    </row>
    <row r="1104" spans="1:3" x14ac:dyDescent="0.25">
      <c r="A1104" t="s">
        <v>24</v>
      </c>
      <c r="B1104">
        <v>104.0953406</v>
      </c>
      <c r="C1104">
        <v>17.1788329</v>
      </c>
    </row>
    <row r="1105" spans="1:3" x14ac:dyDescent="0.25">
      <c r="A1105" t="s">
        <v>10</v>
      </c>
      <c r="B1105">
        <v>104.0902109</v>
      </c>
      <c r="C1105">
        <v>17.135049299999999</v>
      </c>
    </row>
    <row r="1106" spans="1:3" x14ac:dyDescent="0.25">
      <c r="A1106" t="s">
        <v>3</v>
      </c>
      <c r="B1106">
        <v>104.051697</v>
      </c>
      <c r="C1106">
        <v>17.213701700000001</v>
      </c>
    </row>
    <row r="1107" spans="1:3" x14ac:dyDescent="0.25">
      <c r="A1107" t="s">
        <v>25</v>
      </c>
      <c r="B1107">
        <v>104.03240959999999</v>
      </c>
      <c r="C1107">
        <v>16.781445699999999</v>
      </c>
    </row>
    <row r="1108" spans="1:3" x14ac:dyDescent="0.25">
      <c r="A1108" t="s">
        <v>26</v>
      </c>
      <c r="B1108">
        <v>103.932851</v>
      </c>
      <c r="C1108">
        <v>16.862821</v>
      </c>
    </row>
    <row r="1109" spans="1:3" x14ac:dyDescent="0.25">
      <c r="A1109" t="s">
        <v>25</v>
      </c>
      <c r="B1109">
        <v>103.82517369999999</v>
      </c>
      <c r="C1109">
        <v>16.606857600000001</v>
      </c>
    </row>
    <row r="1110" spans="1:3" x14ac:dyDescent="0.25">
      <c r="A1110" t="s">
        <v>3</v>
      </c>
      <c r="B1110">
        <v>103.7546572</v>
      </c>
      <c r="C1110">
        <v>16.692080099999998</v>
      </c>
    </row>
    <row r="1111" spans="1:3" x14ac:dyDescent="0.25">
      <c r="A1111" t="s">
        <v>3</v>
      </c>
      <c r="B1111">
        <v>103.69553809999999</v>
      </c>
      <c r="C1111">
        <v>16.458800400000001</v>
      </c>
    </row>
    <row r="1112" spans="1:3" x14ac:dyDescent="0.25">
      <c r="A1112" t="s">
        <v>27</v>
      </c>
      <c r="B1112">
        <v>103.6429861</v>
      </c>
      <c r="C1112">
        <v>16.749407300000001</v>
      </c>
    </row>
    <row r="1113" spans="1:3" x14ac:dyDescent="0.25">
      <c r="A1113" t="s">
        <v>28</v>
      </c>
      <c r="B1113">
        <v>103.554841</v>
      </c>
      <c r="C1113">
        <v>16.471702000000001</v>
      </c>
    </row>
    <row r="1114" spans="1:3" x14ac:dyDescent="0.25">
      <c r="A1114" t="s">
        <v>29</v>
      </c>
      <c r="B1114">
        <v>103.54526629999999</v>
      </c>
      <c r="C1114">
        <v>14.877815999999999</v>
      </c>
    </row>
    <row r="1115" spans="1:3" x14ac:dyDescent="0.25">
      <c r="A1115" t="s">
        <v>30</v>
      </c>
      <c r="B1115">
        <v>103.542818</v>
      </c>
      <c r="C1115">
        <v>14.844810000000001</v>
      </c>
    </row>
    <row r="1116" spans="1:3" x14ac:dyDescent="0.25">
      <c r="A1116" t="s">
        <v>390</v>
      </c>
      <c r="B1116">
        <v>103.54241500000001</v>
      </c>
      <c r="C1116">
        <v>14.845190000000001</v>
      </c>
    </row>
    <row r="1117" spans="1:3" x14ac:dyDescent="0.25">
      <c r="A1117" t="s">
        <v>32</v>
      </c>
      <c r="B1117">
        <v>103.5331655</v>
      </c>
      <c r="C1117">
        <v>14.8780728</v>
      </c>
    </row>
    <row r="1118" spans="1:3" x14ac:dyDescent="0.25">
      <c r="A1118" t="s">
        <v>392</v>
      </c>
      <c r="B1118">
        <v>103.5159732</v>
      </c>
      <c r="C1118">
        <v>14.9262424</v>
      </c>
    </row>
    <row r="1119" spans="1:3" x14ac:dyDescent="0.25">
      <c r="A1119" t="s">
        <v>387</v>
      </c>
      <c r="B1119">
        <v>103.50633089999999</v>
      </c>
      <c r="C1119">
        <v>14.8733731</v>
      </c>
    </row>
    <row r="1120" spans="1:3" x14ac:dyDescent="0.25">
      <c r="A1120" t="s">
        <v>389</v>
      </c>
      <c r="B1120">
        <v>103.5060623</v>
      </c>
      <c r="C1120">
        <v>14.873157600000001</v>
      </c>
    </row>
    <row r="1121" spans="1:3" x14ac:dyDescent="0.25">
      <c r="A1121" t="s">
        <v>388</v>
      </c>
      <c r="B1121">
        <v>103.5037804</v>
      </c>
      <c r="C1121">
        <v>14.901432099999999</v>
      </c>
    </row>
    <row r="1122" spans="1:3" x14ac:dyDescent="0.25">
      <c r="A1122" t="s">
        <v>391</v>
      </c>
      <c r="B1122">
        <v>103.50292779999999</v>
      </c>
      <c r="C1122">
        <v>14.901889300000001</v>
      </c>
    </row>
    <row r="1123" spans="1:3" x14ac:dyDescent="0.25">
      <c r="A1123" t="s">
        <v>38</v>
      </c>
      <c r="B1123">
        <v>103.48867799999999</v>
      </c>
      <c r="C1123">
        <v>14.8805017</v>
      </c>
    </row>
    <row r="1124" spans="1:3" x14ac:dyDescent="0.25">
      <c r="A1124" t="s">
        <v>39</v>
      </c>
      <c r="B1124">
        <v>103.42020410000001</v>
      </c>
      <c r="C1124">
        <v>14.888449700000001</v>
      </c>
    </row>
    <row r="1125" spans="1:3" x14ac:dyDescent="0.25">
      <c r="A1125" t="s">
        <v>40</v>
      </c>
      <c r="B1125">
        <v>103.34543960000001</v>
      </c>
      <c r="C1125">
        <v>16.1630088</v>
      </c>
    </row>
    <row r="1126" spans="1:3" x14ac:dyDescent="0.25">
      <c r="A1126" t="s">
        <v>41</v>
      </c>
      <c r="B1126">
        <v>103.2968559</v>
      </c>
      <c r="C1126">
        <v>14.9029831</v>
      </c>
    </row>
    <row r="1127" spans="1:3" x14ac:dyDescent="0.25">
      <c r="A1127" t="s">
        <v>42</v>
      </c>
      <c r="B1127">
        <v>103.27697000000001</v>
      </c>
      <c r="C1127">
        <v>16.216484000000001</v>
      </c>
    </row>
    <row r="1128" spans="1:3" x14ac:dyDescent="0.25">
      <c r="A1128" t="s">
        <v>43</v>
      </c>
      <c r="B1128">
        <v>103.2667275</v>
      </c>
      <c r="C1128">
        <v>16.148672399999999</v>
      </c>
    </row>
    <row r="1129" spans="1:3" x14ac:dyDescent="0.25">
      <c r="A1129" t="s">
        <v>44</v>
      </c>
      <c r="B1129">
        <v>103.1659379</v>
      </c>
      <c r="C1129">
        <v>16.045587000000001</v>
      </c>
    </row>
    <row r="1130" spans="1:3" x14ac:dyDescent="0.25">
      <c r="A1130" t="s">
        <v>45</v>
      </c>
      <c r="B1130">
        <v>103.1431501</v>
      </c>
      <c r="C1130">
        <v>15.0227792</v>
      </c>
    </row>
    <row r="1131" spans="1:3" x14ac:dyDescent="0.25">
      <c r="A1131" t="s">
        <v>46</v>
      </c>
      <c r="B1131">
        <v>103.14223610000001</v>
      </c>
      <c r="C1131">
        <v>14.9250185</v>
      </c>
    </row>
    <row r="1132" spans="1:3" x14ac:dyDescent="0.25">
      <c r="A1132" t="s">
        <v>3</v>
      </c>
      <c r="B1132">
        <v>103.1360117</v>
      </c>
      <c r="C1132">
        <v>14.9322888</v>
      </c>
    </row>
    <row r="1133" spans="1:3" x14ac:dyDescent="0.25">
      <c r="A1133" t="s">
        <v>47</v>
      </c>
      <c r="B1133">
        <v>103.1331407</v>
      </c>
      <c r="C1133">
        <v>16.038666500000001</v>
      </c>
    </row>
    <row r="1134" spans="1:3" x14ac:dyDescent="0.25">
      <c r="A1134" t="s">
        <v>395</v>
      </c>
      <c r="B1134">
        <v>103.13301</v>
      </c>
      <c r="C1134">
        <v>16.038605</v>
      </c>
    </row>
    <row r="1135" spans="1:3" x14ac:dyDescent="0.25">
      <c r="A1135" t="s">
        <v>396</v>
      </c>
      <c r="B1135">
        <v>103.1308447</v>
      </c>
      <c r="C1135">
        <v>16.053593500000002</v>
      </c>
    </row>
    <row r="1136" spans="1:3" x14ac:dyDescent="0.25">
      <c r="A1136" t="s">
        <v>10</v>
      </c>
      <c r="B1136">
        <v>103.128936</v>
      </c>
      <c r="C1136">
        <v>16.051712500000001</v>
      </c>
    </row>
    <row r="1137" spans="1:3" x14ac:dyDescent="0.25">
      <c r="A1137" t="s">
        <v>50</v>
      </c>
      <c r="B1137">
        <v>103.12544920000001</v>
      </c>
      <c r="C1137">
        <v>15.0062037</v>
      </c>
    </row>
    <row r="1138" spans="1:3" x14ac:dyDescent="0.25">
      <c r="A1138" t="s">
        <v>394</v>
      </c>
      <c r="B1138">
        <v>103.11361100000001</v>
      </c>
      <c r="C1138">
        <v>14.9886</v>
      </c>
    </row>
    <row r="1139" spans="1:3" x14ac:dyDescent="0.25">
      <c r="A1139" t="s">
        <v>52</v>
      </c>
      <c r="B1139">
        <v>103.1065124</v>
      </c>
      <c r="C1139">
        <v>14.9804718</v>
      </c>
    </row>
    <row r="1140" spans="1:3" x14ac:dyDescent="0.25">
      <c r="A1140" t="s">
        <v>53</v>
      </c>
      <c r="B1140">
        <v>103.09587500000001</v>
      </c>
      <c r="C1140">
        <v>16.048967999999999</v>
      </c>
    </row>
    <row r="1141" spans="1:3" x14ac:dyDescent="0.25">
      <c r="A1141" t="s">
        <v>393</v>
      </c>
      <c r="B1141">
        <v>103.0957272</v>
      </c>
      <c r="C1141">
        <v>14.9636914</v>
      </c>
    </row>
    <row r="1142" spans="1:3" x14ac:dyDescent="0.25">
      <c r="A1142" t="s">
        <v>55</v>
      </c>
      <c r="B1142">
        <v>103.0954931</v>
      </c>
      <c r="C1142">
        <v>14.963830700000001</v>
      </c>
    </row>
    <row r="1143" spans="1:3" x14ac:dyDescent="0.25">
      <c r="A1143" t="s">
        <v>56</v>
      </c>
      <c r="B1143">
        <v>103.0688025</v>
      </c>
      <c r="C1143">
        <v>14.9745385</v>
      </c>
    </row>
    <row r="1144" spans="1:3" x14ac:dyDescent="0.25">
      <c r="A1144" t="s">
        <v>57</v>
      </c>
      <c r="B1144">
        <v>103.06046600000001</v>
      </c>
      <c r="C1144">
        <v>16.250005000000002</v>
      </c>
    </row>
    <row r="1145" spans="1:3" x14ac:dyDescent="0.25">
      <c r="A1145" t="s">
        <v>25</v>
      </c>
      <c r="B1145">
        <v>102.89790189999999</v>
      </c>
      <c r="C1145">
        <v>16.424864700000001</v>
      </c>
    </row>
    <row r="1146" spans="1:3" x14ac:dyDescent="0.25">
      <c r="A1146" t="s">
        <v>3</v>
      </c>
      <c r="B1146">
        <v>102.8588055</v>
      </c>
      <c r="C1146">
        <v>16.613821999999999</v>
      </c>
    </row>
    <row r="1147" spans="1:3" x14ac:dyDescent="0.25">
      <c r="A1147" t="s">
        <v>3</v>
      </c>
      <c r="B1147">
        <v>102.8506302</v>
      </c>
      <c r="C1147">
        <v>16.436074300000001</v>
      </c>
    </row>
    <row r="1148" spans="1:3" x14ac:dyDescent="0.25">
      <c r="A1148" t="s">
        <v>58</v>
      </c>
      <c r="B1148">
        <v>102.8443114</v>
      </c>
      <c r="C1148">
        <v>17.8927871</v>
      </c>
    </row>
    <row r="1149" spans="1:3" x14ac:dyDescent="0.25">
      <c r="A1149" t="s">
        <v>10</v>
      </c>
      <c r="B1149">
        <v>102.84179399999999</v>
      </c>
      <c r="C1149">
        <v>16.42981</v>
      </c>
    </row>
    <row r="1150" spans="1:3" x14ac:dyDescent="0.25">
      <c r="A1150" t="s">
        <v>398</v>
      </c>
      <c r="B1150">
        <v>102.8411</v>
      </c>
      <c r="C1150">
        <v>16.448513999999999</v>
      </c>
    </row>
    <row r="1151" spans="1:3" x14ac:dyDescent="0.25">
      <c r="A1151" t="s">
        <v>404</v>
      </c>
      <c r="B1151">
        <v>102.8321593</v>
      </c>
      <c r="C1151">
        <v>16.490531499999999</v>
      </c>
    </row>
    <row r="1152" spans="1:3" x14ac:dyDescent="0.25">
      <c r="A1152" t="s">
        <v>402</v>
      </c>
      <c r="B1152">
        <v>102.8320338</v>
      </c>
      <c r="C1152">
        <v>16.525447700000001</v>
      </c>
    </row>
    <row r="1153" spans="1:3" x14ac:dyDescent="0.25">
      <c r="A1153" t="s">
        <v>397</v>
      </c>
      <c r="B1153">
        <v>102.8319297</v>
      </c>
      <c r="C1153">
        <v>16.452944800000001</v>
      </c>
    </row>
    <row r="1154" spans="1:3" x14ac:dyDescent="0.25">
      <c r="A1154" t="s">
        <v>400</v>
      </c>
      <c r="B1154">
        <v>102.8308856</v>
      </c>
      <c r="C1154">
        <v>16.451656199999999</v>
      </c>
    </row>
    <row r="1155" spans="1:3" x14ac:dyDescent="0.25">
      <c r="A1155" t="s">
        <v>401</v>
      </c>
      <c r="B1155">
        <v>102.83011500000001</v>
      </c>
      <c r="C1155">
        <v>16.529509000000001</v>
      </c>
    </row>
    <row r="1156" spans="1:3" x14ac:dyDescent="0.25">
      <c r="A1156" t="s">
        <v>65</v>
      </c>
      <c r="B1156">
        <v>102.8295342</v>
      </c>
      <c r="C1156">
        <v>16.542954900000002</v>
      </c>
    </row>
    <row r="1157" spans="1:3" x14ac:dyDescent="0.25">
      <c r="A1157" t="s">
        <v>66</v>
      </c>
      <c r="B1157">
        <v>102.82656110000001</v>
      </c>
      <c r="C1157">
        <v>16.3903517</v>
      </c>
    </row>
    <row r="1158" spans="1:3" x14ac:dyDescent="0.25">
      <c r="A1158" t="s">
        <v>399</v>
      </c>
      <c r="B1158">
        <v>102.8216329</v>
      </c>
      <c r="C1158">
        <v>16.414519500000001</v>
      </c>
    </row>
    <row r="1159" spans="1:3" x14ac:dyDescent="0.25">
      <c r="A1159" t="s">
        <v>3</v>
      </c>
      <c r="B1159">
        <v>102.8204807</v>
      </c>
      <c r="C1159">
        <v>16.419644300000002</v>
      </c>
    </row>
    <row r="1160" spans="1:3" x14ac:dyDescent="0.25">
      <c r="A1160" t="s">
        <v>403</v>
      </c>
      <c r="B1160">
        <v>102.8142519</v>
      </c>
      <c r="C1160">
        <v>16.478621400000002</v>
      </c>
    </row>
    <row r="1161" spans="1:3" x14ac:dyDescent="0.25">
      <c r="A1161" t="s">
        <v>3</v>
      </c>
      <c r="B1161">
        <v>102.80481399999999</v>
      </c>
      <c r="C1161">
        <v>16.671475999999998</v>
      </c>
    </row>
    <row r="1162" spans="1:3" x14ac:dyDescent="0.25">
      <c r="A1162" t="s">
        <v>3</v>
      </c>
      <c r="B1162">
        <v>102.8007909</v>
      </c>
      <c r="C1162">
        <v>17.543652000000002</v>
      </c>
    </row>
    <row r="1163" spans="1:3" x14ac:dyDescent="0.25">
      <c r="A1163" t="s">
        <v>3</v>
      </c>
      <c r="B1163">
        <v>102.7917975</v>
      </c>
      <c r="C1163">
        <v>16.4455524</v>
      </c>
    </row>
    <row r="1164" spans="1:3" x14ac:dyDescent="0.25">
      <c r="A1164" t="s">
        <v>10</v>
      </c>
      <c r="B1164">
        <v>102.7898393</v>
      </c>
      <c r="C1164">
        <v>17.9070395</v>
      </c>
    </row>
    <row r="1165" spans="1:3" x14ac:dyDescent="0.25">
      <c r="A1165" t="s">
        <v>69</v>
      </c>
      <c r="B1165">
        <v>102.787324</v>
      </c>
      <c r="C1165">
        <v>16.437404999999998</v>
      </c>
    </row>
    <row r="1166" spans="1:3" x14ac:dyDescent="0.25">
      <c r="A1166" t="s">
        <v>21</v>
      </c>
      <c r="B1166">
        <v>102.76796330000001</v>
      </c>
      <c r="C1166">
        <v>17.767837700000001</v>
      </c>
    </row>
    <row r="1167" spans="1:3" x14ac:dyDescent="0.25">
      <c r="A1167" t="s">
        <v>3</v>
      </c>
      <c r="B1167">
        <v>102.7612312</v>
      </c>
      <c r="C1167">
        <v>17.8052393</v>
      </c>
    </row>
    <row r="1168" spans="1:3" x14ac:dyDescent="0.25">
      <c r="A1168" t="s">
        <v>406</v>
      </c>
      <c r="B1168">
        <v>102.756518</v>
      </c>
      <c r="C1168">
        <v>17.886279999999999</v>
      </c>
    </row>
    <row r="1169" spans="1:3" x14ac:dyDescent="0.25">
      <c r="A1169" t="s">
        <v>71</v>
      </c>
      <c r="B1169">
        <v>102.7498643</v>
      </c>
      <c r="C1169">
        <v>17.860228299999999</v>
      </c>
    </row>
    <row r="1170" spans="1:3" x14ac:dyDescent="0.25">
      <c r="A1170" t="s">
        <v>10</v>
      </c>
      <c r="B1170">
        <v>102.7273624</v>
      </c>
      <c r="C1170">
        <v>17.859514999999998</v>
      </c>
    </row>
    <row r="1171" spans="1:3" x14ac:dyDescent="0.25">
      <c r="A1171" t="s">
        <v>72</v>
      </c>
      <c r="B1171">
        <v>102.6508232</v>
      </c>
      <c r="C1171">
        <v>17.9220741</v>
      </c>
    </row>
    <row r="1172" spans="1:3" x14ac:dyDescent="0.25">
      <c r="A1172" t="s">
        <v>3</v>
      </c>
      <c r="B1172">
        <v>102.59478300000001</v>
      </c>
      <c r="C1172">
        <v>17.955369999999998</v>
      </c>
    </row>
    <row r="1173" spans="1:3" x14ac:dyDescent="0.25">
      <c r="A1173" t="s">
        <v>25</v>
      </c>
      <c r="B1173">
        <v>102.5631791</v>
      </c>
      <c r="C1173">
        <v>12.537229399999999</v>
      </c>
    </row>
    <row r="1174" spans="1:3" x14ac:dyDescent="0.25">
      <c r="A1174" t="s">
        <v>73</v>
      </c>
      <c r="B1174">
        <v>102.5427151</v>
      </c>
      <c r="C1174">
        <v>12.5592618</v>
      </c>
    </row>
    <row r="1175" spans="1:3" x14ac:dyDescent="0.25">
      <c r="A1175" t="s">
        <v>25</v>
      </c>
      <c r="B1175">
        <v>102.54092970000001</v>
      </c>
      <c r="C1175">
        <v>13.660019200000001</v>
      </c>
    </row>
    <row r="1176" spans="1:3" x14ac:dyDescent="0.25">
      <c r="A1176" t="s">
        <v>3</v>
      </c>
      <c r="B1176">
        <v>102.5297899</v>
      </c>
      <c r="C1176">
        <v>13.765278</v>
      </c>
    </row>
    <row r="1177" spans="1:3" x14ac:dyDescent="0.25">
      <c r="A1177" t="s">
        <v>74</v>
      </c>
      <c r="B1177">
        <v>102.5276681</v>
      </c>
      <c r="C1177">
        <v>13.7640925</v>
      </c>
    </row>
    <row r="1178" spans="1:3" x14ac:dyDescent="0.25">
      <c r="A1178" t="s">
        <v>3</v>
      </c>
      <c r="B1178">
        <v>102.5143413</v>
      </c>
      <c r="C1178">
        <v>16.854886100000002</v>
      </c>
    </row>
    <row r="1179" spans="1:3" x14ac:dyDescent="0.25">
      <c r="A1179" t="s">
        <v>373</v>
      </c>
      <c r="B1179">
        <v>102.513395</v>
      </c>
      <c r="C1179">
        <v>12.247366</v>
      </c>
    </row>
    <row r="1180" spans="1:3" x14ac:dyDescent="0.25">
      <c r="A1180" t="s">
        <v>3</v>
      </c>
      <c r="B1180">
        <v>102.5133902</v>
      </c>
      <c r="C1180">
        <v>12.247373700000001</v>
      </c>
    </row>
    <row r="1181" spans="1:3" x14ac:dyDescent="0.25">
      <c r="A1181" t="s">
        <v>372</v>
      </c>
      <c r="B1181">
        <v>102.504824</v>
      </c>
      <c r="C1181">
        <v>12.226262</v>
      </c>
    </row>
    <row r="1182" spans="1:3" x14ac:dyDescent="0.25">
      <c r="A1182" t="s">
        <v>3</v>
      </c>
      <c r="B1182">
        <v>102.5047481</v>
      </c>
      <c r="C1182">
        <v>12.2262925</v>
      </c>
    </row>
    <row r="1183" spans="1:3" x14ac:dyDescent="0.25">
      <c r="A1183" t="s">
        <v>371</v>
      </c>
      <c r="B1183">
        <v>102.502021</v>
      </c>
      <c r="C1183">
        <v>12.263156</v>
      </c>
    </row>
    <row r="1184" spans="1:3" x14ac:dyDescent="0.25">
      <c r="A1184" t="s">
        <v>78</v>
      </c>
      <c r="B1184">
        <v>102.50200150000001</v>
      </c>
      <c r="C1184">
        <v>12.2629889</v>
      </c>
    </row>
    <row r="1185" spans="1:3" x14ac:dyDescent="0.25">
      <c r="A1185" t="s">
        <v>377</v>
      </c>
      <c r="B1185">
        <v>102.499942</v>
      </c>
      <c r="C1185">
        <v>13.693724</v>
      </c>
    </row>
    <row r="1186" spans="1:3" x14ac:dyDescent="0.25">
      <c r="A1186" t="s">
        <v>374</v>
      </c>
      <c r="B1186">
        <v>102.4774247</v>
      </c>
      <c r="C1186">
        <v>12.297522900000001</v>
      </c>
    </row>
    <row r="1187" spans="1:3" x14ac:dyDescent="0.25">
      <c r="A1187" t="s">
        <v>81</v>
      </c>
      <c r="B1187">
        <v>102.47603770000001</v>
      </c>
      <c r="C1187">
        <v>12.3018549</v>
      </c>
    </row>
    <row r="1188" spans="1:3" x14ac:dyDescent="0.25">
      <c r="A1188" t="s">
        <v>69</v>
      </c>
      <c r="B1188">
        <v>102.4758446</v>
      </c>
      <c r="C1188">
        <v>12.3022948</v>
      </c>
    </row>
    <row r="1189" spans="1:3" x14ac:dyDescent="0.25">
      <c r="A1189" t="s">
        <v>25</v>
      </c>
      <c r="B1189">
        <v>102.44080649999999</v>
      </c>
      <c r="C1189">
        <v>12.511892100000001</v>
      </c>
    </row>
    <row r="1190" spans="1:3" x14ac:dyDescent="0.25">
      <c r="A1190" t="s">
        <v>3</v>
      </c>
      <c r="B1190">
        <v>102.433465</v>
      </c>
      <c r="C1190">
        <v>17.187079499999999</v>
      </c>
    </row>
    <row r="1191" spans="1:3" x14ac:dyDescent="0.25">
      <c r="A1191" t="s">
        <v>25</v>
      </c>
      <c r="B1191">
        <v>102.4325494</v>
      </c>
      <c r="C1191">
        <v>12.4454203</v>
      </c>
    </row>
    <row r="1192" spans="1:3" x14ac:dyDescent="0.25">
      <c r="A1192" t="s">
        <v>25</v>
      </c>
      <c r="B1192">
        <v>102.4054582</v>
      </c>
      <c r="C1192">
        <v>12.404517999999999</v>
      </c>
    </row>
    <row r="1193" spans="1:3" x14ac:dyDescent="0.25">
      <c r="A1193" t="s">
        <v>405</v>
      </c>
      <c r="B1193">
        <v>102.38851390000001</v>
      </c>
      <c r="C1193">
        <v>16.634493500000001</v>
      </c>
    </row>
    <row r="1194" spans="1:3" x14ac:dyDescent="0.25">
      <c r="A1194" t="s">
        <v>16</v>
      </c>
      <c r="B1194">
        <v>102.3847756</v>
      </c>
      <c r="C1194">
        <v>16.641864600000002</v>
      </c>
    </row>
    <row r="1195" spans="1:3" x14ac:dyDescent="0.25">
      <c r="A1195" t="s">
        <v>83</v>
      </c>
      <c r="B1195">
        <v>102.3788533</v>
      </c>
      <c r="C1195">
        <v>12.3791116</v>
      </c>
    </row>
    <row r="1196" spans="1:3" x14ac:dyDescent="0.25">
      <c r="A1196" t="s">
        <v>22</v>
      </c>
      <c r="B1196">
        <v>102.37843100000001</v>
      </c>
      <c r="C1196">
        <v>12.378780000000001</v>
      </c>
    </row>
    <row r="1197" spans="1:3" x14ac:dyDescent="0.25">
      <c r="A1197" t="s">
        <v>3</v>
      </c>
      <c r="B1197">
        <v>102.3761454</v>
      </c>
      <c r="C1197">
        <v>12.193792999999999</v>
      </c>
    </row>
    <row r="1198" spans="1:3" x14ac:dyDescent="0.25">
      <c r="A1198" t="s">
        <v>25</v>
      </c>
      <c r="B1198">
        <v>102.3727329</v>
      </c>
      <c r="C1198">
        <v>12.517814400000001</v>
      </c>
    </row>
    <row r="1199" spans="1:3" x14ac:dyDescent="0.25">
      <c r="A1199" t="s">
        <v>21</v>
      </c>
      <c r="B1199">
        <v>102.356548</v>
      </c>
      <c r="C1199">
        <v>16.409633800000002</v>
      </c>
    </row>
    <row r="1200" spans="1:3" x14ac:dyDescent="0.25">
      <c r="A1200" t="s">
        <v>3</v>
      </c>
      <c r="B1200">
        <v>102.3450229</v>
      </c>
      <c r="C1200">
        <v>12.3031957</v>
      </c>
    </row>
    <row r="1201" spans="1:3" x14ac:dyDescent="0.25">
      <c r="A1201" t="s">
        <v>25</v>
      </c>
      <c r="B1201">
        <v>102.33383790000001</v>
      </c>
      <c r="C1201">
        <v>13.579244299999999</v>
      </c>
    </row>
    <row r="1202" spans="1:3" x14ac:dyDescent="0.25">
      <c r="A1202" t="s">
        <v>84</v>
      </c>
      <c r="B1202">
        <v>102.3333834</v>
      </c>
      <c r="C1202">
        <v>12.2029947</v>
      </c>
    </row>
    <row r="1203" spans="1:3" x14ac:dyDescent="0.25">
      <c r="A1203" t="s">
        <v>85</v>
      </c>
      <c r="B1203">
        <v>102.320885</v>
      </c>
      <c r="C1203">
        <v>13.7449399</v>
      </c>
    </row>
    <row r="1204" spans="1:3" x14ac:dyDescent="0.25">
      <c r="A1204" t="s">
        <v>3</v>
      </c>
      <c r="B1204">
        <v>102.3129498</v>
      </c>
      <c r="C1204">
        <v>13.2246787</v>
      </c>
    </row>
    <row r="1205" spans="1:3" x14ac:dyDescent="0.25">
      <c r="A1205" t="s">
        <v>22</v>
      </c>
      <c r="B1205">
        <v>102.304479</v>
      </c>
      <c r="C1205">
        <v>13.458041</v>
      </c>
    </row>
    <row r="1206" spans="1:3" x14ac:dyDescent="0.25">
      <c r="A1206" t="s">
        <v>86</v>
      </c>
      <c r="B1206">
        <v>102.30439819999999</v>
      </c>
      <c r="C1206">
        <v>13.458064</v>
      </c>
    </row>
    <row r="1207" spans="1:3" x14ac:dyDescent="0.25">
      <c r="A1207" t="s">
        <v>25</v>
      </c>
      <c r="B1207">
        <v>102.2979357</v>
      </c>
      <c r="C1207">
        <v>13.454246400000001</v>
      </c>
    </row>
    <row r="1208" spans="1:3" x14ac:dyDescent="0.25">
      <c r="A1208" t="s">
        <v>25</v>
      </c>
      <c r="B1208">
        <v>102.29661780000001</v>
      </c>
      <c r="C1208">
        <v>13.273661499999999</v>
      </c>
    </row>
    <row r="1209" spans="1:3" x14ac:dyDescent="0.25">
      <c r="A1209" t="s">
        <v>87</v>
      </c>
      <c r="B1209">
        <v>102.29094790000001</v>
      </c>
      <c r="C1209">
        <v>16.979304500000001</v>
      </c>
    </row>
    <row r="1210" spans="1:3" x14ac:dyDescent="0.25">
      <c r="A1210" t="s">
        <v>88</v>
      </c>
      <c r="B1210">
        <v>102.2641479</v>
      </c>
      <c r="C1210">
        <v>16.9556304</v>
      </c>
    </row>
    <row r="1211" spans="1:3" x14ac:dyDescent="0.25">
      <c r="A1211" t="s">
        <v>375</v>
      </c>
      <c r="B1211">
        <v>102.263825</v>
      </c>
      <c r="C1211">
        <v>12.9031</v>
      </c>
    </row>
    <row r="1212" spans="1:3" x14ac:dyDescent="0.25">
      <c r="A1212" t="s">
        <v>25</v>
      </c>
      <c r="B1212">
        <v>102.26253749999999</v>
      </c>
      <c r="C1212">
        <v>13.535983099999999</v>
      </c>
    </row>
    <row r="1213" spans="1:3" x14ac:dyDescent="0.25">
      <c r="A1213" t="s">
        <v>90</v>
      </c>
      <c r="B1213">
        <v>102.25451990000001</v>
      </c>
      <c r="C1213">
        <v>14.525706899999999</v>
      </c>
    </row>
    <row r="1214" spans="1:3" x14ac:dyDescent="0.25">
      <c r="A1214" t="s">
        <v>91</v>
      </c>
      <c r="B1214">
        <v>102.22880720000001</v>
      </c>
      <c r="C1214">
        <v>13.1079626</v>
      </c>
    </row>
    <row r="1215" spans="1:3" x14ac:dyDescent="0.25">
      <c r="A1215" t="s">
        <v>92</v>
      </c>
      <c r="B1215">
        <v>102.228146</v>
      </c>
      <c r="C1215">
        <v>12.460957199999999</v>
      </c>
    </row>
    <row r="1216" spans="1:3" x14ac:dyDescent="0.25">
      <c r="A1216" t="s">
        <v>3</v>
      </c>
      <c r="B1216">
        <v>102.1920642</v>
      </c>
      <c r="C1216">
        <v>14.6652491</v>
      </c>
    </row>
    <row r="1217" spans="1:3" x14ac:dyDescent="0.25">
      <c r="A1217" t="s">
        <v>93</v>
      </c>
      <c r="B1217">
        <v>102.1892481</v>
      </c>
      <c r="C1217">
        <v>13.358563699999999</v>
      </c>
    </row>
    <row r="1218" spans="1:3" x14ac:dyDescent="0.25">
      <c r="A1218" t="s">
        <v>3</v>
      </c>
      <c r="B1218">
        <v>102.1828163</v>
      </c>
      <c r="C1218">
        <v>13.4371528</v>
      </c>
    </row>
    <row r="1219" spans="1:3" x14ac:dyDescent="0.25">
      <c r="A1219" t="s">
        <v>376</v>
      </c>
      <c r="B1219">
        <v>102.17824400000001</v>
      </c>
      <c r="C1219">
        <v>13.508881000000001</v>
      </c>
    </row>
    <row r="1220" spans="1:3" x14ac:dyDescent="0.25">
      <c r="A1220" t="s">
        <v>16</v>
      </c>
      <c r="B1220">
        <v>102.1725082</v>
      </c>
      <c r="C1220">
        <v>14.984988299999999</v>
      </c>
    </row>
    <row r="1221" spans="1:3" x14ac:dyDescent="0.25">
      <c r="A1221" t="s">
        <v>95</v>
      </c>
      <c r="B1221">
        <v>102.16499159999999</v>
      </c>
      <c r="C1221">
        <v>16.731710400000001</v>
      </c>
    </row>
    <row r="1222" spans="1:3" x14ac:dyDescent="0.25">
      <c r="A1222" t="s">
        <v>3</v>
      </c>
      <c r="B1222">
        <v>102.156689</v>
      </c>
      <c r="C1222">
        <v>13.549083</v>
      </c>
    </row>
    <row r="1223" spans="1:3" x14ac:dyDescent="0.25">
      <c r="A1223" t="s">
        <v>3</v>
      </c>
      <c r="B1223">
        <v>102.14265589999999</v>
      </c>
      <c r="C1223">
        <v>12.595628100000001</v>
      </c>
    </row>
    <row r="1224" spans="1:3" x14ac:dyDescent="0.25">
      <c r="A1224" t="s">
        <v>96</v>
      </c>
      <c r="B1224">
        <v>102.14040369999999</v>
      </c>
      <c r="C1224">
        <v>12.5958462</v>
      </c>
    </row>
    <row r="1225" spans="1:3" x14ac:dyDescent="0.25">
      <c r="A1225" t="s">
        <v>97</v>
      </c>
      <c r="B1225">
        <v>102.1389722</v>
      </c>
      <c r="C1225">
        <v>14.965916399999999</v>
      </c>
    </row>
    <row r="1226" spans="1:3" x14ac:dyDescent="0.25">
      <c r="A1226" t="s">
        <v>98</v>
      </c>
      <c r="B1226">
        <v>102.1329403</v>
      </c>
      <c r="C1226">
        <v>14.9389799</v>
      </c>
    </row>
    <row r="1227" spans="1:3" x14ac:dyDescent="0.25">
      <c r="A1227" t="s">
        <v>99</v>
      </c>
      <c r="B1227">
        <v>102.13289829999999</v>
      </c>
      <c r="C1227">
        <v>14.938997000000001</v>
      </c>
    </row>
    <row r="1228" spans="1:3" x14ac:dyDescent="0.25">
      <c r="A1228" t="s">
        <v>3</v>
      </c>
      <c r="B1228">
        <v>102.1299782</v>
      </c>
      <c r="C1228">
        <v>15.016855100000001</v>
      </c>
    </row>
    <row r="1229" spans="1:3" x14ac:dyDescent="0.25">
      <c r="A1229" t="s">
        <v>25</v>
      </c>
      <c r="B1229">
        <v>102.12902</v>
      </c>
      <c r="C1229">
        <v>12.703979</v>
      </c>
    </row>
    <row r="1230" spans="1:3" x14ac:dyDescent="0.25">
      <c r="A1230" t="s">
        <v>3</v>
      </c>
      <c r="B1230">
        <v>102.12777699999999</v>
      </c>
      <c r="C1230">
        <v>12.614493</v>
      </c>
    </row>
    <row r="1231" spans="1:3" x14ac:dyDescent="0.25">
      <c r="A1231" t="s">
        <v>100</v>
      </c>
      <c r="B1231">
        <v>102.12374610000001</v>
      </c>
      <c r="C1231">
        <v>16.469535100000002</v>
      </c>
    </row>
    <row r="1232" spans="1:3" x14ac:dyDescent="0.25">
      <c r="A1232" t="s">
        <v>3</v>
      </c>
      <c r="B1232">
        <v>102.123394</v>
      </c>
      <c r="C1232">
        <v>16.534648099999998</v>
      </c>
    </row>
    <row r="1233" spans="1:3" x14ac:dyDescent="0.25">
      <c r="A1233" t="s">
        <v>96</v>
      </c>
      <c r="B1233">
        <v>102.1212945</v>
      </c>
      <c r="C1233">
        <v>12.6004779</v>
      </c>
    </row>
    <row r="1234" spans="1:3" x14ac:dyDescent="0.25">
      <c r="A1234" t="s">
        <v>3</v>
      </c>
      <c r="B1234">
        <v>102.1170269</v>
      </c>
      <c r="C1234">
        <v>14.989509999999999</v>
      </c>
    </row>
    <row r="1235" spans="1:3" x14ac:dyDescent="0.25">
      <c r="A1235" t="s">
        <v>365</v>
      </c>
      <c r="B1235">
        <v>102.11702200000001</v>
      </c>
      <c r="C1235">
        <v>14.989326999999999</v>
      </c>
    </row>
    <row r="1236" spans="1:3" x14ac:dyDescent="0.25">
      <c r="A1236" t="s">
        <v>3</v>
      </c>
      <c r="B1236">
        <v>102.1146437</v>
      </c>
      <c r="C1236">
        <v>12.6165684</v>
      </c>
    </row>
    <row r="1237" spans="1:3" x14ac:dyDescent="0.25">
      <c r="A1237" t="s">
        <v>102</v>
      </c>
      <c r="B1237">
        <v>102.1104577</v>
      </c>
      <c r="C1237">
        <v>16.5266643</v>
      </c>
    </row>
    <row r="1238" spans="1:3" x14ac:dyDescent="0.25">
      <c r="A1238" t="s">
        <v>3</v>
      </c>
      <c r="B1238">
        <v>102.1038236</v>
      </c>
      <c r="C1238">
        <v>16.559774600000001</v>
      </c>
    </row>
    <row r="1239" spans="1:3" x14ac:dyDescent="0.25">
      <c r="A1239" t="s">
        <v>3</v>
      </c>
      <c r="B1239">
        <v>102.1007042</v>
      </c>
      <c r="C1239">
        <v>12.6307039</v>
      </c>
    </row>
    <row r="1240" spans="1:3" x14ac:dyDescent="0.25">
      <c r="A1240" t="s">
        <v>103</v>
      </c>
      <c r="B1240">
        <v>102.0964582</v>
      </c>
      <c r="C1240">
        <v>14.9897978</v>
      </c>
    </row>
    <row r="1241" spans="1:3" x14ac:dyDescent="0.25">
      <c r="A1241" t="s">
        <v>370</v>
      </c>
      <c r="B1241">
        <v>102.09593150000001</v>
      </c>
      <c r="C1241">
        <v>12.618277000000001</v>
      </c>
    </row>
    <row r="1242" spans="1:3" x14ac:dyDescent="0.25">
      <c r="A1242" t="s">
        <v>105</v>
      </c>
      <c r="B1242">
        <v>102.0697401</v>
      </c>
      <c r="C1242">
        <v>12.4797107</v>
      </c>
    </row>
    <row r="1243" spans="1:3" x14ac:dyDescent="0.25">
      <c r="A1243" t="s">
        <v>3</v>
      </c>
      <c r="B1243">
        <v>102.0612603</v>
      </c>
      <c r="C1243">
        <v>12.659151</v>
      </c>
    </row>
    <row r="1244" spans="1:3" x14ac:dyDescent="0.25">
      <c r="A1244" t="s">
        <v>366</v>
      </c>
      <c r="B1244">
        <v>102.05972269999999</v>
      </c>
      <c r="C1244">
        <v>14.988540499999999</v>
      </c>
    </row>
    <row r="1245" spans="1:3" x14ac:dyDescent="0.25">
      <c r="A1245" t="s">
        <v>10</v>
      </c>
      <c r="B1245">
        <v>102.05675549999999</v>
      </c>
      <c r="C1245">
        <v>14.931347300000001</v>
      </c>
    </row>
    <row r="1246" spans="1:3" x14ac:dyDescent="0.25">
      <c r="A1246" t="s">
        <v>98</v>
      </c>
      <c r="B1246">
        <v>102.03442099999999</v>
      </c>
      <c r="C1246">
        <v>14.748084499999999</v>
      </c>
    </row>
    <row r="1247" spans="1:3" x14ac:dyDescent="0.25">
      <c r="A1247" t="s">
        <v>107</v>
      </c>
      <c r="B1247">
        <v>102.02806</v>
      </c>
      <c r="C1247">
        <v>12.648440000000001</v>
      </c>
    </row>
    <row r="1248" spans="1:3" x14ac:dyDescent="0.25">
      <c r="A1248" t="s">
        <v>10</v>
      </c>
      <c r="B1248">
        <v>102.025141</v>
      </c>
      <c r="C1248">
        <v>14.761635999999999</v>
      </c>
    </row>
    <row r="1249" spans="1:3" x14ac:dyDescent="0.25">
      <c r="A1249" t="s">
        <v>3</v>
      </c>
      <c r="B1249">
        <v>102.0150445</v>
      </c>
      <c r="C1249">
        <v>14.6745582</v>
      </c>
    </row>
    <row r="1250" spans="1:3" x14ac:dyDescent="0.25">
      <c r="A1250" t="s">
        <v>108</v>
      </c>
      <c r="B1250">
        <v>102.0121613</v>
      </c>
      <c r="C1250">
        <v>16.584115300000001</v>
      </c>
    </row>
    <row r="1251" spans="1:3" x14ac:dyDescent="0.25">
      <c r="A1251" t="s">
        <v>3</v>
      </c>
      <c r="B1251">
        <v>101.99442000000001</v>
      </c>
      <c r="C1251">
        <v>14.9266752</v>
      </c>
    </row>
    <row r="1252" spans="1:3" x14ac:dyDescent="0.25">
      <c r="A1252" t="s">
        <v>10</v>
      </c>
      <c r="B1252">
        <v>101.96361109999999</v>
      </c>
      <c r="C1252">
        <v>14.926388899999999</v>
      </c>
    </row>
    <row r="1253" spans="1:3" x14ac:dyDescent="0.25">
      <c r="A1253" t="s">
        <v>3</v>
      </c>
      <c r="B1253">
        <v>101.93444479999999</v>
      </c>
      <c r="C1253">
        <v>16.8513965</v>
      </c>
    </row>
    <row r="1254" spans="1:3" x14ac:dyDescent="0.25">
      <c r="A1254" t="s">
        <v>3</v>
      </c>
      <c r="B1254">
        <v>101.93430429999999</v>
      </c>
      <c r="C1254">
        <v>14.7875473</v>
      </c>
    </row>
    <row r="1255" spans="1:3" x14ac:dyDescent="0.25">
      <c r="B1255">
        <v>101.9339804</v>
      </c>
      <c r="C1255">
        <v>14.7876034</v>
      </c>
    </row>
    <row r="1256" spans="1:3" x14ac:dyDescent="0.25">
      <c r="A1256" t="s">
        <v>10</v>
      </c>
      <c r="B1256">
        <v>101.931271</v>
      </c>
      <c r="C1256">
        <v>14.911545</v>
      </c>
    </row>
    <row r="1257" spans="1:3" x14ac:dyDescent="0.25">
      <c r="A1257" t="s">
        <v>10</v>
      </c>
      <c r="B1257">
        <v>101.9003046</v>
      </c>
      <c r="C1257">
        <v>14.2162753</v>
      </c>
    </row>
    <row r="1258" spans="1:3" x14ac:dyDescent="0.25">
      <c r="A1258" t="s">
        <v>367</v>
      </c>
      <c r="B1258">
        <v>101.863681</v>
      </c>
      <c r="C1258">
        <v>14.3721529</v>
      </c>
    </row>
    <row r="1259" spans="1:3" x14ac:dyDescent="0.25">
      <c r="A1259" t="s">
        <v>407</v>
      </c>
      <c r="B1259">
        <v>101.783621</v>
      </c>
      <c r="C1259">
        <v>17.301580999999999</v>
      </c>
    </row>
    <row r="1260" spans="1:3" x14ac:dyDescent="0.25">
      <c r="A1260" t="s">
        <v>10</v>
      </c>
      <c r="B1260">
        <v>101.7714124</v>
      </c>
      <c r="C1260">
        <v>17.2817744</v>
      </c>
    </row>
    <row r="1261" spans="1:3" x14ac:dyDescent="0.25">
      <c r="A1261" t="s">
        <v>98</v>
      </c>
      <c r="B1261">
        <v>101.7644584</v>
      </c>
      <c r="C1261">
        <v>17.3205232</v>
      </c>
    </row>
    <row r="1262" spans="1:3" x14ac:dyDescent="0.25">
      <c r="A1262" t="s">
        <v>3</v>
      </c>
      <c r="B1262">
        <v>101.7592274</v>
      </c>
      <c r="C1262">
        <v>17.283225900000001</v>
      </c>
    </row>
    <row r="1263" spans="1:3" x14ac:dyDescent="0.25">
      <c r="A1263" t="s">
        <v>25</v>
      </c>
      <c r="B1263">
        <v>101.7290801</v>
      </c>
      <c r="C1263">
        <v>17.459469500000001</v>
      </c>
    </row>
    <row r="1264" spans="1:3" x14ac:dyDescent="0.25">
      <c r="A1264" t="s">
        <v>408</v>
      </c>
      <c r="B1264">
        <v>101.7267556</v>
      </c>
      <c r="C1264">
        <v>17.4873674</v>
      </c>
    </row>
    <row r="1265" spans="1:3" x14ac:dyDescent="0.25">
      <c r="A1265" t="s">
        <v>3</v>
      </c>
      <c r="B1265">
        <v>101.725033</v>
      </c>
      <c r="C1265">
        <v>17.521720500000001</v>
      </c>
    </row>
    <row r="1266" spans="1:3" x14ac:dyDescent="0.25">
      <c r="A1266" t="s">
        <v>112</v>
      </c>
      <c r="B1266">
        <v>101.724493</v>
      </c>
      <c r="C1266">
        <v>17.510217999999998</v>
      </c>
    </row>
    <row r="1267" spans="1:3" x14ac:dyDescent="0.25">
      <c r="A1267" t="s">
        <v>3</v>
      </c>
      <c r="B1267">
        <v>101.7098654</v>
      </c>
      <c r="C1267">
        <v>12.776799799999999</v>
      </c>
    </row>
    <row r="1268" spans="1:3" x14ac:dyDescent="0.25">
      <c r="A1268" t="s">
        <v>113</v>
      </c>
      <c r="B1268">
        <v>101.7094989</v>
      </c>
      <c r="C1268">
        <v>12.7135392</v>
      </c>
    </row>
    <row r="1269" spans="1:3" x14ac:dyDescent="0.25">
      <c r="A1269" t="s">
        <v>25</v>
      </c>
      <c r="B1269">
        <v>101.7072965</v>
      </c>
      <c r="C1269">
        <v>17.700509100000001</v>
      </c>
    </row>
    <row r="1270" spans="1:3" x14ac:dyDescent="0.25">
      <c r="A1270" t="s">
        <v>3</v>
      </c>
      <c r="B1270">
        <v>101.691575</v>
      </c>
      <c r="C1270">
        <v>12.782899</v>
      </c>
    </row>
    <row r="1271" spans="1:3" x14ac:dyDescent="0.25">
      <c r="A1271" t="s">
        <v>3</v>
      </c>
      <c r="B1271">
        <v>101.6855193</v>
      </c>
      <c r="C1271">
        <v>12.784607899999999</v>
      </c>
    </row>
    <row r="1272" spans="1:3" x14ac:dyDescent="0.25">
      <c r="A1272" t="s">
        <v>25</v>
      </c>
      <c r="B1272">
        <v>101.6751878</v>
      </c>
      <c r="C1272">
        <v>12.8447601</v>
      </c>
    </row>
    <row r="1273" spans="1:3" x14ac:dyDescent="0.25">
      <c r="A1273" t="s">
        <v>3</v>
      </c>
      <c r="B1273">
        <v>101.645826</v>
      </c>
      <c r="C1273">
        <v>12.792025000000001</v>
      </c>
    </row>
    <row r="1274" spans="1:3" x14ac:dyDescent="0.25">
      <c r="A1274" t="s">
        <v>420</v>
      </c>
      <c r="B1274">
        <v>101.6385638</v>
      </c>
      <c r="C1274">
        <v>12.656560499999999</v>
      </c>
    </row>
    <row r="1275" spans="1:3" x14ac:dyDescent="0.25">
      <c r="A1275" t="s">
        <v>3</v>
      </c>
      <c r="B1275">
        <v>101.631366</v>
      </c>
      <c r="C1275">
        <v>12.76887</v>
      </c>
    </row>
    <row r="1276" spans="1:3" x14ac:dyDescent="0.25">
      <c r="A1276" t="s">
        <v>78</v>
      </c>
      <c r="B1276">
        <v>101.6311499</v>
      </c>
      <c r="C1276">
        <v>12.768541600000001</v>
      </c>
    </row>
    <row r="1277" spans="1:3" x14ac:dyDescent="0.25">
      <c r="A1277" t="s">
        <v>115</v>
      </c>
      <c r="B1277">
        <v>101.5226502</v>
      </c>
      <c r="C1277">
        <v>12.9354899</v>
      </c>
    </row>
    <row r="1278" spans="1:3" x14ac:dyDescent="0.25">
      <c r="A1278" t="s">
        <v>3</v>
      </c>
      <c r="B1278">
        <v>101.5175752</v>
      </c>
      <c r="C1278">
        <v>12.638087499999999</v>
      </c>
    </row>
    <row r="1279" spans="1:3" x14ac:dyDescent="0.25">
      <c r="A1279" t="s">
        <v>116</v>
      </c>
      <c r="B1279">
        <v>101.44719000000001</v>
      </c>
      <c r="C1279">
        <v>13.0215728</v>
      </c>
    </row>
    <row r="1280" spans="1:3" x14ac:dyDescent="0.25">
      <c r="A1280" t="s">
        <v>117</v>
      </c>
      <c r="B1280">
        <v>101.4470297</v>
      </c>
      <c r="C1280">
        <v>13.021489600000001</v>
      </c>
    </row>
    <row r="1281" spans="1:3" x14ac:dyDescent="0.25">
      <c r="A1281" t="s">
        <v>3</v>
      </c>
      <c r="B1281">
        <v>101.4434353</v>
      </c>
      <c r="C1281">
        <v>13.001276300000001</v>
      </c>
    </row>
    <row r="1282" spans="1:3" x14ac:dyDescent="0.25">
      <c r="A1282" t="s">
        <v>118</v>
      </c>
      <c r="B1282">
        <v>101.4395406</v>
      </c>
      <c r="C1282">
        <v>14.5172984</v>
      </c>
    </row>
    <row r="1283" spans="1:3" x14ac:dyDescent="0.25">
      <c r="A1283" t="s">
        <v>3</v>
      </c>
      <c r="B1283">
        <v>101.433581</v>
      </c>
      <c r="C1283">
        <v>14.66629</v>
      </c>
    </row>
    <row r="1284" spans="1:3" x14ac:dyDescent="0.25">
      <c r="A1284" t="s">
        <v>25</v>
      </c>
      <c r="B1284">
        <v>101.4259636</v>
      </c>
      <c r="C1284">
        <v>14.6389934</v>
      </c>
    </row>
    <row r="1285" spans="1:3" x14ac:dyDescent="0.25">
      <c r="A1285" t="s">
        <v>22</v>
      </c>
      <c r="B1285">
        <v>101.4233017</v>
      </c>
      <c r="C1285">
        <v>17.627178199999999</v>
      </c>
    </row>
    <row r="1286" spans="1:3" x14ac:dyDescent="0.25">
      <c r="A1286" t="s">
        <v>119</v>
      </c>
      <c r="B1286">
        <v>101.40382820000001</v>
      </c>
      <c r="C1286">
        <v>14.687390799999999</v>
      </c>
    </row>
    <row r="1287" spans="1:3" x14ac:dyDescent="0.25">
      <c r="A1287" t="s">
        <v>421</v>
      </c>
      <c r="B1287">
        <v>101.375794</v>
      </c>
      <c r="C1287">
        <v>13.154524</v>
      </c>
    </row>
    <row r="1288" spans="1:3" x14ac:dyDescent="0.25">
      <c r="A1288" t="s">
        <v>121</v>
      </c>
      <c r="B1288">
        <v>101.3676253</v>
      </c>
      <c r="C1288">
        <v>17.456021700000001</v>
      </c>
    </row>
    <row r="1289" spans="1:3" x14ac:dyDescent="0.25">
      <c r="A1289" t="s">
        <v>3</v>
      </c>
      <c r="B1289">
        <v>101.3658004</v>
      </c>
      <c r="C1289">
        <v>12.675409200000001</v>
      </c>
    </row>
    <row r="1290" spans="1:3" x14ac:dyDescent="0.25">
      <c r="A1290" t="s">
        <v>25</v>
      </c>
      <c r="B1290">
        <v>101.3540804</v>
      </c>
      <c r="C1290">
        <v>12.7823677</v>
      </c>
    </row>
    <row r="1291" spans="1:3" x14ac:dyDescent="0.25">
      <c r="A1291" t="s">
        <v>422</v>
      </c>
      <c r="B1291">
        <v>101.352592</v>
      </c>
      <c r="C1291">
        <v>12.644178999999999</v>
      </c>
    </row>
    <row r="1292" spans="1:3" x14ac:dyDescent="0.25">
      <c r="A1292" t="s">
        <v>123</v>
      </c>
      <c r="B1292">
        <v>101.3341065</v>
      </c>
      <c r="C1292">
        <v>12.6544699</v>
      </c>
    </row>
    <row r="1293" spans="1:3" x14ac:dyDescent="0.25">
      <c r="A1293" t="s">
        <v>3</v>
      </c>
      <c r="B1293">
        <v>101.3321352</v>
      </c>
      <c r="C1293">
        <v>14.6588741</v>
      </c>
    </row>
    <row r="1294" spans="1:3" x14ac:dyDescent="0.25">
      <c r="A1294" t="s">
        <v>3</v>
      </c>
      <c r="B1294">
        <v>101.3277173</v>
      </c>
      <c r="C1294">
        <v>12.658489299999999</v>
      </c>
    </row>
    <row r="1295" spans="1:3" x14ac:dyDescent="0.25">
      <c r="A1295" t="s">
        <v>124</v>
      </c>
      <c r="B1295">
        <v>101.3174164</v>
      </c>
      <c r="C1295">
        <v>14.655083100000001</v>
      </c>
    </row>
    <row r="1296" spans="1:3" x14ac:dyDescent="0.25">
      <c r="A1296" t="s">
        <v>3</v>
      </c>
      <c r="B1296">
        <v>101.3066925</v>
      </c>
      <c r="C1296">
        <v>14.150229400000001</v>
      </c>
    </row>
    <row r="1297" spans="1:3" x14ac:dyDescent="0.25">
      <c r="A1297" t="s">
        <v>125</v>
      </c>
      <c r="B1297">
        <v>101.3066707</v>
      </c>
      <c r="C1297">
        <v>13.6095019</v>
      </c>
    </row>
    <row r="1298" spans="1:3" x14ac:dyDescent="0.25">
      <c r="A1298" t="s">
        <v>126</v>
      </c>
      <c r="B1298">
        <v>101.3057283</v>
      </c>
      <c r="C1298">
        <v>12.689909999999999</v>
      </c>
    </row>
    <row r="1299" spans="1:3" x14ac:dyDescent="0.25">
      <c r="A1299" t="s">
        <v>369</v>
      </c>
      <c r="B1299">
        <v>101.286699</v>
      </c>
      <c r="C1299">
        <v>12.750887499999999</v>
      </c>
    </row>
    <row r="1300" spans="1:3" x14ac:dyDescent="0.25">
      <c r="A1300" t="s">
        <v>368</v>
      </c>
      <c r="B1300">
        <v>101.2864616</v>
      </c>
      <c r="C1300">
        <v>12.75089</v>
      </c>
    </row>
    <row r="1301" spans="1:3" x14ac:dyDescent="0.25">
      <c r="A1301" t="s">
        <v>3</v>
      </c>
      <c r="B1301">
        <v>101.28417399999999</v>
      </c>
      <c r="C1301">
        <v>13.1628428</v>
      </c>
    </row>
    <row r="1302" spans="1:3" x14ac:dyDescent="0.25">
      <c r="A1302" t="s">
        <v>129</v>
      </c>
      <c r="B1302">
        <v>101.26975090000001</v>
      </c>
      <c r="C1302">
        <v>12.682400100000001</v>
      </c>
    </row>
    <row r="1303" spans="1:3" x14ac:dyDescent="0.25">
      <c r="A1303" t="s">
        <v>107</v>
      </c>
      <c r="B1303">
        <v>101.2668235</v>
      </c>
      <c r="C1303">
        <v>12.697176600000001</v>
      </c>
    </row>
    <row r="1304" spans="1:3" x14ac:dyDescent="0.25">
      <c r="A1304" t="s">
        <v>3</v>
      </c>
      <c r="B1304">
        <v>101.25872819999999</v>
      </c>
      <c r="C1304">
        <v>17.366856299999998</v>
      </c>
    </row>
    <row r="1305" spans="1:3" x14ac:dyDescent="0.25">
      <c r="A1305" t="s">
        <v>364</v>
      </c>
      <c r="B1305">
        <v>101.25379</v>
      </c>
      <c r="C1305">
        <v>14.247302299999999</v>
      </c>
    </row>
    <row r="1306" spans="1:3" x14ac:dyDescent="0.25">
      <c r="A1306" t="s">
        <v>98</v>
      </c>
      <c r="B1306">
        <v>101.2424895</v>
      </c>
      <c r="C1306">
        <v>13.2125339</v>
      </c>
    </row>
    <row r="1307" spans="1:3" x14ac:dyDescent="0.25">
      <c r="A1307" t="s">
        <v>131</v>
      </c>
      <c r="B1307">
        <v>101.24228600000001</v>
      </c>
      <c r="C1307">
        <v>13.212350499999999</v>
      </c>
    </row>
    <row r="1308" spans="1:3" x14ac:dyDescent="0.25">
      <c r="A1308" t="s">
        <v>3</v>
      </c>
      <c r="B1308">
        <v>101.238146</v>
      </c>
      <c r="C1308">
        <v>14.63265</v>
      </c>
    </row>
    <row r="1309" spans="1:3" x14ac:dyDescent="0.25">
      <c r="A1309" t="s">
        <v>132</v>
      </c>
      <c r="B1309">
        <v>101.2372883</v>
      </c>
      <c r="C1309">
        <v>13.238394599999999</v>
      </c>
    </row>
    <row r="1310" spans="1:3" x14ac:dyDescent="0.25">
      <c r="A1310" t="s">
        <v>22</v>
      </c>
      <c r="B1310">
        <v>101.23728730000001</v>
      </c>
      <c r="C1310">
        <v>13.238398200000001</v>
      </c>
    </row>
    <row r="1311" spans="1:3" x14ac:dyDescent="0.25">
      <c r="A1311" t="s">
        <v>133</v>
      </c>
      <c r="B1311">
        <v>101.2135938</v>
      </c>
      <c r="C1311">
        <v>13.7414515</v>
      </c>
    </row>
    <row r="1312" spans="1:3" x14ac:dyDescent="0.25">
      <c r="A1312" t="s">
        <v>78</v>
      </c>
      <c r="B1312">
        <v>101.1901823</v>
      </c>
      <c r="C1312">
        <v>12.7552427</v>
      </c>
    </row>
    <row r="1313" spans="1:3" x14ac:dyDescent="0.25">
      <c r="A1313" t="s">
        <v>25</v>
      </c>
      <c r="B1313">
        <v>101.184708</v>
      </c>
      <c r="C1313">
        <v>13.666131099999999</v>
      </c>
    </row>
    <row r="1314" spans="1:3" x14ac:dyDescent="0.25">
      <c r="A1314" t="s">
        <v>3</v>
      </c>
      <c r="B1314">
        <v>101.16418400000001</v>
      </c>
      <c r="C1314">
        <v>12.76169</v>
      </c>
    </row>
    <row r="1315" spans="1:3" x14ac:dyDescent="0.25">
      <c r="A1315" t="s">
        <v>409</v>
      </c>
      <c r="B1315">
        <v>101.1539635</v>
      </c>
      <c r="C1315">
        <v>17.273711500000001</v>
      </c>
    </row>
    <row r="1316" spans="1:3" x14ac:dyDescent="0.25">
      <c r="A1316" t="s">
        <v>410</v>
      </c>
      <c r="B1316">
        <v>101.15392370000001</v>
      </c>
      <c r="C1316">
        <v>17.2739118</v>
      </c>
    </row>
    <row r="1317" spans="1:3" x14ac:dyDescent="0.25">
      <c r="A1317" t="s">
        <v>136</v>
      </c>
      <c r="B1317">
        <v>101.1519931</v>
      </c>
      <c r="C1317">
        <v>12.722493999999999</v>
      </c>
    </row>
    <row r="1318" spans="1:3" x14ac:dyDescent="0.25">
      <c r="A1318" t="s">
        <v>137</v>
      </c>
      <c r="B1318">
        <v>101.15107999999999</v>
      </c>
      <c r="C1318">
        <v>12.724019999999999</v>
      </c>
    </row>
    <row r="1319" spans="1:3" x14ac:dyDescent="0.25">
      <c r="A1319" t="s">
        <v>3</v>
      </c>
      <c r="B1319">
        <v>101.14635699999999</v>
      </c>
      <c r="C1319">
        <v>17.292186999999998</v>
      </c>
    </row>
    <row r="1320" spans="1:3" x14ac:dyDescent="0.25">
      <c r="A1320" t="s">
        <v>138</v>
      </c>
      <c r="B1320">
        <v>101.14365650000001</v>
      </c>
      <c r="C1320">
        <v>12.8080886</v>
      </c>
    </row>
    <row r="1321" spans="1:3" x14ac:dyDescent="0.25">
      <c r="A1321" t="s">
        <v>3</v>
      </c>
      <c r="B1321">
        <v>101.126109</v>
      </c>
      <c r="C1321">
        <v>12.737636999999999</v>
      </c>
    </row>
    <row r="1322" spans="1:3" x14ac:dyDescent="0.25">
      <c r="A1322" t="s">
        <v>3</v>
      </c>
      <c r="B1322">
        <v>101.1225493</v>
      </c>
      <c r="C1322">
        <v>13.660182199999999</v>
      </c>
    </row>
    <row r="1323" spans="1:3" x14ac:dyDescent="0.25">
      <c r="A1323" t="s">
        <v>139</v>
      </c>
      <c r="B1323">
        <v>101.11859920000001</v>
      </c>
      <c r="C1323">
        <v>13.6612388</v>
      </c>
    </row>
    <row r="1324" spans="1:3" x14ac:dyDescent="0.25">
      <c r="A1324" t="s">
        <v>423</v>
      </c>
      <c r="B1324">
        <v>101.11268699999999</v>
      </c>
      <c r="C1324">
        <v>13.614267</v>
      </c>
    </row>
    <row r="1325" spans="1:3" x14ac:dyDescent="0.25">
      <c r="A1325" t="s">
        <v>3</v>
      </c>
      <c r="B1325">
        <v>101.0925463</v>
      </c>
      <c r="C1325">
        <v>14.621787599999999</v>
      </c>
    </row>
    <row r="1326" spans="1:3" x14ac:dyDescent="0.25">
      <c r="A1326" t="s">
        <v>3</v>
      </c>
      <c r="B1326">
        <v>101.076522</v>
      </c>
      <c r="C1326">
        <v>12.736166000000001</v>
      </c>
    </row>
    <row r="1327" spans="1:3" x14ac:dyDescent="0.25">
      <c r="A1327" t="s">
        <v>3</v>
      </c>
      <c r="B1327">
        <v>101.0513509</v>
      </c>
      <c r="C1327">
        <v>13.6759834</v>
      </c>
    </row>
    <row r="1328" spans="1:3" x14ac:dyDescent="0.25">
      <c r="A1328" t="s">
        <v>141</v>
      </c>
      <c r="B1328">
        <v>101.0144799</v>
      </c>
      <c r="C1328">
        <v>13.591821899999999</v>
      </c>
    </row>
    <row r="1329" spans="1:3" x14ac:dyDescent="0.25">
      <c r="A1329" t="s">
        <v>22</v>
      </c>
      <c r="B1329">
        <v>101.0088476</v>
      </c>
      <c r="C1329">
        <v>13.3949582</v>
      </c>
    </row>
    <row r="1330" spans="1:3" x14ac:dyDescent="0.25">
      <c r="A1330" t="s">
        <v>69</v>
      </c>
      <c r="B1330">
        <v>101.0064423</v>
      </c>
      <c r="C1330">
        <v>13.541631300000001</v>
      </c>
    </row>
    <row r="1331" spans="1:3" x14ac:dyDescent="0.25">
      <c r="A1331" t="s">
        <v>3</v>
      </c>
      <c r="B1331">
        <v>101.00032</v>
      </c>
      <c r="C1331">
        <v>13.150448000000001</v>
      </c>
    </row>
    <row r="1332" spans="1:3" x14ac:dyDescent="0.25">
      <c r="A1332" t="s">
        <v>424</v>
      </c>
      <c r="B1332">
        <v>100.9860757</v>
      </c>
      <c r="C1332">
        <v>13.1348094</v>
      </c>
    </row>
    <row r="1333" spans="1:3" x14ac:dyDescent="0.25">
      <c r="A1333" t="s">
        <v>143</v>
      </c>
      <c r="B1333">
        <v>100.983394</v>
      </c>
      <c r="C1333">
        <v>12.729229999999999</v>
      </c>
    </row>
    <row r="1334" spans="1:3" x14ac:dyDescent="0.25">
      <c r="A1334" t="s">
        <v>3</v>
      </c>
      <c r="B1334">
        <v>100.9604124</v>
      </c>
      <c r="C1334">
        <v>13.320194300000001</v>
      </c>
    </row>
    <row r="1335" spans="1:3" x14ac:dyDescent="0.25">
      <c r="A1335" t="s">
        <v>3</v>
      </c>
      <c r="B1335">
        <v>100.9549604</v>
      </c>
      <c r="C1335">
        <v>13.3096946</v>
      </c>
    </row>
    <row r="1336" spans="1:3" x14ac:dyDescent="0.25">
      <c r="A1336" t="s">
        <v>144</v>
      </c>
      <c r="B1336">
        <v>100.9524528</v>
      </c>
      <c r="C1336">
        <v>13.3175089</v>
      </c>
    </row>
    <row r="1337" spans="1:3" x14ac:dyDescent="0.25">
      <c r="A1337" t="s">
        <v>3</v>
      </c>
      <c r="B1337">
        <v>100.93571180000001</v>
      </c>
      <c r="C1337">
        <v>13.2756357</v>
      </c>
    </row>
    <row r="1338" spans="1:3" x14ac:dyDescent="0.25">
      <c r="A1338" t="s">
        <v>145</v>
      </c>
      <c r="B1338">
        <v>100.9322112</v>
      </c>
      <c r="C1338">
        <v>13.1821053</v>
      </c>
    </row>
    <row r="1339" spans="1:3" x14ac:dyDescent="0.25">
      <c r="A1339" t="s">
        <v>3</v>
      </c>
      <c r="B1339">
        <v>100.9179362</v>
      </c>
      <c r="C1339">
        <v>19.181089</v>
      </c>
    </row>
    <row r="1340" spans="1:3" x14ac:dyDescent="0.25">
      <c r="A1340" t="s">
        <v>3</v>
      </c>
      <c r="B1340">
        <v>100.9172753</v>
      </c>
      <c r="C1340">
        <v>13.127060699999999</v>
      </c>
    </row>
    <row r="1341" spans="1:3" x14ac:dyDescent="0.25">
      <c r="A1341" t="s">
        <v>425</v>
      </c>
      <c r="B1341">
        <v>100.904439</v>
      </c>
      <c r="C1341">
        <v>13.676392</v>
      </c>
    </row>
    <row r="1342" spans="1:3" x14ac:dyDescent="0.25">
      <c r="A1342" t="s">
        <v>3</v>
      </c>
      <c r="B1342">
        <v>100.89691929999999</v>
      </c>
      <c r="C1342">
        <v>12.9066133</v>
      </c>
    </row>
    <row r="1343" spans="1:3" x14ac:dyDescent="0.25">
      <c r="A1343" t="s">
        <v>147</v>
      </c>
      <c r="B1343">
        <v>100.892912</v>
      </c>
      <c r="C1343">
        <v>12.683376000000001</v>
      </c>
    </row>
    <row r="1344" spans="1:3" x14ac:dyDescent="0.25">
      <c r="A1344" t="s">
        <v>3</v>
      </c>
      <c r="B1344">
        <v>100.8885894</v>
      </c>
      <c r="C1344">
        <v>12.909055499999999</v>
      </c>
    </row>
    <row r="1345" spans="1:3" x14ac:dyDescent="0.25">
      <c r="A1345" t="s">
        <v>363</v>
      </c>
      <c r="B1345">
        <v>100.8875086</v>
      </c>
      <c r="C1345">
        <v>14.6348386</v>
      </c>
    </row>
    <row r="1346" spans="1:3" x14ac:dyDescent="0.25">
      <c r="A1346" t="s">
        <v>16</v>
      </c>
      <c r="B1346">
        <v>100.88029779999999</v>
      </c>
      <c r="C1346">
        <v>19.4152752</v>
      </c>
    </row>
    <row r="1347" spans="1:3" x14ac:dyDescent="0.25">
      <c r="A1347" t="s">
        <v>149</v>
      </c>
      <c r="B1347">
        <v>100.87689760000001</v>
      </c>
      <c r="C1347">
        <v>17.996343899999999</v>
      </c>
    </row>
    <row r="1348" spans="1:3" x14ac:dyDescent="0.25">
      <c r="A1348" t="s">
        <v>98</v>
      </c>
      <c r="B1348">
        <v>100.86944819999999</v>
      </c>
      <c r="C1348">
        <v>14.6892587</v>
      </c>
    </row>
    <row r="1349" spans="1:3" x14ac:dyDescent="0.25">
      <c r="A1349" t="s">
        <v>3</v>
      </c>
      <c r="B1349">
        <v>100.8435789</v>
      </c>
      <c r="C1349">
        <v>13.585978600000001</v>
      </c>
    </row>
    <row r="1350" spans="1:3" x14ac:dyDescent="0.25">
      <c r="A1350" t="s">
        <v>362</v>
      </c>
      <c r="B1350">
        <v>100.8267522</v>
      </c>
      <c r="C1350">
        <v>14.711899799999999</v>
      </c>
    </row>
    <row r="1351" spans="1:3" x14ac:dyDescent="0.25">
      <c r="A1351" t="s">
        <v>151</v>
      </c>
      <c r="B1351">
        <v>100.8262371</v>
      </c>
      <c r="C1351">
        <v>14.712932500000001</v>
      </c>
    </row>
    <row r="1352" spans="1:3" x14ac:dyDescent="0.25">
      <c r="A1352" t="s">
        <v>3</v>
      </c>
      <c r="B1352">
        <v>100.825901</v>
      </c>
      <c r="C1352">
        <v>13.590854999999999</v>
      </c>
    </row>
    <row r="1353" spans="1:3" x14ac:dyDescent="0.25">
      <c r="A1353" t="s">
        <v>152</v>
      </c>
      <c r="B1353">
        <v>100.8122518</v>
      </c>
      <c r="C1353">
        <v>19.121039700000001</v>
      </c>
    </row>
    <row r="1354" spans="1:3" x14ac:dyDescent="0.25">
      <c r="A1354" t="s">
        <v>153</v>
      </c>
      <c r="B1354">
        <v>100.7996569</v>
      </c>
      <c r="C1354">
        <v>14.7239716</v>
      </c>
    </row>
    <row r="1355" spans="1:3" x14ac:dyDescent="0.25">
      <c r="A1355" t="s">
        <v>154</v>
      </c>
      <c r="B1355">
        <v>100.7525284</v>
      </c>
      <c r="C1355">
        <v>14.633100600000001</v>
      </c>
    </row>
    <row r="1356" spans="1:3" x14ac:dyDescent="0.25">
      <c r="A1356" t="s">
        <v>3</v>
      </c>
      <c r="B1356">
        <v>100.73837779999999</v>
      </c>
      <c r="C1356">
        <v>14.5657929</v>
      </c>
    </row>
    <row r="1357" spans="1:3" x14ac:dyDescent="0.25">
      <c r="A1357" t="s">
        <v>107</v>
      </c>
      <c r="B1357">
        <v>100.7232875</v>
      </c>
      <c r="C1357">
        <v>13.674405</v>
      </c>
    </row>
    <row r="1358" spans="1:3" x14ac:dyDescent="0.25">
      <c r="A1358" t="s">
        <v>3</v>
      </c>
      <c r="B1358">
        <v>100.70881300000001</v>
      </c>
      <c r="C1358">
        <v>14.767989999999999</v>
      </c>
    </row>
    <row r="1359" spans="1:3" x14ac:dyDescent="0.25">
      <c r="A1359" t="s">
        <v>3</v>
      </c>
      <c r="B1359">
        <v>100.7064925</v>
      </c>
      <c r="C1359">
        <v>13.6251798</v>
      </c>
    </row>
    <row r="1360" spans="1:3" x14ac:dyDescent="0.25">
      <c r="A1360" t="s">
        <v>155</v>
      </c>
      <c r="B1360">
        <v>100.6756381</v>
      </c>
      <c r="C1360">
        <v>14.7979787</v>
      </c>
    </row>
    <row r="1361" spans="1:3" x14ac:dyDescent="0.25">
      <c r="A1361" t="s">
        <v>3</v>
      </c>
      <c r="B1361">
        <v>100.6685444</v>
      </c>
      <c r="C1361">
        <v>14.793827500000001</v>
      </c>
    </row>
    <row r="1362" spans="1:3" x14ac:dyDescent="0.25">
      <c r="A1362" t="s">
        <v>3</v>
      </c>
      <c r="B1362">
        <v>100.66835</v>
      </c>
      <c r="C1362">
        <v>13.65658</v>
      </c>
    </row>
    <row r="1363" spans="1:3" x14ac:dyDescent="0.25">
      <c r="A1363" t="s">
        <v>25</v>
      </c>
      <c r="B1363">
        <v>100.6602839</v>
      </c>
      <c r="C1363">
        <v>14.8481063</v>
      </c>
    </row>
    <row r="1364" spans="1:3" x14ac:dyDescent="0.25">
      <c r="A1364" t="s">
        <v>3</v>
      </c>
      <c r="B1364">
        <v>100.6502473</v>
      </c>
      <c r="C1364">
        <v>13.7316471</v>
      </c>
    </row>
    <row r="1365" spans="1:3" x14ac:dyDescent="0.25">
      <c r="A1365" t="s">
        <v>3</v>
      </c>
      <c r="B1365">
        <v>100.64724289999999</v>
      </c>
      <c r="C1365">
        <v>13.8132646</v>
      </c>
    </row>
    <row r="1366" spans="1:3" x14ac:dyDescent="0.25">
      <c r="A1366" t="s">
        <v>3</v>
      </c>
      <c r="B1366">
        <v>100.647081</v>
      </c>
      <c r="C1366">
        <v>14.825085</v>
      </c>
    </row>
    <row r="1367" spans="1:3" x14ac:dyDescent="0.25">
      <c r="A1367" t="s">
        <v>358</v>
      </c>
      <c r="B1367">
        <v>100.64701959999999</v>
      </c>
      <c r="C1367">
        <v>14.828175399999999</v>
      </c>
    </row>
    <row r="1368" spans="1:3" x14ac:dyDescent="0.25">
      <c r="A1368" t="s">
        <v>157</v>
      </c>
      <c r="B1368">
        <v>100.6461535</v>
      </c>
      <c r="C1368">
        <v>13.6749785</v>
      </c>
    </row>
    <row r="1369" spans="1:3" x14ac:dyDescent="0.25">
      <c r="A1369" t="s">
        <v>10</v>
      </c>
      <c r="B1369">
        <v>100.64298789999999</v>
      </c>
      <c r="C1369">
        <v>13.657652199999999</v>
      </c>
    </row>
    <row r="1370" spans="1:3" x14ac:dyDescent="0.25">
      <c r="A1370" t="s">
        <v>360</v>
      </c>
      <c r="B1370">
        <v>100.640688</v>
      </c>
      <c r="C1370">
        <v>14.806793000000001</v>
      </c>
    </row>
    <row r="1371" spans="1:3" x14ac:dyDescent="0.25">
      <c r="A1371" t="s">
        <v>10</v>
      </c>
      <c r="B1371">
        <v>100.63952999999999</v>
      </c>
      <c r="C1371">
        <v>13.622101000000001</v>
      </c>
    </row>
    <row r="1372" spans="1:3" x14ac:dyDescent="0.25">
      <c r="A1372" t="s">
        <v>359</v>
      </c>
      <c r="B1372">
        <v>100.633683</v>
      </c>
      <c r="C1372">
        <v>14.801114</v>
      </c>
    </row>
    <row r="1373" spans="1:3" x14ac:dyDescent="0.25">
      <c r="A1373" t="s">
        <v>361</v>
      </c>
      <c r="B1373">
        <v>100.62077789999999</v>
      </c>
      <c r="C1373">
        <v>14.8027578</v>
      </c>
    </row>
    <row r="1374" spans="1:3" x14ac:dyDescent="0.25">
      <c r="A1374" t="s">
        <v>25</v>
      </c>
      <c r="B1374">
        <v>100.6204031</v>
      </c>
      <c r="C1374">
        <v>14.802826700000001</v>
      </c>
    </row>
    <row r="1375" spans="1:3" x14ac:dyDescent="0.25">
      <c r="A1375" t="s">
        <v>161</v>
      </c>
      <c r="B1375">
        <v>100.6202974</v>
      </c>
      <c r="C1375">
        <v>13.6622726</v>
      </c>
    </row>
    <row r="1376" spans="1:3" x14ac:dyDescent="0.25">
      <c r="A1376" t="s">
        <v>3</v>
      </c>
      <c r="B1376">
        <v>100.62019600000001</v>
      </c>
      <c r="C1376">
        <v>13.810006</v>
      </c>
    </row>
    <row r="1377" spans="1:3" x14ac:dyDescent="0.25">
      <c r="A1377" t="s">
        <v>162</v>
      </c>
      <c r="B1377">
        <v>100.61716490000001</v>
      </c>
      <c r="C1377">
        <v>13.633322100000001</v>
      </c>
    </row>
    <row r="1378" spans="1:3" x14ac:dyDescent="0.25">
      <c r="A1378" t="s">
        <v>3</v>
      </c>
      <c r="B1378">
        <v>100.6156053</v>
      </c>
      <c r="C1378">
        <v>13.6057916</v>
      </c>
    </row>
    <row r="1379" spans="1:3" x14ac:dyDescent="0.25">
      <c r="A1379" t="s">
        <v>3</v>
      </c>
      <c r="B1379">
        <v>100.6132865</v>
      </c>
      <c r="C1379">
        <v>13.7981569</v>
      </c>
    </row>
    <row r="1380" spans="1:3" x14ac:dyDescent="0.25">
      <c r="A1380" t="s">
        <v>163</v>
      </c>
      <c r="B1380">
        <v>100.611546</v>
      </c>
      <c r="C1380">
        <v>13.6362617</v>
      </c>
    </row>
    <row r="1381" spans="1:3" x14ac:dyDescent="0.25">
      <c r="A1381" t="s">
        <v>3</v>
      </c>
      <c r="B1381">
        <v>100.6114984</v>
      </c>
      <c r="C1381">
        <v>13.558949</v>
      </c>
    </row>
    <row r="1382" spans="1:3" x14ac:dyDescent="0.25">
      <c r="A1382" t="s">
        <v>3</v>
      </c>
      <c r="B1382">
        <v>100.61045439999999</v>
      </c>
      <c r="C1382">
        <v>14.791354800000001</v>
      </c>
    </row>
    <row r="1383" spans="1:3" x14ac:dyDescent="0.25">
      <c r="A1383" t="s">
        <v>3</v>
      </c>
      <c r="B1383">
        <v>100.60614940000001</v>
      </c>
      <c r="C1383">
        <v>13.5815252</v>
      </c>
    </row>
    <row r="1384" spans="1:3" x14ac:dyDescent="0.25">
      <c r="A1384" t="s">
        <v>3</v>
      </c>
      <c r="B1384">
        <v>100.6038416</v>
      </c>
      <c r="C1384">
        <v>13.597690500000001</v>
      </c>
    </row>
    <row r="1385" spans="1:3" x14ac:dyDescent="0.25">
      <c r="A1385" t="s">
        <v>3</v>
      </c>
      <c r="B1385">
        <v>100.6036204</v>
      </c>
      <c r="C1385">
        <v>13.7450942</v>
      </c>
    </row>
    <row r="1386" spans="1:3" x14ac:dyDescent="0.25">
      <c r="A1386" t="s">
        <v>3</v>
      </c>
      <c r="B1386">
        <v>100.59752109999999</v>
      </c>
      <c r="C1386">
        <v>13.767841799999999</v>
      </c>
    </row>
    <row r="1387" spans="1:3" x14ac:dyDescent="0.25">
      <c r="A1387" t="s">
        <v>10</v>
      </c>
      <c r="B1387">
        <v>100.59245110000001</v>
      </c>
      <c r="C1387">
        <v>13.613797699999999</v>
      </c>
    </row>
    <row r="1388" spans="1:3" x14ac:dyDescent="0.25">
      <c r="A1388" t="s">
        <v>10</v>
      </c>
      <c r="B1388">
        <v>100.59182300000001</v>
      </c>
      <c r="C1388">
        <v>13.637320000000001</v>
      </c>
    </row>
    <row r="1389" spans="1:3" x14ac:dyDescent="0.25">
      <c r="A1389" t="s">
        <v>3</v>
      </c>
      <c r="B1389">
        <v>100.59107299999999</v>
      </c>
      <c r="C1389">
        <v>13.86675</v>
      </c>
    </row>
    <row r="1390" spans="1:3" x14ac:dyDescent="0.25">
      <c r="A1390" t="s">
        <v>78</v>
      </c>
      <c r="B1390">
        <v>100.58939100000001</v>
      </c>
      <c r="C1390">
        <v>13.712443</v>
      </c>
    </row>
    <row r="1391" spans="1:3" x14ac:dyDescent="0.25">
      <c r="A1391" t="s">
        <v>3</v>
      </c>
      <c r="B1391">
        <v>100.588239</v>
      </c>
      <c r="C1391">
        <v>13.769581000000001</v>
      </c>
    </row>
    <row r="1392" spans="1:3" x14ac:dyDescent="0.25">
      <c r="A1392" t="s">
        <v>3</v>
      </c>
      <c r="B1392">
        <v>100.5670471</v>
      </c>
      <c r="C1392">
        <v>13.7825822</v>
      </c>
    </row>
    <row r="1393" spans="1:3" x14ac:dyDescent="0.25">
      <c r="A1393" t="s">
        <v>164</v>
      </c>
      <c r="B1393">
        <v>100.5528372</v>
      </c>
      <c r="C1393">
        <v>13.7420309</v>
      </c>
    </row>
    <row r="1394" spans="1:3" x14ac:dyDescent="0.25">
      <c r="A1394" t="s">
        <v>3</v>
      </c>
      <c r="B1394">
        <v>100.5477829</v>
      </c>
      <c r="C1394">
        <v>13.6123759</v>
      </c>
    </row>
    <row r="1395" spans="1:3" x14ac:dyDescent="0.25">
      <c r="A1395" t="s">
        <v>165</v>
      </c>
      <c r="B1395">
        <v>100.540818</v>
      </c>
      <c r="C1395">
        <v>13.768834</v>
      </c>
    </row>
    <row r="1396" spans="1:3" x14ac:dyDescent="0.25">
      <c r="B1396">
        <v>100.54011180000001</v>
      </c>
      <c r="C1396">
        <v>13.7146755</v>
      </c>
    </row>
    <row r="1397" spans="1:3" x14ac:dyDescent="0.25">
      <c r="A1397" t="s">
        <v>3</v>
      </c>
      <c r="B1397">
        <v>100.5361619</v>
      </c>
      <c r="C1397">
        <v>13.761678</v>
      </c>
    </row>
    <row r="1398" spans="1:3" x14ac:dyDescent="0.25">
      <c r="A1398" t="s">
        <v>3</v>
      </c>
      <c r="B1398">
        <v>100.5283774</v>
      </c>
      <c r="C1398">
        <v>13.789965199999999</v>
      </c>
    </row>
    <row r="1399" spans="1:3" x14ac:dyDescent="0.25">
      <c r="A1399" t="s">
        <v>166</v>
      </c>
      <c r="B1399">
        <v>100.526898</v>
      </c>
      <c r="C1399">
        <v>13.754306</v>
      </c>
    </row>
    <row r="1400" spans="1:3" x14ac:dyDescent="0.25">
      <c r="A1400" t="s">
        <v>357</v>
      </c>
      <c r="B1400">
        <v>100.515613</v>
      </c>
      <c r="C1400">
        <v>14.814571000000001</v>
      </c>
    </row>
    <row r="1401" spans="1:3" x14ac:dyDescent="0.25">
      <c r="A1401" t="s">
        <v>78</v>
      </c>
      <c r="B1401">
        <v>100.50679409999999</v>
      </c>
      <c r="C1401">
        <v>13.705683000000001</v>
      </c>
    </row>
    <row r="1402" spans="1:3" x14ac:dyDescent="0.25">
      <c r="A1402" t="s">
        <v>3</v>
      </c>
      <c r="B1402">
        <v>100.50517739999999</v>
      </c>
      <c r="C1402">
        <v>20.104230900000001</v>
      </c>
    </row>
    <row r="1403" spans="1:3" x14ac:dyDescent="0.25">
      <c r="A1403" t="s">
        <v>16</v>
      </c>
      <c r="B1403">
        <v>100.4378686</v>
      </c>
      <c r="C1403">
        <v>17.5566955</v>
      </c>
    </row>
    <row r="1404" spans="1:3" x14ac:dyDescent="0.25">
      <c r="A1404" t="s">
        <v>25</v>
      </c>
      <c r="B1404">
        <v>100.43497910000001</v>
      </c>
      <c r="C1404">
        <v>14.878948100000001</v>
      </c>
    </row>
    <row r="1405" spans="1:3" x14ac:dyDescent="0.25">
      <c r="A1405" t="s">
        <v>168</v>
      </c>
      <c r="B1405">
        <v>100.428029</v>
      </c>
      <c r="C1405">
        <v>14.8860671</v>
      </c>
    </row>
    <row r="1406" spans="1:3" x14ac:dyDescent="0.25">
      <c r="A1406" t="s">
        <v>169</v>
      </c>
      <c r="B1406">
        <v>100.42276699999999</v>
      </c>
      <c r="C1406">
        <v>14.880471999999999</v>
      </c>
    </row>
    <row r="1407" spans="1:3" x14ac:dyDescent="0.25">
      <c r="A1407" t="s">
        <v>336</v>
      </c>
      <c r="B1407">
        <v>100.41158</v>
      </c>
      <c r="C1407">
        <v>20.243812500000001</v>
      </c>
    </row>
    <row r="1408" spans="1:3" x14ac:dyDescent="0.25">
      <c r="A1408" t="s">
        <v>3</v>
      </c>
      <c r="B1408">
        <v>100.41020260000001</v>
      </c>
      <c r="C1408">
        <v>20.282677499999998</v>
      </c>
    </row>
    <row r="1409" spans="1:3" x14ac:dyDescent="0.25">
      <c r="A1409" t="s">
        <v>171</v>
      </c>
      <c r="B1409">
        <v>100.40169880000001</v>
      </c>
      <c r="C1409">
        <v>14.915949100000001</v>
      </c>
    </row>
    <row r="1410" spans="1:3" x14ac:dyDescent="0.25">
      <c r="A1410" t="s">
        <v>10</v>
      </c>
      <c r="B1410">
        <v>100.395816</v>
      </c>
      <c r="C1410">
        <v>14.897684999999999</v>
      </c>
    </row>
    <row r="1411" spans="1:3" x14ac:dyDescent="0.25">
      <c r="A1411" t="s">
        <v>172</v>
      </c>
      <c r="B1411">
        <v>100.39538520000001</v>
      </c>
      <c r="C1411">
        <v>14.8615955</v>
      </c>
    </row>
    <row r="1412" spans="1:3" x14ac:dyDescent="0.25">
      <c r="A1412" t="s">
        <v>3</v>
      </c>
      <c r="B1412">
        <v>100.3938144</v>
      </c>
      <c r="C1412">
        <v>13.625104</v>
      </c>
    </row>
    <row r="1413" spans="1:3" x14ac:dyDescent="0.25">
      <c r="A1413" t="s">
        <v>10</v>
      </c>
      <c r="B1413">
        <v>100.393579</v>
      </c>
      <c r="C1413">
        <v>13.625211200000001</v>
      </c>
    </row>
    <row r="1414" spans="1:3" x14ac:dyDescent="0.25">
      <c r="A1414" t="s">
        <v>173</v>
      </c>
      <c r="B1414">
        <v>100.3930141</v>
      </c>
      <c r="C1414">
        <v>14.893072399999999</v>
      </c>
    </row>
    <row r="1415" spans="1:3" x14ac:dyDescent="0.25">
      <c r="A1415" t="s">
        <v>25</v>
      </c>
      <c r="B1415">
        <v>100.3913548</v>
      </c>
      <c r="C1415">
        <v>16.3535988</v>
      </c>
    </row>
    <row r="1416" spans="1:3" x14ac:dyDescent="0.25">
      <c r="A1416" t="s">
        <v>174</v>
      </c>
      <c r="B1416">
        <v>100.3905769</v>
      </c>
      <c r="C1416">
        <v>14.760126899999999</v>
      </c>
    </row>
    <row r="1417" spans="1:3" x14ac:dyDescent="0.25">
      <c r="A1417" t="s">
        <v>3</v>
      </c>
      <c r="B1417">
        <v>100.3898008</v>
      </c>
      <c r="C1417">
        <v>13.6234737</v>
      </c>
    </row>
    <row r="1418" spans="1:3" x14ac:dyDescent="0.25">
      <c r="A1418" t="s">
        <v>3</v>
      </c>
      <c r="B1418">
        <v>100.3834164</v>
      </c>
      <c r="C1418">
        <v>13.615117700000001</v>
      </c>
    </row>
    <row r="1419" spans="1:3" x14ac:dyDescent="0.25">
      <c r="A1419" t="s">
        <v>175</v>
      </c>
      <c r="B1419">
        <v>100.3785515</v>
      </c>
      <c r="C1419">
        <v>20.0373664</v>
      </c>
    </row>
    <row r="1420" spans="1:3" x14ac:dyDescent="0.25">
      <c r="A1420" t="s">
        <v>338</v>
      </c>
      <c r="B1420">
        <v>100.3782361</v>
      </c>
      <c r="C1420">
        <v>20.037221500000001</v>
      </c>
    </row>
    <row r="1421" spans="1:3" x14ac:dyDescent="0.25">
      <c r="A1421" t="s">
        <v>78</v>
      </c>
      <c r="B1421">
        <v>100.3625938</v>
      </c>
      <c r="C1421">
        <v>16.830396400000001</v>
      </c>
    </row>
    <row r="1422" spans="1:3" x14ac:dyDescent="0.25">
      <c r="A1422" t="s">
        <v>3</v>
      </c>
      <c r="B1422">
        <v>100.361366</v>
      </c>
      <c r="C1422">
        <v>16.461683000000001</v>
      </c>
    </row>
    <row r="1423" spans="1:3" x14ac:dyDescent="0.25">
      <c r="A1423" t="s">
        <v>3</v>
      </c>
      <c r="B1423">
        <v>100.35856459999999</v>
      </c>
      <c r="C1423">
        <v>14.8120864</v>
      </c>
    </row>
    <row r="1424" spans="1:3" x14ac:dyDescent="0.25">
      <c r="A1424" t="s">
        <v>177</v>
      </c>
      <c r="B1424">
        <v>100.35772900000001</v>
      </c>
      <c r="C1424">
        <v>16.434304600000001</v>
      </c>
    </row>
    <row r="1425" spans="1:3" x14ac:dyDescent="0.25">
      <c r="A1425" t="s">
        <v>25</v>
      </c>
      <c r="B1425">
        <v>100.3547665</v>
      </c>
      <c r="C1425">
        <v>19.5141955</v>
      </c>
    </row>
    <row r="1426" spans="1:3" x14ac:dyDescent="0.25">
      <c r="A1426" t="s">
        <v>25</v>
      </c>
      <c r="B1426">
        <v>100.3462589</v>
      </c>
      <c r="C1426">
        <v>17.596252100000001</v>
      </c>
    </row>
    <row r="1427" spans="1:3" x14ac:dyDescent="0.25">
      <c r="A1427" t="s">
        <v>426</v>
      </c>
      <c r="B1427">
        <v>100.3380018</v>
      </c>
      <c r="C1427">
        <v>13.5933984</v>
      </c>
    </row>
    <row r="1428" spans="1:3" x14ac:dyDescent="0.25">
      <c r="A1428" t="s">
        <v>179</v>
      </c>
      <c r="B1428">
        <v>100.32252029999999</v>
      </c>
      <c r="C1428">
        <v>19.598149100000001</v>
      </c>
    </row>
    <row r="1429" spans="1:3" x14ac:dyDescent="0.25">
      <c r="A1429" t="s">
        <v>3</v>
      </c>
      <c r="B1429">
        <v>100.32250550000001</v>
      </c>
      <c r="C1429">
        <v>14.751945900000001</v>
      </c>
    </row>
    <row r="1430" spans="1:3" x14ac:dyDescent="0.25">
      <c r="A1430" t="s">
        <v>3</v>
      </c>
      <c r="B1430">
        <v>100.31918760000001</v>
      </c>
      <c r="C1430">
        <v>13.585203999999999</v>
      </c>
    </row>
    <row r="1431" spans="1:3" x14ac:dyDescent="0.25">
      <c r="A1431" t="s">
        <v>180</v>
      </c>
      <c r="B1431">
        <v>100.31307649999999</v>
      </c>
      <c r="C1431">
        <v>19.516100399999999</v>
      </c>
    </row>
    <row r="1432" spans="1:3" x14ac:dyDescent="0.25">
      <c r="A1432" t="s">
        <v>181</v>
      </c>
      <c r="B1432">
        <v>100.3097107</v>
      </c>
      <c r="C1432">
        <v>16.760191899999999</v>
      </c>
    </row>
    <row r="1433" spans="1:3" x14ac:dyDescent="0.25">
      <c r="A1433" t="s">
        <v>340</v>
      </c>
      <c r="B1433">
        <v>100.3007628</v>
      </c>
      <c r="C1433">
        <v>19.518599300000002</v>
      </c>
    </row>
    <row r="1434" spans="1:3" x14ac:dyDescent="0.25">
      <c r="A1434" t="s">
        <v>25</v>
      </c>
      <c r="B1434">
        <v>100.29901460000001</v>
      </c>
      <c r="C1434">
        <v>17.667689299999999</v>
      </c>
    </row>
    <row r="1435" spans="1:3" x14ac:dyDescent="0.25">
      <c r="A1435" t="s">
        <v>183</v>
      </c>
      <c r="B1435">
        <v>100.29740580000001</v>
      </c>
      <c r="C1435">
        <v>19.560033600000001</v>
      </c>
    </row>
    <row r="1436" spans="1:3" x14ac:dyDescent="0.25">
      <c r="A1436" t="s">
        <v>10</v>
      </c>
      <c r="B1436">
        <v>100.2972462</v>
      </c>
      <c r="C1436">
        <v>18.310669999999998</v>
      </c>
    </row>
    <row r="1437" spans="1:3" x14ac:dyDescent="0.25">
      <c r="A1437" t="s">
        <v>184</v>
      </c>
      <c r="B1437">
        <v>100.2959887</v>
      </c>
      <c r="C1437">
        <v>18.3088631</v>
      </c>
    </row>
    <row r="1438" spans="1:3" x14ac:dyDescent="0.25">
      <c r="A1438" t="s">
        <v>427</v>
      </c>
      <c r="B1438">
        <v>100.2946481</v>
      </c>
      <c r="C1438">
        <v>13.6306634</v>
      </c>
    </row>
    <row r="1439" spans="1:3" x14ac:dyDescent="0.25">
      <c r="A1439" t="s">
        <v>428</v>
      </c>
      <c r="B1439">
        <v>100.2932007</v>
      </c>
      <c r="C1439">
        <v>13.560625</v>
      </c>
    </row>
    <row r="1440" spans="1:3" x14ac:dyDescent="0.25">
      <c r="A1440" t="s">
        <v>3</v>
      </c>
      <c r="B1440">
        <v>100.29261030000001</v>
      </c>
      <c r="C1440">
        <v>13.530826299999999</v>
      </c>
    </row>
    <row r="1441" spans="1:3" x14ac:dyDescent="0.25">
      <c r="A1441" t="s">
        <v>25</v>
      </c>
      <c r="B1441">
        <v>100.2902934</v>
      </c>
      <c r="C1441">
        <v>14.939705699999999</v>
      </c>
    </row>
    <row r="1442" spans="1:3" x14ac:dyDescent="0.25">
      <c r="A1442" t="s">
        <v>3</v>
      </c>
      <c r="B1442">
        <v>100.28799220000001</v>
      </c>
      <c r="C1442">
        <v>13.570312700000001</v>
      </c>
    </row>
    <row r="1443" spans="1:3" x14ac:dyDescent="0.25">
      <c r="A1443" t="s">
        <v>3</v>
      </c>
      <c r="B1443">
        <v>100.2864134</v>
      </c>
      <c r="C1443">
        <v>16.819085099999999</v>
      </c>
    </row>
    <row r="1444" spans="1:3" x14ac:dyDescent="0.25">
      <c r="A1444" t="s">
        <v>187</v>
      </c>
      <c r="B1444">
        <v>100.279675</v>
      </c>
      <c r="C1444">
        <v>16.819610000000001</v>
      </c>
    </row>
    <row r="1445" spans="1:3" x14ac:dyDescent="0.25">
      <c r="A1445" t="s">
        <v>351</v>
      </c>
      <c r="B1445">
        <v>100.279628</v>
      </c>
      <c r="C1445">
        <v>16.819489999999998</v>
      </c>
    </row>
    <row r="1446" spans="1:3" x14ac:dyDescent="0.25">
      <c r="A1446" t="s">
        <v>16</v>
      </c>
      <c r="B1446">
        <v>100.27621910000001</v>
      </c>
      <c r="C1446">
        <v>17.563988899999998</v>
      </c>
    </row>
    <row r="1447" spans="1:3" x14ac:dyDescent="0.25">
      <c r="A1447" t="s">
        <v>3</v>
      </c>
      <c r="B1447">
        <v>100.27610780000001</v>
      </c>
      <c r="C1447">
        <v>14.730690900000001</v>
      </c>
    </row>
    <row r="1448" spans="1:3" x14ac:dyDescent="0.25">
      <c r="A1448" t="s">
        <v>189</v>
      </c>
      <c r="B1448">
        <v>100.273011</v>
      </c>
      <c r="C1448">
        <v>16.685545999999999</v>
      </c>
    </row>
    <row r="1449" spans="1:3" x14ac:dyDescent="0.25">
      <c r="A1449" t="s">
        <v>349</v>
      </c>
      <c r="B1449">
        <v>100.26512700000001</v>
      </c>
      <c r="C1449">
        <v>16.827939000000001</v>
      </c>
    </row>
    <row r="1450" spans="1:3" x14ac:dyDescent="0.25">
      <c r="A1450" t="s">
        <v>348</v>
      </c>
      <c r="B1450">
        <v>100.26437199999999</v>
      </c>
      <c r="C1450">
        <v>16.785360900000001</v>
      </c>
    </row>
    <row r="1451" spans="1:3" x14ac:dyDescent="0.25">
      <c r="A1451" t="s">
        <v>3</v>
      </c>
      <c r="B1451">
        <v>100.26116639999999</v>
      </c>
      <c r="C1451">
        <v>13.547268000000001</v>
      </c>
    </row>
    <row r="1452" spans="1:3" x14ac:dyDescent="0.25">
      <c r="A1452" t="s">
        <v>192</v>
      </c>
      <c r="B1452">
        <v>100.2575049</v>
      </c>
      <c r="C1452">
        <v>16.824656699999998</v>
      </c>
    </row>
    <row r="1453" spans="1:3" x14ac:dyDescent="0.25">
      <c r="A1453" t="s">
        <v>350</v>
      </c>
      <c r="B1453">
        <v>100.252267</v>
      </c>
      <c r="C1453">
        <v>16.803491000000001</v>
      </c>
    </row>
    <row r="1454" spans="1:3" x14ac:dyDescent="0.25">
      <c r="A1454" t="s">
        <v>3</v>
      </c>
      <c r="B1454">
        <v>100.252212</v>
      </c>
      <c r="C1454">
        <v>16.803338</v>
      </c>
    </row>
    <row r="1455" spans="1:3" x14ac:dyDescent="0.25">
      <c r="A1455" t="s">
        <v>3</v>
      </c>
      <c r="B1455">
        <v>100.2486802</v>
      </c>
      <c r="C1455">
        <v>14.8342489</v>
      </c>
    </row>
    <row r="1456" spans="1:3" x14ac:dyDescent="0.25">
      <c r="A1456" t="s">
        <v>16</v>
      </c>
      <c r="B1456">
        <v>100.2320464</v>
      </c>
      <c r="C1456">
        <v>17.482264900000001</v>
      </c>
    </row>
    <row r="1457" spans="1:3" x14ac:dyDescent="0.25">
      <c r="A1457" t="s">
        <v>194</v>
      </c>
      <c r="B1457">
        <v>100.2211154</v>
      </c>
      <c r="C1457">
        <v>16.7600035</v>
      </c>
    </row>
    <row r="1458" spans="1:3" x14ac:dyDescent="0.25">
      <c r="A1458" t="s">
        <v>69</v>
      </c>
      <c r="B1458">
        <v>100.2210506</v>
      </c>
      <c r="C1458">
        <v>13.536203799999999</v>
      </c>
    </row>
    <row r="1459" spans="1:3" x14ac:dyDescent="0.25">
      <c r="A1459" t="s">
        <v>195</v>
      </c>
      <c r="B1459">
        <v>100.20935350000001</v>
      </c>
      <c r="C1459">
        <v>13.532276599999999</v>
      </c>
    </row>
    <row r="1460" spans="1:3" x14ac:dyDescent="0.25">
      <c r="A1460" t="s">
        <v>196</v>
      </c>
      <c r="B1460">
        <v>100.2072151</v>
      </c>
      <c r="C1460">
        <v>16.774996000000002</v>
      </c>
    </row>
    <row r="1461" spans="1:3" x14ac:dyDescent="0.25">
      <c r="A1461" t="s">
        <v>197</v>
      </c>
      <c r="B1461">
        <v>100.188481</v>
      </c>
      <c r="C1461">
        <v>15.652782999999999</v>
      </c>
    </row>
    <row r="1462" spans="1:3" x14ac:dyDescent="0.25">
      <c r="A1462" t="s">
        <v>198</v>
      </c>
      <c r="B1462">
        <v>100.1791535</v>
      </c>
      <c r="C1462">
        <v>16.7274414</v>
      </c>
    </row>
    <row r="1463" spans="1:3" x14ac:dyDescent="0.25">
      <c r="A1463" t="s">
        <v>199</v>
      </c>
      <c r="B1463">
        <v>100.1722997</v>
      </c>
      <c r="C1463">
        <v>19.305795</v>
      </c>
    </row>
    <row r="1464" spans="1:3" x14ac:dyDescent="0.25">
      <c r="A1464" t="s">
        <v>3</v>
      </c>
      <c r="B1464">
        <v>100.1674269</v>
      </c>
      <c r="C1464">
        <v>13.5417399</v>
      </c>
    </row>
    <row r="1465" spans="1:3" x14ac:dyDescent="0.25">
      <c r="A1465" t="s">
        <v>3</v>
      </c>
      <c r="B1465">
        <v>100.1650351</v>
      </c>
      <c r="C1465">
        <v>15.3488176</v>
      </c>
    </row>
    <row r="1466" spans="1:3" x14ac:dyDescent="0.25">
      <c r="A1466" t="s">
        <v>200</v>
      </c>
      <c r="B1466">
        <v>100.1642002</v>
      </c>
      <c r="C1466">
        <v>15.3490077</v>
      </c>
    </row>
    <row r="1467" spans="1:3" x14ac:dyDescent="0.25">
      <c r="A1467" t="s">
        <v>345</v>
      </c>
      <c r="B1467">
        <v>100.160307</v>
      </c>
      <c r="C1467">
        <v>18.154805</v>
      </c>
    </row>
    <row r="1468" spans="1:3" x14ac:dyDescent="0.25">
      <c r="A1468" t="s">
        <v>202</v>
      </c>
      <c r="B1468">
        <v>100.1603063</v>
      </c>
      <c r="C1468">
        <v>18.154882000000001</v>
      </c>
    </row>
    <row r="1469" spans="1:3" x14ac:dyDescent="0.25">
      <c r="A1469" t="s">
        <v>203</v>
      </c>
      <c r="B1469">
        <v>100.15813230000001</v>
      </c>
      <c r="C1469">
        <v>15.658118399999999</v>
      </c>
    </row>
    <row r="1470" spans="1:3" x14ac:dyDescent="0.25">
      <c r="A1470" t="s">
        <v>339</v>
      </c>
      <c r="B1470">
        <v>100.153806</v>
      </c>
      <c r="C1470">
        <v>19.690992000000001</v>
      </c>
    </row>
    <row r="1471" spans="1:3" x14ac:dyDescent="0.25">
      <c r="A1471" t="s">
        <v>205</v>
      </c>
      <c r="B1471">
        <v>100.153235</v>
      </c>
      <c r="C1471">
        <v>15.373595999999999</v>
      </c>
    </row>
    <row r="1472" spans="1:3" x14ac:dyDescent="0.25">
      <c r="A1472" t="s">
        <v>206</v>
      </c>
      <c r="B1472">
        <v>100.1529738</v>
      </c>
      <c r="C1472">
        <v>18.1172568</v>
      </c>
    </row>
    <row r="1473" spans="1:3" x14ac:dyDescent="0.25">
      <c r="A1473" t="s">
        <v>344</v>
      </c>
      <c r="B1473">
        <v>100.1529299</v>
      </c>
      <c r="C1473">
        <v>18.116898800000001</v>
      </c>
    </row>
    <row r="1474" spans="1:3" x14ac:dyDescent="0.25">
      <c r="A1474" t="s">
        <v>3</v>
      </c>
      <c r="B1474">
        <v>100.15201020000001</v>
      </c>
      <c r="C1474">
        <v>17.656341999999999</v>
      </c>
    </row>
    <row r="1475" spans="1:3" x14ac:dyDescent="0.25">
      <c r="A1475" t="s">
        <v>337</v>
      </c>
      <c r="B1475">
        <v>100.149272</v>
      </c>
      <c r="C1475">
        <v>19.847881999999998</v>
      </c>
    </row>
    <row r="1476" spans="1:3" x14ac:dyDescent="0.25">
      <c r="A1476" t="s">
        <v>209</v>
      </c>
      <c r="B1476">
        <v>100.14872800000001</v>
      </c>
      <c r="C1476">
        <v>18.145994000000002</v>
      </c>
    </row>
    <row r="1477" spans="1:3" x14ac:dyDescent="0.25">
      <c r="A1477" t="s">
        <v>342</v>
      </c>
      <c r="B1477">
        <v>100.1487278</v>
      </c>
      <c r="C1477">
        <v>18.1459996</v>
      </c>
    </row>
    <row r="1478" spans="1:3" x14ac:dyDescent="0.25">
      <c r="A1478" t="s">
        <v>3</v>
      </c>
      <c r="B1478">
        <v>100.1441614</v>
      </c>
      <c r="C1478">
        <v>13.512286400000001</v>
      </c>
    </row>
    <row r="1479" spans="1:3" x14ac:dyDescent="0.25">
      <c r="A1479" t="s">
        <v>353</v>
      </c>
      <c r="B1479">
        <v>100.142807</v>
      </c>
      <c r="C1479">
        <v>15.708095</v>
      </c>
    </row>
    <row r="1480" spans="1:3" x14ac:dyDescent="0.25">
      <c r="A1480" t="s">
        <v>212</v>
      </c>
      <c r="B1480">
        <v>100.1404352</v>
      </c>
      <c r="C1480">
        <v>16.4016977</v>
      </c>
    </row>
    <row r="1481" spans="1:3" x14ac:dyDescent="0.25">
      <c r="A1481" t="s">
        <v>3</v>
      </c>
      <c r="B1481">
        <v>100.139712</v>
      </c>
      <c r="C1481">
        <v>18.134903000000001</v>
      </c>
    </row>
    <row r="1482" spans="1:3" x14ac:dyDescent="0.25">
      <c r="A1482" t="s">
        <v>25</v>
      </c>
      <c r="B1482">
        <v>100.13775099999999</v>
      </c>
      <c r="C1482">
        <v>15.193526500000001</v>
      </c>
    </row>
    <row r="1483" spans="1:3" x14ac:dyDescent="0.25">
      <c r="A1483" t="s">
        <v>341</v>
      </c>
      <c r="B1483">
        <v>100.1357225</v>
      </c>
      <c r="C1483">
        <v>19.334689699999998</v>
      </c>
    </row>
    <row r="1484" spans="1:3" x14ac:dyDescent="0.25">
      <c r="A1484" t="s">
        <v>356</v>
      </c>
      <c r="B1484">
        <v>100.13095300000001</v>
      </c>
      <c r="C1484">
        <v>15.189949</v>
      </c>
    </row>
    <row r="1485" spans="1:3" x14ac:dyDescent="0.25">
      <c r="A1485" t="s">
        <v>215</v>
      </c>
      <c r="B1485">
        <v>100.12895349999999</v>
      </c>
      <c r="C1485">
        <v>15.6316956</v>
      </c>
    </row>
    <row r="1486" spans="1:3" x14ac:dyDescent="0.25">
      <c r="A1486" t="s">
        <v>78</v>
      </c>
      <c r="B1486">
        <v>100.1272199</v>
      </c>
      <c r="C1486">
        <v>17.596588199999999</v>
      </c>
    </row>
    <row r="1487" spans="1:3" x14ac:dyDescent="0.25">
      <c r="A1487" t="s">
        <v>216</v>
      </c>
      <c r="B1487">
        <v>100.1268105</v>
      </c>
      <c r="C1487">
        <v>18.134665999999999</v>
      </c>
    </row>
    <row r="1488" spans="1:3" x14ac:dyDescent="0.25">
      <c r="A1488" t="s">
        <v>343</v>
      </c>
      <c r="B1488">
        <v>100.12662400000001</v>
      </c>
      <c r="C1488">
        <v>18.134767</v>
      </c>
    </row>
    <row r="1489" spans="1:3" x14ac:dyDescent="0.25">
      <c r="A1489" t="s">
        <v>25</v>
      </c>
      <c r="B1489">
        <v>100.1260632</v>
      </c>
      <c r="C1489">
        <v>17.713607</v>
      </c>
    </row>
    <row r="1490" spans="1:3" x14ac:dyDescent="0.25">
      <c r="A1490" t="s">
        <v>3</v>
      </c>
      <c r="B1490">
        <v>100.123981</v>
      </c>
      <c r="C1490">
        <v>17.605201000000001</v>
      </c>
    </row>
    <row r="1491" spans="1:3" x14ac:dyDescent="0.25">
      <c r="A1491" t="s">
        <v>78</v>
      </c>
      <c r="B1491">
        <v>100.12330729999999</v>
      </c>
      <c r="C1491">
        <v>15.752506</v>
      </c>
    </row>
    <row r="1492" spans="1:3" x14ac:dyDescent="0.25">
      <c r="A1492" t="s">
        <v>3</v>
      </c>
      <c r="B1492">
        <v>100.1210818</v>
      </c>
      <c r="C1492">
        <v>15.345114000000001</v>
      </c>
    </row>
    <row r="1493" spans="1:3" x14ac:dyDescent="0.25">
      <c r="A1493" t="s">
        <v>218</v>
      </c>
      <c r="B1493">
        <v>100.1184129</v>
      </c>
      <c r="C1493">
        <v>15.830718299999999</v>
      </c>
    </row>
    <row r="1494" spans="1:3" x14ac:dyDescent="0.25">
      <c r="A1494" t="s">
        <v>219</v>
      </c>
      <c r="B1494">
        <v>100.1150359</v>
      </c>
      <c r="C1494">
        <v>15.703904100000001</v>
      </c>
    </row>
    <row r="1495" spans="1:3" x14ac:dyDescent="0.25">
      <c r="A1495" t="s">
        <v>354</v>
      </c>
      <c r="B1495">
        <v>100.113674</v>
      </c>
      <c r="C1495">
        <v>15.689888099999999</v>
      </c>
    </row>
    <row r="1496" spans="1:3" x14ac:dyDescent="0.25">
      <c r="A1496" t="s">
        <v>352</v>
      </c>
      <c r="B1496">
        <v>100.113534</v>
      </c>
      <c r="C1496">
        <v>15.691820999999999</v>
      </c>
    </row>
    <row r="1497" spans="1:3" x14ac:dyDescent="0.25">
      <c r="A1497" t="s">
        <v>3</v>
      </c>
      <c r="B1497">
        <v>100.110805</v>
      </c>
      <c r="C1497">
        <v>18.037175000000001</v>
      </c>
    </row>
    <row r="1498" spans="1:3" x14ac:dyDescent="0.25">
      <c r="A1498" t="s">
        <v>22</v>
      </c>
      <c r="B1498">
        <v>100.1071292</v>
      </c>
      <c r="C1498">
        <v>17.581233699999999</v>
      </c>
    </row>
    <row r="1499" spans="1:3" x14ac:dyDescent="0.25">
      <c r="A1499" t="s">
        <v>222</v>
      </c>
      <c r="B1499">
        <v>100.105036</v>
      </c>
      <c r="C1499">
        <v>15.236523</v>
      </c>
    </row>
    <row r="1500" spans="1:3" x14ac:dyDescent="0.25">
      <c r="A1500" t="s">
        <v>3</v>
      </c>
      <c r="B1500">
        <v>100.095253</v>
      </c>
      <c r="C1500">
        <v>17.611650399999998</v>
      </c>
    </row>
    <row r="1501" spans="1:3" x14ac:dyDescent="0.25">
      <c r="A1501" t="s">
        <v>223</v>
      </c>
      <c r="B1501">
        <v>100.0952302</v>
      </c>
      <c r="C1501">
        <v>17.6116876</v>
      </c>
    </row>
    <row r="1502" spans="1:3" x14ac:dyDescent="0.25">
      <c r="A1502" t="s">
        <v>3</v>
      </c>
      <c r="B1502">
        <v>100.0890132</v>
      </c>
      <c r="C1502">
        <v>13.456690099999999</v>
      </c>
    </row>
    <row r="1503" spans="1:3" x14ac:dyDescent="0.25">
      <c r="A1503" t="s">
        <v>346</v>
      </c>
      <c r="B1503">
        <v>100.0888917</v>
      </c>
      <c r="C1503">
        <v>17.618378400000001</v>
      </c>
    </row>
    <row r="1504" spans="1:3" x14ac:dyDescent="0.25">
      <c r="A1504" t="s">
        <v>225</v>
      </c>
      <c r="B1504">
        <v>100.0879072</v>
      </c>
      <c r="C1504">
        <v>17.617879500000001</v>
      </c>
    </row>
    <row r="1505" spans="1:3" x14ac:dyDescent="0.25">
      <c r="A1505" t="s">
        <v>347</v>
      </c>
      <c r="B1505">
        <v>100.066986</v>
      </c>
      <c r="C1505">
        <v>17.604291</v>
      </c>
    </row>
    <row r="1506" spans="1:3" x14ac:dyDescent="0.25">
      <c r="A1506" t="s">
        <v>227</v>
      </c>
      <c r="B1506">
        <v>100.06694640000001</v>
      </c>
      <c r="C1506">
        <v>17.604339499999998</v>
      </c>
    </row>
    <row r="1507" spans="1:3" x14ac:dyDescent="0.25">
      <c r="A1507" t="s">
        <v>3</v>
      </c>
      <c r="B1507">
        <v>100.06514300000001</v>
      </c>
      <c r="C1507">
        <v>19.0322247</v>
      </c>
    </row>
    <row r="1508" spans="1:3" x14ac:dyDescent="0.25">
      <c r="A1508" t="s">
        <v>228</v>
      </c>
      <c r="B1508">
        <v>100.0633069</v>
      </c>
      <c r="C1508">
        <v>19.0809411</v>
      </c>
    </row>
    <row r="1509" spans="1:3" x14ac:dyDescent="0.25">
      <c r="A1509" t="s">
        <v>355</v>
      </c>
      <c r="B1509">
        <v>100.0432283</v>
      </c>
      <c r="C1509">
        <v>15.2648309</v>
      </c>
    </row>
    <row r="1510" spans="1:3" x14ac:dyDescent="0.25">
      <c r="A1510" t="s">
        <v>3</v>
      </c>
      <c r="B1510">
        <v>100.039613</v>
      </c>
      <c r="C1510">
        <v>15.263839000000001</v>
      </c>
    </row>
    <row r="1511" spans="1:3" x14ac:dyDescent="0.25">
      <c r="A1511" t="s">
        <v>3</v>
      </c>
      <c r="B1511">
        <v>100.02938</v>
      </c>
      <c r="C1511">
        <v>19.197407999999999</v>
      </c>
    </row>
    <row r="1512" spans="1:3" x14ac:dyDescent="0.25">
      <c r="A1512" t="s">
        <v>230</v>
      </c>
      <c r="B1512">
        <v>100.025651</v>
      </c>
      <c r="C1512">
        <v>15.734781</v>
      </c>
    </row>
    <row r="1513" spans="1:3" x14ac:dyDescent="0.25">
      <c r="A1513" t="s">
        <v>231</v>
      </c>
      <c r="B1513">
        <v>100.0151785</v>
      </c>
      <c r="C1513">
        <v>15.3683481</v>
      </c>
    </row>
    <row r="1514" spans="1:3" x14ac:dyDescent="0.25">
      <c r="A1514" t="s">
        <v>3</v>
      </c>
      <c r="B1514">
        <v>100.006483</v>
      </c>
      <c r="C1514">
        <v>12.877117</v>
      </c>
    </row>
    <row r="1515" spans="1:3" x14ac:dyDescent="0.25">
      <c r="A1515" t="s">
        <v>232</v>
      </c>
      <c r="B1515">
        <v>100.0051368</v>
      </c>
      <c r="C1515">
        <v>9.4473830000000003</v>
      </c>
    </row>
    <row r="1516" spans="1:3" x14ac:dyDescent="0.25">
      <c r="A1516" t="s">
        <v>335</v>
      </c>
      <c r="B1516">
        <v>99.981472400000001</v>
      </c>
      <c r="C1516">
        <v>20.423970400000002</v>
      </c>
    </row>
    <row r="1517" spans="1:3" x14ac:dyDescent="0.25">
      <c r="A1517" t="s">
        <v>3</v>
      </c>
      <c r="B1517">
        <v>99.975073600000002</v>
      </c>
      <c r="C1517">
        <v>13.0703467</v>
      </c>
    </row>
    <row r="1518" spans="1:3" x14ac:dyDescent="0.25">
      <c r="A1518" t="s">
        <v>429</v>
      </c>
      <c r="B1518">
        <v>99.973447199999995</v>
      </c>
      <c r="C1518">
        <v>18.739246099999999</v>
      </c>
    </row>
    <row r="1519" spans="1:3" x14ac:dyDescent="0.25">
      <c r="A1519" t="s">
        <v>3</v>
      </c>
      <c r="B1519">
        <v>99.969487000000001</v>
      </c>
      <c r="C1519">
        <v>12.497665</v>
      </c>
    </row>
    <row r="1520" spans="1:3" x14ac:dyDescent="0.25">
      <c r="A1520" t="s">
        <v>235</v>
      </c>
      <c r="B1520">
        <v>99.967790100000002</v>
      </c>
      <c r="C1520">
        <v>18.724166199999999</v>
      </c>
    </row>
    <row r="1521" spans="1:3" x14ac:dyDescent="0.25">
      <c r="A1521" t="s">
        <v>3</v>
      </c>
      <c r="B1521">
        <v>99.967172199999993</v>
      </c>
      <c r="C1521">
        <v>18.785169</v>
      </c>
    </row>
    <row r="1522" spans="1:3" x14ac:dyDescent="0.25">
      <c r="A1522" t="s">
        <v>236</v>
      </c>
      <c r="B1522">
        <v>99.956957700000004</v>
      </c>
      <c r="C1522">
        <v>9.4705852000000004</v>
      </c>
    </row>
    <row r="1523" spans="1:3" x14ac:dyDescent="0.25">
      <c r="A1523" t="s">
        <v>3</v>
      </c>
      <c r="B1523">
        <v>99.952708000000001</v>
      </c>
      <c r="C1523">
        <v>12.582267</v>
      </c>
    </row>
    <row r="1524" spans="1:3" x14ac:dyDescent="0.25">
      <c r="A1524" t="s">
        <v>430</v>
      </c>
      <c r="B1524">
        <v>99.951699000000005</v>
      </c>
      <c r="C1524">
        <v>9.4893809999999998</v>
      </c>
    </row>
    <row r="1525" spans="1:3" x14ac:dyDescent="0.25">
      <c r="A1525" t="s">
        <v>78</v>
      </c>
      <c r="B1525">
        <v>99.951679400000003</v>
      </c>
      <c r="C1525">
        <v>9.4887543999999995</v>
      </c>
    </row>
    <row r="1526" spans="1:3" x14ac:dyDescent="0.25">
      <c r="A1526" t="s">
        <v>3</v>
      </c>
      <c r="B1526">
        <v>99.950180000000003</v>
      </c>
      <c r="C1526">
        <v>12.616720000000001</v>
      </c>
    </row>
    <row r="1527" spans="1:3" x14ac:dyDescent="0.25">
      <c r="A1527" t="s">
        <v>3</v>
      </c>
      <c r="B1527">
        <v>99.944504300000006</v>
      </c>
      <c r="C1527">
        <v>20.290344900000001</v>
      </c>
    </row>
    <row r="1528" spans="1:3" x14ac:dyDescent="0.25">
      <c r="A1528" t="s">
        <v>238</v>
      </c>
      <c r="B1528">
        <v>99.941499699999994</v>
      </c>
      <c r="C1528">
        <v>13.0516022</v>
      </c>
    </row>
    <row r="1529" spans="1:3" x14ac:dyDescent="0.25">
      <c r="A1529" t="s">
        <v>239</v>
      </c>
      <c r="B1529">
        <v>99.938329400000001</v>
      </c>
      <c r="C1529">
        <v>13.3570654</v>
      </c>
    </row>
    <row r="1530" spans="1:3" x14ac:dyDescent="0.25">
      <c r="A1530" t="s">
        <v>3</v>
      </c>
      <c r="B1530">
        <v>99.924120000000002</v>
      </c>
      <c r="C1530">
        <v>12.416297999999999</v>
      </c>
    </row>
    <row r="1531" spans="1:3" x14ac:dyDescent="0.25">
      <c r="A1531" t="s">
        <v>200</v>
      </c>
      <c r="B1531">
        <v>99.913963300000006</v>
      </c>
      <c r="C1531">
        <v>12.390379899999999</v>
      </c>
    </row>
    <row r="1532" spans="1:3" x14ac:dyDescent="0.25">
      <c r="A1532" t="s">
        <v>431</v>
      </c>
      <c r="B1532">
        <v>99.913296299999999</v>
      </c>
      <c r="C1532">
        <v>19.151315199999999</v>
      </c>
    </row>
    <row r="1533" spans="1:3" x14ac:dyDescent="0.25">
      <c r="A1533" t="s">
        <v>3</v>
      </c>
      <c r="B1533">
        <v>99.912589999999994</v>
      </c>
      <c r="C1533">
        <v>12.88443</v>
      </c>
    </row>
    <row r="1534" spans="1:3" x14ac:dyDescent="0.25">
      <c r="A1534" t="s">
        <v>3</v>
      </c>
      <c r="B1534">
        <v>99.912431999999995</v>
      </c>
      <c r="C1534">
        <v>12.4354</v>
      </c>
    </row>
    <row r="1535" spans="1:3" x14ac:dyDescent="0.25">
      <c r="A1535" t="s">
        <v>432</v>
      </c>
      <c r="B1535">
        <v>99.912239999999997</v>
      </c>
      <c r="C1535">
        <v>19.145520000000001</v>
      </c>
    </row>
    <row r="1536" spans="1:3" x14ac:dyDescent="0.25">
      <c r="A1536" t="s">
        <v>25</v>
      </c>
      <c r="B1536">
        <v>99.9119259</v>
      </c>
      <c r="C1536">
        <v>19.1455597</v>
      </c>
    </row>
    <row r="1537" spans="1:3" x14ac:dyDescent="0.25">
      <c r="A1537" t="s">
        <v>242</v>
      </c>
      <c r="B1537">
        <v>99.910705100000001</v>
      </c>
      <c r="C1537">
        <v>19.099725500000002</v>
      </c>
    </row>
    <row r="1538" spans="1:3" x14ac:dyDescent="0.25">
      <c r="A1538" t="s">
        <v>3</v>
      </c>
      <c r="B1538">
        <v>99.901356500000006</v>
      </c>
      <c r="C1538">
        <v>12.987721499999999</v>
      </c>
    </row>
    <row r="1539" spans="1:3" x14ac:dyDescent="0.25">
      <c r="A1539" t="s">
        <v>3</v>
      </c>
      <c r="B1539">
        <v>99.901239099999998</v>
      </c>
      <c r="C1539">
        <v>12.9600355</v>
      </c>
    </row>
    <row r="1540" spans="1:3" x14ac:dyDescent="0.25">
      <c r="A1540" t="s">
        <v>433</v>
      </c>
      <c r="B1540">
        <v>99.895793999999995</v>
      </c>
      <c r="C1540">
        <v>19.138953999999998</v>
      </c>
    </row>
    <row r="1541" spans="1:3" x14ac:dyDescent="0.25">
      <c r="A1541" t="s">
        <v>244</v>
      </c>
      <c r="B1541">
        <v>99.895425500000002</v>
      </c>
      <c r="C1541">
        <v>19.1390122</v>
      </c>
    </row>
    <row r="1542" spans="1:3" x14ac:dyDescent="0.25">
      <c r="A1542" t="s">
        <v>245</v>
      </c>
      <c r="B1542">
        <v>99.894849600000001</v>
      </c>
      <c r="C1542">
        <v>20.439014199999999</v>
      </c>
    </row>
    <row r="1543" spans="1:3" x14ac:dyDescent="0.25">
      <c r="A1543" t="s">
        <v>107</v>
      </c>
      <c r="B1543">
        <v>99.893349999999998</v>
      </c>
      <c r="C1543">
        <v>12.48188</v>
      </c>
    </row>
    <row r="1544" spans="1:3" x14ac:dyDescent="0.25">
      <c r="A1544" t="s">
        <v>3</v>
      </c>
      <c r="B1544">
        <v>99.891249000000002</v>
      </c>
      <c r="C1544">
        <v>12.565903499999999</v>
      </c>
    </row>
    <row r="1545" spans="1:3" x14ac:dyDescent="0.25">
      <c r="A1545" t="s">
        <v>434</v>
      </c>
      <c r="B1545">
        <v>99.886979999999994</v>
      </c>
      <c r="C1545">
        <v>13.449514000000001</v>
      </c>
    </row>
    <row r="1546" spans="1:3" x14ac:dyDescent="0.25">
      <c r="A1546" t="s">
        <v>3</v>
      </c>
      <c r="B1546">
        <v>99.884804000000003</v>
      </c>
      <c r="C1546">
        <v>20.418301</v>
      </c>
    </row>
    <row r="1547" spans="1:3" x14ac:dyDescent="0.25">
      <c r="A1547" t="s">
        <v>247</v>
      </c>
      <c r="B1547">
        <v>99.883117200000001</v>
      </c>
      <c r="C1547">
        <v>20.325821600000001</v>
      </c>
    </row>
    <row r="1548" spans="1:3" x14ac:dyDescent="0.25">
      <c r="A1548" t="s">
        <v>248</v>
      </c>
      <c r="B1548">
        <v>99.881640599999997</v>
      </c>
      <c r="C1548">
        <v>9.0034451999999998</v>
      </c>
    </row>
    <row r="1549" spans="1:3" x14ac:dyDescent="0.25">
      <c r="A1549" t="s">
        <v>10</v>
      </c>
      <c r="B1549">
        <v>99.879917000000006</v>
      </c>
      <c r="C1549">
        <v>19.835526000000002</v>
      </c>
    </row>
    <row r="1550" spans="1:3" x14ac:dyDescent="0.25">
      <c r="A1550" t="s">
        <v>10</v>
      </c>
      <c r="B1550">
        <v>99.874968600000003</v>
      </c>
      <c r="C1550">
        <v>20.055978499999998</v>
      </c>
    </row>
    <row r="1551" spans="1:3" x14ac:dyDescent="0.25">
      <c r="A1551" t="s">
        <v>3</v>
      </c>
      <c r="B1551">
        <v>99.871451899999997</v>
      </c>
      <c r="C1551">
        <v>19.203220399999999</v>
      </c>
    </row>
    <row r="1552" spans="1:3" x14ac:dyDescent="0.25">
      <c r="A1552" t="s">
        <v>435</v>
      </c>
      <c r="B1552">
        <v>99.871391700000004</v>
      </c>
      <c r="C1552">
        <v>19.203386600000002</v>
      </c>
    </row>
    <row r="1553" spans="1:3" x14ac:dyDescent="0.25">
      <c r="A1553" t="s">
        <v>250</v>
      </c>
      <c r="B1553">
        <v>99.869511599999996</v>
      </c>
      <c r="C1553">
        <v>9.0237947999999992</v>
      </c>
    </row>
    <row r="1554" spans="1:3" x14ac:dyDescent="0.25">
      <c r="A1554" t="s">
        <v>251</v>
      </c>
      <c r="B1554">
        <v>99.867872199999994</v>
      </c>
      <c r="C1554">
        <v>19.2176361</v>
      </c>
    </row>
    <row r="1555" spans="1:3" x14ac:dyDescent="0.25">
      <c r="A1555" t="s">
        <v>3</v>
      </c>
      <c r="B1555">
        <v>99.8665898</v>
      </c>
      <c r="C1555">
        <v>13.1908809</v>
      </c>
    </row>
    <row r="1556" spans="1:3" x14ac:dyDescent="0.25">
      <c r="A1556" t="s">
        <v>252</v>
      </c>
      <c r="B1556">
        <v>99.864722999999998</v>
      </c>
      <c r="C1556">
        <v>19.893968000000001</v>
      </c>
    </row>
    <row r="1557" spans="1:3" x14ac:dyDescent="0.25">
      <c r="A1557" t="s">
        <v>253</v>
      </c>
      <c r="B1557">
        <v>99.859976500000002</v>
      </c>
      <c r="C1557">
        <v>20.267724999999999</v>
      </c>
    </row>
    <row r="1558" spans="1:3" x14ac:dyDescent="0.25">
      <c r="A1558" t="s">
        <v>3</v>
      </c>
      <c r="B1558">
        <v>99.859369000000001</v>
      </c>
      <c r="C1558">
        <v>12.072532000000001</v>
      </c>
    </row>
    <row r="1559" spans="1:3" x14ac:dyDescent="0.25">
      <c r="A1559" t="s">
        <v>98</v>
      </c>
      <c r="B1559">
        <v>99.857092600000001</v>
      </c>
      <c r="C1559">
        <v>9.2257843000000008</v>
      </c>
    </row>
    <row r="1560" spans="1:3" x14ac:dyDescent="0.25">
      <c r="A1560" t="s">
        <v>251</v>
      </c>
      <c r="B1560">
        <v>99.856327399999998</v>
      </c>
      <c r="C1560">
        <v>20.239443600000001</v>
      </c>
    </row>
    <row r="1561" spans="1:3" x14ac:dyDescent="0.25">
      <c r="A1561" t="s">
        <v>254</v>
      </c>
      <c r="B1561">
        <v>99.854849000000002</v>
      </c>
      <c r="C1561">
        <v>19.929737500000002</v>
      </c>
    </row>
    <row r="1562" spans="1:3" x14ac:dyDescent="0.25">
      <c r="A1562" t="s">
        <v>331</v>
      </c>
      <c r="B1562">
        <v>99.854816</v>
      </c>
      <c r="C1562">
        <v>19.929382</v>
      </c>
    </row>
    <row r="1563" spans="1:3" x14ac:dyDescent="0.25">
      <c r="A1563" t="s">
        <v>251</v>
      </c>
      <c r="B1563">
        <v>99.853153199999994</v>
      </c>
      <c r="C1563">
        <v>20.172197400000002</v>
      </c>
    </row>
    <row r="1564" spans="1:3" x14ac:dyDescent="0.25">
      <c r="A1564" t="s">
        <v>256</v>
      </c>
      <c r="B1564">
        <v>99.847140800000005</v>
      </c>
      <c r="C1564">
        <v>19.946668599999999</v>
      </c>
    </row>
    <row r="1565" spans="1:3" x14ac:dyDescent="0.25">
      <c r="A1565" t="s">
        <v>334</v>
      </c>
      <c r="B1565">
        <v>99.844870400000005</v>
      </c>
      <c r="C1565">
        <v>20.214045500000001</v>
      </c>
    </row>
    <row r="1566" spans="1:3" x14ac:dyDescent="0.25">
      <c r="A1566" t="s">
        <v>330</v>
      </c>
      <c r="B1566">
        <v>99.844354999999993</v>
      </c>
      <c r="C1566">
        <v>19.931668999999999</v>
      </c>
    </row>
    <row r="1567" spans="1:3" x14ac:dyDescent="0.25">
      <c r="A1567" t="s">
        <v>259</v>
      </c>
      <c r="B1567">
        <v>99.840920999999994</v>
      </c>
      <c r="C1567">
        <v>19.903616</v>
      </c>
    </row>
    <row r="1568" spans="1:3" x14ac:dyDescent="0.25">
      <c r="A1568" t="s">
        <v>333</v>
      </c>
      <c r="B1568">
        <v>99.838273000000001</v>
      </c>
      <c r="C1568">
        <v>19.910193</v>
      </c>
    </row>
    <row r="1569" spans="1:3" x14ac:dyDescent="0.25">
      <c r="A1569" t="s">
        <v>261</v>
      </c>
      <c r="B1569">
        <v>99.838150200000001</v>
      </c>
      <c r="C1569">
        <v>20.137007000000001</v>
      </c>
    </row>
    <row r="1570" spans="1:3" x14ac:dyDescent="0.25">
      <c r="A1570" t="s">
        <v>262</v>
      </c>
      <c r="B1570">
        <v>99.836574799999994</v>
      </c>
      <c r="C1570">
        <v>9.0616427999999996</v>
      </c>
    </row>
    <row r="1571" spans="1:3" x14ac:dyDescent="0.25">
      <c r="A1571" t="s">
        <v>3</v>
      </c>
      <c r="B1571">
        <v>99.829406000000006</v>
      </c>
      <c r="C1571">
        <v>13.327484</v>
      </c>
    </row>
    <row r="1572" spans="1:3" x14ac:dyDescent="0.25">
      <c r="A1572" t="s">
        <v>263</v>
      </c>
      <c r="B1572">
        <v>99.829243899999994</v>
      </c>
      <c r="C1572">
        <v>19.875368999999999</v>
      </c>
    </row>
    <row r="1573" spans="1:3" x14ac:dyDescent="0.25">
      <c r="A1573" t="s">
        <v>332</v>
      </c>
      <c r="B1573">
        <v>99.816874400000003</v>
      </c>
      <c r="C1573">
        <v>19.9041794</v>
      </c>
    </row>
    <row r="1574" spans="1:3" x14ac:dyDescent="0.25">
      <c r="A1574" t="s">
        <v>436</v>
      </c>
      <c r="B1574">
        <v>99.814421999999993</v>
      </c>
      <c r="C1574">
        <v>13.366389</v>
      </c>
    </row>
    <row r="1575" spans="1:3" x14ac:dyDescent="0.25">
      <c r="A1575" t="s">
        <v>437</v>
      </c>
      <c r="B1575">
        <v>99.814416699999995</v>
      </c>
      <c r="C1575">
        <v>13.3663781</v>
      </c>
    </row>
    <row r="1576" spans="1:3" x14ac:dyDescent="0.25">
      <c r="A1576" t="s">
        <v>267</v>
      </c>
      <c r="B1576">
        <v>99.814387199999999</v>
      </c>
      <c r="C1576">
        <v>13.366442299999999</v>
      </c>
    </row>
    <row r="1577" spans="1:3" x14ac:dyDescent="0.25">
      <c r="A1577" t="s">
        <v>438</v>
      </c>
      <c r="B1577">
        <v>99.804704999999998</v>
      </c>
      <c r="C1577">
        <v>13.544765999999999</v>
      </c>
    </row>
    <row r="1578" spans="1:3" x14ac:dyDescent="0.25">
      <c r="A1578" t="s">
        <v>439</v>
      </c>
      <c r="B1578">
        <v>99.800075000000007</v>
      </c>
      <c r="C1578">
        <v>9.1567310000000006</v>
      </c>
    </row>
    <row r="1579" spans="1:3" x14ac:dyDescent="0.25">
      <c r="A1579" t="s">
        <v>270</v>
      </c>
      <c r="B1579">
        <v>99.797672399999996</v>
      </c>
      <c r="C1579">
        <v>13.535959999999999</v>
      </c>
    </row>
    <row r="1580" spans="1:3" x14ac:dyDescent="0.25">
      <c r="A1580" t="s">
        <v>271</v>
      </c>
      <c r="B1580">
        <v>99.795575200000002</v>
      </c>
      <c r="C1580">
        <v>12.589078900000001</v>
      </c>
    </row>
    <row r="1581" spans="1:3" x14ac:dyDescent="0.25">
      <c r="A1581" t="s">
        <v>440</v>
      </c>
      <c r="B1581">
        <v>99.794752000000003</v>
      </c>
      <c r="C1581">
        <v>13.498780999999999</v>
      </c>
    </row>
    <row r="1582" spans="1:3" x14ac:dyDescent="0.25">
      <c r="A1582" t="s">
        <v>273</v>
      </c>
      <c r="B1582">
        <v>99.793819799999994</v>
      </c>
      <c r="C1582">
        <v>13.5019402</v>
      </c>
    </row>
    <row r="1583" spans="1:3" x14ac:dyDescent="0.25">
      <c r="A1583" t="s">
        <v>3</v>
      </c>
      <c r="B1583">
        <v>99.790178100000006</v>
      </c>
      <c r="C1583">
        <v>13.2394415</v>
      </c>
    </row>
    <row r="1584" spans="1:3" x14ac:dyDescent="0.25">
      <c r="A1584" t="s">
        <v>78</v>
      </c>
      <c r="B1584">
        <v>99.784334000000001</v>
      </c>
      <c r="C1584">
        <v>11.861818</v>
      </c>
    </row>
    <row r="1585" spans="1:3" x14ac:dyDescent="0.25">
      <c r="B1585">
        <v>99.781819999999996</v>
      </c>
      <c r="C1585">
        <v>11.82429</v>
      </c>
    </row>
    <row r="1586" spans="1:3" x14ac:dyDescent="0.25">
      <c r="A1586" t="s">
        <v>274</v>
      </c>
      <c r="B1586">
        <v>99.779427299999995</v>
      </c>
      <c r="C1586">
        <v>12.5944898</v>
      </c>
    </row>
    <row r="1587" spans="1:3" x14ac:dyDescent="0.25">
      <c r="A1587" t="s">
        <v>3</v>
      </c>
      <c r="B1587">
        <v>99.756981499999995</v>
      </c>
      <c r="C1587">
        <v>12.981593200000001</v>
      </c>
    </row>
    <row r="1588" spans="1:3" x14ac:dyDescent="0.25">
      <c r="A1588" t="s">
        <v>3</v>
      </c>
      <c r="B1588">
        <v>99.746342200000001</v>
      </c>
      <c r="C1588">
        <v>12.9336202</v>
      </c>
    </row>
    <row r="1589" spans="1:3" x14ac:dyDescent="0.25">
      <c r="A1589" t="s">
        <v>3</v>
      </c>
      <c r="B1589">
        <v>99.733154799999994</v>
      </c>
      <c r="C1589">
        <v>19.847499599999999</v>
      </c>
    </row>
    <row r="1590" spans="1:3" x14ac:dyDescent="0.25">
      <c r="A1590" t="s">
        <v>107</v>
      </c>
      <c r="B1590">
        <v>99.72045</v>
      </c>
      <c r="C1590">
        <v>9.3104800000000001</v>
      </c>
    </row>
    <row r="1591" spans="1:3" x14ac:dyDescent="0.25">
      <c r="A1591" t="s">
        <v>441</v>
      </c>
      <c r="B1591">
        <v>99.717251000000005</v>
      </c>
      <c r="C1591">
        <v>11.710463000000001</v>
      </c>
    </row>
    <row r="1592" spans="1:3" x14ac:dyDescent="0.25">
      <c r="A1592" t="s">
        <v>442</v>
      </c>
      <c r="B1592">
        <v>99.669105000000002</v>
      </c>
      <c r="C1592">
        <v>9.1404890000000005</v>
      </c>
    </row>
    <row r="1593" spans="1:3" x14ac:dyDescent="0.25">
      <c r="A1593" t="s">
        <v>3</v>
      </c>
      <c r="B1593">
        <v>99.647987000000001</v>
      </c>
      <c r="C1593">
        <v>11.5782551</v>
      </c>
    </row>
    <row r="1594" spans="1:3" x14ac:dyDescent="0.25">
      <c r="A1594" t="s">
        <v>25</v>
      </c>
      <c r="B1594">
        <v>99.627632199999994</v>
      </c>
      <c r="C1594">
        <v>19.062355199999999</v>
      </c>
    </row>
    <row r="1595" spans="1:3" x14ac:dyDescent="0.25">
      <c r="A1595" t="s">
        <v>3</v>
      </c>
      <c r="B1595">
        <v>99.620694799999995</v>
      </c>
      <c r="C1595">
        <v>11.527886799999999</v>
      </c>
    </row>
    <row r="1596" spans="1:3" x14ac:dyDescent="0.25">
      <c r="A1596" t="s">
        <v>443</v>
      </c>
      <c r="B1596">
        <v>99.617289799999995</v>
      </c>
      <c r="C1596">
        <v>19.145853299999999</v>
      </c>
    </row>
    <row r="1597" spans="1:3" x14ac:dyDescent="0.25">
      <c r="A1597" t="s">
        <v>3</v>
      </c>
      <c r="B1597">
        <v>99.606961999999996</v>
      </c>
      <c r="C1597">
        <v>11.505476</v>
      </c>
    </row>
    <row r="1598" spans="1:3" x14ac:dyDescent="0.25">
      <c r="A1598" t="s">
        <v>354</v>
      </c>
      <c r="B1598">
        <v>99.593695199999999</v>
      </c>
      <c r="C1598">
        <v>19.150917199999999</v>
      </c>
    </row>
    <row r="1599" spans="1:3" x14ac:dyDescent="0.25">
      <c r="A1599" t="s">
        <v>3</v>
      </c>
      <c r="B1599">
        <v>99.5746666</v>
      </c>
      <c r="C1599">
        <v>18.361346900000001</v>
      </c>
    </row>
    <row r="1600" spans="1:3" x14ac:dyDescent="0.25">
      <c r="A1600" t="s">
        <v>3</v>
      </c>
      <c r="B1600">
        <v>99.543165999999999</v>
      </c>
      <c r="C1600">
        <v>11.428570000000001</v>
      </c>
    </row>
    <row r="1601" spans="1:3" x14ac:dyDescent="0.25">
      <c r="A1601" t="s">
        <v>3</v>
      </c>
      <c r="B1601">
        <v>99.543088800000007</v>
      </c>
      <c r="C1601">
        <v>18.257706599999999</v>
      </c>
    </row>
    <row r="1602" spans="1:3" x14ac:dyDescent="0.25">
      <c r="A1602" t="s">
        <v>3</v>
      </c>
      <c r="B1602">
        <v>99.531901300000001</v>
      </c>
      <c r="C1602">
        <v>19.647683000000001</v>
      </c>
    </row>
    <row r="1603" spans="1:3" x14ac:dyDescent="0.25">
      <c r="A1603" t="s">
        <v>444</v>
      </c>
      <c r="B1603">
        <v>99.514543399999994</v>
      </c>
      <c r="C1603">
        <v>19.192968499999999</v>
      </c>
    </row>
    <row r="1604" spans="1:3" x14ac:dyDescent="0.25">
      <c r="A1604" t="s">
        <v>10</v>
      </c>
      <c r="B1604">
        <v>99.514026000000001</v>
      </c>
      <c r="C1604">
        <v>19.193295599999999</v>
      </c>
    </row>
    <row r="1605" spans="1:3" x14ac:dyDescent="0.25">
      <c r="A1605" t="s">
        <v>3</v>
      </c>
      <c r="B1605">
        <v>99.513105699999997</v>
      </c>
      <c r="C1605">
        <v>11.2133365</v>
      </c>
    </row>
    <row r="1606" spans="1:3" x14ac:dyDescent="0.25">
      <c r="A1606" t="s">
        <v>3</v>
      </c>
      <c r="B1606">
        <v>99.510524000000004</v>
      </c>
      <c r="C1606">
        <v>18.282561000000001</v>
      </c>
    </row>
    <row r="1607" spans="1:3" x14ac:dyDescent="0.25">
      <c r="A1607" t="s">
        <v>279</v>
      </c>
      <c r="B1607">
        <v>99.493215300000003</v>
      </c>
      <c r="C1607">
        <v>18.256841600000001</v>
      </c>
    </row>
    <row r="1608" spans="1:3" x14ac:dyDescent="0.25">
      <c r="A1608" t="s">
        <v>3</v>
      </c>
      <c r="B1608">
        <v>99.489097999999998</v>
      </c>
      <c r="C1608">
        <v>18.282924999999999</v>
      </c>
    </row>
    <row r="1609" spans="1:3" x14ac:dyDescent="0.25">
      <c r="B1609">
        <v>99.480577999999994</v>
      </c>
      <c r="C1609">
        <v>18.303156000000001</v>
      </c>
    </row>
    <row r="1610" spans="1:3" x14ac:dyDescent="0.25">
      <c r="A1610" t="s">
        <v>25</v>
      </c>
      <c r="B1610">
        <v>99.466918100000001</v>
      </c>
      <c r="C1610">
        <v>18.262284600000001</v>
      </c>
    </row>
    <row r="1611" spans="1:3" x14ac:dyDescent="0.25">
      <c r="A1611" t="s">
        <v>3</v>
      </c>
      <c r="B1611">
        <v>99.438411000000002</v>
      </c>
      <c r="C1611">
        <v>11.25426</v>
      </c>
    </row>
    <row r="1612" spans="1:3" x14ac:dyDescent="0.25">
      <c r="A1612" t="s">
        <v>445</v>
      </c>
      <c r="B1612">
        <v>99.433865600000004</v>
      </c>
      <c r="C1612">
        <v>9.1579069000000004</v>
      </c>
    </row>
    <row r="1613" spans="1:3" x14ac:dyDescent="0.25">
      <c r="A1613" t="s">
        <v>446</v>
      </c>
      <c r="B1613">
        <v>99.412209000000004</v>
      </c>
      <c r="C1613">
        <v>18.206265999999999</v>
      </c>
    </row>
    <row r="1614" spans="1:3" x14ac:dyDescent="0.25">
      <c r="A1614" t="s">
        <v>3</v>
      </c>
      <c r="B1614">
        <v>99.407139400000005</v>
      </c>
      <c r="C1614">
        <v>18.193713599999999</v>
      </c>
    </row>
    <row r="1615" spans="1:3" x14ac:dyDescent="0.25">
      <c r="A1615" t="s">
        <v>282</v>
      </c>
      <c r="B1615">
        <v>99.394132200000001</v>
      </c>
      <c r="C1615">
        <v>20.0541026</v>
      </c>
    </row>
    <row r="1616" spans="1:3" x14ac:dyDescent="0.25">
      <c r="A1616" t="s">
        <v>283</v>
      </c>
      <c r="B1616">
        <v>99.366029299999994</v>
      </c>
      <c r="C1616">
        <v>9.1773529000000007</v>
      </c>
    </row>
    <row r="1617" spans="1:3" x14ac:dyDescent="0.25">
      <c r="A1617" t="s">
        <v>25</v>
      </c>
      <c r="B1617">
        <v>99.361953799999995</v>
      </c>
      <c r="C1617">
        <v>17.875308100000002</v>
      </c>
    </row>
    <row r="1618" spans="1:3" x14ac:dyDescent="0.25">
      <c r="A1618" t="s">
        <v>284</v>
      </c>
      <c r="B1618">
        <v>99.360045999999997</v>
      </c>
      <c r="C1618">
        <v>9.1525397000000002</v>
      </c>
    </row>
    <row r="1619" spans="1:3" x14ac:dyDescent="0.25">
      <c r="A1619" t="s">
        <v>78</v>
      </c>
      <c r="B1619">
        <v>99.349952000000002</v>
      </c>
      <c r="C1619">
        <v>8.6371249999999993</v>
      </c>
    </row>
    <row r="1620" spans="1:3" x14ac:dyDescent="0.25">
      <c r="A1620" t="s">
        <v>3</v>
      </c>
      <c r="B1620">
        <v>99.333151999999998</v>
      </c>
      <c r="C1620">
        <v>9.1565130000000003</v>
      </c>
    </row>
    <row r="1621" spans="1:3" x14ac:dyDescent="0.25">
      <c r="A1621" t="s">
        <v>3</v>
      </c>
      <c r="B1621">
        <v>99.319924999999998</v>
      </c>
      <c r="C1621">
        <v>10.703908</v>
      </c>
    </row>
    <row r="1622" spans="1:3" x14ac:dyDescent="0.25">
      <c r="A1622" t="s">
        <v>22</v>
      </c>
      <c r="B1622">
        <v>99.308636000000007</v>
      </c>
      <c r="C1622">
        <v>8.8893620000000002</v>
      </c>
    </row>
    <row r="1623" spans="1:3" x14ac:dyDescent="0.25">
      <c r="A1623" t="s">
        <v>3</v>
      </c>
      <c r="B1623">
        <v>99.285319000000001</v>
      </c>
      <c r="C1623">
        <v>20.027486</v>
      </c>
    </row>
    <row r="1624" spans="1:3" x14ac:dyDescent="0.25">
      <c r="A1624" t="s">
        <v>3</v>
      </c>
      <c r="B1624">
        <v>99.284774999999996</v>
      </c>
      <c r="C1624">
        <v>8.5862250000000007</v>
      </c>
    </row>
    <row r="1625" spans="1:3" x14ac:dyDescent="0.25">
      <c r="A1625" t="s">
        <v>3</v>
      </c>
      <c r="B1625">
        <v>99.279166500000002</v>
      </c>
      <c r="C1625">
        <v>8.9496374000000003</v>
      </c>
    </row>
    <row r="1626" spans="1:3" x14ac:dyDescent="0.25">
      <c r="A1626" t="s">
        <v>285</v>
      </c>
      <c r="B1626">
        <v>99.274986999999996</v>
      </c>
      <c r="C1626">
        <v>8.9267389999999995</v>
      </c>
    </row>
    <row r="1627" spans="1:3" x14ac:dyDescent="0.25">
      <c r="A1627" t="s">
        <v>354</v>
      </c>
      <c r="B1627">
        <v>99.263006200000007</v>
      </c>
      <c r="C1627">
        <v>20.005069899999999</v>
      </c>
    </row>
    <row r="1628" spans="1:3" x14ac:dyDescent="0.25">
      <c r="A1628" t="s">
        <v>3</v>
      </c>
      <c r="B1628">
        <v>99.253686000000002</v>
      </c>
      <c r="C1628">
        <v>8.9420450000000002</v>
      </c>
    </row>
    <row r="1629" spans="1:3" x14ac:dyDescent="0.25">
      <c r="A1629" t="s">
        <v>3</v>
      </c>
      <c r="B1629">
        <v>99.242728999999997</v>
      </c>
      <c r="C1629">
        <v>8.6510540000000002</v>
      </c>
    </row>
    <row r="1630" spans="1:3" x14ac:dyDescent="0.25">
      <c r="A1630" t="s">
        <v>419</v>
      </c>
      <c r="B1630">
        <v>99.230466000000007</v>
      </c>
      <c r="C1630">
        <v>19.937147</v>
      </c>
    </row>
    <row r="1631" spans="1:3" x14ac:dyDescent="0.25">
      <c r="A1631" t="s">
        <v>287</v>
      </c>
      <c r="B1631">
        <v>99.230126400000003</v>
      </c>
      <c r="C1631">
        <v>19.937187300000001</v>
      </c>
    </row>
    <row r="1632" spans="1:3" x14ac:dyDescent="0.25">
      <c r="A1632" t="s">
        <v>25</v>
      </c>
      <c r="B1632">
        <v>99.225108000000006</v>
      </c>
      <c r="C1632">
        <v>19.903214200000001</v>
      </c>
    </row>
    <row r="1633" spans="1:3" x14ac:dyDescent="0.25">
      <c r="A1633" t="s">
        <v>417</v>
      </c>
      <c r="B1633">
        <v>99.210523300000006</v>
      </c>
      <c r="C1633">
        <v>19.9159921</v>
      </c>
    </row>
    <row r="1634" spans="1:3" x14ac:dyDescent="0.25">
      <c r="A1634" t="s">
        <v>289</v>
      </c>
      <c r="B1634">
        <v>99.209828200000004</v>
      </c>
      <c r="C1634">
        <v>16.887024</v>
      </c>
    </row>
    <row r="1635" spans="1:3" x14ac:dyDescent="0.25">
      <c r="A1635" t="s">
        <v>78</v>
      </c>
      <c r="B1635">
        <v>99.205032299999999</v>
      </c>
      <c r="C1635">
        <v>10.6955764</v>
      </c>
    </row>
    <row r="1636" spans="1:3" x14ac:dyDescent="0.25">
      <c r="A1636" t="s">
        <v>3</v>
      </c>
      <c r="B1636">
        <v>99.182646000000005</v>
      </c>
      <c r="C1636">
        <v>10.490717999999999</v>
      </c>
    </row>
    <row r="1637" spans="1:3" x14ac:dyDescent="0.25">
      <c r="A1637" t="s">
        <v>3</v>
      </c>
      <c r="B1637">
        <v>99.176385999999994</v>
      </c>
      <c r="C1637">
        <v>9.5707660000000008</v>
      </c>
    </row>
    <row r="1638" spans="1:3" x14ac:dyDescent="0.25">
      <c r="A1638" t="s">
        <v>3</v>
      </c>
      <c r="B1638">
        <v>99.174786999999995</v>
      </c>
      <c r="C1638">
        <v>10.500857999999999</v>
      </c>
    </row>
    <row r="1639" spans="1:3" x14ac:dyDescent="0.25">
      <c r="A1639" t="s">
        <v>3</v>
      </c>
      <c r="B1639">
        <v>99.167331000000004</v>
      </c>
      <c r="C1639">
        <v>8.9612979999999993</v>
      </c>
    </row>
    <row r="1640" spans="1:3" x14ac:dyDescent="0.25">
      <c r="A1640" t="s">
        <v>290</v>
      </c>
      <c r="B1640">
        <v>99.152608000000001</v>
      </c>
      <c r="C1640">
        <v>9.4270019999999999</v>
      </c>
    </row>
    <row r="1641" spans="1:3" x14ac:dyDescent="0.25">
      <c r="A1641" t="s">
        <v>291</v>
      </c>
      <c r="B1641">
        <v>99.151820499999999</v>
      </c>
      <c r="C1641">
        <v>9.0428257999999992</v>
      </c>
    </row>
    <row r="1642" spans="1:3" x14ac:dyDescent="0.25">
      <c r="A1642" t="s">
        <v>98</v>
      </c>
      <c r="B1642">
        <v>99.149326000000002</v>
      </c>
      <c r="C1642">
        <v>9.1926059999999996</v>
      </c>
    </row>
    <row r="1643" spans="1:3" x14ac:dyDescent="0.25">
      <c r="A1643" t="s">
        <v>418</v>
      </c>
      <c r="B1643">
        <v>99.148871</v>
      </c>
      <c r="C1643">
        <v>19.687906999999999</v>
      </c>
    </row>
    <row r="1644" spans="1:3" x14ac:dyDescent="0.25">
      <c r="A1644" t="s">
        <v>3</v>
      </c>
      <c r="B1644">
        <v>99.146386899999996</v>
      </c>
      <c r="C1644">
        <v>19.655716699999999</v>
      </c>
    </row>
    <row r="1645" spans="1:3" x14ac:dyDescent="0.25">
      <c r="A1645" t="s">
        <v>3</v>
      </c>
      <c r="B1645">
        <v>99.144024000000002</v>
      </c>
      <c r="C1645">
        <v>9.3193096999999998</v>
      </c>
    </row>
    <row r="1646" spans="1:3" x14ac:dyDescent="0.25">
      <c r="A1646" t="s">
        <v>293</v>
      </c>
      <c r="B1646">
        <v>99.143210999999994</v>
      </c>
      <c r="C1646">
        <v>9.1605240000000006</v>
      </c>
    </row>
    <row r="1647" spans="1:3" x14ac:dyDescent="0.25">
      <c r="A1647" t="s">
        <v>294</v>
      </c>
      <c r="B1647">
        <v>99.138999799999993</v>
      </c>
      <c r="C1647">
        <v>9.1873938000000006</v>
      </c>
    </row>
    <row r="1648" spans="1:3" x14ac:dyDescent="0.25">
      <c r="A1648" t="s">
        <v>295</v>
      </c>
      <c r="B1648">
        <v>99.138176799999997</v>
      </c>
      <c r="C1648">
        <v>16.862787099999998</v>
      </c>
    </row>
    <row r="1649" spans="1:3" x14ac:dyDescent="0.25">
      <c r="A1649" t="s">
        <v>413</v>
      </c>
      <c r="B1649">
        <v>99.135279999999995</v>
      </c>
      <c r="C1649">
        <v>16.86103</v>
      </c>
    </row>
    <row r="1650" spans="1:3" x14ac:dyDescent="0.25">
      <c r="A1650" t="s">
        <v>3</v>
      </c>
      <c r="B1650">
        <v>99.131208000000001</v>
      </c>
      <c r="C1650">
        <v>10.422668</v>
      </c>
    </row>
    <row r="1651" spans="1:3" x14ac:dyDescent="0.25">
      <c r="A1651" t="s">
        <v>411</v>
      </c>
      <c r="B1651">
        <v>99.128366</v>
      </c>
      <c r="C1651">
        <v>16.878185299999998</v>
      </c>
    </row>
    <row r="1652" spans="1:3" x14ac:dyDescent="0.25">
      <c r="A1652" t="s">
        <v>3</v>
      </c>
      <c r="B1652">
        <v>99.128252000000003</v>
      </c>
      <c r="C1652">
        <v>10.505682</v>
      </c>
    </row>
    <row r="1653" spans="1:3" x14ac:dyDescent="0.25">
      <c r="A1653" t="s">
        <v>298</v>
      </c>
      <c r="B1653">
        <v>99.125913100000005</v>
      </c>
      <c r="C1653">
        <v>10.4780715</v>
      </c>
    </row>
    <row r="1654" spans="1:3" x14ac:dyDescent="0.25">
      <c r="A1654" t="s">
        <v>412</v>
      </c>
      <c r="B1654">
        <v>99.123531999999997</v>
      </c>
      <c r="C1654">
        <v>16.879809000000002</v>
      </c>
    </row>
    <row r="1655" spans="1:3" x14ac:dyDescent="0.25">
      <c r="A1655" t="s">
        <v>300</v>
      </c>
      <c r="B1655">
        <v>99.121361300000004</v>
      </c>
      <c r="C1655">
        <v>10.237163799999999</v>
      </c>
    </row>
    <row r="1656" spans="1:3" x14ac:dyDescent="0.25">
      <c r="A1656" t="s">
        <v>301</v>
      </c>
      <c r="B1656">
        <v>99.119282999999996</v>
      </c>
      <c r="C1656">
        <v>10.5014149</v>
      </c>
    </row>
    <row r="1657" spans="1:3" x14ac:dyDescent="0.25">
      <c r="A1657" t="s">
        <v>3</v>
      </c>
      <c r="B1657">
        <v>99.115989999999996</v>
      </c>
      <c r="C1657">
        <v>10.56983</v>
      </c>
    </row>
    <row r="1658" spans="1:3" x14ac:dyDescent="0.25">
      <c r="A1658" t="s">
        <v>302</v>
      </c>
      <c r="B1658">
        <v>99.107729699999993</v>
      </c>
      <c r="C1658">
        <v>10.2351233</v>
      </c>
    </row>
    <row r="1659" spans="1:3" x14ac:dyDescent="0.25">
      <c r="A1659" t="s">
        <v>3</v>
      </c>
      <c r="B1659">
        <v>99.103769</v>
      </c>
      <c r="C1659">
        <v>9.0552320000000002</v>
      </c>
    </row>
    <row r="1660" spans="1:3" x14ac:dyDescent="0.25">
      <c r="A1660" t="s">
        <v>447</v>
      </c>
      <c r="B1660">
        <v>99.097256000000002</v>
      </c>
      <c r="C1660">
        <v>10.144977000000001</v>
      </c>
    </row>
    <row r="1661" spans="1:3" x14ac:dyDescent="0.25">
      <c r="A1661" t="s">
        <v>304</v>
      </c>
      <c r="B1661">
        <v>99.097253600000002</v>
      </c>
      <c r="C1661">
        <v>10.1451736</v>
      </c>
    </row>
    <row r="1662" spans="1:3" x14ac:dyDescent="0.25">
      <c r="A1662" t="s">
        <v>107</v>
      </c>
      <c r="B1662">
        <v>99.096289999999996</v>
      </c>
      <c r="C1662">
        <v>10.18257</v>
      </c>
    </row>
    <row r="1663" spans="1:3" x14ac:dyDescent="0.25">
      <c r="A1663" t="s">
        <v>305</v>
      </c>
      <c r="B1663">
        <v>99.094435700000005</v>
      </c>
      <c r="C1663">
        <v>16.830461100000001</v>
      </c>
    </row>
    <row r="1664" spans="1:3" x14ac:dyDescent="0.25">
      <c r="A1664" t="s">
        <v>391</v>
      </c>
      <c r="B1664">
        <v>99.094422600000001</v>
      </c>
      <c r="C1664">
        <v>16.830476300000001</v>
      </c>
    </row>
    <row r="1665" spans="1:3" x14ac:dyDescent="0.25">
      <c r="A1665" t="s">
        <v>3</v>
      </c>
      <c r="B1665">
        <v>99.093978000000007</v>
      </c>
      <c r="C1665">
        <v>10.5071978</v>
      </c>
    </row>
    <row r="1666" spans="1:3" x14ac:dyDescent="0.25">
      <c r="A1666" t="s">
        <v>3</v>
      </c>
      <c r="B1666">
        <v>99.080507999999995</v>
      </c>
      <c r="C1666">
        <v>10.136006</v>
      </c>
    </row>
    <row r="1667" spans="1:3" x14ac:dyDescent="0.25">
      <c r="A1667" t="s">
        <v>3</v>
      </c>
      <c r="B1667">
        <v>99.068366999999995</v>
      </c>
      <c r="C1667">
        <v>9.9827385</v>
      </c>
    </row>
    <row r="1668" spans="1:3" x14ac:dyDescent="0.25">
      <c r="A1668" t="s">
        <v>306</v>
      </c>
      <c r="B1668">
        <v>99.065970300000004</v>
      </c>
      <c r="C1668">
        <v>17.077580300000001</v>
      </c>
    </row>
    <row r="1669" spans="1:3" x14ac:dyDescent="0.25">
      <c r="A1669" t="s">
        <v>307</v>
      </c>
      <c r="B1669">
        <v>99.061916299999993</v>
      </c>
      <c r="C1669">
        <v>9.9434974999999994</v>
      </c>
    </row>
    <row r="1670" spans="1:3" x14ac:dyDescent="0.25">
      <c r="A1670" t="s">
        <v>301</v>
      </c>
      <c r="B1670">
        <v>99.060661300000007</v>
      </c>
      <c r="C1670">
        <v>9.9780683999999997</v>
      </c>
    </row>
    <row r="1671" spans="1:3" x14ac:dyDescent="0.25">
      <c r="A1671" t="s">
        <v>3</v>
      </c>
      <c r="B1671">
        <v>99.012131600000004</v>
      </c>
      <c r="C1671">
        <v>18.828854499999998</v>
      </c>
    </row>
    <row r="1672" spans="1:3" x14ac:dyDescent="0.25">
      <c r="A1672" t="s">
        <v>3</v>
      </c>
      <c r="B1672">
        <v>98.985939400000007</v>
      </c>
      <c r="C1672">
        <v>17.0468242</v>
      </c>
    </row>
    <row r="1673" spans="1:3" x14ac:dyDescent="0.25">
      <c r="A1673" t="s">
        <v>10</v>
      </c>
      <c r="B1673">
        <v>98.983596000000006</v>
      </c>
      <c r="C1673">
        <v>18.768108999999999</v>
      </c>
    </row>
    <row r="1674" spans="1:3" x14ac:dyDescent="0.25">
      <c r="A1674" t="s">
        <v>308</v>
      </c>
      <c r="B1674">
        <v>98.983033000000006</v>
      </c>
      <c r="C1674">
        <v>18.796198</v>
      </c>
    </row>
    <row r="1675" spans="1:3" x14ac:dyDescent="0.25">
      <c r="A1675" t="s">
        <v>3</v>
      </c>
      <c r="B1675">
        <v>98.972119599999999</v>
      </c>
      <c r="C1675">
        <v>18.7719852</v>
      </c>
    </row>
    <row r="1676" spans="1:3" x14ac:dyDescent="0.25">
      <c r="A1676" t="s">
        <v>10</v>
      </c>
      <c r="B1676">
        <v>98.970623599999996</v>
      </c>
      <c r="C1676">
        <v>18.848541999999998</v>
      </c>
    </row>
    <row r="1677" spans="1:3" x14ac:dyDescent="0.25">
      <c r="A1677" t="s">
        <v>3</v>
      </c>
      <c r="B1677">
        <v>98.963773000000003</v>
      </c>
      <c r="C1677">
        <v>19.3533969</v>
      </c>
    </row>
    <row r="1678" spans="1:3" x14ac:dyDescent="0.25">
      <c r="A1678" t="s">
        <v>10</v>
      </c>
      <c r="B1678">
        <v>98.958962</v>
      </c>
      <c r="C1678">
        <v>18.785129999999999</v>
      </c>
    </row>
    <row r="1679" spans="1:3" x14ac:dyDescent="0.25">
      <c r="A1679" t="s">
        <v>3</v>
      </c>
      <c r="B1679">
        <v>98.939828500000004</v>
      </c>
      <c r="C1679">
        <v>17.811673800000001</v>
      </c>
    </row>
    <row r="1680" spans="1:3" x14ac:dyDescent="0.25">
      <c r="A1680" t="s">
        <v>3</v>
      </c>
      <c r="B1680">
        <v>98.926014800000004</v>
      </c>
      <c r="C1680">
        <v>18.694270299999999</v>
      </c>
    </row>
    <row r="1681" spans="1:3" x14ac:dyDescent="0.25">
      <c r="A1681" t="s">
        <v>3</v>
      </c>
      <c r="B1681">
        <v>98.882940000000005</v>
      </c>
      <c r="C1681">
        <v>18.038177999999998</v>
      </c>
    </row>
    <row r="1682" spans="1:3" x14ac:dyDescent="0.25">
      <c r="A1682" t="s">
        <v>3</v>
      </c>
      <c r="B1682">
        <v>98.818554000000006</v>
      </c>
      <c r="C1682">
        <v>18.319972</v>
      </c>
    </row>
    <row r="1683" spans="1:3" x14ac:dyDescent="0.25">
      <c r="A1683" t="s">
        <v>309</v>
      </c>
      <c r="B1683">
        <v>98.790990800000003</v>
      </c>
      <c r="C1683">
        <v>10.432742299999999</v>
      </c>
    </row>
    <row r="1684" spans="1:3" x14ac:dyDescent="0.25">
      <c r="A1684" t="s">
        <v>310</v>
      </c>
      <c r="B1684">
        <v>98.777641000000003</v>
      </c>
      <c r="C1684">
        <v>10.3427851</v>
      </c>
    </row>
    <row r="1685" spans="1:3" x14ac:dyDescent="0.25">
      <c r="A1685" t="s">
        <v>3</v>
      </c>
      <c r="B1685">
        <v>98.760801999999998</v>
      </c>
      <c r="C1685">
        <v>9.7863419999999994</v>
      </c>
    </row>
    <row r="1686" spans="1:3" x14ac:dyDescent="0.25">
      <c r="A1686" t="s">
        <v>311</v>
      </c>
      <c r="B1686">
        <v>98.749472100000006</v>
      </c>
      <c r="C1686">
        <v>8.3674595000000007</v>
      </c>
    </row>
    <row r="1687" spans="1:3" x14ac:dyDescent="0.25">
      <c r="A1687" t="s">
        <v>312</v>
      </c>
      <c r="B1687">
        <v>98.749257200000002</v>
      </c>
      <c r="C1687">
        <v>8.3670270000000002</v>
      </c>
    </row>
    <row r="1688" spans="1:3" x14ac:dyDescent="0.25">
      <c r="A1688" t="s">
        <v>313</v>
      </c>
      <c r="B1688">
        <v>98.741555199999993</v>
      </c>
      <c r="C1688">
        <v>8.3800413999999996</v>
      </c>
    </row>
    <row r="1689" spans="1:3" x14ac:dyDescent="0.25">
      <c r="A1689" t="s">
        <v>3</v>
      </c>
      <c r="B1689">
        <v>98.722502599999999</v>
      </c>
      <c r="C1689">
        <v>17.924027599999999</v>
      </c>
    </row>
    <row r="1690" spans="1:3" x14ac:dyDescent="0.25">
      <c r="A1690" t="s">
        <v>314</v>
      </c>
      <c r="B1690">
        <v>98.709641599999998</v>
      </c>
      <c r="C1690">
        <v>18.450047600000001</v>
      </c>
    </row>
    <row r="1691" spans="1:3" x14ac:dyDescent="0.25">
      <c r="A1691" t="s">
        <v>50</v>
      </c>
      <c r="B1691">
        <v>98.693060000000003</v>
      </c>
      <c r="C1691">
        <v>10.148389999999999</v>
      </c>
    </row>
    <row r="1692" spans="1:3" x14ac:dyDescent="0.25">
      <c r="A1692" t="s">
        <v>25</v>
      </c>
      <c r="B1692">
        <v>98.6904246</v>
      </c>
      <c r="C1692">
        <v>18.424406000000001</v>
      </c>
    </row>
    <row r="1693" spans="1:3" x14ac:dyDescent="0.25">
      <c r="A1693" t="s">
        <v>416</v>
      </c>
      <c r="B1693">
        <v>98.687545200000002</v>
      </c>
      <c r="C1693">
        <v>18.436304400000001</v>
      </c>
    </row>
    <row r="1694" spans="1:3" x14ac:dyDescent="0.25">
      <c r="A1694" t="s">
        <v>316</v>
      </c>
      <c r="B1694">
        <v>98.682806799999994</v>
      </c>
      <c r="C1694">
        <v>8.5079644000000005</v>
      </c>
    </row>
    <row r="1695" spans="1:3" x14ac:dyDescent="0.25">
      <c r="A1695" t="s">
        <v>195</v>
      </c>
      <c r="B1695">
        <v>98.682804000000004</v>
      </c>
      <c r="C1695">
        <v>8.5079290000000007</v>
      </c>
    </row>
    <row r="1696" spans="1:3" x14ac:dyDescent="0.25">
      <c r="A1696" t="s">
        <v>317</v>
      </c>
      <c r="B1696">
        <v>98.644930599999995</v>
      </c>
      <c r="C1696">
        <v>9.9728822000000008</v>
      </c>
    </row>
    <row r="1697" spans="1:3" x14ac:dyDescent="0.25">
      <c r="A1697" t="s">
        <v>415</v>
      </c>
      <c r="B1697">
        <v>98.606970700000005</v>
      </c>
      <c r="C1697">
        <v>18.1929555</v>
      </c>
    </row>
    <row r="1698" spans="1:3" x14ac:dyDescent="0.25">
      <c r="A1698" t="s">
        <v>414</v>
      </c>
      <c r="B1698">
        <v>98.5957042</v>
      </c>
      <c r="C1698">
        <v>16.725160899999999</v>
      </c>
    </row>
    <row r="1699" spans="1:3" x14ac:dyDescent="0.25">
      <c r="A1699" t="s">
        <v>320</v>
      </c>
      <c r="B1699">
        <v>98.583105900000007</v>
      </c>
      <c r="C1699">
        <v>9.5816859999999995</v>
      </c>
    </row>
    <row r="1700" spans="1:3" x14ac:dyDescent="0.25">
      <c r="A1700" t="s">
        <v>321</v>
      </c>
      <c r="B1700">
        <v>98.519492099999994</v>
      </c>
      <c r="C1700">
        <v>8.4311219000000008</v>
      </c>
    </row>
    <row r="1701" spans="1:3" x14ac:dyDescent="0.25">
      <c r="A1701" t="s">
        <v>448</v>
      </c>
      <c r="B1701">
        <v>98.5080636</v>
      </c>
      <c r="C1701">
        <v>8.4299610999999999</v>
      </c>
    </row>
    <row r="1702" spans="1:3" x14ac:dyDescent="0.25">
      <c r="A1702" t="s">
        <v>3</v>
      </c>
      <c r="B1702">
        <v>98.437327300000007</v>
      </c>
      <c r="C1702">
        <v>19.355389500000001</v>
      </c>
    </row>
    <row r="1703" spans="1:3" x14ac:dyDescent="0.25">
      <c r="A1703" t="s">
        <v>323</v>
      </c>
      <c r="B1703">
        <v>98.364286199999995</v>
      </c>
      <c r="C1703">
        <v>18.4997176</v>
      </c>
    </row>
    <row r="1704" spans="1:3" x14ac:dyDescent="0.25">
      <c r="A1704" t="s">
        <v>3</v>
      </c>
      <c r="B1704">
        <v>98.357406400000002</v>
      </c>
      <c r="C1704">
        <v>17.7993925</v>
      </c>
    </row>
    <row r="1705" spans="1:3" x14ac:dyDescent="0.25">
      <c r="A1705" t="s">
        <v>449</v>
      </c>
      <c r="B1705">
        <v>98.304351999999994</v>
      </c>
      <c r="C1705">
        <v>8.2740460000000002</v>
      </c>
    </row>
    <row r="1706" spans="1:3" x14ac:dyDescent="0.25">
      <c r="A1706" t="s">
        <v>450</v>
      </c>
      <c r="B1706">
        <v>98.256892500000006</v>
      </c>
      <c r="C1706">
        <v>8.5910861000000001</v>
      </c>
    </row>
    <row r="1707" spans="1:3" x14ac:dyDescent="0.25">
      <c r="A1707" t="s">
        <v>326</v>
      </c>
      <c r="B1707">
        <v>98.256479999999996</v>
      </c>
      <c r="C1707">
        <v>8.5968593000000002</v>
      </c>
    </row>
    <row r="1708" spans="1:3" x14ac:dyDescent="0.25">
      <c r="A1708" t="s">
        <v>451</v>
      </c>
      <c r="B1708">
        <v>98.254555999999994</v>
      </c>
      <c r="C1708">
        <v>8.6938639999999996</v>
      </c>
    </row>
    <row r="1709" spans="1:3" x14ac:dyDescent="0.25">
      <c r="A1709" t="s">
        <v>328</v>
      </c>
      <c r="B1709">
        <v>98.254539800000003</v>
      </c>
      <c r="C1709">
        <v>8.6939685000000004</v>
      </c>
    </row>
    <row r="1710" spans="1:3" x14ac:dyDescent="0.25">
      <c r="A1710" t="s">
        <v>329</v>
      </c>
      <c r="B1710">
        <v>97.964438999999999</v>
      </c>
      <c r="C1710">
        <v>19.293510399999999</v>
      </c>
    </row>
    <row r="1711" spans="1:3" x14ac:dyDescent="0.25">
      <c r="A1711" t="s">
        <v>4215</v>
      </c>
      <c r="B1711">
        <v>8.1229940000000003</v>
      </c>
      <c r="C1711">
        <v>98.335708800000006</v>
      </c>
    </row>
    <row r="1712" spans="1:3" x14ac:dyDescent="0.25">
      <c r="A1712" t="s">
        <v>4215</v>
      </c>
      <c r="B1712">
        <v>8.1229940000000003</v>
      </c>
      <c r="C1712">
        <v>98.335708800000006</v>
      </c>
    </row>
    <row r="1713" spans="1:3" x14ac:dyDescent="0.25">
      <c r="A1713" t="s">
        <v>4179</v>
      </c>
      <c r="B1713">
        <v>9.5485130999999992</v>
      </c>
      <c r="C1713">
        <v>100.03683700000001</v>
      </c>
    </row>
    <row r="1714" spans="1:3" x14ac:dyDescent="0.25">
      <c r="A1714" t="s">
        <v>4217</v>
      </c>
      <c r="B1714">
        <v>8.0952339000000002</v>
      </c>
      <c r="C1714">
        <v>98.308161200000001</v>
      </c>
    </row>
    <row r="1715" spans="1:3" x14ac:dyDescent="0.25">
      <c r="A1715" t="s">
        <v>4217</v>
      </c>
      <c r="B1715">
        <v>8.0952339000000002</v>
      </c>
      <c r="C1715">
        <v>98.308161200000001</v>
      </c>
    </row>
    <row r="1716" spans="1:3" x14ac:dyDescent="0.25">
      <c r="A1716" t="s">
        <v>135</v>
      </c>
      <c r="B1716">
        <v>17.2739118</v>
      </c>
      <c r="C1716">
        <v>101.15392370000001</v>
      </c>
    </row>
    <row r="1717" spans="1:3" x14ac:dyDescent="0.25">
      <c r="A1717" t="s">
        <v>78</v>
      </c>
      <c r="B1717">
        <v>13.2845496</v>
      </c>
      <c r="C1717">
        <v>100.9193236</v>
      </c>
    </row>
    <row r="1718" spans="1:3" x14ac:dyDescent="0.25">
      <c r="A1718" t="s">
        <v>78</v>
      </c>
      <c r="B1718">
        <v>8.1229940000000003</v>
      </c>
      <c r="C1718">
        <v>98.335708800000006</v>
      </c>
    </row>
    <row r="1719" spans="1:3" x14ac:dyDescent="0.25">
      <c r="A1719" t="s">
        <v>4382</v>
      </c>
      <c r="B1719">
        <v>12.9031</v>
      </c>
      <c r="C1719">
        <v>102.263825</v>
      </c>
    </row>
    <row r="1720" spans="1:3" x14ac:dyDescent="0.25">
      <c r="A1720" t="s">
        <v>3</v>
      </c>
      <c r="B1720">
        <v>8.4231618000000008</v>
      </c>
      <c r="C1720">
        <v>99.973377099999993</v>
      </c>
    </row>
    <row r="1721" spans="1:3" x14ac:dyDescent="0.25">
      <c r="A1721" t="s">
        <v>3321</v>
      </c>
      <c r="B1721">
        <v>7.1452327999999996</v>
      </c>
      <c r="C1721">
        <v>100.292489</v>
      </c>
    </row>
    <row r="1722" spans="1:3" x14ac:dyDescent="0.25">
      <c r="A1722" t="s">
        <v>3608</v>
      </c>
      <c r="B1722">
        <v>12.671059100000001</v>
      </c>
      <c r="C1722">
        <v>101.27609390000001</v>
      </c>
    </row>
    <row r="1723" spans="1:3" x14ac:dyDescent="0.25">
      <c r="A1723" t="s">
        <v>13</v>
      </c>
      <c r="B1723">
        <v>17.402072100000002</v>
      </c>
      <c r="C1723">
        <v>104.78368140000001</v>
      </c>
    </row>
    <row r="1724" spans="1:3" x14ac:dyDescent="0.25">
      <c r="A1724" t="s">
        <v>4383</v>
      </c>
      <c r="B1724">
        <v>8.7034576999999995</v>
      </c>
      <c r="C1724">
        <v>99.779295500000003</v>
      </c>
    </row>
    <row r="1725" spans="1:3" x14ac:dyDescent="0.25">
      <c r="A1725" t="s">
        <v>145</v>
      </c>
      <c r="B1725">
        <v>13.1821053</v>
      </c>
      <c r="C1725">
        <v>100.9322112</v>
      </c>
    </row>
    <row r="1726" spans="1:3" x14ac:dyDescent="0.25">
      <c r="A1726" t="s">
        <v>145</v>
      </c>
      <c r="B1726">
        <v>13.1821053</v>
      </c>
      <c r="C1726">
        <v>100.9322112</v>
      </c>
    </row>
    <row r="1727" spans="1:3" x14ac:dyDescent="0.25">
      <c r="A1727" t="s">
        <v>4384</v>
      </c>
      <c r="B1727">
        <v>9.9203279999999996</v>
      </c>
      <c r="C1727">
        <v>99.060238999999996</v>
      </c>
    </row>
    <row r="1728" spans="1:3" x14ac:dyDescent="0.25">
      <c r="A1728" t="s">
        <v>3497</v>
      </c>
      <c r="B1728">
        <v>13.6040335</v>
      </c>
      <c r="C1728">
        <v>100.5554061</v>
      </c>
    </row>
    <row r="1729" spans="1:3" x14ac:dyDescent="0.25">
      <c r="A1729" t="s">
        <v>136</v>
      </c>
      <c r="B1729">
        <v>12.722493999999999</v>
      </c>
      <c r="C1729">
        <v>101.1519931</v>
      </c>
    </row>
    <row r="1730" spans="1:3" x14ac:dyDescent="0.25">
      <c r="A1730" t="s">
        <v>250</v>
      </c>
      <c r="B1730">
        <v>9.0237947999999992</v>
      </c>
      <c r="C1730">
        <v>99.869511599999996</v>
      </c>
    </row>
    <row r="1731" spans="1:3" x14ac:dyDescent="0.25">
      <c r="A1731" t="s">
        <v>170</v>
      </c>
      <c r="B1731">
        <v>20.243812500000001</v>
      </c>
      <c r="C1731">
        <v>100.41158</v>
      </c>
    </row>
    <row r="1732" spans="1:3" x14ac:dyDescent="0.25">
      <c r="A1732" t="s">
        <v>4214</v>
      </c>
      <c r="B1732">
        <v>8.1232741999999991</v>
      </c>
      <c r="C1732">
        <v>98.335883199999998</v>
      </c>
    </row>
    <row r="1733" spans="1:3" x14ac:dyDescent="0.25">
      <c r="A1733" t="s">
        <v>4214</v>
      </c>
      <c r="B1733">
        <v>8.1232741999999991</v>
      </c>
      <c r="C1733">
        <v>98.335883199999998</v>
      </c>
    </row>
    <row r="1734" spans="1:3" x14ac:dyDescent="0.25">
      <c r="A1734" t="s">
        <v>4042</v>
      </c>
      <c r="B1734">
        <v>16.977979399999999</v>
      </c>
      <c r="C1734">
        <v>98.527950700000005</v>
      </c>
    </row>
    <row r="1735" spans="1:3" x14ac:dyDescent="0.25">
      <c r="A1735" t="s">
        <v>4385</v>
      </c>
      <c r="B1735">
        <v>8.1232741999999991</v>
      </c>
      <c r="C1735">
        <v>98.335883199999998</v>
      </c>
    </row>
    <row r="1736" spans="1:3" x14ac:dyDescent="0.25">
      <c r="A1736" t="s">
        <v>4385</v>
      </c>
      <c r="B1736">
        <v>13.117960399999999</v>
      </c>
      <c r="C1736">
        <v>99.907818800000001</v>
      </c>
    </row>
    <row r="1737" spans="1:3" x14ac:dyDescent="0.25">
      <c r="A1737" t="s">
        <v>4385</v>
      </c>
      <c r="B1737">
        <v>13.505463499999999</v>
      </c>
      <c r="C1737">
        <v>100.735215</v>
      </c>
    </row>
    <row r="1738" spans="1:3" x14ac:dyDescent="0.25">
      <c r="A1738" t="s">
        <v>4385</v>
      </c>
      <c r="B1738">
        <v>10.9363694</v>
      </c>
      <c r="C1738">
        <v>99.293490899999995</v>
      </c>
    </row>
    <row r="1739" spans="1:3" x14ac:dyDescent="0.25">
      <c r="A1739" t="s">
        <v>4385</v>
      </c>
      <c r="B1739">
        <v>10.9363694</v>
      </c>
      <c r="C1739">
        <v>99.293490899999995</v>
      </c>
    </row>
    <row r="1740" spans="1:3" x14ac:dyDescent="0.25">
      <c r="A1740" t="s">
        <v>4385</v>
      </c>
      <c r="B1740">
        <v>11.825272999999999</v>
      </c>
      <c r="C1740">
        <v>99.781675000000007</v>
      </c>
    </row>
    <row r="1741" spans="1:3" x14ac:dyDescent="0.25">
      <c r="A1741" t="s">
        <v>4385</v>
      </c>
      <c r="B1741">
        <v>15.487672699999999</v>
      </c>
      <c r="C1741">
        <v>105.277659</v>
      </c>
    </row>
    <row r="1742" spans="1:3" x14ac:dyDescent="0.25">
      <c r="A1742" t="s">
        <v>4385</v>
      </c>
      <c r="B1742">
        <v>12.9670282</v>
      </c>
      <c r="C1742">
        <v>100.8990665</v>
      </c>
    </row>
    <row r="1743" spans="1:3" x14ac:dyDescent="0.25">
      <c r="A1743" t="s">
        <v>4385</v>
      </c>
      <c r="B1743">
        <v>8.2242114999999991</v>
      </c>
      <c r="C1743">
        <v>98.808236600000001</v>
      </c>
    </row>
    <row r="1744" spans="1:3" x14ac:dyDescent="0.25">
      <c r="A1744" t="s">
        <v>3246</v>
      </c>
      <c r="B1744">
        <v>7.4537440000000004</v>
      </c>
      <c r="C1744">
        <v>99.634882000000005</v>
      </c>
    </row>
    <row r="1745" spans="1:3" x14ac:dyDescent="0.25">
      <c r="A1745" t="s">
        <v>3246</v>
      </c>
      <c r="B1745">
        <v>7.4537440000000004</v>
      </c>
      <c r="C1745">
        <v>99.634882000000005</v>
      </c>
    </row>
    <row r="1746" spans="1:3" x14ac:dyDescent="0.25">
      <c r="A1746" t="s">
        <v>3116</v>
      </c>
      <c r="B1746">
        <v>11.504917600000001</v>
      </c>
      <c r="C1746">
        <v>99.606712799999997</v>
      </c>
    </row>
    <row r="1747" spans="1:3" x14ac:dyDescent="0.25">
      <c r="A1747" t="s">
        <v>3116</v>
      </c>
      <c r="B1747">
        <v>11.504917600000001</v>
      </c>
      <c r="C1747">
        <v>99.606712799999997</v>
      </c>
    </row>
    <row r="1748" spans="1:3" x14ac:dyDescent="0.25">
      <c r="A1748" t="s">
        <v>137</v>
      </c>
      <c r="B1748">
        <v>12.724019999999999</v>
      </c>
      <c r="C1748">
        <v>101.15107999999999</v>
      </c>
    </row>
    <row r="1749" spans="1:3" x14ac:dyDescent="0.25">
      <c r="A1749" t="s">
        <v>3512</v>
      </c>
      <c r="B1749">
        <v>13.584543</v>
      </c>
      <c r="C1749">
        <v>100.855919</v>
      </c>
    </row>
    <row r="1750" spans="1:3" x14ac:dyDescent="0.25">
      <c r="A1750" t="s">
        <v>4386</v>
      </c>
      <c r="B1750">
        <v>13.0550158</v>
      </c>
      <c r="C1750">
        <v>100.925561</v>
      </c>
    </row>
    <row r="1751" spans="1:3" x14ac:dyDescent="0.25">
      <c r="A1751" t="s">
        <v>4387</v>
      </c>
      <c r="B1751">
        <v>13.286065499999999</v>
      </c>
      <c r="C1751">
        <v>100.9826035</v>
      </c>
    </row>
    <row r="1752" spans="1:3" x14ac:dyDescent="0.25">
      <c r="A1752" t="s">
        <v>4387</v>
      </c>
      <c r="B1752">
        <v>13.228099800000001</v>
      </c>
      <c r="C1752">
        <v>100.93779050000001</v>
      </c>
    </row>
    <row r="1753" spans="1:3" x14ac:dyDescent="0.25">
      <c r="A1753" t="s">
        <v>4387</v>
      </c>
      <c r="B1753">
        <v>12.989202000000001</v>
      </c>
      <c r="C1753">
        <v>100.92492439999999</v>
      </c>
    </row>
    <row r="1754" spans="1:3" x14ac:dyDescent="0.25">
      <c r="A1754" t="s">
        <v>4387</v>
      </c>
      <c r="B1754">
        <v>13.3200547</v>
      </c>
      <c r="C1754">
        <v>100.9604552</v>
      </c>
    </row>
    <row r="1755" spans="1:3" x14ac:dyDescent="0.25">
      <c r="A1755" t="s">
        <v>4387</v>
      </c>
      <c r="B1755">
        <v>13.5933984</v>
      </c>
      <c r="C1755">
        <v>100.3380018</v>
      </c>
    </row>
    <row r="1756" spans="1:3" x14ac:dyDescent="0.25">
      <c r="A1756" t="s">
        <v>4387</v>
      </c>
      <c r="B1756">
        <v>16.545609800000001</v>
      </c>
      <c r="C1756">
        <v>104.66904030000001</v>
      </c>
    </row>
    <row r="1757" spans="1:3" x14ac:dyDescent="0.25">
      <c r="A1757" t="s">
        <v>4387</v>
      </c>
      <c r="B1757">
        <v>13.5407232</v>
      </c>
      <c r="C1757">
        <v>101.00697169999999</v>
      </c>
    </row>
    <row r="1758" spans="1:3" x14ac:dyDescent="0.25">
      <c r="A1758" t="s">
        <v>4387</v>
      </c>
      <c r="B1758">
        <v>12.9826949</v>
      </c>
      <c r="C1758">
        <v>100.9193963</v>
      </c>
    </row>
    <row r="1759" spans="1:3" x14ac:dyDescent="0.25">
      <c r="A1759" t="s">
        <v>4387</v>
      </c>
      <c r="B1759">
        <v>12.9892515</v>
      </c>
      <c r="C1759">
        <v>100.9247343</v>
      </c>
    </row>
    <row r="1760" spans="1:3" x14ac:dyDescent="0.25">
      <c r="A1760" t="s">
        <v>3580</v>
      </c>
      <c r="B1760">
        <v>12.882608100000001</v>
      </c>
      <c r="C1760">
        <v>100.89851659999999</v>
      </c>
    </row>
    <row r="1761" spans="1:3" x14ac:dyDescent="0.25">
      <c r="A1761" t="s">
        <v>3580</v>
      </c>
      <c r="B1761">
        <v>12.882608100000001</v>
      </c>
      <c r="C1761">
        <v>100.89851659999999</v>
      </c>
    </row>
    <row r="1762" spans="1:3" x14ac:dyDescent="0.25">
      <c r="A1762" t="s">
        <v>3671</v>
      </c>
      <c r="B1762">
        <v>12.251246500000001</v>
      </c>
      <c r="C1762">
        <v>102.58707579999999</v>
      </c>
    </row>
    <row r="1763" spans="1:3" x14ac:dyDescent="0.25">
      <c r="A1763" t="s">
        <v>4240</v>
      </c>
      <c r="B1763">
        <v>7.9582423000000002</v>
      </c>
      <c r="C1763">
        <v>98.385274699999997</v>
      </c>
    </row>
    <row r="1764" spans="1:3" x14ac:dyDescent="0.25">
      <c r="A1764" t="s">
        <v>4387</v>
      </c>
      <c r="B1764">
        <v>12.746531600000001</v>
      </c>
      <c r="C1764">
        <v>99.960587000000004</v>
      </c>
    </row>
    <row r="1765" spans="1:3" x14ac:dyDescent="0.25">
      <c r="A1765" t="s">
        <v>180</v>
      </c>
      <c r="B1765">
        <v>19.516100399999999</v>
      </c>
      <c r="C1765">
        <v>100.31307649999999</v>
      </c>
    </row>
    <row r="1766" spans="1:3" x14ac:dyDescent="0.25">
      <c r="A1766" t="s">
        <v>4388</v>
      </c>
      <c r="B1766">
        <v>13.2207016</v>
      </c>
      <c r="C1766">
        <v>100.96221269999999</v>
      </c>
    </row>
    <row r="1767" spans="1:3" x14ac:dyDescent="0.25">
      <c r="A1767" t="s">
        <v>78</v>
      </c>
      <c r="B1767">
        <v>11.861818</v>
      </c>
      <c r="C1767">
        <v>99.784334000000001</v>
      </c>
    </row>
    <row r="1768" spans="1:3" x14ac:dyDescent="0.25">
      <c r="A1768" t="s">
        <v>78</v>
      </c>
      <c r="B1768">
        <v>10.6955764</v>
      </c>
      <c r="C1768">
        <v>99.205032299999999</v>
      </c>
    </row>
    <row r="1769" spans="1:3" x14ac:dyDescent="0.25">
      <c r="A1769" t="s">
        <v>78</v>
      </c>
      <c r="B1769">
        <v>7.1487629999999998</v>
      </c>
      <c r="C1769">
        <v>100.2895237</v>
      </c>
    </row>
    <row r="1770" spans="1:3" x14ac:dyDescent="0.25">
      <c r="A1770" t="s">
        <v>78</v>
      </c>
      <c r="B1770">
        <v>9.9553958999999992</v>
      </c>
      <c r="C1770">
        <v>99.114346800000007</v>
      </c>
    </row>
    <row r="1771" spans="1:3" x14ac:dyDescent="0.25">
      <c r="A1771" t="s">
        <v>78</v>
      </c>
      <c r="B1771">
        <v>10.6955764</v>
      </c>
      <c r="C1771">
        <v>99.205032299999999</v>
      </c>
    </row>
    <row r="1772" spans="1:3" x14ac:dyDescent="0.25">
      <c r="A1772" t="s">
        <v>78</v>
      </c>
      <c r="B1772">
        <v>11.861818</v>
      </c>
      <c r="C1772">
        <v>99.784334000000001</v>
      </c>
    </row>
    <row r="1773" spans="1:3" x14ac:dyDescent="0.25">
      <c r="A1773" t="s">
        <v>78</v>
      </c>
      <c r="B1773">
        <v>13.705683000000001</v>
      </c>
      <c r="C1773">
        <v>100.50679409999999</v>
      </c>
    </row>
    <row r="1774" spans="1:3" x14ac:dyDescent="0.25">
      <c r="A1774" t="s">
        <v>3524</v>
      </c>
      <c r="B1774">
        <v>13.387624799999999</v>
      </c>
      <c r="C1774">
        <v>100.98767460000001</v>
      </c>
    </row>
    <row r="1775" spans="1:3" x14ac:dyDescent="0.25">
      <c r="A1775" t="s">
        <v>78</v>
      </c>
      <c r="B1775">
        <v>17.0389172</v>
      </c>
      <c r="C1775">
        <v>104.7363514</v>
      </c>
    </row>
    <row r="1776" spans="1:3" x14ac:dyDescent="0.25">
      <c r="A1776" t="s">
        <v>78</v>
      </c>
      <c r="B1776">
        <v>19.181040200000002</v>
      </c>
      <c r="C1776">
        <v>100.9178768</v>
      </c>
    </row>
    <row r="1777" spans="1:3" x14ac:dyDescent="0.25">
      <c r="A1777" t="s">
        <v>78</v>
      </c>
      <c r="B1777">
        <v>9.4887543999999995</v>
      </c>
      <c r="C1777">
        <v>99.951679400000003</v>
      </c>
    </row>
    <row r="1778" spans="1:3" x14ac:dyDescent="0.25">
      <c r="A1778" t="s">
        <v>78</v>
      </c>
      <c r="B1778">
        <v>8.0748768000000002</v>
      </c>
      <c r="C1778">
        <v>98.344365999999994</v>
      </c>
    </row>
    <row r="1779" spans="1:3" x14ac:dyDescent="0.25">
      <c r="A1779" t="s">
        <v>78</v>
      </c>
      <c r="B1779">
        <v>8.0748768000000002</v>
      </c>
      <c r="C1779">
        <v>98.344365999999994</v>
      </c>
    </row>
    <row r="1780" spans="1:3" x14ac:dyDescent="0.25">
      <c r="A1780" t="s">
        <v>3174</v>
      </c>
      <c r="B1780">
        <v>9.2264099999999996</v>
      </c>
      <c r="C1780">
        <v>98.386685</v>
      </c>
    </row>
    <row r="1781" spans="1:3" x14ac:dyDescent="0.25">
      <c r="A1781" t="s">
        <v>3312</v>
      </c>
      <c r="B1781">
        <v>7.1012966000000004</v>
      </c>
      <c r="C1781">
        <v>100.568336</v>
      </c>
    </row>
    <row r="1782" spans="1:3" x14ac:dyDescent="0.25">
      <c r="A1782" t="s">
        <v>3563</v>
      </c>
      <c r="B1782">
        <v>12.982949100000001</v>
      </c>
      <c r="C1782">
        <v>100.9192944</v>
      </c>
    </row>
    <row r="1783" spans="1:3" x14ac:dyDescent="0.25">
      <c r="A1783" t="s">
        <v>3313</v>
      </c>
      <c r="B1783">
        <v>7.0607553999999997</v>
      </c>
      <c r="C1783">
        <v>100.48575649999999</v>
      </c>
    </row>
    <row r="1784" spans="1:3" x14ac:dyDescent="0.25">
      <c r="A1784" t="s">
        <v>147</v>
      </c>
      <c r="B1784">
        <v>12.683376000000001</v>
      </c>
      <c r="C1784">
        <v>100.892912</v>
      </c>
    </row>
    <row r="1785" spans="1:3" x14ac:dyDescent="0.25">
      <c r="A1785" t="s">
        <v>3237</v>
      </c>
      <c r="B1785">
        <v>7.7510437999999997</v>
      </c>
      <c r="C1785">
        <v>99.256875600000001</v>
      </c>
    </row>
    <row r="1786" spans="1:3" x14ac:dyDescent="0.25">
      <c r="A1786" t="s">
        <v>3237</v>
      </c>
      <c r="B1786">
        <v>7.7510437999999997</v>
      </c>
      <c r="C1786">
        <v>99.256875600000001</v>
      </c>
    </row>
    <row r="1787" spans="1:3" x14ac:dyDescent="0.25">
      <c r="A1787" t="s">
        <v>203</v>
      </c>
      <c r="B1787">
        <v>13.447672499999999</v>
      </c>
      <c r="C1787">
        <v>100.9995571</v>
      </c>
    </row>
    <row r="1788" spans="1:3" x14ac:dyDescent="0.25">
      <c r="A1788" t="s">
        <v>3709</v>
      </c>
      <c r="B1788">
        <v>14.6290768</v>
      </c>
      <c r="C1788">
        <v>103.40474829999999</v>
      </c>
    </row>
    <row r="1789" spans="1:3" x14ac:dyDescent="0.25">
      <c r="A1789" t="s">
        <v>329</v>
      </c>
      <c r="B1789">
        <v>19.293510399999999</v>
      </c>
      <c r="C1789">
        <v>97.964438999999999</v>
      </c>
    </row>
    <row r="1790" spans="1:3" x14ac:dyDescent="0.25">
      <c r="A1790" t="s">
        <v>3213</v>
      </c>
      <c r="B1790">
        <v>8.1020400000000006</v>
      </c>
      <c r="C1790">
        <v>98.905327999999997</v>
      </c>
    </row>
    <row r="1791" spans="1:3" x14ac:dyDescent="0.25">
      <c r="A1791" t="s">
        <v>3213</v>
      </c>
      <c r="B1791">
        <v>8.1020400000000006</v>
      </c>
      <c r="C1791">
        <v>98.905327999999997</v>
      </c>
    </row>
    <row r="1792" spans="1:3" x14ac:dyDescent="0.25">
      <c r="A1792" t="s">
        <v>144</v>
      </c>
      <c r="B1792">
        <v>13.3175089</v>
      </c>
      <c r="C1792">
        <v>100.9524528</v>
      </c>
    </row>
    <row r="1793" spans="1:3" x14ac:dyDescent="0.25">
      <c r="A1793" t="s">
        <v>21</v>
      </c>
      <c r="B1793">
        <v>13.0391245</v>
      </c>
      <c r="C1793">
        <v>100.92690279999999</v>
      </c>
    </row>
    <row r="1794" spans="1:3" x14ac:dyDescent="0.25">
      <c r="A1794" t="s">
        <v>21</v>
      </c>
      <c r="B1794">
        <v>18.2167399</v>
      </c>
      <c r="C1794">
        <v>103.17880599999999</v>
      </c>
    </row>
    <row r="1795" spans="1:3" x14ac:dyDescent="0.25">
      <c r="A1795" t="s">
        <v>21</v>
      </c>
      <c r="B1795">
        <v>17.841160500000001</v>
      </c>
      <c r="C1795">
        <v>102.5834582</v>
      </c>
    </row>
    <row r="1796" spans="1:3" x14ac:dyDescent="0.25">
      <c r="A1796" t="s">
        <v>21</v>
      </c>
      <c r="B1796">
        <v>13.0391245</v>
      </c>
      <c r="C1796">
        <v>100.92690279999999</v>
      </c>
    </row>
    <row r="1797" spans="1:3" x14ac:dyDescent="0.25">
      <c r="A1797" t="s">
        <v>21</v>
      </c>
      <c r="B1797">
        <v>7.8788305999999997</v>
      </c>
      <c r="C1797">
        <v>98.385188900000003</v>
      </c>
    </row>
    <row r="1798" spans="1:3" x14ac:dyDescent="0.25">
      <c r="A1798" t="s">
        <v>21</v>
      </c>
      <c r="B1798">
        <v>7.8788305999999997</v>
      </c>
      <c r="C1798">
        <v>98.385188900000003</v>
      </c>
    </row>
    <row r="1799" spans="1:3" x14ac:dyDescent="0.25">
      <c r="A1799" t="s">
        <v>21</v>
      </c>
      <c r="B1799">
        <v>13.0391245</v>
      </c>
      <c r="C1799">
        <v>100.92690279999999</v>
      </c>
    </row>
    <row r="1800" spans="1:3" x14ac:dyDescent="0.25">
      <c r="A1800" t="s">
        <v>3301</v>
      </c>
      <c r="B1800">
        <v>7.1804310999999998</v>
      </c>
      <c r="C1800">
        <v>100.61559320000001</v>
      </c>
    </row>
    <row r="1801" spans="1:3" x14ac:dyDescent="0.25">
      <c r="A1801" t="s">
        <v>3301</v>
      </c>
      <c r="B1801">
        <v>7.1804310999999998</v>
      </c>
      <c r="C1801">
        <v>100.61559320000001</v>
      </c>
    </row>
    <row r="1802" spans="1:3" x14ac:dyDescent="0.25">
      <c r="A1802" t="s">
        <v>293</v>
      </c>
      <c r="B1802">
        <v>9.1605240000000006</v>
      </c>
      <c r="C1802">
        <v>99.143210999999994</v>
      </c>
    </row>
    <row r="1803" spans="1:3" x14ac:dyDescent="0.25">
      <c r="A1803" t="s">
        <v>3606</v>
      </c>
      <c r="B1803">
        <v>12.6877105</v>
      </c>
      <c r="C1803">
        <v>101.21040929999999</v>
      </c>
    </row>
    <row r="1804" spans="1:3" x14ac:dyDescent="0.25">
      <c r="A1804" t="s">
        <v>311</v>
      </c>
      <c r="B1804">
        <v>8.3674595000000007</v>
      </c>
      <c r="C1804">
        <v>98.749472100000006</v>
      </c>
    </row>
    <row r="1805" spans="1:3" x14ac:dyDescent="0.25">
      <c r="A1805" t="s">
        <v>4243</v>
      </c>
      <c r="B1805">
        <v>7.9217765</v>
      </c>
      <c r="C1805">
        <v>98.370409699999996</v>
      </c>
    </row>
    <row r="1806" spans="1:3" x14ac:dyDescent="0.25">
      <c r="A1806" t="s">
        <v>45</v>
      </c>
      <c r="B1806">
        <v>7.1203250000000002</v>
      </c>
      <c r="C1806">
        <v>100.5444294</v>
      </c>
    </row>
    <row r="1807" spans="1:3" x14ac:dyDescent="0.25">
      <c r="A1807" t="s">
        <v>45</v>
      </c>
      <c r="B1807">
        <v>7.1861100000000002</v>
      </c>
      <c r="C1807">
        <v>100.59269519999999</v>
      </c>
    </row>
    <row r="1808" spans="1:3" x14ac:dyDescent="0.25">
      <c r="A1808" t="s">
        <v>69</v>
      </c>
      <c r="B1808">
        <v>7.3466667000000001</v>
      </c>
      <c r="C1808">
        <v>100.47916669999999</v>
      </c>
    </row>
    <row r="1809" spans="1:3" x14ac:dyDescent="0.25">
      <c r="A1809" t="s">
        <v>69</v>
      </c>
      <c r="B1809">
        <v>7.7525805999999999</v>
      </c>
      <c r="C1809">
        <v>100.36144419999999</v>
      </c>
    </row>
    <row r="1810" spans="1:3" x14ac:dyDescent="0.25">
      <c r="A1810" t="s">
        <v>69</v>
      </c>
      <c r="B1810">
        <v>13.536203799999999</v>
      </c>
      <c r="C1810">
        <v>100.2210506</v>
      </c>
    </row>
    <row r="1811" spans="1:3" x14ac:dyDescent="0.25">
      <c r="A1811" t="s">
        <v>69</v>
      </c>
      <c r="B1811">
        <v>9.5581449999999997</v>
      </c>
      <c r="C1811">
        <v>100.02657499999999</v>
      </c>
    </row>
    <row r="1812" spans="1:3" x14ac:dyDescent="0.25">
      <c r="A1812" t="s">
        <v>45</v>
      </c>
      <c r="B1812">
        <v>7.1203250000000002</v>
      </c>
      <c r="C1812">
        <v>100.5444294</v>
      </c>
    </row>
    <row r="1813" spans="1:3" x14ac:dyDescent="0.25">
      <c r="A1813" t="s">
        <v>45</v>
      </c>
      <c r="B1813">
        <v>7.1861100000000002</v>
      </c>
      <c r="C1813">
        <v>100.59269519999999</v>
      </c>
    </row>
    <row r="1814" spans="1:3" x14ac:dyDescent="0.25">
      <c r="A1814" t="s">
        <v>3431</v>
      </c>
      <c r="B1814">
        <v>11.527988000000001</v>
      </c>
      <c r="C1814">
        <v>99.620868200000004</v>
      </c>
    </row>
    <row r="1815" spans="1:3" x14ac:dyDescent="0.25">
      <c r="A1815" t="s">
        <v>3198</v>
      </c>
      <c r="B1815">
        <v>8.0047972000000005</v>
      </c>
      <c r="C1815">
        <v>98.343473900000006</v>
      </c>
    </row>
    <row r="1816" spans="1:3" x14ac:dyDescent="0.25">
      <c r="A1816" t="s">
        <v>3198</v>
      </c>
      <c r="B1816">
        <v>8.0047972000000005</v>
      </c>
      <c r="C1816">
        <v>98.343473900000006</v>
      </c>
    </row>
    <row r="1817" spans="1:3" x14ac:dyDescent="0.25">
      <c r="A1817" t="s">
        <v>3198</v>
      </c>
      <c r="B1817">
        <v>8.0047972000000005</v>
      </c>
      <c r="C1817">
        <v>98.343473900000006</v>
      </c>
    </row>
    <row r="1818" spans="1:3" x14ac:dyDescent="0.25">
      <c r="A1818" t="s">
        <v>3198</v>
      </c>
      <c r="B1818">
        <v>8.0047972000000005</v>
      </c>
      <c r="C1818">
        <v>98.343473900000006</v>
      </c>
    </row>
    <row r="1819" spans="1:3" x14ac:dyDescent="0.25">
      <c r="A1819" t="s">
        <v>3282</v>
      </c>
      <c r="B1819">
        <v>6.5547848000000002</v>
      </c>
      <c r="C1819">
        <v>101.3018934</v>
      </c>
    </row>
    <row r="1820" spans="1:3" x14ac:dyDescent="0.25">
      <c r="A1820" t="s">
        <v>3288</v>
      </c>
      <c r="B1820">
        <v>6.8579831999999996</v>
      </c>
      <c r="C1820">
        <v>101.22670599999999</v>
      </c>
    </row>
    <row r="1821" spans="1:3" x14ac:dyDescent="0.25">
      <c r="A1821" t="s">
        <v>3699</v>
      </c>
      <c r="B1821">
        <v>14.3244112</v>
      </c>
      <c r="C1821">
        <v>102.7524528</v>
      </c>
    </row>
    <row r="1822" spans="1:3" x14ac:dyDescent="0.25">
      <c r="A1822" t="s">
        <v>3693</v>
      </c>
      <c r="B1822">
        <v>14.308639700000001</v>
      </c>
      <c r="C1822">
        <v>102.74775959999999</v>
      </c>
    </row>
    <row r="1823" spans="1:3" x14ac:dyDescent="0.25">
      <c r="A1823" t="s">
        <v>98</v>
      </c>
      <c r="B1823">
        <v>10.569474100000001</v>
      </c>
      <c r="C1823">
        <v>99.115991600000001</v>
      </c>
    </row>
    <row r="1824" spans="1:3" x14ac:dyDescent="0.25">
      <c r="A1824" t="s">
        <v>98</v>
      </c>
      <c r="B1824">
        <v>9.2257843000000008</v>
      </c>
      <c r="C1824">
        <v>99.857092600000001</v>
      </c>
    </row>
    <row r="1825" spans="1:3" x14ac:dyDescent="0.25">
      <c r="A1825" t="s">
        <v>98</v>
      </c>
      <c r="B1825">
        <v>10.569474100000001</v>
      </c>
      <c r="C1825">
        <v>99.115991600000001</v>
      </c>
    </row>
    <row r="1826" spans="1:3" x14ac:dyDescent="0.25">
      <c r="A1826" t="s">
        <v>98</v>
      </c>
      <c r="B1826">
        <v>12.616290299999999</v>
      </c>
      <c r="C1826">
        <v>99.950212199999996</v>
      </c>
    </row>
    <row r="1827" spans="1:3" x14ac:dyDescent="0.25">
      <c r="A1827" t="s">
        <v>98</v>
      </c>
      <c r="B1827">
        <v>12.799117499999999</v>
      </c>
      <c r="C1827">
        <v>99.971825800000005</v>
      </c>
    </row>
    <row r="1828" spans="1:3" x14ac:dyDescent="0.25">
      <c r="A1828" t="s">
        <v>98</v>
      </c>
      <c r="B1828">
        <v>12.722327200000001</v>
      </c>
      <c r="C1828">
        <v>101.1515179</v>
      </c>
    </row>
    <row r="1829" spans="1:3" x14ac:dyDescent="0.25">
      <c r="A1829" t="s">
        <v>98</v>
      </c>
      <c r="B1829">
        <v>14.687026400000001</v>
      </c>
      <c r="C1829">
        <v>104.3778014</v>
      </c>
    </row>
    <row r="1830" spans="1:3" x14ac:dyDescent="0.25">
      <c r="A1830" t="s">
        <v>123</v>
      </c>
      <c r="B1830">
        <v>12.6544699</v>
      </c>
      <c r="C1830">
        <v>101.3341065</v>
      </c>
    </row>
    <row r="1831" spans="1:3" x14ac:dyDescent="0.25">
      <c r="A1831" t="s">
        <v>107</v>
      </c>
      <c r="B1831">
        <v>12.102550000000001</v>
      </c>
      <c r="C1831">
        <v>99.852980000000002</v>
      </c>
    </row>
    <row r="1832" spans="1:3" x14ac:dyDescent="0.25">
      <c r="A1832" t="s">
        <v>107</v>
      </c>
      <c r="B1832">
        <v>12.072520000000001</v>
      </c>
      <c r="C1832">
        <v>99.859369999999998</v>
      </c>
    </row>
    <row r="1833" spans="1:3" x14ac:dyDescent="0.25">
      <c r="A1833" t="s">
        <v>107</v>
      </c>
      <c r="B1833">
        <v>12.1275768</v>
      </c>
      <c r="C1833">
        <v>99.767868800000002</v>
      </c>
    </row>
    <row r="1834" spans="1:3" x14ac:dyDescent="0.25">
      <c r="A1834" t="s">
        <v>107</v>
      </c>
      <c r="B1834">
        <v>11.025080000000001</v>
      </c>
      <c r="C1834">
        <v>99.371290000000002</v>
      </c>
    </row>
    <row r="1835" spans="1:3" x14ac:dyDescent="0.25">
      <c r="A1835" t="s">
        <v>107</v>
      </c>
      <c r="B1835">
        <v>9.3104800000000001</v>
      </c>
      <c r="C1835">
        <v>99.72045</v>
      </c>
    </row>
    <row r="1836" spans="1:3" x14ac:dyDescent="0.25">
      <c r="A1836" t="s">
        <v>107</v>
      </c>
      <c r="B1836">
        <v>10.18257</v>
      </c>
      <c r="C1836">
        <v>99.096289999999996</v>
      </c>
    </row>
    <row r="1837" spans="1:3" x14ac:dyDescent="0.25">
      <c r="A1837" t="s">
        <v>107</v>
      </c>
      <c r="B1837">
        <v>11.025080000000001</v>
      </c>
      <c r="C1837">
        <v>99.371290000000002</v>
      </c>
    </row>
    <row r="1838" spans="1:3" x14ac:dyDescent="0.25">
      <c r="A1838" t="s">
        <v>107</v>
      </c>
      <c r="B1838">
        <v>12.072520000000001</v>
      </c>
      <c r="C1838">
        <v>99.859369999999998</v>
      </c>
    </row>
    <row r="1839" spans="1:3" x14ac:dyDescent="0.25">
      <c r="A1839" t="s">
        <v>107</v>
      </c>
      <c r="B1839">
        <v>12.102550000000001</v>
      </c>
      <c r="C1839">
        <v>99.852980000000002</v>
      </c>
    </row>
    <row r="1840" spans="1:3" x14ac:dyDescent="0.25">
      <c r="A1840" t="s">
        <v>107</v>
      </c>
      <c r="B1840">
        <v>12.1275768</v>
      </c>
      <c r="C1840">
        <v>99.767868800000002</v>
      </c>
    </row>
    <row r="1841" spans="1:3" x14ac:dyDescent="0.25">
      <c r="A1841" t="s">
        <v>107</v>
      </c>
      <c r="B1841">
        <v>12.8840076</v>
      </c>
      <c r="C1841">
        <v>99.912948599999993</v>
      </c>
    </row>
    <row r="1842" spans="1:3" x14ac:dyDescent="0.25">
      <c r="A1842" t="s">
        <v>107</v>
      </c>
      <c r="B1842">
        <v>12.6808183</v>
      </c>
      <c r="C1842">
        <v>100.893469</v>
      </c>
    </row>
    <row r="1843" spans="1:3" x14ac:dyDescent="0.25">
      <c r="A1843" t="s">
        <v>107</v>
      </c>
      <c r="B1843">
        <v>12.697176600000001</v>
      </c>
      <c r="C1843">
        <v>101.2668235</v>
      </c>
    </row>
    <row r="1844" spans="1:3" x14ac:dyDescent="0.25">
      <c r="A1844" t="s">
        <v>107</v>
      </c>
      <c r="B1844">
        <v>12.6637</v>
      </c>
      <c r="C1844">
        <v>101.29989999999999</v>
      </c>
    </row>
    <row r="1845" spans="1:3" x14ac:dyDescent="0.25">
      <c r="A1845" t="s">
        <v>107</v>
      </c>
      <c r="B1845">
        <v>12.648440000000001</v>
      </c>
      <c r="C1845">
        <v>102.02806</v>
      </c>
    </row>
    <row r="1846" spans="1:3" x14ac:dyDescent="0.25">
      <c r="A1846" t="s">
        <v>107</v>
      </c>
      <c r="B1846">
        <v>16.58493</v>
      </c>
      <c r="C1846">
        <v>104.7204</v>
      </c>
    </row>
    <row r="1847" spans="1:3" x14ac:dyDescent="0.25">
      <c r="A1847" t="s">
        <v>107</v>
      </c>
      <c r="B1847">
        <v>9.3104800000000001</v>
      </c>
      <c r="C1847">
        <v>99.72045</v>
      </c>
    </row>
    <row r="1848" spans="1:3" x14ac:dyDescent="0.25">
      <c r="A1848" t="s">
        <v>3824</v>
      </c>
      <c r="B1848">
        <v>17.7671229</v>
      </c>
      <c r="C1848">
        <v>102.2074611</v>
      </c>
    </row>
    <row r="1849" spans="1:3" x14ac:dyDescent="0.25">
      <c r="A1849" t="s">
        <v>3278</v>
      </c>
      <c r="B1849">
        <v>6.7736703</v>
      </c>
      <c r="C1849">
        <v>100.7033249</v>
      </c>
    </row>
    <row r="1850" spans="1:3" x14ac:dyDescent="0.25">
      <c r="A1850" t="s">
        <v>3278</v>
      </c>
      <c r="B1850">
        <v>6.7736703</v>
      </c>
      <c r="C1850">
        <v>100.7033249</v>
      </c>
    </row>
    <row r="1851" spans="1:3" x14ac:dyDescent="0.25">
      <c r="A1851" t="s">
        <v>3406</v>
      </c>
      <c r="B1851">
        <v>9.1244800000000001</v>
      </c>
      <c r="C1851">
        <v>99.278689999999997</v>
      </c>
    </row>
    <row r="1852" spans="1:3" x14ac:dyDescent="0.25">
      <c r="A1852" t="s">
        <v>3978</v>
      </c>
      <c r="B1852">
        <v>20.034066899999999</v>
      </c>
      <c r="C1852">
        <v>99.875035299999993</v>
      </c>
    </row>
    <row r="1853" spans="1:3" x14ac:dyDescent="0.25">
      <c r="A1853" t="s">
        <v>3959</v>
      </c>
      <c r="B1853">
        <v>20.418105199999999</v>
      </c>
      <c r="C1853">
        <v>99.884936699999997</v>
      </c>
    </row>
    <row r="1854" spans="1:3" x14ac:dyDescent="0.25">
      <c r="A1854" t="s">
        <v>3127</v>
      </c>
      <c r="B1854">
        <v>10.7997675</v>
      </c>
      <c r="C1854">
        <v>99.145615300000003</v>
      </c>
    </row>
    <row r="1855" spans="1:3" x14ac:dyDescent="0.25">
      <c r="A1855" t="s">
        <v>3127</v>
      </c>
      <c r="B1855">
        <v>10.7997675</v>
      </c>
      <c r="C1855">
        <v>99.145615300000003</v>
      </c>
    </row>
    <row r="1856" spans="1:3" x14ac:dyDescent="0.25">
      <c r="A1856" t="s">
        <v>4389</v>
      </c>
      <c r="B1856">
        <v>12.297522900000001</v>
      </c>
      <c r="C1856">
        <v>102.4774247</v>
      </c>
    </row>
    <row r="1857" spans="1:3" x14ac:dyDescent="0.25">
      <c r="A1857" t="s">
        <v>80</v>
      </c>
      <c r="B1857">
        <v>12.297522900000001</v>
      </c>
      <c r="C1857">
        <v>102.4774247</v>
      </c>
    </row>
    <row r="1858" spans="1:3" x14ac:dyDescent="0.25">
      <c r="A1858" t="s">
        <v>3640</v>
      </c>
      <c r="B1858">
        <v>12.5192619</v>
      </c>
      <c r="C1858">
        <v>102.1651744</v>
      </c>
    </row>
    <row r="1859" spans="1:3" x14ac:dyDescent="0.25">
      <c r="A1859" t="s">
        <v>4180</v>
      </c>
      <c r="B1859">
        <v>9.5484144999999998</v>
      </c>
      <c r="C1859">
        <v>100.0366966</v>
      </c>
    </row>
    <row r="1860" spans="1:3" x14ac:dyDescent="0.25">
      <c r="A1860" t="s">
        <v>162</v>
      </c>
      <c r="B1860">
        <v>13.149584000000001</v>
      </c>
      <c r="C1860">
        <v>100.97314780000001</v>
      </c>
    </row>
    <row r="1861" spans="1:3" x14ac:dyDescent="0.25">
      <c r="A1861" t="s">
        <v>162</v>
      </c>
      <c r="B1861">
        <v>13.149584000000001</v>
      </c>
      <c r="C1861">
        <v>100.97314780000001</v>
      </c>
    </row>
    <row r="1862" spans="1:3" x14ac:dyDescent="0.25">
      <c r="A1862" t="s">
        <v>301</v>
      </c>
      <c r="B1862">
        <v>10.5014149</v>
      </c>
      <c r="C1862">
        <v>99.119282999999996</v>
      </c>
    </row>
    <row r="1863" spans="1:3" x14ac:dyDescent="0.25">
      <c r="A1863" t="s">
        <v>301</v>
      </c>
      <c r="B1863">
        <v>10.5014149</v>
      </c>
      <c r="C1863">
        <v>99.119282999999996</v>
      </c>
    </row>
    <row r="1864" spans="1:3" x14ac:dyDescent="0.25">
      <c r="A1864" t="s">
        <v>22</v>
      </c>
      <c r="B1864">
        <v>10.504772000000001</v>
      </c>
      <c r="C1864">
        <v>98.823184999999995</v>
      </c>
    </row>
    <row r="1865" spans="1:3" x14ac:dyDescent="0.25">
      <c r="A1865" t="s">
        <v>22</v>
      </c>
      <c r="B1865">
        <v>6.8581010999999998</v>
      </c>
      <c r="C1865">
        <v>101.22665979999999</v>
      </c>
    </row>
    <row r="1866" spans="1:3" x14ac:dyDescent="0.25">
      <c r="A1866" t="s">
        <v>22</v>
      </c>
      <c r="B1866">
        <v>13.3949582</v>
      </c>
      <c r="C1866">
        <v>101.0088476</v>
      </c>
    </row>
    <row r="1867" spans="1:3" x14ac:dyDescent="0.25">
      <c r="A1867" t="s">
        <v>22</v>
      </c>
      <c r="B1867">
        <v>12.378780000000001</v>
      </c>
      <c r="C1867">
        <v>102.37843100000001</v>
      </c>
    </row>
    <row r="1868" spans="1:3" x14ac:dyDescent="0.25">
      <c r="A1868" t="s">
        <v>22</v>
      </c>
      <c r="B1868">
        <v>17.627178199999999</v>
      </c>
      <c r="C1868">
        <v>101.4233017</v>
      </c>
    </row>
    <row r="1869" spans="1:3" x14ac:dyDescent="0.25">
      <c r="A1869" t="s">
        <v>22</v>
      </c>
      <c r="B1869">
        <v>12.378780000000001</v>
      </c>
      <c r="C1869">
        <v>102.37843100000001</v>
      </c>
    </row>
    <row r="1870" spans="1:3" x14ac:dyDescent="0.25">
      <c r="A1870" t="s">
        <v>3760</v>
      </c>
      <c r="B1870">
        <v>16.588940000000001</v>
      </c>
      <c r="C1870">
        <v>104.719233</v>
      </c>
    </row>
    <row r="1871" spans="1:3" x14ac:dyDescent="0.25">
      <c r="A1871" t="s">
        <v>3262</v>
      </c>
      <c r="B1871">
        <v>6.8853403000000002</v>
      </c>
      <c r="C1871">
        <v>99.809268900000006</v>
      </c>
    </row>
    <row r="1872" spans="1:3" x14ac:dyDescent="0.25">
      <c r="A1872" t="s">
        <v>3262</v>
      </c>
      <c r="B1872">
        <v>6.8853403000000002</v>
      </c>
      <c r="C1872">
        <v>99.809268900000006</v>
      </c>
    </row>
    <row r="1873" spans="1:3" x14ac:dyDescent="0.25">
      <c r="A1873" t="s">
        <v>3557</v>
      </c>
      <c r="B1873">
        <v>13.0760782</v>
      </c>
      <c r="C1873">
        <v>100.92103179999999</v>
      </c>
    </row>
    <row r="1874" spans="1:3" x14ac:dyDescent="0.25">
      <c r="A1874" t="s">
        <v>3557</v>
      </c>
      <c r="B1874">
        <v>13.0760782</v>
      </c>
      <c r="C1874">
        <v>100.92103179999999</v>
      </c>
    </row>
    <row r="1875" spans="1:3" x14ac:dyDescent="0.25">
      <c r="A1875" t="s">
        <v>3287</v>
      </c>
      <c r="B1875">
        <v>6.7631347999999996</v>
      </c>
      <c r="C1875">
        <v>101.4719176</v>
      </c>
    </row>
    <row r="1876" spans="1:3" x14ac:dyDescent="0.25">
      <c r="A1876" t="s">
        <v>3125</v>
      </c>
      <c r="B1876">
        <v>10.9302954</v>
      </c>
      <c r="C1876">
        <v>99.289591200000004</v>
      </c>
    </row>
    <row r="1877" spans="1:3" x14ac:dyDescent="0.25">
      <c r="A1877" t="s">
        <v>3125</v>
      </c>
      <c r="B1877">
        <v>10.9302954</v>
      </c>
      <c r="C1877">
        <v>99.289591200000004</v>
      </c>
    </row>
    <row r="1878" spans="1:3" x14ac:dyDescent="0.25">
      <c r="A1878" t="s">
        <v>3414</v>
      </c>
      <c r="B1878">
        <v>9.9140020999999994</v>
      </c>
      <c r="C1878">
        <v>99.060327700000002</v>
      </c>
    </row>
    <row r="1879" spans="1:3" x14ac:dyDescent="0.25">
      <c r="A1879" t="s">
        <v>3385</v>
      </c>
      <c r="B1879">
        <v>8.9348922999999996</v>
      </c>
      <c r="C1879">
        <v>99.898193500000005</v>
      </c>
    </row>
    <row r="1880" spans="1:3" x14ac:dyDescent="0.25">
      <c r="A1880" t="s">
        <v>3516</v>
      </c>
      <c r="B1880">
        <v>13.402288499999999</v>
      </c>
      <c r="C1880">
        <v>100.98817099999999</v>
      </c>
    </row>
    <row r="1881" spans="1:3" x14ac:dyDescent="0.25">
      <c r="A1881" t="s">
        <v>200</v>
      </c>
      <c r="B1881">
        <v>12.390379899999999</v>
      </c>
      <c r="C1881">
        <v>99.913963300000006</v>
      </c>
    </row>
    <row r="1882" spans="1:3" x14ac:dyDescent="0.25">
      <c r="A1882" t="s">
        <v>200</v>
      </c>
      <c r="B1882">
        <v>12.390379899999999</v>
      </c>
      <c r="C1882">
        <v>99.913963300000006</v>
      </c>
    </row>
    <row r="1883" spans="1:3" x14ac:dyDescent="0.25">
      <c r="A1883" t="s">
        <v>3132</v>
      </c>
      <c r="B1883">
        <v>10.562311100000001</v>
      </c>
      <c r="C1883">
        <v>99.115202699999998</v>
      </c>
    </row>
    <row r="1884" spans="1:3" x14ac:dyDescent="0.25">
      <c r="A1884" t="s">
        <v>81</v>
      </c>
      <c r="B1884">
        <v>7.5490599999999999</v>
      </c>
      <c r="C1884">
        <v>99.614185000000006</v>
      </c>
    </row>
    <row r="1885" spans="1:3" x14ac:dyDescent="0.25">
      <c r="A1885" t="s">
        <v>3132</v>
      </c>
      <c r="B1885">
        <v>10.562311100000001</v>
      </c>
      <c r="C1885">
        <v>99.115202699999998</v>
      </c>
    </row>
    <row r="1886" spans="1:3" x14ac:dyDescent="0.25">
      <c r="A1886" t="s">
        <v>81</v>
      </c>
      <c r="B1886">
        <v>12.814854800000001</v>
      </c>
      <c r="C1886">
        <v>99.941383400000007</v>
      </c>
    </row>
    <row r="1887" spans="1:3" x14ac:dyDescent="0.25">
      <c r="A1887" t="s">
        <v>81</v>
      </c>
      <c r="B1887">
        <v>12.3018549</v>
      </c>
      <c r="C1887">
        <v>102.47603770000001</v>
      </c>
    </row>
    <row r="1888" spans="1:3" x14ac:dyDescent="0.25">
      <c r="A1888" t="s">
        <v>81</v>
      </c>
      <c r="B1888">
        <v>12.3018549</v>
      </c>
      <c r="C1888">
        <v>102.47603770000001</v>
      </c>
    </row>
    <row r="1889" spans="1:3" x14ac:dyDescent="0.25">
      <c r="A1889" t="s">
        <v>81</v>
      </c>
      <c r="B1889">
        <v>7.5490599999999999</v>
      </c>
      <c r="C1889">
        <v>99.614185000000006</v>
      </c>
    </row>
    <row r="1890" spans="1:3" x14ac:dyDescent="0.25">
      <c r="A1890" t="s">
        <v>195</v>
      </c>
      <c r="B1890">
        <v>8.5079290000000007</v>
      </c>
      <c r="C1890">
        <v>98.682804000000004</v>
      </c>
    </row>
    <row r="1891" spans="1:3" x14ac:dyDescent="0.25">
      <c r="A1891" t="s">
        <v>195</v>
      </c>
      <c r="B1891">
        <v>13.532276599999999</v>
      </c>
      <c r="C1891">
        <v>100.20935350000001</v>
      </c>
    </row>
    <row r="1892" spans="1:3" x14ac:dyDescent="0.25">
      <c r="A1892" t="s">
        <v>25</v>
      </c>
      <c r="B1892">
        <v>12.869955900000001</v>
      </c>
      <c r="C1892">
        <v>100.0012071</v>
      </c>
    </row>
    <row r="1893" spans="1:3" x14ac:dyDescent="0.25">
      <c r="A1893" t="s">
        <v>25</v>
      </c>
      <c r="B1893">
        <v>12.404517999999999</v>
      </c>
      <c r="C1893">
        <v>102.4054582</v>
      </c>
    </row>
    <row r="1894" spans="1:3" x14ac:dyDescent="0.25">
      <c r="A1894" t="s">
        <v>25</v>
      </c>
      <c r="B1894">
        <v>12.537229399999999</v>
      </c>
      <c r="C1894">
        <v>102.5631791</v>
      </c>
    </row>
    <row r="1895" spans="1:3" x14ac:dyDescent="0.25">
      <c r="A1895" t="s">
        <v>25</v>
      </c>
      <c r="B1895">
        <v>12.511892100000001</v>
      </c>
      <c r="C1895">
        <v>102.44080649999999</v>
      </c>
    </row>
    <row r="1896" spans="1:3" x14ac:dyDescent="0.25">
      <c r="A1896" t="s">
        <v>25</v>
      </c>
      <c r="B1896">
        <v>12.601197300000001</v>
      </c>
      <c r="C1896">
        <v>102.4772466</v>
      </c>
    </row>
    <row r="1897" spans="1:3" x14ac:dyDescent="0.25">
      <c r="A1897" t="s">
        <v>25</v>
      </c>
      <c r="B1897">
        <v>12.680291</v>
      </c>
      <c r="C1897">
        <v>102.4609222</v>
      </c>
    </row>
    <row r="1898" spans="1:3" x14ac:dyDescent="0.25">
      <c r="A1898" t="s">
        <v>25</v>
      </c>
      <c r="B1898">
        <v>12.862102399999999</v>
      </c>
      <c r="C1898">
        <v>102.10501669999999</v>
      </c>
    </row>
    <row r="1899" spans="1:3" x14ac:dyDescent="0.25">
      <c r="A1899" t="s">
        <v>25</v>
      </c>
      <c r="B1899">
        <v>13.273661499999999</v>
      </c>
      <c r="C1899">
        <v>102.29661780000001</v>
      </c>
    </row>
    <row r="1900" spans="1:3" x14ac:dyDescent="0.25">
      <c r="A1900" t="s">
        <v>25</v>
      </c>
      <c r="B1900">
        <v>13.004850100000001</v>
      </c>
      <c r="C1900">
        <v>102.46031549999999</v>
      </c>
    </row>
    <row r="1901" spans="1:3" x14ac:dyDescent="0.25">
      <c r="A1901" t="s">
        <v>25</v>
      </c>
      <c r="B1901">
        <v>13.454246400000001</v>
      </c>
      <c r="C1901">
        <v>102.2979357</v>
      </c>
    </row>
    <row r="1902" spans="1:3" x14ac:dyDescent="0.25">
      <c r="A1902" t="s">
        <v>25</v>
      </c>
      <c r="B1902">
        <v>13.535983099999999</v>
      </c>
      <c r="C1902">
        <v>102.26253749999999</v>
      </c>
    </row>
    <row r="1903" spans="1:3" x14ac:dyDescent="0.25">
      <c r="A1903" t="s">
        <v>25</v>
      </c>
      <c r="B1903">
        <v>13.579244299999999</v>
      </c>
      <c r="C1903">
        <v>102.33383790000001</v>
      </c>
    </row>
    <row r="1904" spans="1:3" x14ac:dyDescent="0.25">
      <c r="A1904" t="s">
        <v>25</v>
      </c>
      <c r="B1904">
        <v>13.660019200000001</v>
      </c>
      <c r="C1904">
        <v>102.54092970000001</v>
      </c>
    </row>
    <row r="1905" spans="1:3" x14ac:dyDescent="0.25">
      <c r="A1905" t="s">
        <v>25</v>
      </c>
      <c r="B1905">
        <v>14.4811025</v>
      </c>
      <c r="C1905">
        <v>102.9123072</v>
      </c>
    </row>
    <row r="1906" spans="1:3" x14ac:dyDescent="0.25">
      <c r="A1906" t="s">
        <v>25</v>
      </c>
      <c r="B1906">
        <v>16.810582</v>
      </c>
      <c r="C1906">
        <v>104.5833678</v>
      </c>
    </row>
    <row r="1907" spans="1:3" x14ac:dyDescent="0.25">
      <c r="A1907" t="s">
        <v>25</v>
      </c>
      <c r="B1907">
        <v>17.593162</v>
      </c>
      <c r="C1907">
        <v>104.5625929</v>
      </c>
    </row>
    <row r="1908" spans="1:3" x14ac:dyDescent="0.25">
      <c r="A1908" t="s">
        <v>25</v>
      </c>
      <c r="B1908">
        <v>17.4960539</v>
      </c>
      <c r="C1908">
        <v>104.490313</v>
      </c>
    </row>
    <row r="1909" spans="1:3" x14ac:dyDescent="0.25">
      <c r="A1909" t="s">
        <v>25</v>
      </c>
      <c r="B1909">
        <v>18.263286099999998</v>
      </c>
      <c r="C1909">
        <v>103.6222085</v>
      </c>
    </row>
    <row r="1910" spans="1:3" x14ac:dyDescent="0.25">
      <c r="A1910" t="s">
        <v>25</v>
      </c>
      <c r="B1910">
        <v>18.018723999999999</v>
      </c>
      <c r="C1910">
        <v>103.0820113</v>
      </c>
    </row>
    <row r="1911" spans="1:3" x14ac:dyDescent="0.25">
      <c r="A1911" t="s">
        <v>25</v>
      </c>
      <c r="B1911">
        <v>17.459469500000001</v>
      </c>
      <c r="C1911">
        <v>101.7290801</v>
      </c>
    </row>
    <row r="1912" spans="1:3" x14ac:dyDescent="0.25">
      <c r="A1912" t="s">
        <v>25</v>
      </c>
      <c r="B1912">
        <v>19.5141955</v>
      </c>
      <c r="C1912">
        <v>100.3547665</v>
      </c>
    </row>
    <row r="1913" spans="1:3" x14ac:dyDescent="0.25">
      <c r="A1913" t="s">
        <v>25</v>
      </c>
      <c r="B1913">
        <v>19.903214200000001</v>
      </c>
      <c r="C1913">
        <v>99.225108000000006</v>
      </c>
    </row>
    <row r="1914" spans="1:3" x14ac:dyDescent="0.25">
      <c r="A1914" t="s">
        <v>4252</v>
      </c>
      <c r="B1914">
        <v>7.8594913000000002</v>
      </c>
      <c r="C1914">
        <v>98.3666561</v>
      </c>
    </row>
    <row r="1915" spans="1:3" x14ac:dyDescent="0.25">
      <c r="A1915" t="s">
        <v>4252</v>
      </c>
      <c r="B1915">
        <v>7.8594913000000002</v>
      </c>
      <c r="C1915">
        <v>98.3666561</v>
      </c>
    </row>
    <row r="1916" spans="1:3" x14ac:dyDescent="0.25">
      <c r="A1916" t="s">
        <v>4145</v>
      </c>
      <c r="B1916">
        <v>9.5582945000000006</v>
      </c>
      <c r="C1916">
        <v>100.026617</v>
      </c>
    </row>
    <row r="1917" spans="1:3" x14ac:dyDescent="0.25">
      <c r="A1917" t="s">
        <v>4390</v>
      </c>
      <c r="B1917">
        <v>11.710463000000001</v>
      </c>
      <c r="C1917">
        <v>99.717251000000005</v>
      </c>
    </row>
    <row r="1918" spans="1:3" x14ac:dyDescent="0.25">
      <c r="A1918" t="s">
        <v>4390</v>
      </c>
      <c r="B1918">
        <v>11.710463000000001</v>
      </c>
      <c r="C1918">
        <v>99.717251000000005</v>
      </c>
    </row>
    <row r="1919" spans="1:3" x14ac:dyDescent="0.25">
      <c r="A1919" t="s">
        <v>4391</v>
      </c>
      <c r="B1919">
        <v>13.542906</v>
      </c>
      <c r="C1919">
        <v>100.237731</v>
      </c>
    </row>
    <row r="1920" spans="1:3" x14ac:dyDescent="0.25">
      <c r="A1920" t="s">
        <v>3777</v>
      </c>
      <c r="B1920">
        <v>17.622738999999999</v>
      </c>
      <c r="C1920">
        <v>104.246516</v>
      </c>
    </row>
    <row r="1921" spans="1:3" x14ac:dyDescent="0.25">
      <c r="A1921" t="s">
        <v>3190</v>
      </c>
      <c r="B1921">
        <v>8.0946798999999992</v>
      </c>
      <c r="C1921">
        <v>98.308625599999999</v>
      </c>
    </row>
    <row r="1922" spans="1:3" x14ac:dyDescent="0.25">
      <c r="A1922" t="s">
        <v>3190</v>
      </c>
      <c r="B1922">
        <v>8.0946798999999992</v>
      </c>
      <c r="C1922">
        <v>98.308625599999999</v>
      </c>
    </row>
    <row r="1923" spans="1:3" x14ac:dyDescent="0.25">
      <c r="A1923" t="s">
        <v>3190</v>
      </c>
      <c r="B1923">
        <v>8.0946798999999992</v>
      </c>
      <c r="C1923">
        <v>98.308625599999999</v>
      </c>
    </row>
    <row r="1924" spans="1:3" x14ac:dyDescent="0.25">
      <c r="A1924" t="s">
        <v>3190</v>
      </c>
      <c r="B1924">
        <v>8.0946798999999992</v>
      </c>
      <c r="C1924">
        <v>98.308625599999999</v>
      </c>
    </row>
    <row r="1925" spans="1:3" x14ac:dyDescent="0.25">
      <c r="A1925" t="s">
        <v>143</v>
      </c>
      <c r="B1925">
        <v>12.729229999999999</v>
      </c>
      <c r="C1925">
        <v>100.983394</v>
      </c>
    </row>
    <row r="1926" spans="1:3" x14ac:dyDescent="0.25">
      <c r="A1926" t="s">
        <v>321</v>
      </c>
      <c r="B1926">
        <v>8.4311219000000008</v>
      </c>
      <c r="C1926">
        <v>98.519492099999994</v>
      </c>
    </row>
    <row r="1927" spans="1:3" x14ac:dyDescent="0.25">
      <c r="A1927" t="s">
        <v>321</v>
      </c>
      <c r="B1927">
        <v>8.4311219000000008</v>
      </c>
      <c r="C1927">
        <v>98.519492099999994</v>
      </c>
    </row>
    <row r="1928" spans="1:3" x14ac:dyDescent="0.25">
      <c r="A1928" t="s">
        <v>321</v>
      </c>
      <c r="B1928">
        <v>8.4311219000000008</v>
      </c>
      <c r="C1928">
        <v>98.519492099999994</v>
      </c>
    </row>
    <row r="1929" spans="1:3" x14ac:dyDescent="0.25">
      <c r="A1929" t="s">
        <v>316</v>
      </c>
      <c r="B1929">
        <v>8.5079644000000005</v>
      </c>
      <c r="C1929">
        <v>98.682806799999994</v>
      </c>
    </row>
    <row r="1930" spans="1:3" x14ac:dyDescent="0.25">
      <c r="A1930" t="s">
        <v>3447</v>
      </c>
      <c r="B1930">
        <v>12.5655669</v>
      </c>
      <c r="C1930">
        <v>99.891609099999997</v>
      </c>
    </row>
    <row r="1931" spans="1:3" x14ac:dyDescent="0.25">
      <c r="A1931" t="s">
        <v>4</v>
      </c>
      <c r="B1931">
        <v>12.3443828</v>
      </c>
      <c r="C1931">
        <v>99.882089800000003</v>
      </c>
    </row>
    <row r="1932" spans="1:3" x14ac:dyDescent="0.25">
      <c r="A1932" t="s">
        <v>10</v>
      </c>
      <c r="B1932">
        <v>8.6938806999999994</v>
      </c>
      <c r="C1932">
        <v>98.254624699999994</v>
      </c>
    </row>
    <row r="1933" spans="1:3" x14ac:dyDescent="0.25">
      <c r="A1933" t="s">
        <v>10</v>
      </c>
      <c r="B1933">
        <v>7.9876630000000004</v>
      </c>
      <c r="C1933">
        <v>98.316648000000001</v>
      </c>
    </row>
    <row r="1934" spans="1:3" x14ac:dyDescent="0.25">
      <c r="A1934" t="s">
        <v>3207</v>
      </c>
      <c r="B1934">
        <v>8.5076968999999991</v>
      </c>
      <c r="C1934">
        <v>98.682523500000002</v>
      </c>
    </row>
    <row r="1935" spans="1:3" x14ac:dyDescent="0.25">
      <c r="A1935" t="s">
        <v>10</v>
      </c>
      <c r="B1935">
        <v>7.6392220000000002</v>
      </c>
      <c r="C1935">
        <v>99.034543999999997</v>
      </c>
    </row>
    <row r="1936" spans="1:3" x14ac:dyDescent="0.25">
      <c r="A1936" t="s">
        <v>4</v>
      </c>
      <c r="B1936">
        <v>11.0850358</v>
      </c>
      <c r="C1936">
        <v>99.453833099999997</v>
      </c>
    </row>
    <row r="1937" spans="1:3" x14ac:dyDescent="0.25">
      <c r="A1937" t="s">
        <v>10</v>
      </c>
      <c r="B1937">
        <v>13.29641</v>
      </c>
      <c r="C1937">
        <v>99.822760000000002</v>
      </c>
    </row>
    <row r="1938" spans="1:3" x14ac:dyDescent="0.25">
      <c r="A1938" t="s">
        <v>10</v>
      </c>
      <c r="B1938">
        <v>13.694514399999999</v>
      </c>
      <c r="C1938">
        <v>100.4792166</v>
      </c>
    </row>
    <row r="1939" spans="1:3" x14ac:dyDescent="0.25">
      <c r="A1939" t="s">
        <v>10</v>
      </c>
      <c r="B1939">
        <v>13.679010099999999</v>
      </c>
      <c r="C1939">
        <v>100.4962711</v>
      </c>
    </row>
    <row r="1940" spans="1:3" x14ac:dyDescent="0.25">
      <c r="A1940" t="s">
        <v>10</v>
      </c>
      <c r="B1940">
        <v>13.625211200000001</v>
      </c>
      <c r="C1940">
        <v>100.393579</v>
      </c>
    </row>
    <row r="1941" spans="1:3" x14ac:dyDescent="0.25">
      <c r="A1941" t="s">
        <v>10</v>
      </c>
      <c r="B1941">
        <v>13.613797699999999</v>
      </c>
      <c r="C1941">
        <v>100.59245110000001</v>
      </c>
    </row>
    <row r="1942" spans="1:3" x14ac:dyDescent="0.25">
      <c r="A1942" t="s">
        <v>10</v>
      </c>
      <c r="B1942">
        <v>13.1585491</v>
      </c>
      <c r="C1942">
        <v>100.92229469999999</v>
      </c>
    </row>
    <row r="1943" spans="1:3" x14ac:dyDescent="0.25">
      <c r="A1943" t="s">
        <v>10</v>
      </c>
      <c r="B1943">
        <v>14.6097153</v>
      </c>
      <c r="C1943">
        <v>103.0860019</v>
      </c>
    </row>
    <row r="1944" spans="1:3" x14ac:dyDescent="0.25">
      <c r="A1944" t="s">
        <v>16</v>
      </c>
      <c r="B1944">
        <v>14.6423785</v>
      </c>
      <c r="C1944">
        <v>104.0362461</v>
      </c>
    </row>
    <row r="1945" spans="1:3" x14ac:dyDescent="0.25">
      <c r="A1945" t="s">
        <v>4</v>
      </c>
      <c r="B1945">
        <v>15.1667016</v>
      </c>
      <c r="C1945">
        <v>105.3077155</v>
      </c>
    </row>
    <row r="1946" spans="1:3" x14ac:dyDescent="0.25">
      <c r="A1946" t="s">
        <v>10</v>
      </c>
      <c r="B1946">
        <v>15.487419299999999</v>
      </c>
      <c r="C1946">
        <v>105.2777509</v>
      </c>
    </row>
    <row r="1947" spans="1:3" x14ac:dyDescent="0.25">
      <c r="A1947" t="s">
        <v>16</v>
      </c>
      <c r="B1947">
        <v>15.7871308</v>
      </c>
      <c r="C1947">
        <v>104.9906629</v>
      </c>
    </row>
    <row r="1948" spans="1:3" x14ac:dyDescent="0.25">
      <c r="A1948" t="s">
        <v>16</v>
      </c>
      <c r="B1948">
        <v>16.618991999999999</v>
      </c>
      <c r="C1948">
        <v>104.73581419999999</v>
      </c>
    </row>
    <row r="1949" spans="1:3" x14ac:dyDescent="0.25">
      <c r="A1949" t="s">
        <v>16</v>
      </c>
      <c r="B1949">
        <v>18.0424617</v>
      </c>
      <c r="C1949">
        <v>103.7224824</v>
      </c>
    </row>
    <row r="1950" spans="1:3" x14ac:dyDescent="0.25">
      <c r="A1950" t="s">
        <v>16</v>
      </c>
      <c r="B1950">
        <v>18.017586999999999</v>
      </c>
      <c r="C1950">
        <v>103.2994042</v>
      </c>
    </row>
    <row r="1951" spans="1:3" x14ac:dyDescent="0.25">
      <c r="A1951" t="s">
        <v>16</v>
      </c>
      <c r="B1951">
        <v>17.968778499999999</v>
      </c>
      <c r="C1951">
        <v>103.0272554</v>
      </c>
    </row>
    <row r="1952" spans="1:3" x14ac:dyDescent="0.25">
      <c r="A1952" t="s">
        <v>10</v>
      </c>
      <c r="B1952">
        <v>17.9070395</v>
      </c>
      <c r="C1952">
        <v>102.7898393</v>
      </c>
    </row>
    <row r="1953" spans="1:3" x14ac:dyDescent="0.25">
      <c r="A1953" t="s">
        <v>10</v>
      </c>
      <c r="B1953">
        <v>17.859514999999998</v>
      </c>
      <c r="C1953">
        <v>102.7273624</v>
      </c>
    </row>
    <row r="1954" spans="1:3" x14ac:dyDescent="0.25">
      <c r="A1954" t="s">
        <v>16</v>
      </c>
      <c r="B1954">
        <v>17.6886923</v>
      </c>
      <c r="C1954">
        <v>102.4619951</v>
      </c>
    </row>
    <row r="1955" spans="1:3" x14ac:dyDescent="0.25">
      <c r="A1955" t="s">
        <v>16</v>
      </c>
      <c r="B1955">
        <v>19.4152752</v>
      </c>
      <c r="C1955">
        <v>100.88029779999999</v>
      </c>
    </row>
    <row r="1956" spans="1:3" x14ac:dyDescent="0.25">
      <c r="A1956" t="s">
        <v>10</v>
      </c>
      <c r="B1956">
        <v>20.055978499999998</v>
      </c>
      <c r="C1956">
        <v>99.874968600000003</v>
      </c>
    </row>
    <row r="1957" spans="1:3" x14ac:dyDescent="0.25">
      <c r="A1957" t="s">
        <v>29</v>
      </c>
      <c r="B1957">
        <v>9.7282568999999999</v>
      </c>
      <c r="C1957">
        <v>100.0012675</v>
      </c>
    </row>
    <row r="1958" spans="1:3" x14ac:dyDescent="0.25">
      <c r="A1958" t="s">
        <v>10</v>
      </c>
      <c r="B1958">
        <v>12.0422248</v>
      </c>
      <c r="C1958">
        <v>102.2982385</v>
      </c>
    </row>
    <row r="1959" spans="1:3" x14ac:dyDescent="0.25">
      <c r="A1959" t="s">
        <v>10</v>
      </c>
      <c r="B1959">
        <v>7.9876630000000004</v>
      </c>
      <c r="C1959">
        <v>98.316648000000001</v>
      </c>
    </row>
    <row r="1960" spans="1:3" x14ac:dyDescent="0.25">
      <c r="A1960" t="s">
        <v>151</v>
      </c>
      <c r="B1960">
        <v>7.8414818999999998</v>
      </c>
      <c r="C1960">
        <v>98.302540899999997</v>
      </c>
    </row>
    <row r="1961" spans="1:3" x14ac:dyDescent="0.25">
      <c r="A1961" t="s">
        <v>151</v>
      </c>
      <c r="B1961">
        <v>7.8414818999999998</v>
      </c>
      <c r="C1961">
        <v>98.302540899999997</v>
      </c>
    </row>
    <row r="1962" spans="1:3" x14ac:dyDescent="0.25">
      <c r="A1962" t="s">
        <v>10</v>
      </c>
      <c r="B1962">
        <v>7.9876630000000004</v>
      </c>
      <c r="C1962">
        <v>98.316648000000001</v>
      </c>
    </row>
    <row r="1963" spans="1:3" x14ac:dyDescent="0.25">
      <c r="A1963" t="s">
        <v>10</v>
      </c>
      <c r="B1963">
        <v>7.6392220000000002</v>
      </c>
      <c r="C1963">
        <v>99.034543999999997</v>
      </c>
    </row>
    <row r="1964" spans="1:3" x14ac:dyDescent="0.25">
      <c r="A1964" t="s">
        <v>10</v>
      </c>
      <c r="B1964">
        <v>13.1585491</v>
      </c>
      <c r="C1964">
        <v>100.92229469999999</v>
      </c>
    </row>
    <row r="1965" spans="1:3" x14ac:dyDescent="0.25">
      <c r="A1965" t="s">
        <v>236</v>
      </c>
      <c r="B1965">
        <v>9.4705852000000004</v>
      </c>
      <c r="C1965">
        <v>99.956957700000004</v>
      </c>
    </row>
    <row r="1966" spans="1:3" x14ac:dyDescent="0.25">
      <c r="A1966" t="s">
        <v>236</v>
      </c>
      <c r="B1966">
        <v>9.4705852000000004</v>
      </c>
      <c r="C1966">
        <v>99.956957700000004</v>
      </c>
    </row>
    <row r="1967" spans="1:3" x14ac:dyDescent="0.25">
      <c r="A1967" t="s">
        <v>3662</v>
      </c>
      <c r="B1967">
        <v>12.135530899999999</v>
      </c>
      <c r="C1967">
        <v>102.2762393</v>
      </c>
    </row>
    <row r="1968" spans="1:3" x14ac:dyDescent="0.25">
      <c r="A1968" t="s">
        <v>3662</v>
      </c>
      <c r="B1968">
        <v>12.135530899999999</v>
      </c>
      <c r="C1968">
        <v>102.2762393</v>
      </c>
    </row>
    <row r="1969" spans="1:3" x14ac:dyDescent="0.25">
      <c r="A1969" t="s">
        <v>4392</v>
      </c>
      <c r="B1969">
        <v>6.8672195</v>
      </c>
      <c r="C1969">
        <v>101.2726978</v>
      </c>
    </row>
    <row r="1970" spans="1:3" x14ac:dyDescent="0.25">
      <c r="A1970" t="s">
        <v>3177</v>
      </c>
      <c r="B1970">
        <v>8.8152279999999994</v>
      </c>
      <c r="C1970">
        <v>98.367152700000005</v>
      </c>
    </row>
    <row r="1971" spans="1:3" x14ac:dyDescent="0.25">
      <c r="A1971" t="s">
        <v>3177</v>
      </c>
      <c r="B1971">
        <v>8.8152279999999994</v>
      </c>
      <c r="C1971">
        <v>98.367152700000005</v>
      </c>
    </row>
    <row r="1972" spans="1:3" x14ac:dyDescent="0.25">
      <c r="A1972" t="s">
        <v>290</v>
      </c>
      <c r="B1972">
        <v>9.4270019999999999</v>
      </c>
      <c r="C1972">
        <v>99.152608000000001</v>
      </c>
    </row>
    <row r="1973" spans="1:3" x14ac:dyDescent="0.25">
      <c r="A1973" t="s">
        <v>3416</v>
      </c>
      <c r="B1973">
        <v>10.4824035</v>
      </c>
      <c r="C1973">
        <v>99.200936100000007</v>
      </c>
    </row>
    <row r="1974" spans="1:3" x14ac:dyDescent="0.25">
      <c r="A1974" t="s">
        <v>3295</v>
      </c>
      <c r="B1974">
        <v>6.9387011000000003</v>
      </c>
      <c r="C1974">
        <v>100.81424579999999</v>
      </c>
    </row>
    <row r="1975" spans="1:3" x14ac:dyDescent="0.25">
      <c r="A1975" t="s">
        <v>3822</v>
      </c>
      <c r="B1975">
        <v>17.685634199999999</v>
      </c>
      <c r="C1975">
        <v>102.493979</v>
      </c>
    </row>
    <row r="1976" spans="1:3" x14ac:dyDescent="0.25">
      <c r="A1976" t="s">
        <v>4393</v>
      </c>
      <c r="B1976">
        <v>12.7019977</v>
      </c>
      <c r="C1976">
        <v>101.1887945</v>
      </c>
    </row>
    <row r="1977" spans="1:3" x14ac:dyDescent="0.25">
      <c r="A1977" t="s">
        <v>4394</v>
      </c>
      <c r="B1977">
        <v>12.7017452</v>
      </c>
      <c r="C1977">
        <v>101.1884929</v>
      </c>
    </row>
    <row r="1978" spans="1:3" x14ac:dyDescent="0.25">
      <c r="A1978" t="s">
        <v>3533</v>
      </c>
      <c r="B1978">
        <v>13.327368</v>
      </c>
      <c r="C1978">
        <v>100.9393871</v>
      </c>
    </row>
    <row r="1979" spans="1:3" x14ac:dyDescent="0.25">
      <c r="A1979" t="s">
        <v>73</v>
      </c>
      <c r="B1979">
        <v>12.5592618</v>
      </c>
      <c r="C1979">
        <v>102.5427151</v>
      </c>
    </row>
    <row r="1980" spans="1:3" x14ac:dyDescent="0.25">
      <c r="A1980" t="s">
        <v>3252</v>
      </c>
      <c r="B1980">
        <v>7.3088585000000004</v>
      </c>
      <c r="C1980">
        <v>99.657892500000003</v>
      </c>
    </row>
    <row r="1981" spans="1:3" x14ac:dyDescent="0.25">
      <c r="A1981" t="s">
        <v>3252</v>
      </c>
      <c r="B1981">
        <v>7.3088585000000004</v>
      </c>
      <c r="C1981">
        <v>99.657892500000003</v>
      </c>
    </row>
    <row r="1982" spans="1:3" x14ac:dyDescent="0.25">
      <c r="A1982" t="s">
        <v>3240</v>
      </c>
      <c r="B1982">
        <v>7.7368826999999998</v>
      </c>
      <c r="C1982">
        <v>99.407471700000002</v>
      </c>
    </row>
    <row r="1983" spans="1:3" x14ac:dyDescent="0.25">
      <c r="A1983" t="s">
        <v>3240</v>
      </c>
      <c r="B1983">
        <v>7.7368826999999998</v>
      </c>
      <c r="C1983">
        <v>99.407471700000002</v>
      </c>
    </row>
    <row r="1984" spans="1:3" x14ac:dyDescent="0.25">
      <c r="A1984" t="s">
        <v>93</v>
      </c>
      <c r="B1984">
        <v>13.358563699999999</v>
      </c>
      <c r="C1984">
        <v>102.1892481</v>
      </c>
    </row>
    <row r="1985" spans="1:3" x14ac:dyDescent="0.25">
      <c r="A1985" t="s">
        <v>4134</v>
      </c>
      <c r="B1985">
        <v>9.7355093999999998</v>
      </c>
      <c r="C1985">
        <v>99.992252399999998</v>
      </c>
    </row>
    <row r="1986" spans="1:3" x14ac:dyDescent="0.25">
      <c r="A1986" t="s">
        <v>3872</v>
      </c>
      <c r="B1986">
        <v>17.7269714</v>
      </c>
      <c r="C1986">
        <v>100.67686689999999</v>
      </c>
    </row>
    <row r="1987" spans="1:3" x14ac:dyDescent="0.25">
      <c r="A1987" t="s">
        <v>3451</v>
      </c>
      <c r="B1987">
        <v>12.8154284</v>
      </c>
      <c r="C1987">
        <v>99.941945500000003</v>
      </c>
    </row>
    <row r="1988" spans="1:3" x14ac:dyDescent="0.25">
      <c r="A1988" t="s">
        <v>3243</v>
      </c>
      <c r="B1988">
        <v>7.4087589999999999</v>
      </c>
      <c r="C1988">
        <v>99.522734999999997</v>
      </c>
    </row>
    <row r="1989" spans="1:3" x14ac:dyDescent="0.25">
      <c r="A1989" t="s">
        <v>3243</v>
      </c>
      <c r="B1989">
        <v>7.4087589999999999</v>
      </c>
      <c r="C1989">
        <v>99.522734999999997</v>
      </c>
    </row>
    <row r="1990" spans="1:3" x14ac:dyDescent="0.25">
      <c r="A1990" t="s">
        <v>3339</v>
      </c>
      <c r="B1990">
        <v>7.6038712000000004</v>
      </c>
      <c r="C1990">
        <v>100.0552107</v>
      </c>
    </row>
    <row r="1991" spans="1:3" x14ac:dyDescent="0.25">
      <c r="A1991" t="s">
        <v>298</v>
      </c>
      <c r="B1991">
        <v>10.4780715</v>
      </c>
      <c r="C1991">
        <v>99.125913100000005</v>
      </c>
    </row>
    <row r="1992" spans="1:3" x14ac:dyDescent="0.25">
      <c r="A1992" t="s">
        <v>317</v>
      </c>
      <c r="B1992">
        <v>9.9728822000000008</v>
      </c>
      <c r="C1992">
        <v>98.644930599999995</v>
      </c>
    </row>
    <row r="1993" spans="1:3" x14ac:dyDescent="0.25">
      <c r="A1993" t="s">
        <v>317</v>
      </c>
      <c r="B1993">
        <v>9.9728822000000008</v>
      </c>
      <c r="C1993">
        <v>98.644930599999995</v>
      </c>
    </row>
    <row r="1994" spans="1:3" x14ac:dyDescent="0.25">
      <c r="A1994" t="s">
        <v>307</v>
      </c>
      <c r="B1994">
        <v>9.9434974999999994</v>
      </c>
      <c r="C1994">
        <v>99.061916299999993</v>
      </c>
    </row>
    <row r="1995" spans="1:3" x14ac:dyDescent="0.25">
      <c r="A1995" t="s">
        <v>320</v>
      </c>
      <c r="B1995">
        <v>9.5816859999999995</v>
      </c>
      <c r="C1995">
        <v>98.583105900000007</v>
      </c>
    </row>
    <row r="1996" spans="1:3" x14ac:dyDescent="0.25">
      <c r="A1996" t="s">
        <v>84</v>
      </c>
      <c r="B1996">
        <v>12.2029947</v>
      </c>
      <c r="C1996">
        <v>102.3333834</v>
      </c>
    </row>
    <row r="1997" spans="1:3" x14ac:dyDescent="0.25">
      <c r="A1997" t="s">
        <v>84</v>
      </c>
      <c r="B1997">
        <v>12.2029947</v>
      </c>
      <c r="C1997">
        <v>102.3333834</v>
      </c>
    </row>
    <row r="1998" spans="1:3" x14ac:dyDescent="0.25">
      <c r="A1998" t="s">
        <v>3762</v>
      </c>
      <c r="B1998">
        <v>16.916731500000001</v>
      </c>
      <c r="C1998">
        <v>104.68078370000001</v>
      </c>
    </row>
    <row r="1999" spans="1:3" x14ac:dyDescent="0.25">
      <c r="A1999" t="s">
        <v>121</v>
      </c>
      <c r="B1999">
        <v>17.456021700000001</v>
      </c>
      <c r="C1999">
        <v>101.3676253</v>
      </c>
    </row>
    <row r="2000" spans="1:3" x14ac:dyDescent="0.25">
      <c r="A2000" t="s">
        <v>3372</v>
      </c>
      <c r="B2000">
        <v>8.6663633000000004</v>
      </c>
      <c r="C2000">
        <v>99.907245900000007</v>
      </c>
    </row>
    <row r="2001" spans="1:3" x14ac:dyDescent="0.25">
      <c r="A2001" t="s">
        <v>3266</v>
      </c>
      <c r="B2001">
        <v>6.8191778000000003</v>
      </c>
      <c r="C2001">
        <v>99.936869900000005</v>
      </c>
    </row>
    <row r="2002" spans="1:3" x14ac:dyDescent="0.25">
      <c r="A2002" t="s">
        <v>3266</v>
      </c>
      <c r="B2002">
        <v>6.8191778000000003</v>
      </c>
      <c r="C2002">
        <v>99.936869900000005</v>
      </c>
    </row>
    <row r="2003" spans="1:3" x14ac:dyDescent="0.25">
      <c r="A2003" t="s">
        <v>3269</v>
      </c>
      <c r="B2003">
        <v>6.7925591000000001</v>
      </c>
      <c r="C2003">
        <v>99.961908199999996</v>
      </c>
    </row>
    <row r="2004" spans="1:3" x14ac:dyDescent="0.25">
      <c r="A2004" t="s">
        <v>3404</v>
      </c>
      <c r="B2004">
        <v>9.1336771999999993</v>
      </c>
      <c r="C2004">
        <v>99.316031300000006</v>
      </c>
    </row>
    <row r="2005" spans="1:3" x14ac:dyDescent="0.25">
      <c r="A2005" t="s">
        <v>4093</v>
      </c>
      <c r="B2005">
        <v>14.117603000000001</v>
      </c>
      <c r="C2005">
        <v>99.438803199999995</v>
      </c>
    </row>
    <row r="2006" spans="1:3" x14ac:dyDescent="0.25">
      <c r="A2006" t="s">
        <v>152</v>
      </c>
      <c r="B2006">
        <v>18.747225100000001</v>
      </c>
      <c r="C2006">
        <v>100.75655089999999</v>
      </c>
    </row>
    <row r="2007" spans="1:3" x14ac:dyDescent="0.25">
      <c r="A2007" t="s">
        <v>3175</v>
      </c>
      <c r="B2007">
        <v>9.2264120999999992</v>
      </c>
      <c r="C2007">
        <v>98.387094899999994</v>
      </c>
    </row>
    <row r="2008" spans="1:3" x14ac:dyDescent="0.25">
      <c r="A2008" t="s">
        <v>3109</v>
      </c>
      <c r="B2008">
        <v>12.0728933</v>
      </c>
      <c r="C2008">
        <v>99.859471400000004</v>
      </c>
    </row>
    <row r="2009" spans="1:3" x14ac:dyDescent="0.25">
      <c r="A2009" t="s">
        <v>3109</v>
      </c>
      <c r="B2009">
        <v>12.0728933</v>
      </c>
      <c r="C2009">
        <v>99.859471400000004</v>
      </c>
    </row>
    <row r="2010" spans="1:3" x14ac:dyDescent="0.25">
      <c r="A2010" t="s">
        <v>3696</v>
      </c>
      <c r="B2010">
        <v>14.412386400000001</v>
      </c>
      <c r="C2010">
        <v>103.21852629999999</v>
      </c>
    </row>
    <row r="2011" spans="1:3" x14ac:dyDescent="0.25">
      <c r="A2011" t="s">
        <v>3999</v>
      </c>
      <c r="B2011">
        <v>19.5589674</v>
      </c>
      <c r="C2011">
        <v>98.636147300000005</v>
      </c>
    </row>
    <row r="2012" spans="1:3" x14ac:dyDescent="0.25">
      <c r="A2012" t="s">
        <v>71</v>
      </c>
      <c r="B2012">
        <v>17.860228299999999</v>
      </c>
      <c r="C2012">
        <v>102.7498643</v>
      </c>
    </row>
    <row r="2013" spans="1:3" x14ac:dyDescent="0.25">
      <c r="A2013" t="s">
        <v>105</v>
      </c>
      <c r="B2013">
        <v>12.4797107</v>
      </c>
      <c r="C2013">
        <v>102.0697401</v>
      </c>
    </row>
    <row r="2014" spans="1:3" x14ac:dyDescent="0.25">
      <c r="A2014" t="s">
        <v>3851</v>
      </c>
      <c r="B2014">
        <v>17.878792600000001</v>
      </c>
      <c r="C2014">
        <v>101.6556006</v>
      </c>
    </row>
    <row r="2015" spans="1:3" x14ac:dyDescent="0.25">
      <c r="A2015" t="s">
        <v>3731</v>
      </c>
      <c r="B2015">
        <v>15.490372199999999</v>
      </c>
      <c r="C2015">
        <v>105.2689221</v>
      </c>
    </row>
    <row r="2016" spans="1:3" x14ac:dyDescent="0.25">
      <c r="A2016" t="s">
        <v>302</v>
      </c>
      <c r="B2016">
        <v>10.2351233</v>
      </c>
      <c r="C2016">
        <v>99.107729699999993</v>
      </c>
    </row>
    <row r="2017" spans="1:3" x14ac:dyDescent="0.25">
      <c r="A2017" t="s">
        <v>302</v>
      </c>
      <c r="B2017">
        <v>10.2351233</v>
      </c>
      <c r="C2017">
        <v>99.107729699999993</v>
      </c>
    </row>
    <row r="2018" spans="1:3" x14ac:dyDescent="0.25">
      <c r="A2018" t="s">
        <v>300</v>
      </c>
      <c r="B2018">
        <v>10.237163799999999</v>
      </c>
      <c r="C2018">
        <v>99.121361300000004</v>
      </c>
    </row>
    <row r="2019" spans="1:3" x14ac:dyDescent="0.25">
      <c r="A2019" t="s">
        <v>3267</v>
      </c>
      <c r="B2019">
        <v>6.8340274000000001</v>
      </c>
      <c r="C2019">
        <v>100.0994762</v>
      </c>
    </row>
    <row r="2020" spans="1:3" x14ac:dyDescent="0.25">
      <c r="A2020" t="s">
        <v>3589</v>
      </c>
      <c r="B2020">
        <v>12.691205</v>
      </c>
      <c r="C2020">
        <v>100.892382</v>
      </c>
    </row>
    <row r="2021" spans="1:3" x14ac:dyDescent="0.25">
      <c r="A2021" t="s">
        <v>328</v>
      </c>
      <c r="B2021">
        <v>8.6939685000000004</v>
      </c>
      <c r="C2021">
        <v>98.254539800000003</v>
      </c>
    </row>
    <row r="2022" spans="1:3" x14ac:dyDescent="0.25">
      <c r="A2022" t="s">
        <v>3583</v>
      </c>
      <c r="B2022">
        <v>12.7591812</v>
      </c>
      <c r="C2022">
        <v>100.9031703</v>
      </c>
    </row>
    <row r="2023" spans="1:3" x14ac:dyDescent="0.25">
      <c r="A2023" t="s">
        <v>3367</v>
      </c>
      <c r="B2023">
        <v>8.4328687000000002</v>
      </c>
      <c r="C2023">
        <v>99.948415800000006</v>
      </c>
    </row>
    <row r="2024" spans="1:3" x14ac:dyDescent="0.25">
      <c r="A2024" t="s">
        <v>3369</v>
      </c>
      <c r="B2024">
        <v>8.2566503000000004</v>
      </c>
      <c r="C2024">
        <v>100.00708299999999</v>
      </c>
    </row>
    <row r="2025" spans="1:3" x14ac:dyDescent="0.25">
      <c r="A2025" t="s">
        <v>3638</v>
      </c>
      <c r="B2025">
        <v>12.648567999999999</v>
      </c>
      <c r="C2025">
        <v>102.027911</v>
      </c>
    </row>
    <row r="2026" spans="1:3" x14ac:dyDescent="0.25">
      <c r="A2026" t="s">
        <v>248</v>
      </c>
      <c r="B2026">
        <v>9.0034451999999998</v>
      </c>
      <c r="C2026">
        <v>99.881640599999997</v>
      </c>
    </row>
    <row r="2027" spans="1:3" x14ac:dyDescent="0.25">
      <c r="A2027" t="s">
        <v>74</v>
      </c>
      <c r="B2027">
        <v>13.7640925</v>
      </c>
      <c r="C2027">
        <v>102.5276681</v>
      </c>
    </row>
    <row r="2028" spans="1:3" x14ac:dyDescent="0.25">
      <c r="A2028" t="s">
        <v>3195</v>
      </c>
      <c r="B2028">
        <v>8.0498206999999997</v>
      </c>
      <c r="C2028">
        <v>98.409301099999993</v>
      </c>
    </row>
    <row r="2029" spans="1:3" x14ac:dyDescent="0.25">
      <c r="A2029" t="s">
        <v>3195</v>
      </c>
      <c r="B2029">
        <v>8.0498206999999997</v>
      </c>
      <c r="C2029">
        <v>98.409301099999993</v>
      </c>
    </row>
    <row r="2030" spans="1:3" x14ac:dyDescent="0.25">
      <c r="A2030" t="s">
        <v>3195</v>
      </c>
      <c r="B2030">
        <v>8.0498206999999997</v>
      </c>
      <c r="C2030">
        <v>98.409301099999993</v>
      </c>
    </row>
    <row r="2031" spans="1:3" x14ac:dyDescent="0.25">
      <c r="A2031" t="s">
        <v>3195</v>
      </c>
      <c r="B2031">
        <v>8.0498206999999997</v>
      </c>
      <c r="C2031">
        <v>98.409301099999993</v>
      </c>
    </row>
    <row r="2032" spans="1:3" x14ac:dyDescent="0.25">
      <c r="A2032" t="s">
        <v>239</v>
      </c>
      <c r="B2032">
        <v>13.3570654</v>
      </c>
      <c r="C2032">
        <v>99.938329400000001</v>
      </c>
    </row>
    <row r="2033" spans="1:3" x14ac:dyDescent="0.25">
      <c r="A2033" t="s">
        <v>3523</v>
      </c>
      <c r="B2033">
        <v>13.387742100000001</v>
      </c>
      <c r="C2033">
        <v>100.98785549999999</v>
      </c>
    </row>
    <row r="2034" spans="1:3" x14ac:dyDescent="0.25">
      <c r="A2034" t="s">
        <v>283</v>
      </c>
      <c r="B2034">
        <v>9.1773529000000007</v>
      </c>
      <c r="C2034">
        <v>99.366029299999994</v>
      </c>
    </row>
    <row r="2035" spans="1:3" x14ac:dyDescent="0.25">
      <c r="A2035" t="s">
        <v>112</v>
      </c>
      <c r="B2035">
        <v>17.510217999999998</v>
      </c>
      <c r="C2035">
        <v>101.724493</v>
      </c>
    </row>
    <row r="2036" spans="1:3" x14ac:dyDescent="0.25">
      <c r="A2036" t="s">
        <v>3241</v>
      </c>
      <c r="B2036">
        <v>7.5188753000000004</v>
      </c>
      <c r="C2036">
        <v>99.347229400000003</v>
      </c>
    </row>
    <row r="2037" spans="1:3" x14ac:dyDescent="0.25">
      <c r="A2037" t="s">
        <v>3241</v>
      </c>
      <c r="B2037">
        <v>7.5188753000000004</v>
      </c>
      <c r="C2037">
        <v>99.347229400000003</v>
      </c>
    </row>
    <row r="2038" spans="1:3" x14ac:dyDescent="0.25">
      <c r="A2038" t="s">
        <v>3241</v>
      </c>
      <c r="B2038">
        <v>7.5188753000000004</v>
      </c>
      <c r="C2038">
        <v>99.347229400000003</v>
      </c>
    </row>
    <row r="2039" spans="1:3" x14ac:dyDescent="0.25">
      <c r="A2039" t="s">
        <v>3717</v>
      </c>
      <c r="B2039">
        <v>14.7035006</v>
      </c>
      <c r="C2039">
        <v>104.20084439999999</v>
      </c>
    </row>
    <row r="2040" spans="1:3" x14ac:dyDescent="0.25">
      <c r="A2040" t="s">
        <v>175</v>
      </c>
      <c r="B2040">
        <v>20.0373664</v>
      </c>
      <c r="C2040">
        <v>100.3785515</v>
      </c>
    </row>
    <row r="2041" spans="1:3" x14ac:dyDescent="0.25">
      <c r="A2041" t="s">
        <v>3737</v>
      </c>
      <c r="B2041">
        <v>16.216993899999999</v>
      </c>
      <c r="C2041">
        <v>105.00355070000001</v>
      </c>
    </row>
    <row r="2042" spans="1:3" x14ac:dyDescent="0.25">
      <c r="A2042" t="s">
        <v>3257</v>
      </c>
      <c r="B2042">
        <v>7.3298471999999997</v>
      </c>
      <c r="C2042">
        <v>99.804255699999999</v>
      </c>
    </row>
    <row r="2043" spans="1:3" x14ac:dyDescent="0.25">
      <c r="A2043" t="s">
        <v>17</v>
      </c>
      <c r="B2043">
        <v>17.054979199999998</v>
      </c>
      <c r="C2043">
        <v>104.6749042</v>
      </c>
    </row>
    <row r="2044" spans="1:3" x14ac:dyDescent="0.25">
      <c r="A2044" t="s">
        <v>3639</v>
      </c>
      <c r="B2044">
        <v>12.499180000000001</v>
      </c>
      <c r="C2044">
        <v>102.146523</v>
      </c>
    </row>
    <row r="2045" spans="1:3" x14ac:dyDescent="0.25">
      <c r="A2045" t="s">
        <v>245</v>
      </c>
      <c r="B2045">
        <v>20.439014199999999</v>
      </c>
      <c r="C2045">
        <v>99.894849600000001</v>
      </c>
    </row>
    <row r="2046" spans="1:3" x14ac:dyDescent="0.25">
      <c r="A2046" t="s">
        <v>247</v>
      </c>
      <c r="B2046">
        <v>20.325821600000001</v>
      </c>
      <c r="C2046">
        <v>99.883117200000001</v>
      </c>
    </row>
    <row r="2047" spans="1:3" x14ac:dyDescent="0.25">
      <c r="A2047" t="s">
        <v>253</v>
      </c>
      <c r="B2047">
        <v>20.267724999999999</v>
      </c>
      <c r="C2047">
        <v>99.859976500000002</v>
      </c>
    </row>
    <row r="2048" spans="1:3" x14ac:dyDescent="0.25">
      <c r="A2048" t="s">
        <v>3778</v>
      </c>
      <c r="B2048">
        <v>17.929502800000002</v>
      </c>
      <c r="C2048">
        <v>103.96153820000001</v>
      </c>
    </row>
    <row r="2049" spans="1:3" x14ac:dyDescent="0.25">
      <c r="A2049" t="s">
        <v>183</v>
      </c>
      <c r="B2049">
        <v>19.560033600000001</v>
      </c>
      <c r="C2049">
        <v>100.29740580000001</v>
      </c>
    </row>
    <row r="2050" spans="1:3" x14ac:dyDescent="0.25">
      <c r="A2050" t="s">
        <v>3720</v>
      </c>
      <c r="B2050">
        <v>14.7309921</v>
      </c>
      <c r="C2050">
        <v>104.3557686</v>
      </c>
    </row>
    <row r="2051" spans="1:3" x14ac:dyDescent="0.25">
      <c r="A2051" t="s">
        <v>3338</v>
      </c>
      <c r="B2051">
        <v>7.6656823999999997</v>
      </c>
      <c r="C2051">
        <v>100.02393240000001</v>
      </c>
    </row>
    <row r="2052" spans="1:3" x14ac:dyDescent="0.25">
      <c r="A2052" t="s">
        <v>232</v>
      </c>
      <c r="B2052">
        <v>9.4473830000000003</v>
      </c>
      <c r="C2052">
        <v>100.0051368</v>
      </c>
    </row>
    <row r="2053" spans="1:3" x14ac:dyDescent="0.25">
      <c r="A2053" t="s">
        <v>232</v>
      </c>
      <c r="B2053">
        <v>9.4473830000000003</v>
      </c>
      <c r="C2053">
        <v>100.0051368</v>
      </c>
    </row>
    <row r="2054" spans="1:3" x14ac:dyDescent="0.25">
      <c r="A2054" t="s">
        <v>3586</v>
      </c>
      <c r="B2054">
        <v>12.7291761</v>
      </c>
      <c r="C2054">
        <v>100.9833603</v>
      </c>
    </row>
    <row r="2055" spans="1:3" x14ac:dyDescent="0.25">
      <c r="A2055" t="s">
        <v>3368</v>
      </c>
      <c r="B2055">
        <v>8.3513336000000002</v>
      </c>
      <c r="C2055">
        <v>100.0616181</v>
      </c>
    </row>
    <row r="2056" spans="1:3" x14ac:dyDescent="0.25">
      <c r="A2056" t="s">
        <v>3365</v>
      </c>
      <c r="B2056">
        <v>8.3398321000000006</v>
      </c>
      <c r="C2056">
        <v>100.17039010000001</v>
      </c>
    </row>
    <row r="2057" spans="1:3" x14ac:dyDescent="0.25">
      <c r="A2057" t="s">
        <v>4064</v>
      </c>
      <c r="B2057">
        <v>16.4803742</v>
      </c>
      <c r="C2057">
        <v>98.806334500000006</v>
      </c>
    </row>
    <row r="2058" spans="1:3" x14ac:dyDescent="0.25">
      <c r="A2058" t="s">
        <v>3330</v>
      </c>
      <c r="B2058">
        <v>7.2879982999999999</v>
      </c>
      <c r="C2058">
        <v>100.1550951</v>
      </c>
    </row>
    <row r="2059" spans="1:3" x14ac:dyDescent="0.25">
      <c r="A2059" t="s">
        <v>149</v>
      </c>
      <c r="B2059">
        <v>17.996343899999999</v>
      </c>
      <c r="C2059">
        <v>100.87689760000001</v>
      </c>
    </row>
    <row r="2060" spans="1:3" x14ac:dyDescent="0.25">
      <c r="A2060" t="s">
        <v>3134</v>
      </c>
      <c r="B2060">
        <v>10.412145000000001</v>
      </c>
      <c r="C2060">
        <v>98.779617900000005</v>
      </c>
    </row>
    <row r="2061" spans="1:3" x14ac:dyDescent="0.25">
      <c r="A2061" t="s">
        <v>284</v>
      </c>
      <c r="B2061">
        <v>9.1525397000000002</v>
      </c>
      <c r="C2061">
        <v>99.360045999999997</v>
      </c>
    </row>
    <row r="2062" spans="1:3" x14ac:dyDescent="0.25">
      <c r="A2062" t="s">
        <v>3746</v>
      </c>
      <c r="B2062">
        <v>16.551752799999999</v>
      </c>
      <c r="C2062">
        <v>104.71898640000001</v>
      </c>
    </row>
    <row r="2063" spans="1:3" x14ac:dyDescent="0.25">
      <c r="A2063" t="s">
        <v>3789</v>
      </c>
      <c r="B2063">
        <v>18.362380999999999</v>
      </c>
      <c r="C2063">
        <v>103.645343</v>
      </c>
    </row>
    <row r="2064" spans="1:3" x14ac:dyDescent="0.25">
      <c r="A2064" t="s">
        <v>3795</v>
      </c>
      <c r="B2064">
        <v>18.018623600000002</v>
      </c>
      <c r="C2064">
        <v>103.08200239999999</v>
      </c>
    </row>
    <row r="2065" spans="1:3" x14ac:dyDescent="0.25">
      <c r="A2065" t="s">
        <v>3362</v>
      </c>
      <c r="B2065">
        <v>8.0892712000000007</v>
      </c>
      <c r="C2065">
        <v>100.1338196</v>
      </c>
    </row>
    <row r="2066" spans="1:3" x14ac:dyDescent="0.25">
      <c r="A2066" t="s">
        <v>4113</v>
      </c>
      <c r="B2066">
        <v>14.0017947</v>
      </c>
      <c r="C2066">
        <v>99.519148299999998</v>
      </c>
    </row>
    <row r="2067" spans="1:3" x14ac:dyDescent="0.25">
      <c r="A2067" t="s">
        <v>3530</v>
      </c>
      <c r="B2067">
        <v>13.354436</v>
      </c>
      <c r="C2067">
        <v>100.983048</v>
      </c>
    </row>
    <row r="2068" spans="1:3" x14ac:dyDescent="0.25">
      <c r="A2068" t="s">
        <v>3373</v>
      </c>
      <c r="B2068">
        <v>8.5620486000000007</v>
      </c>
      <c r="C2068">
        <v>99.948444100000003</v>
      </c>
    </row>
    <row r="2069" spans="1:3" x14ac:dyDescent="0.25">
      <c r="A2069" t="s">
        <v>3276</v>
      </c>
      <c r="B2069">
        <v>6.7209953000000002</v>
      </c>
      <c r="C2069">
        <v>100.69552969999999</v>
      </c>
    </row>
    <row r="2070" spans="1:3" x14ac:dyDescent="0.25">
      <c r="A2070" t="s">
        <v>3303</v>
      </c>
      <c r="B2070">
        <v>6.9641321999999999</v>
      </c>
      <c r="C2070">
        <v>100.5233607</v>
      </c>
    </row>
    <row r="2071" spans="1:3" x14ac:dyDescent="0.25">
      <c r="A2071" t="s">
        <v>3780</v>
      </c>
      <c r="B2071">
        <v>17.9615905</v>
      </c>
      <c r="C2071">
        <v>104.21083419999999</v>
      </c>
    </row>
    <row r="2072" spans="1:3" x14ac:dyDescent="0.25">
      <c r="A2072" t="s">
        <v>3700</v>
      </c>
      <c r="B2072">
        <v>14.324389099999999</v>
      </c>
      <c r="C2072">
        <v>102.75230259999999</v>
      </c>
    </row>
    <row r="2073" spans="1:3" x14ac:dyDescent="0.25">
      <c r="A2073" t="s">
        <v>4063</v>
      </c>
      <c r="B2073">
        <v>16.524207700000002</v>
      </c>
      <c r="C2073">
        <v>98.704058599999996</v>
      </c>
    </row>
    <row r="2074" spans="1:3" x14ac:dyDescent="0.25">
      <c r="A2074" t="s">
        <v>4058</v>
      </c>
      <c r="B2074">
        <v>16.700593999999999</v>
      </c>
      <c r="C2074">
        <v>98.537034000000006</v>
      </c>
    </row>
    <row r="2075" spans="1:3" x14ac:dyDescent="0.25">
      <c r="A2075" t="s">
        <v>261</v>
      </c>
      <c r="B2075">
        <v>20.137007000000001</v>
      </c>
      <c r="C2075">
        <v>99.838150200000001</v>
      </c>
    </row>
    <row r="2076" spans="1:3" x14ac:dyDescent="0.25">
      <c r="A2076" t="s">
        <v>3297</v>
      </c>
      <c r="B2076">
        <v>6.9162011999999997</v>
      </c>
      <c r="C2076">
        <v>100.7324765</v>
      </c>
    </row>
    <row r="2077" spans="1:3" x14ac:dyDescent="0.25">
      <c r="A2077" t="s">
        <v>3261</v>
      </c>
      <c r="B2077">
        <v>6.8801449999999997</v>
      </c>
      <c r="C2077">
        <v>99.783966399999997</v>
      </c>
    </row>
    <row r="2078" spans="1:3" x14ac:dyDescent="0.25">
      <c r="A2078" t="s">
        <v>3261</v>
      </c>
      <c r="B2078">
        <v>6.8801449999999997</v>
      </c>
      <c r="C2078">
        <v>99.783966399999997</v>
      </c>
    </row>
    <row r="2079" spans="1:3" x14ac:dyDescent="0.25">
      <c r="A2079" t="s">
        <v>3461</v>
      </c>
      <c r="B2079">
        <v>13.2151785</v>
      </c>
      <c r="C2079">
        <v>99.978385399999993</v>
      </c>
    </row>
    <row r="2080" spans="1:3" x14ac:dyDescent="0.25">
      <c r="A2080" t="s">
        <v>3277</v>
      </c>
      <c r="B2080">
        <v>6.7370758999999998</v>
      </c>
      <c r="C2080">
        <v>100.9331626</v>
      </c>
    </row>
    <row r="2081" spans="1:3" x14ac:dyDescent="0.25">
      <c r="A2081" t="s">
        <v>3277</v>
      </c>
      <c r="B2081">
        <v>6.7370758999999998</v>
      </c>
      <c r="C2081">
        <v>100.9331626</v>
      </c>
    </row>
    <row r="2082" spans="1:3" x14ac:dyDescent="0.25">
      <c r="A2082" t="s">
        <v>3786</v>
      </c>
      <c r="B2082">
        <v>18.298543299999999</v>
      </c>
      <c r="C2082">
        <v>103.30127160000001</v>
      </c>
    </row>
    <row r="2083" spans="1:3" x14ac:dyDescent="0.25">
      <c r="A2083" t="s">
        <v>3317</v>
      </c>
      <c r="B2083">
        <v>7.1958969000000002</v>
      </c>
      <c r="C2083">
        <v>100.3429447</v>
      </c>
    </row>
    <row r="2084" spans="1:3" x14ac:dyDescent="0.25">
      <c r="A2084" t="s">
        <v>3331</v>
      </c>
      <c r="B2084">
        <v>7.3908449999999997</v>
      </c>
      <c r="C2084">
        <v>100.2527142</v>
      </c>
    </row>
    <row r="2085" spans="1:3" x14ac:dyDescent="0.25">
      <c r="A2085" t="s">
        <v>3459</v>
      </c>
      <c r="B2085">
        <v>13.095188</v>
      </c>
      <c r="C2085">
        <v>100.062354</v>
      </c>
    </row>
    <row r="2086" spans="1:3" x14ac:dyDescent="0.25">
      <c r="A2086" t="s">
        <v>2853</v>
      </c>
      <c r="B2086">
        <v>7.8282185000000002</v>
      </c>
      <c r="C2086">
        <v>98.301808300000005</v>
      </c>
    </row>
    <row r="2087" spans="1:3" x14ac:dyDescent="0.25">
      <c r="A2087" t="s">
        <v>2853</v>
      </c>
      <c r="B2087">
        <v>7.8282185000000002</v>
      </c>
      <c r="C2087">
        <v>98.301808300000005</v>
      </c>
    </row>
    <row r="2088" spans="1:3" x14ac:dyDescent="0.25">
      <c r="A2088" t="s">
        <v>3722</v>
      </c>
      <c r="B2088">
        <v>14.634979</v>
      </c>
      <c r="C2088">
        <v>104.64681899999999</v>
      </c>
    </row>
    <row r="2089" spans="1:3" x14ac:dyDescent="0.25">
      <c r="A2089" t="s">
        <v>4018</v>
      </c>
      <c r="B2089">
        <v>18.161357800000001</v>
      </c>
      <c r="C2089">
        <v>97.930250000000001</v>
      </c>
    </row>
    <row r="2090" spans="1:3" x14ac:dyDescent="0.25">
      <c r="A2090" t="s">
        <v>86</v>
      </c>
      <c r="B2090">
        <v>13.458064</v>
      </c>
      <c r="C2090">
        <v>102.30439819999999</v>
      </c>
    </row>
    <row r="2091" spans="1:3" x14ac:dyDescent="0.25">
      <c r="A2091" t="s">
        <v>3366</v>
      </c>
      <c r="B2091">
        <v>8.3361438000000003</v>
      </c>
      <c r="C2091">
        <v>100.149608</v>
      </c>
    </row>
    <row r="2092" spans="1:3" x14ac:dyDescent="0.25">
      <c r="A2092" t="s">
        <v>3526</v>
      </c>
      <c r="B2092">
        <v>13.3816112</v>
      </c>
      <c r="C2092">
        <v>100.99238920000001</v>
      </c>
    </row>
    <row r="2093" spans="1:3" x14ac:dyDescent="0.25">
      <c r="A2093" t="s">
        <v>282</v>
      </c>
      <c r="B2093">
        <v>20.0541026</v>
      </c>
      <c r="C2093">
        <v>99.394132200000001</v>
      </c>
    </row>
    <row r="2094" spans="1:3" x14ac:dyDescent="0.25">
      <c r="A2094" t="s">
        <v>287</v>
      </c>
      <c r="B2094">
        <v>19.937187300000001</v>
      </c>
      <c r="C2094">
        <v>99.230126400000003</v>
      </c>
    </row>
    <row r="2095" spans="1:3" x14ac:dyDescent="0.25">
      <c r="A2095" t="s">
        <v>96</v>
      </c>
      <c r="B2095">
        <v>12.6004779</v>
      </c>
      <c r="C2095">
        <v>102.1212945</v>
      </c>
    </row>
    <row r="2096" spans="1:3" x14ac:dyDescent="0.25">
      <c r="A2096" t="s">
        <v>96</v>
      </c>
      <c r="B2096">
        <v>12.5958462</v>
      </c>
      <c r="C2096">
        <v>102.14040369999999</v>
      </c>
    </row>
    <row r="2097" spans="1:3" x14ac:dyDescent="0.25">
      <c r="A2097" t="s">
        <v>92</v>
      </c>
      <c r="B2097">
        <v>12.460957199999999</v>
      </c>
      <c r="C2097">
        <v>102.228146</v>
      </c>
    </row>
    <row r="2098" spans="1:3" x14ac:dyDescent="0.25">
      <c r="A2098" t="s">
        <v>92</v>
      </c>
      <c r="B2098">
        <v>12.460957199999999</v>
      </c>
      <c r="C2098">
        <v>102.228146</v>
      </c>
    </row>
    <row r="2099" spans="1:3" x14ac:dyDescent="0.25">
      <c r="A2099" t="s">
        <v>313</v>
      </c>
      <c r="B2099">
        <v>8.3800413999999996</v>
      </c>
      <c r="C2099">
        <v>98.741555199999993</v>
      </c>
    </row>
    <row r="2100" spans="1:3" x14ac:dyDescent="0.25">
      <c r="A2100" t="s">
        <v>313</v>
      </c>
      <c r="B2100">
        <v>8.3800413999999996</v>
      </c>
      <c r="C2100">
        <v>98.741555199999993</v>
      </c>
    </row>
    <row r="2101" spans="1:3" x14ac:dyDescent="0.25">
      <c r="A2101" t="s">
        <v>113</v>
      </c>
      <c r="B2101">
        <v>12.7135392</v>
      </c>
      <c r="C2101">
        <v>101.7094989</v>
      </c>
    </row>
    <row r="2102" spans="1:3" x14ac:dyDescent="0.25">
      <c r="A2102" t="s">
        <v>3172</v>
      </c>
      <c r="B2102">
        <v>9.3769749999999998</v>
      </c>
      <c r="C2102">
        <v>98.419578000000001</v>
      </c>
    </row>
    <row r="2103" spans="1:3" x14ac:dyDescent="0.25">
      <c r="A2103" t="s">
        <v>179</v>
      </c>
      <c r="B2103">
        <v>19.598149100000001</v>
      </c>
      <c r="C2103">
        <v>100.32252029999999</v>
      </c>
    </row>
    <row r="2104" spans="1:3" x14ac:dyDescent="0.25">
      <c r="A2104" t="s">
        <v>3255</v>
      </c>
      <c r="B2104">
        <v>7.2081365000000002</v>
      </c>
      <c r="C2104">
        <v>99.716714400000001</v>
      </c>
    </row>
    <row r="2105" spans="1:3" x14ac:dyDescent="0.25">
      <c r="A2105" t="s">
        <v>3255</v>
      </c>
      <c r="B2105">
        <v>7.2081365000000002</v>
      </c>
      <c r="C2105">
        <v>99.716714400000001</v>
      </c>
    </row>
    <row r="2106" spans="1:3" x14ac:dyDescent="0.25">
      <c r="A2106" t="s">
        <v>3307</v>
      </c>
      <c r="B2106">
        <v>7.1525480999999997</v>
      </c>
      <c r="C2106">
        <v>100.5998785</v>
      </c>
    </row>
    <row r="2107" spans="1:3" x14ac:dyDescent="0.25">
      <c r="A2107" t="s">
        <v>3733</v>
      </c>
      <c r="B2107">
        <v>16.039767999999999</v>
      </c>
      <c r="C2107">
        <v>105.2232544</v>
      </c>
    </row>
    <row r="2108" spans="1:3" x14ac:dyDescent="0.25">
      <c r="A2108" t="s">
        <v>4254</v>
      </c>
      <c r="B2108">
        <v>7.8420243999999997</v>
      </c>
      <c r="C2108">
        <v>98.334422700000005</v>
      </c>
    </row>
    <row r="2109" spans="1:3" x14ac:dyDescent="0.25">
      <c r="A2109" t="s">
        <v>4254</v>
      </c>
      <c r="B2109">
        <v>7.8420243999999997</v>
      </c>
      <c r="C2109">
        <v>98.334422700000005</v>
      </c>
    </row>
    <row r="2110" spans="1:3" x14ac:dyDescent="0.25">
      <c r="A2110" t="s">
        <v>4078</v>
      </c>
      <c r="B2110">
        <v>14.5448679</v>
      </c>
      <c r="C2110">
        <v>98.789419199999998</v>
      </c>
    </row>
    <row r="2111" spans="1:3" x14ac:dyDescent="0.25">
      <c r="A2111" t="s">
        <v>3880</v>
      </c>
      <c r="B2111">
        <v>18.004960199999999</v>
      </c>
      <c r="C2111">
        <v>101.0355235</v>
      </c>
    </row>
    <row r="2112" spans="1:3" x14ac:dyDescent="0.25">
      <c r="A2112" t="s">
        <v>3323</v>
      </c>
      <c r="B2112">
        <v>7.3342565000000004</v>
      </c>
      <c r="C2112">
        <v>100.3339574</v>
      </c>
    </row>
    <row r="2113" spans="1:3" x14ac:dyDescent="0.25">
      <c r="A2113" t="s">
        <v>3357</v>
      </c>
      <c r="B2113">
        <v>7.7829756999999997</v>
      </c>
      <c r="C2113">
        <v>100.35302249999999</v>
      </c>
    </row>
    <row r="2114" spans="1:3" x14ac:dyDescent="0.25">
      <c r="A2114" t="s">
        <v>3</v>
      </c>
      <c r="B2114">
        <v>12.634689699999999</v>
      </c>
      <c r="C2114">
        <v>99.719868099999999</v>
      </c>
    </row>
    <row r="2115" spans="1:3" x14ac:dyDescent="0.25">
      <c r="A2115" t="s">
        <v>3</v>
      </c>
      <c r="B2115">
        <v>12.2429962</v>
      </c>
      <c r="C2115">
        <v>99.700975400000004</v>
      </c>
    </row>
    <row r="2116" spans="1:3" x14ac:dyDescent="0.25">
      <c r="A2116" t="s">
        <v>3</v>
      </c>
      <c r="B2116">
        <v>12.565903499999999</v>
      </c>
      <c r="C2116">
        <v>99.891249000000002</v>
      </c>
    </row>
    <row r="2117" spans="1:3" x14ac:dyDescent="0.25">
      <c r="A2117" t="s">
        <v>3</v>
      </c>
      <c r="B2117">
        <v>12.344523000000001</v>
      </c>
      <c r="C2117">
        <v>99.881666999999993</v>
      </c>
    </row>
    <row r="2118" spans="1:3" x14ac:dyDescent="0.25">
      <c r="A2118" t="s">
        <v>3</v>
      </c>
      <c r="B2118">
        <v>12.072532000000001</v>
      </c>
      <c r="C2118">
        <v>99.859369000000001</v>
      </c>
    </row>
    <row r="2119" spans="1:3" x14ac:dyDescent="0.25">
      <c r="A2119" t="s">
        <v>3</v>
      </c>
      <c r="B2119">
        <v>11.5782551</v>
      </c>
      <c r="C2119">
        <v>99.647987000000001</v>
      </c>
    </row>
    <row r="2120" spans="1:3" x14ac:dyDescent="0.25">
      <c r="A2120" t="s">
        <v>3</v>
      </c>
      <c r="B2120">
        <v>11.527886799999999</v>
      </c>
      <c r="C2120">
        <v>99.620694799999995</v>
      </c>
    </row>
    <row r="2121" spans="1:3" x14ac:dyDescent="0.25">
      <c r="A2121" t="s">
        <v>3</v>
      </c>
      <c r="B2121">
        <v>11.505476</v>
      </c>
      <c r="C2121">
        <v>99.606961999999996</v>
      </c>
    </row>
    <row r="2122" spans="1:3" x14ac:dyDescent="0.25">
      <c r="A2122" t="s">
        <v>3</v>
      </c>
      <c r="B2122">
        <v>11.428570000000001</v>
      </c>
      <c r="C2122">
        <v>99.543165999999999</v>
      </c>
    </row>
    <row r="2123" spans="1:3" x14ac:dyDescent="0.25">
      <c r="A2123" t="s">
        <v>3</v>
      </c>
      <c r="B2123">
        <v>11.25426</v>
      </c>
      <c r="C2123">
        <v>99.438411000000002</v>
      </c>
    </row>
    <row r="2124" spans="1:3" x14ac:dyDescent="0.25">
      <c r="A2124" t="s">
        <v>3</v>
      </c>
      <c r="B2124">
        <v>11.2133365</v>
      </c>
      <c r="C2124">
        <v>99.513105699999997</v>
      </c>
    </row>
    <row r="2125" spans="1:3" x14ac:dyDescent="0.25">
      <c r="A2125" t="s">
        <v>3</v>
      </c>
      <c r="B2125">
        <v>11.078268100000001</v>
      </c>
      <c r="C2125">
        <v>99.370927499999993</v>
      </c>
    </row>
    <row r="2126" spans="1:3" x14ac:dyDescent="0.25">
      <c r="A2126" t="s">
        <v>3</v>
      </c>
      <c r="B2126">
        <v>10.8608267</v>
      </c>
      <c r="C2126">
        <v>99.352540000000005</v>
      </c>
    </row>
    <row r="2127" spans="1:3" x14ac:dyDescent="0.25">
      <c r="A2127" t="s">
        <v>3</v>
      </c>
      <c r="B2127">
        <v>10.780245000000001</v>
      </c>
      <c r="C2127">
        <v>99.142938999999998</v>
      </c>
    </row>
    <row r="2128" spans="1:3" x14ac:dyDescent="0.25">
      <c r="A2128" t="s">
        <v>3</v>
      </c>
      <c r="B2128">
        <v>10.703908</v>
      </c>
      <c r="C2128">
        <v>99.319924999999998</v>
      </c>
    </row>
    <row r="2129" spans="1:3" x14ac:dyDescent="0.25">
      <c r="A2129" t="s">
        <v>3</v>
      </c>
      <c r="B2129">
        <v>10.56983</v>
      </c>
      <c r="C2129">
        <v>99.115989999999996</v>
      </c>
    </row>
    <row r="2130" spans="1:3" x14ac:dyDescent="0.25">
      <c r="A2130" t="s">
        <v>3</v>
      </c>
      <c r="B2130">
        <v>10.5071978</v>
      </c>
      <c r="C2130">
        <v>99.093978000000007</v>
      </c>
    </row>
    <row r="2131" spans="1:3" x14ac:dyDescent="0.25">
      <c r="A2131" t="s">
        <v>3</v>
      </c>
      <c r="B2131">
        <v>10.505682</v>
      </c>
      <c r="C2131">
        <v>99.128252000000003</v>
      </c>
    </row>
    <row r="2132" spans="1:3" x14ac:dyDescent="0.25">
      <c r="A2132" t="s">
        <v>3</v>
      </c>
      <c r="B2132">
        <v>10.580133</v>
      </c>
      <c r="C2132">
        <v>98.870120999999997</v>
      </c>
    </row>
    <row r="2133" spans="1:3" x14ac:dyDescent="0.25">
      <c r="A2133" t="s">
        <v>3</v>
      </c>
      <c r="B2133">
        <v>10.490717999999999</v>
      </c>
      <c r="C2133">
        <v>99.182646000000005</v>
      </c>
    </row>
    <row r="2134" spans="1:3" x14ac:dyDescent="0.25">
      <c r="A2134" t="s">
        <v>3</v>
      </c>
      <c r="B2134">
        <v>10.412006</v>
      </c>
      <c r="C2134">
        <v>98.780067000000003</v>
      </c>
    </row>
    <row r="2135" spans="1:3" x14ac:dyDescent="0.25">
      <c r="A2135" t="s">
        <v>39</v>
      </c>
      <c r="B2135">
        <v>10.4055085</v>
      </c>
      <c r="C2135">
        <v>98.776313099999996</v>
      </c>
    </row>
    <row r="2136" spans="1:3" x14ac:dyDescent="0.25">
      <c r="A2136" t="s">
        <v>3</v>
      </c>
      <c r="B2136">
        <v>10.422668</v>
      </c>
      <c r="C2136">
        <v>99.131208000000001</v>
      </c>
    </row>
    <row r="2137" spans="1:3" x14ac:dyDescent="0.25">
      <c r="A2137" t="s">
        <v>3</v>
      </c>
      <c r="B2137">
        <v>10.136006</v>
      </c>
      <c r="C2137">
        <v>99.080507999999995</v>
      </c>
    </row>
    <row r="2138" spans="1:3" x14ac:dyDescent="0.25">
      <c r="A2138" t="s">
        <v>3</v>
      </c>
      <c r="B2138">
        <v>9.7863419999999994</v>
      </c>
      <c r="C2138">
        <v>98.760801999999998</v>
      </c>
    </row>
    <row r="2139" spans="1:3" x14ac:dyDescent="0.25">
      <c r="A2139" t="s">
        <v>3</v>
      </c>
      <c r="B2139">
        <v>9.9827385</v>
      </c>
      <c r="C2139">
        <v>99.068366999999995</v>
      </c>
    </row>
    <row r="2140" spans="1:3" x14ac:dyDescent="0.25">
      <c r="A2140" t="s">
        <v>3</v>
      </c>
      <c r="B2140">
        <v>8.8697222</v>
      </c>
      <c r="C2140">
        <v>98.347222200000004</v>
      </c>
    </row>
    <row r="2141" spans="1:3" x14ac:dyDescent="0.25">
      <c r="A2141" t="s">
        <v>3</v>
      </c>
      <c r="B2141">
        <v>8.0987740000000006</v>
      </c>
      <c r="C2141">
        <v>98.802398199999999</v>
      </c>
    </row>
    <row r="2142" spans="1:3" x14ac:dyDescent="0.25">
      <c r="A2142" t="s">
        <v>3</v>
      </c>
      <c r="B2142">
        <v>8.0518689999999999</v>
      </c>
      <c r="C2142">
        <v>98.809625999999994</v>
      </c>
    </row>
    <row r="2143" spans="1:3" x14ac:dyDescent="0.25">
      <c r="A2143" t="s">
        <v>3</v>
      </c>
      <c r="B2143">
        <v>8.0798690999999998</v>
      </c>
      <c r="C2143">
        <v>98.856563199999997</v>
      </c>
    </row>
    <row r="2144" spans="1:3" x14ac:dyDescent="0.25">
      <c r="A2144" t="s">
        <v>3</v>
      </c>
      <c r="B2144">
        <v>8.1062110000000001</v>
      </c>
      <c r="C2144">
        <v>98.914410000000004</v>
      </c>
    </row>
    <row r="2145" spans="1:3" x14ac:dyDescent="0.25">
      <c r="A2145" t="s">
        <v>3</v>
      </c>
      <c r="B2145">
        <v>8.0750919999999997</v>
      </c>
      <c r="C2145">
        <v>98.994900000000001</v>
      </c>
    </row>
    <row r="2146" spans="1:3" x14ac:dyDescent="0.25">
      <c r="A2146" t="s">
        <v>3</v>
      </c>
      <c r="B2146">
        <v>8.0088030000000003</v>
      </c>
      <c r="C2146">
        <v>99.211423999999994</v>
      </c>
    </row>
    <row r="2147" spans="1:3" x14ac:dyDescent="0.25">
      <c r="A2147" t="s">
        <v>3</v>
      </c>
      <c r="B2147">
        <v>7.5565579999999999</v>
      </c>
      <c r="C2147">
        <v>99.405896999999996</v>
      </c>
    </row>
    <row r="2148" spans="1:3" x14ac:dyDescent="0.25">
      <c r="A2148" t="s">
        <v>3</v>
      </c>
      <c r="B2148">
        <v>7.6500690000000002</v>
      </c>
      <c r="C2148">
        <v>99.457166999999998</v>
      </c>
    </row>
    <row r="2149" spans="1:3" x14ac:dyDescent="0.25">
      <c r="A2149" t="s">
        <v>3</v>
      </c>
      <c r="B2149">
        <v>7.4089669999999996</v>
      </c>
      <c r="C2149">
        <v>99.522729999999996</v>
      </c>
    </row>
    <row r="2150" spans="1:3" x14ac:dyDescent="0.25">
      <c r="A2150" t="s">
        <v>3</v>
      </c>
      <c r="B2150">
        <v>6.7357250000000004</v>
      </c>
      <c r="C2150">
        <v>100.047461</v>
      </c>
    </row>
    <row r="2151" spans="1:3" x14ac:dyDescent="0.25">
      <c r="A2151" t="s">
        <v>3</v>
      </c>
      <c r="B2151">
        <v>6.5824344000000004</v>
      </c>
      <c r="C2151">
        <v>101.19716219999999</v>
      </c>
    </row>
    <row r="2152" spans="1:3" x14ac:dyDescent="0.25">
      <c r="A2152" t="s">
        <v>3</v>
      </c>
      <c r="B2152">
        <v>6.4206627000000003</v>
      </c>
      <c r="C2152">
        <v>101.2790487</v>
      </c>
    </row>
    <row r="2153" spans="1:3" x14ac:dyDescent="0.25">
      <c r="A2153" t="s">
        <v>3</v>
      </c>
      <c r="B2153">
        <v>5.7872363</v>
      </c>
      <c r="C2153">
        <v>101.0720063</v>
      </c>
    </row>
    <row r="2154" spans="1:3" x14ac:dyDescent="0.25">
      <c r="A2154" t="s">
        <v>3</v>
      </c>
      <c r="B2154">
        <v>6.4082412</v>
      </c>
      <c r="C2154">
        <v>101.7953498</v>
      </c>
    </row>
    <row r="2155" spans="1:3" x14ac:dyDescent="0.25">
      <c r="A2155" t="s">
        <v>3</v>
      </c>
      <c r="B2155">
        <v>6.5065499000000004</v>
      </c>
      <c r="C2155">
        <v>101.65737540000001</v>
      </c>
    </row>
    <row r="2156" spans="1:3" x14ac:dyDescent="0.25">
      <c r="A2156" t="s">
        <v>3</v>
      </c>
      <c r="B2156">
        <v>6.7528487000000004</v>
      </c>
      <c r="C2156">
        <v>101.48498530000001</v>
      </c>
    </row>
    <row r="2157" spans="1:3" x14ac:dyDescent="0.25">
      <c r="A2157" t="s">
        <v>3</v>
      </c>
      <c r="B2157">
        <v>6.6330628000000003</v>
      </c>
      <c r="C2157">
        <v>101.4437594</v>
      </c>
    </row>
    <row r="2158" spans="1:3" x14ac:dyDescent="0.25">
      <c r="A2158" t="s">
        <v>3</v>
      </c>
      <c r="B2158">
        <v>6.6890606000000004</v>
      </c>
      <c r="C2158">
        <v>101.6218638</v>
      </c>
    </row>
    <row r="2159" spans="1:3" x14ac:dyDescent="0.25">
      <c r="A2159" t="s">
        <v>3</v>
      </c>
      <c r="B2159">
        <v>6.8586603000000004</v>
      </c>
      <c r="C2159">
        <v>101.4900834</v>
      </c>
    </row>
    <row r="2160" spans="1:3" x14ac:dyDescent="0.25">
      <c r="A2160" t="s">
        <v>3</v>
      </c>
      <c r="B2160">
        <v>6.8501355999999998</v>
      </c>
      <c r="C2160">
        <v>101.19783510000001</v>
      </c>
    </row>
    <row r="2161" spans="1:3" x14ac:dyDescent="0.25">
      <c r="A2161" t="s">
        <v>3</v>
      </c>
      <c r="B2161">
        <v>6.8794675999999999</v>
      </c>
      <c r="C2161">
        <v>101.2525481</v>
      </c>
    </row>
    <row r="2162" spans="1:3" x14ac:dyDescent="0.25">
      <c r="A2162" t="s">
        <v>3</v>
      </c>
      <c r="B2162">
        <v>6.8697419999999996</v>
      </c>
      <c r="C2162">
        <v>101.283522</v>
      </c>
    </row>
    <row r="2163" spans="1:3" x14ac:dyDescent="0.25">
      <c r="A2163" t="s">
        <v>3</v>
      </c>
      <c r="B2163">
        <v>6.8045504000000001</v>
      </c>
      <c r="C2163">
        <v>101.1333212</v>
      </c>
    </row>
    <row r="2164" spans="1:3" x14ac:dyDescent="0.25">
      <c r="A2164" t="s">
        <v>3</v>
      </c>
      <c r="B2164">
        <v>6.7376582999999997</v>
      </c>
      <c r="C2164">
        <v>101.122356</v>
      </c>
    </row>
    <row r="2165" spans="1:3" x14ac:dyDescent="0.25">
      <c r="A2165" t="s">
        <v>3</v>
      </c>
      <c r="B2165">
        <v>6.8038449999999999</v>
      </c>
      <c r="C2165">
        <v>101.1431609</v>
      </c>
    </row>
    <row r="2166" spans="1:3" x14ac:dyDescent="0.25">
      <c r="A2166" t="s">
        <v>3</v>
      </c>
      <c r="B2166">
        <v>7.2466651999999998</v>
      </c>
      <c r="C2166">
        <v>100.3368419</v>
      </c>
    </row>
    <row r="2167" spans="1:3" x14ac:dyDescent="0.25">
      <c r="A2167" t="s">
        <v>3</v>
      </c>
      <c r="B2167">
        <v>7.1471441999999996</v>
      </c>
      <c r="C2167">
        <v>100.2910586</v>
      </c>
    </row>
    <row r="2168" spans="1:3" x14ac:dyDescent="0.25">
      <c r="A2168" t="s">
        <v>3</v>
      </c>
      <c r="B2168">
        <v>7.3180610000000001</v>
      </c>
      <c r="C2168">
        <v>100.4431553</v>
      </c>
    </row>
    <row r="2169" spans="1:3" x14ac:dyDescent="0.25">
      <c r="A2169" t="s">
        <v>3</v>
      </c>
      <c r="B2169">
        <v>7.1351396999999999</v>
      </c>
      <c r="C2169">
        <v>100.26155799999999</v>
      </c>
    </row>
    <row r="2170" spans="1:3" x14ac:dyDescent="0.25">
      <c r="A2170" t="s">
        <v>3</v>
      </c>
      <c r="B2170">
        <v>7.3210899999999999</v>
      </c>
      <c r="C2170">
        <v>100.292631</v>
      </c>
    </row>
    <row r="2171" spans="1:3" x14ac:dyDescent="0.25">
      <c r="A2171" t="s">
        <v>3</v>
      </c>
      <c r="B2171">
        <v>7.2900603000000004</v>
      </c>
      <c r="C2171">
        <v>100.2642635</v>
      </c>
    </row>
    <row r="2172" spans="1:3" x14ac:dyDescent="0.25">
      <c r="A2172" t="s">
        <v>3</v>
      </c>
      <c r="B2172">
        <v>7.4148015000000003</v>
      </c>
      <c r="C2172">
        <v>100.16133429999999</v>
      </c>
    </row>
    <row r="2173" spans="1:3" x14ac:dyDescent="0.25">
      <c r="A2173" t="s">
        <v>3</v>
      </c>
      <c r="B2173">
        <v>7.3158534</v>
      </c>
      <c r="C2173">
        <v>100.23457999999999</v>
      </c>
    </row>
    <row r="2174" spans="1:3" x14ac:dyDescent="0.25">
      <c r="A2174" t="s">
        <v>3</v>
      </c>
      <c r="B2174">
        <v>7.3508062000000001</v>
      </c>
      <c r="C2174">
        <v>100.1180196</v>
      </c>
    </row>
    <row r="2175" spans="1:3" x14ac:dyDescent="0.25">
      <c r="A2175" t="s">
        <v>3</v>
      </c>
      <c r="B2175">
        <v>7.6201425</v>
      </c>
      <c r="C2175">
        <v>100.0890624</v>
      </c>
    </row>
    <row r="2176" spans="1:3" x14ac:dyDescent="0.25">
      <c r="A2176" t="s">
        <v>3</v>
      </c>
      <c r="B2176">
        <v>7.2438754000000003</v>
      </c>
      <c r="C2176">
        <v>100.54233840000001</v>
      </c>
    </row>
    <row r="2177" spans="1:3" x14ac:dyDescent="0.25">
      <c r="A2177" t="s">
        <v>3</v>
      </c>
      <c r="B2177">
        <v>8.1719589999999993</v>
      </c>
      <c r="C2177">
        <v>100.29202100000001</v>
      </c>
    </row>
    <row r="2178" spans="1:3" x14ac:dyDescent="0.25">
      <c r="A2178" t="s">
        <v>3</v>
      </c>
      <c r="B2178">
        <v>8.3314307000000003</v>
      </c>
      <c r="C2178">
        <v>100.2022503</v>
      </c>
    </row>
    <row r="2179" spans="1:3" x14ac:dyDescent="0.25">
      <c r="A2179" t="s">
        <v>3</v>
      </c>
      <c r="B2179">
        <v>8.3446049999999996</v>
      </c>
      <c r="C2179">
        <v>100.189199</v>
      </c>
    </row>
    <row r="2180" spans="1:3" x14ac:dyDescent="0.25">
      <c r="A2180" t="s">
        <v>3</v>
      </c>
      <c r="B2180">
        <v>8.3492595999999999</v>
      </c>
      <c r="C2180">
        <v>100.20151749999999</v>
      </c>
    </row>
    <row r="2181" spans="1:3" x14ac:dyDescent="0.25">
      <c r="A2181" t="s">
        <v>3</v>
      </c>
      <c r="B2181">
        <v>8.4234346999999996</v>
      </c>
      <c r="C2181">
        <v>99.973768699999994</v>
      </c>
    </row>
    <row r="2182" spans="1:3" x14ac:dyDescent="0.25">
      <c r="A2182" t="s">
        <v>3</v>
      </c>
      <c r="B2182">
        <v>8.4770702999999994</v>
      </c>
      <c r="C2182">
        <v>99.963127400000005</v>
      </c>
    </row>
    <row r="2183" spans="1:3" x14ac:dyDescent="0.25">
      <c r="A2183" t="s">
        <v>3</v>
      </c>
      <c r="B2183">
        <v>8.9351497000000002</v>
      </c>
      <c r="C2183">
        <v>99.898339000000007</v>
      </c>
    </row>
    <row r="2184" spans="1:3" x14ac:dyDescent="0.25">
      <c r="A2184" t="s">
        <v>3</v>
      </c>
      <c r="B2184">
        <v>9.1565130000000003</v>
      </c>
      <c r="C2184">
        <v>99.333151999999998</v>
      </c>
    </row>
    <row r="2185" spans="1:3" x14ac:dyDescent="0.25">
      <c r="A2185" t="s">
        <v>3</v>
      </c>
      <c r="B2185">
        <v>9.1464414000000005</v>
      </c>
      <c r="C2185">
        <v>99.313112500000003</v>
      </c>
    </row>
    <row r="2186" spans="1:3" x14ac:dyDescent="0.25">
      <c r="A2186" t="s">
        <v>3</v>
      </c>
      <c r="B2186">
        <v>9.3193096999999998</v>
      </c>
      <c r="C2186">
        <v>99.144024000000002</v>
      </c>
    </row>
    <row r="2187" spans="1:3" x14ac:dyDescent="0.25">
      <c r="A2187" t="s">
        <v>3</v>
      </c>
      <c r="B2187">
        <v>9.5707660000000008</v>
      </c>
      <c r="C2187">
        <v>99.176385999999994</v>
      </c>
    </row>
    <row r="2188" spans="1:3" x14ac:dyDescent="0.25">
      <c r="A2188" t="s">
        <v>3</v>
      </c>
      <c r="B2188">
        <v>9.3926669999999994</v>
      </c>
      <c r="C2188">
        <v>99.192938999999996</v>
      </c>
    </row>
    <row r="2189" spans="1:3" x14ac:dyDescent="0.25">
      <c r="A2189" t="s">
        <v>3</v>
      </c>
      <c r="B2189">
        <v>9.6731797000000004</v>
      </c>
      <c r="C2189">
        <v>99.113320200000004</v>
      </c>
    </row>
    <row r="2190" spans="1:3" x14ac:dyDescent="0.25">
      <c r="A2190" t="s">
        <v>3</v>
      </c>
      <c r="B2190">
        <v>9.7339710000000004</v>
      </c>
      <c r="C2190">
        <v>99.101816999999997</v>
      </c>
    </row>
    <row r="2191" spans="1:3" x14ac:dyDescent="0.25">
      <c r="A2191" t="s">
        <v>3</v>
      </c>
      <c r="B2191">
        <v>9.9827385</v>
      </c>
      <c r="C2191">
        <v>99.068366999999995</v>
      </c>
    </row>
    <row r="2192" spans="1:3" x14ac:dyDescent="0.25">
      <c r="A2192" t="s">
        <v>3</v>
      </c>
      <c r="B2192">
        <v>10.136006</v>
      </c>
      <c r="C2192">
        <v>99.080507999999995</v>
      </c>
    </row>
    <row r="2193" spans="1:3" x14ac:dyDescent="0.25">
      <c r="A2193" t="s">
        <v>3</v>
      </c>
      <c r="B2193">
        <v>10.422668</v>
      </c>
      <c r="C2193">
        <v>99.131208000000001</v>
      </c>
    </row>
    <row r="2194" spans="1:3" x14ac:dyDescent="0.25">
      <c r="A2194" t="s">
        <v>3</v>
      </c>
      <c r="B2194">
        <v>10.490717999999999</v>
      </c>
      <c r="C2194">
        <v>99.182646000000005</v>
      </c>
    </row>
    <row r="2195" spans="1:3" x14ac:dyDescent="0.25">
      <c r="A2195" t="s">
        <v>3</v>
      </c>
      <c r="B2195">
        <v>10.500857999999999</v>
      </c>
      <c r="C2195">
        <v>99.174786999999995</v>
      </c>
    </row>
    <row r="2196" spans="1:3" x14ac:dyDescent="0.25">
      <c r="A2196" t="s">
        <v>3</v>
      </c>
      <c r="B2196">
        <v>10.505682</v>
      </c>
      <c r="C2196">
        <v>99.128252000000003</v>
      </c>
    </row>
    <row r="2197" spans="1:3" x14ac:dyDescent="0.25">
      <c r="A2197" t="s">
        <v>3</v>
      </c>
      <c r="B2197">
        <v>10.56983</v>
      </c>
      <c r="C2197">
        <v>99.115989999999996</v>
      </c>
    </row>
    <row r="2198" spans="1:3" x14ac:dyDescent="0.25">
      <c r="A2198" t="s">
        <v>3</v>
      </c>
      <c r="B2198">
        <v>10.703908</v>
      </c>
      <c r="C2198">
        <v>99.319924999999998</v>
      </c>
    </row>
    <row r="2199" spans="1:3" x14ac:dyDescent="0.25">
      <c r="A2199" t="s">
        <v>3</v>
      </c>
      <c r="B2199">
        <v>10.8608267</v>
      </c>
      <c r="C2199">
        <v>99.352540000000005</v>
      </c>
    </row>
    <row r="2200" spans="1:3" x14ac:dyDescent="0.25">
      <c r="A2200" t="s">
        <v>3</v>
      </c>
      <c r="B2200">
        <v>11.078268100000001</v>
      </c>
      <c r="C2200">
        <v>99.370927499999993</v>
      </c>
    </row>
    <row r="2201" spans="1:3" x14ac:dyDescent="0.25">
      <c r="A2201" t="s">
        <v>3</v>
      </c>
      <c r="B2201">
        <v>11.2133365</v>
      </c>
      <c r="C2201">
        <v>99.513105699999997</v>
      </c>
    </row>
    <row r="2202" spans="1:3" x14ac:dyDescent="0.25">
      <c r="A2202" t="s">
        <v>3</v>
      </c>
      <c r="B2202">
        <v>11.25426</v>
      </c>
      <c r="C2202">
        <v>99.438411000000002</v>
      </c>
    </row>
    <row r="2203" spans="1:3" x14ac:dyDescent="0.25">
      <c r="A2203" t="s">
        <v>3</v>
      </c>
      <c r="B2203">
        <v>11.152018999999999</v>
      </c>
      <c r="C2203">
        <v>99.481283000000005</v>
      </c>
    </row>
    <row r="2204" spans="1:3" x14ac:dyDescent="0.25">
      <c r="A2204" t="s">
        <v>3</v>
      </c>
      <c r="B2204">
        <v>11.428570000000001</v>
      </c>
      <c r="C2204">
        <v>99.543165999999999</v>
      </c>
    </row>
    <row r="2205" spans="1:3" x14ac:dyDescent="0.25">
      <c r="A2205" t="s">
        <v>3</v>
      </c>
      <c r="B2205">
        <v>11.505476</v>
      </c>
      <c r="C2205">
        <v>99.606961999999996</v>
      </c>
    </row>
    <row r="2206" spans="1:3" x14ac:dyDescent="0.25">
      <c r="A2206" t="s">
        <v>3</v>
      </c>
      <c r="B2206">
        <v>11.527886799999999</v>
      </c>
      <c r="C2206">
        <v>99.620694799999995</v>
      </c>
    </row>
    <row r="2207" spans="1:3" x14ac:dyDescent="0.25">
      <c r="A2207" t="s">
        <v>3</v>
      </c>
      <c r="B2207">
        <v>11.5782551</v>
      </c>
      <c r="C2207">
        <v>99.647987000000001</v>
      </c>
    </row>
    <row r="2208" spans="1:3" x14ac:dyDescent="0.25">
      <c r="A2208" t="s">
        <v>3</v>
      </c>
      <c r="B2208">
        <v>12.072532000000001</v>
      </c>
      <c r="C2208">
        <v>99.859369000000001</v>
      </c>
    </row>
    <row r="2209" spans="1:3" x14ac:dyDescent="0.25">
      <c r="A2209" t="s">
        <v>3</v>
      </c>
      <c r="B2209">
        <v>12.344523000000001</v>
      </c>
      <c r="C2209">
        <v>99.881666999999993</v>
      </c>
    </row>
    <row r="2210" spans="1:3" x14ac:dyDescent="0.25">
      <c r="A2210" t="s">
        <v>3</v>
      </c>
      <c r="B2210">
        <v>12.416297999999999</v>
      </c>
      <c r="C2210">
        <v>99.924120000000002</v>
      </c>
    </row>
    <row r="2211" spans="1:3" x14ac:dyDescent="0.25">
      <c r="A2211" t="s">
        <v>3</v>
      </c>
      <c r="B2211">
        <v>12.497665</v>
      </c>
      <c r="C2211">
        <v>99.969487000000001</v>
      </c>
    </row>
    <row r="2212" spans="1:3" x14ac:dyDescent="0.25">
      <c r="A2212" t="s">
        <v>3</v>
      </c>
      <c r="B2212">
        <v>12.582267</v>
      </c>
      <c r="C2212">
        <v>99.952708000000001</v>
      </c>
    </row>
    <row r="2213" spans="1:3" x14ac:dyDescent="0.25">
      <c r="A2213" t="s">
        <v>3</v>
      </c>
      <c r="B2213">
        <v>12.565903499999999</v>
      </c>
      <c r="C2213">
        <v>99.891249000000002</v>
      </c>
    </row>
    <row r="2214" spans="1:3" x14ac:dyDescent="0.25">
      <c r="A2214" t="s">
        <v>3</v>
      </c>
      <c r="B2214">
        <v>12.616720000000001</v>
      </c>
      <c r="C2214">
        <v>99.950180000000003</v>
      </c>
    </row>
    <row r="2215" spans="1:3" x14ac:dyDescent="0.25">
      <c r="A2215" t="s">
        <v>3</v>
      </c>
      <c r="B2215">
        <v>12.616386200000001</v>
      </c>
      <c r="C2215">
        <v>99.950173800000002</v>
      </c>
    </row>
    <row r="2216" spans="1:3" x14ac:dyDescent="0.25">
      <c r="A2216" t="s">
        <v>3</v>
      </c>
      <c r="B2216">
        <v>12.6715058</v>
      </c>
      <c r="C2216">
        <v>99.952015799999998</v>
      </c>
    </row>
    <row r="2217" spans="1:3" x14ac:dyDescent="0.25">
      <c r="A2217" t="s">
        <v>3</v>
      </c>
      <c r="B2217">
        <v>12.683816</v>
      </c>
      <c r="C2217">
        <v>99.893609999999995</v>
      </c>
    </row>
    <row r="2218" spans="1:3" x14ac:dyDescent="0.25">
      <c r="A2218" t="s">
        <v>3</v>
      </c>
      <c r="B2218">
        <v>12.6817443</v>
      </c>
      <c r="C2218">
        <v>99.888798699999995</v>
      </c>
    </row>
    <row r="2219" spans="1:3" x14ac:dyDescent="0.25">
      <c r="A2219" t="s">
        <v>3</v>
      </c>
      <c r="B2219">
        <v>12.799688</v>
      </c>
      <c r="C2219">
        <v>99.966827300000006</v>
      </c>
    </row>
    <row r="2220" spans="1:3" x14ac:dyDescent="0.25">
      <c r="A2220" t="s">
        <v>3</v>
      </c>
      <c r="B2220">
        <v>12.819225400000001</v>
      </c>
      <c r="C2220">
        <v>99.940471099999996</v>
      </c>
    </row>
    <row r="2221" spans="1:3" x14ac:dyDescent="0.25">
      <c r="A2221" t="s">
        <v>3</v>
      </c>
      <c r="B2221">
        <v>12.877117</v>
      </c>
      <c r="C2221">
        <v>100.006483</v>
      </c>
    </row>
    <row r="2222" spans="1:3" x14ac:dyDescent="0.25">
      <c r="A2222" t="s">
        <v>3</v>
      </c>
      <c r="B2222">
        <v>12.88443</v>
      </c>
      <c r="C2222">
        <v>99.912589999999994</v>
      </c>
    </row>
    <row r="2223" spans="1:3" x14ac:dyDescent="0.25">
      <c r="A2223" t="s">
        <v>3</v>
      </c>
      <c r="B2223">
        <v>12.9600355</v>
      </c>
      <c r="C2223">
        <v>99.901239099999998</v>
      </c>
    </row>
    <row r="2224" spans="1:3" x14ac:dyDescent="0.25">
      <c r="A2224" t="s">
        <v>3</v>
      </c>
      <c r="B2224">
        <v>12.987721499999999</v>
      </c>
      <c r="C2224">
        <v>99.901356500000006</v>
      </c>
    </row>
    <row r="2225" spans="1:3" x14ac:dyDescent="0.25">
      <c r="A2225" t="s">
        <v>3</v>
      </c>
      <c r="B2225">
        <v>13.0703467</v>
      </c>
      <c r="C2225">
        <v>99.975073600000002</v>
      </c>
    </row>
    <row r="2226" spans="1:3" x14ac:dyDescent="0.25">
      <c r="A2226" t="s">
        <v>3</v>
      </c>
      <c r="B2226">
        <v>13.0547925</v>
      </c>
      <c r="C2226">
        <v>99.920315700000003</v>
      </c>
    </row>
    <row r="2227" spans="1:3" x14ac:dyDescent="0.25">
      <c r="A2227" t="s">
        <v>3</v>
      </c>
      <c r="B2227">
        <v>13.0951922</v>
      </c>
      <c r="C2227">
        <v>100.0623621</v>
      </c>
    </row>
    <row r="2228" spans="1:3" x14ac:dyDescent="0.25">
      <c r="A2228" t="s">
        <v>3</v>
      </c>
      <c r="B2228">
        <v>13.1908809</v>
      </c>
      <c r="C2228">
        <v>99.8665898</v>
      </c>
    </row>
    <row r="2229" spans="1:3" x14ac:dyDescent="0.25">
      <c r="A2229" t="s">
        <v>3</v>
      </c>
      <c r="B2229">
        <v>13.366982999999999</v>
      </c>
      <c r="C2229">
        <v>99.952105000000003</v>
      </c>
    </row>
    <row r="2230" spans="1:3" x14ac:dyDescent="0.25">
      <c r="A2230" t="s">
        <v>3</v>
      </c>
      <c r="B2230">
        <v>13.357125999999999</v>
      </c>
      <c r="C2230">
        <v>99.938278999999994</v>
      </c>
    </row>
    <row r="2231" spans="1:3" x14ac:dyDescent="0.25">
      <c r="A2231" t="s">
        <v>3</v>
      </c>
      <c r="B2231">
        <v>13.3053708</v>
      </c>
      <c r="C2231">
        <v>99.825391999999994</v>
      </c>
    </row>
    <row r="2232" spans="1:3" x14ac:dyDescent="0.25">
      <c r="A2232" t="s">
        <v>3</v>
      </c>
      <c r="B2232">
        <v>13.433960000000001</v>
      </c>
      <c r="C2232">
        <v>100.05477</v>
      </c>
    </row>
    <row r="2233" spans="1:3" x14ac:dyDescent="0.25">
      <c r="A2233" t="s">
        <v>39</v>
      </c>
      <c r="B2233">
        <v>13.442135</v>
      </c>
      <c r="C2233">
        <v>100.038005</v>
      </c>
    </row>
    <row r="2234" spans="1:3" x14ac:dyDescent="0.25">
      <c r="A2234" t="s">
        <v>3</v>
      </c>
      <c r="B2234">
        <v>13.456690099999999</v>
      </c>
      <c r="C2234">
        <v>100.0890132</v>
      </c>
    </row>
    <row r="2235" spans="1:3" x14ac:dyDescent="0.25">
      <c r="A2235" t="s">
        <v>3</v>
      </c>
      <c r="B2235">
        <v>13.512286400000001</v>
      </c>
      <c r="C2235">
        <v>100.1441614</v>
      </c>
    </row>
    <row r="2236" spans="1:3" x14ac:dyDescent="0.25">
      <c r="A2236" t="s">
        <v>3</v>
      </c>
      <c r="B2236">
        <v>13.5315808</v>
      </c>
      <c r="C2236">
        <v>100.207041</v>
      </c>
    </row>
    <row r="2237" spans="1:3" x14ac:dyDescent="0.25">
      <c r="A2237" t="s">
        <v>3</v>
      </c>
      <c r="B2237">
        <v>13.5417399</v>
      </c>
      <c r="C2237">
        <v>100.1674269</v>
      </c>
    </row>
    <row r="2238" spans="1:3" x14ac:dyDescent="0.25">
      <c r="A2238" t="s">
        <v>3</v>
      </c>
      <c r="B2238">
        <v>13.547268000000001</v>
      </c>
      <c r="C2238">
        <v>100.26116639999999</v>
      </c>
    </row>
    <row r="2239" spans="1:3" x14ac:dyDescent="0.25">
      <c r="A2239" t="s">
        <v>3</v>
      </c>
      <c r="B2239">
        <v>13.570312700000001</v>
      </c>
      <c r="C2239">
        <v>100.28799220000001</v>
      </c>
    </row>
    <row r="2240" spans="1:3" x14ac:dyDescent="0.25">
      <c r="A2240" t="s">
        <v>3</v>
      </c>
      <c r="B2240">
        <v>13.530826299999999</v>
      </c>
      <c r="C2240">
        <v>100.29261030000001</v>
      </c>
    </row>
    <row r="2241" spans="1:3" x14ac:dyDescent="0.25">
      <c r="A2241" t="s">
        <v>3</v>
      </c>
      <c r="B2241">
        <v>13.5847373</v>
      </c>
      <c r="C2241">
        <v>100.3194404</v>
      </c>
    </row>
    <row r="2242" spans="1:3" x14ac:dyDescent="0.25">
      <c r="A2242" t="s">
        <v>3</v>
      </c>
      <c r="B2242">
        <v>13.615117700000001</v>
      </c>
      <c r="C2242">
        <v>100.3834164</v>
      </c>
    </row>
    <row r="2243" spans="1:3" x14ac:dyDescent="0.25">
      <c r="A2243" t="s">
        <v>3</v>
      </c>
      <c r="B2243">
        <v>13.585203999999999</v>
      </c>
      <c r="C2243">
        <v>100.31918760000001</v>
      </c>
    </row>
    <row r="2244" spans="1:3" x14ac:dyDescent="0.25">
      <c r="A2244" t="s">
        <v>3</v>
      </c>
      <c r="B2244">
        <v>13.6234737</v>
      </c>
      <c r="C2244">
        <v>100.3898008</v>
      </c>
    </row>
    <row r="2245" spans="1:3" x14ac:dyDescent="0.25">
      <c r="A2245" t="s">
        <v>3</v>
      </c>
      <c r="B2245">
        <v>13.625104</v>
      </c>
      <c r="C2245">
        <v>100.3938144</v>
      </c>
    </row>
    <row r="2246" spans="1:3" x14ac:dyDescent="0.25">
      <c r="A2246" t="s">
        <v>3</v>
      </c>
      <c r="B2246">
        <v>13.651123500000001</v>
      </c>
      <c r="C2246">
        <v>100.48360599999999</v>
      </c>
    </row>
    <row r="2247" spans="1:3" x14ac:dyDescent="0.25">
      <c r="A2247" t="s">
        <v>3</v>
      </c>
      <c r="B2247">
        <v>13.635601299999999</v>
      </c>
      <c r="C2247">
        <v>100.51948230000001</v>
      </c>
    </row>
    <row r="2248" spans="1:3" x14ac:dyDescent="0.25">
      <c r="A2248" t="s">
        <v>3</v>
      </c>
      <c r="B2248">
        <v>13.680899500000001</v>
      </c>
      <c r="C2248">
        <v>100.5276503</v>
      </c>
    </row>
    <row r="2249" spans="1:3" x14ac:dyDescent="0.25">
      <c r="A2249" t="s">
        <v>3</v>
      </c>
      <c r="B2249">
        <v>13.558949</v>
      </c>
      <c r="C2249">
        <v>100.6114984</v>
      </c>
    </row>
    <row r="2250" spans="1:3" x14ac:dyDescent="0.25">
      <c r="A2250" t="s">
        <v>3</v>
      </c>
      <c r="B2250">
        <v>13.5815252</v>
      </c>
      <c r="C2250">
        <v>100.60614940000001</v>
      </c>
    </row>
    <row r="2251" spans="1:3" x14ac:dyDescent="0.25">
      <c r="A2251" t="s">
        <v>3</v>
      </c>
      <c r="B2251">
        <v>13.597690500000001</v>
      </c>
      <c r="C2251">
        <v>100.6038416</v>
      </c>
    </row>
    <row r="2252" spans="1:3" x14ac:dyDescent="0.25">
      <c r="A2252" t="s">
        <v>3</v>
      </c>
      <c r="B2252">
        <v>13.6057916</v>
      </c>
      <c r="C2252">
        <v>100.6156053</v>
      </c>
    </row>
    <row r="2253" spans="1:3" x14ac:dyDescent="0.25">
      <c r="A2253" t="s">
        <v>3</v>
      </c>
      <c r="B2253">
        <v>13.590854999999999</v>
      </c>
      <c r="C2253">
        <v>100.825901</v>
      </c>
    </row>
    <row r="2254" spans="1:3" x14ac:dyDescent="0.25">
      <c r="A2254" t="s">
        <v>3</v>
      </c>
      <c r="B2254">
        <v>13.585978600000001</v>
      </c>
      <c r="C2254">
        <v>100.8435789</v>
      </c>
    </row>
    <row r="2255" spans="1:3" x14ac:dyDescent="0.25">
      <c r="A2255" t="s">
        <v>3</v>
      </c>
      <c r="B2255">
        <v>13.431805000000001</v>
      </c>
      <c r="C2255">
        <v>101.0361351</v>
      </c>
    </row>
    <row r="2256" spans="1:3" x14ac:dyDescent="0.25">
      <c r="A2256" t="s">
        <v>3</v>
      </c>
      <c r="B2256">
        <v>13.498759099999999</v>
      </c>
      <c r="C2256">
        <v>101.0050868</v>
      </c>
    </row>
    <row r="2257" spans="1:3" x14ac:dyDescent="0.25">
      <c r="A2257" t="s">
        <v>3</v>
      </c>
      <c r="B2257">
        <v>13.5526464</v>
      </c>
      <c r="C2257">
        <v>100.9570904</v>
      </c>
    </row>
    <row r="2258" spans="1:3" x14ac:dyDescent="0.25">
      <c r="A2258" t="s">
        <v>3</v>
      </c>
      <c r="B2258">
        <v>13.342319399999999</v>
      </c>
      <c r="C2258">
        <v>100.9945665</v>
      </c>
    </row>
    <row r="2259" spans="1:3" x14ac:dyDescent="0.25">
      <c r="A2259" t="s">
        <v>3</v>
      </c>
      <c r="B2259">
        <v>13.341322099999999</v>
      </c>
      <c r="C2259">
        <v>100.99476</v>
      </c>
    </row>
    <row r="2260" spans="1:3" x14ac:dyDescent="0.25">
      <c r="A2260" t="s">
        <v>3</v>
      </c>
      <c r="B2260">
        <v>13.320194300000001</v>
      </c>
      <c r="C2260">
        <v>100.9604124</v>
      </c>
    </row>
    <row r="2261" spans="1:3" x14ac:dyDescent="0.25">
      <c r="A2261" t="s">
        <v>3</v>
      </c>
      <c r="B2261">
        <v>13.3096946</v>
      </c>
      <c r="C2261">
        <v>100.9549604</v>
      </c>
    </row>
    <row r="2262" spans="1:3" x14ac:dyDescent="0.25">
      <c r="A2262" t="s">
        <v>3</v>
      </c>
      <c r="B2262">
        <v>13.2756357</v>
      </c>
      <c r="C2262">
        <v>100.93571180000001</v>
      </c>
    </row>
    <row r="2263" spans="1:3" x14ac:dyDescent="0.25">
      <c r="A2263" t="s">
        <v>3</v>
      </c>
      <c r="B2263">
        <v>13.196111800000001</v>
      </c>
      <c r="C2263">
        <v>100.9368085</v>
      </c>
    </row>
    <row r="2264" spans="1:3" x14ac:dyDescent="0.25">
      <c r="A2264" t="s">
        <v>3</v>
      </c>
      <c r="B2264">
        <v>13.127060699999999</v>
      </c>
      <c r="C2264">
        <v>100.9172753</v>
      </c>
    </row>
    <row r="2265" spans="1:3" x14ac:dyDescent="0.25">
      <c r="A2265" t="s">
        <v>3</v>
      </c>
      <c r="B2265">
        <v>12.989202000000001</v>
      </c>
      <c r="C2265">
        <v>100.92492439999999</v>
      </c>
    </row>
    <row r="2266" spans="1:3" x14ac:dyDescent="0.25">
      <c r="A2266" t="s">
        <v>3</v>
      </c>
      <c r="B2266">
        <v>12.958044299999999</v>
      </c>
      <c r="C2266">
        <v>100.9087517</v>
      </c>
    </row>
    <row r="2267" spans="1:3" x14ac:dyDescent="0.25">
      <c r="A2267" t="s">
        <v>3</v>
      </c>
      <c r="B2267">
        <v>12.9453967</v>
      </c>
      <c r="C2267">
        <v>100.90442849999999</v>
      </c>
    </row>
    <row r="2268" spans="1:3" x14ac:dyDescent="0.25">
      <c r="A2268" t="s">
        <v>3</v>
      </c>
      <c r="B2268">
        <v>12.943547199999999</v>
      </c>
      <c r="C2268">
        <v>100.903695</v>
      </c>
    </row>
    <row r="2269" spans="1:3" x14ac:dyDescent="0.25">
      <c r="A2269" t="s">
        <v>3</v>
      </c>
      <c r="B2269">
        <v>12.909055499999999</v>
      </c>
      <c r="C2269">
        <v>100.8885894</v>
      </c>
    </row>
    <row r="2270" spans="1:3" x14ac:dyDescent="0.25">
      <c r="A2270" t="s">
        <v>3</v>
      </c>
      <c r="B2270">
        <v>12.9066133</v>
      </c>
      <c r="C2270">
        <v>100.89691929999999</v>
      </c>
    </row>
    <row r="2271" spans="1:3" x14ac:dyDescent="0.25">
      <c r="A2271" t="s">
        <v>3</v>
      </c>
      <c r="B2271">
        <v>12.8257564</v>
      </c>
      <c r="C2271">
        <v>100.9149955</v>
      </c>
    </row>
    <row r="2272" spans="1:3" x14ac:dyDescent="0.25">
      <c r="A2272" t="s">
        <v>3</v>
      </c>
      <c r="B2272">
        <v>12.736166000000001</v>
      </c>
      <c r="C2272">
        <v>101.076522</v>
      </c>
    </row>
    <row r="2273" spans="1:3" x14ac:dyDescent="0.25">
      <c r="A2273" t="s">
        <v>3</v>
      </c>
      <c r="B2273">
        <v>12.737636999999999</v>
      </c>
      <c r="C2273">
        <v>101.126109</v>
      </c>
    </row>
    <row r="2274" spans="1:3" x14ac:dyDescent="0.25">
      <c r="A2274" t="s">
        <v>3</v>
      </c>
      <c r="B2274">
        <v>12.658621399999999</v>
      </c>
      <c r="C2274">
        <v>101.327538</v>
      </c>
    </row>
    <row r="2275" spans="1:3" x14ac:dyDescent="0.25">
      <c r="A2275" t="s">
        <v>3</v>
      </c>
      <c r="B2275">
        <v>12.658489299999999</v>
      </c>
      <c r="C2275">
        <v>101.3277173</v>
      </c>
    </row>
    <row r="2276" spans="1:3" x14ac:dyDescent="0.25">
      <c r="A2276" t="s">
        <v>3</v>
      </c>
      <c r="B2276">
        <v>12.638087499999999</v>
      </c>
      <c r="C2276">
        <v>101.5175752</v>
      </c>
    </row>
    <row r="2277" spans="1:3" x14ac:dyDescent="0.25">
      <c r="A2277" t="s">
        <v>3</v>
      </c>
      <c r="B2277">
        <v>12.76887</v>
      </c>
      <c r="C2277">
        <v>101.631366</v>
      </c>
    </row>
    <row r="2278" spans="1:3" x14ac:dyDescent="0.25">
      <c r="A2278" t="s">
        <v>3</v>
      </c>
      <c r="B2278">
        <v>12.792025000000001</v>
      </c>
      <c r="C2278">
        <v>101.645826</v>
      </c>
    </row>
    <row r="2279" spans="1:3" x14ac:dyDescent="0.25">
      <c r="A2279" t="s">
        <v>3</v>
      </c>
      <c r="B2279">
        <v>12.782899</v>
      </c>
      <c r="C2279">
        <v>101.691575</v>
      </c>
    </row>
    <row r="2280" spans="1:3" x14ac:dyDescent="0.25">
      <c r="A2280" t="s">
        <v>3</v>
      </c>
      <c r="B2280">
        <v>12.784607899999999</v>
      </c>
      <c r="C2280">
        <v>101.6855193</v>
      </c>
    </row>
    <row r="2281" spans="1:3" x14ac:dyDescent="0.25">
      <c r="A2281" t="s">
        <v>3</v>
      </c>
      <c r="B2281">
        <v>12.776799799999999</v>
      </c>
      <c r="C2281">
        <v>101.7098654</v>
      </c>
    </row>
    <row r="2282" spans="1:3" x14ac:dyDescent="0.25">
      <c r="A2282" t="s">
        <v>3</v>
      </c>
      <c r="B2282">
        <v>12.722516499999999</v>
      </c>
      <c r="C2282">
        <v>101.96166220000001</v>
      </c>
    </row>
    <row r="2283" spans="1:3" x14ac:dyDescent="0.25">
      <c r="A2283" t="s">
        <v>3</v>
      </c>
      <c r="B2283">
        <v>12.659151</v>
      </c>
      <c r="C2283">
        <v>102.0612603</v>
      </c>
    </row>
    <row r="2284" spans="1:3" x14ac:dyDescent="0.25">
      <c r="A2284" t="s">
        <v>3</v>
      </c>
      <c r="B2284">
        <v>12.595628100000001</v>
      </c>
      <c r="C2284">
        <v>102.14265589999999</v>
      </c>
    </row>
    <row r="2285" spans="1:3" x14ac:dyDescent="0.25">
      <c r="A2285" t="s">
        <v>3</v>
      </c>
      <c r="B2285">
        <v>12.6165684</v>
      </c>
      <c r="C2285">
        <v>102.1146437</v>
      </c>
    </row>
    <row r="2286" spans="1:3" x14ac:dyDescent="0.25">
      <c r="A2286" t="s">
        <v>3</v>
      </c>
      <c r="B2286">
        <v>12.6307039</v>
      </c>
      <c r="C2286">
        <v>102.1007042</v>
      </c>
    </row>
    <row r="2287" spans="1:3" x14ac:dyDescent="0.25">
      <c r="A2287" t="s">
        <v>3</v>
      </c>
      <c r="B2287">
        <v>12.614493</v>
      </c>
      <c r="C2287">
        <v>102.12777699999999</v>
      </c>
    </row>
    <row r="2288" spans="1:3" x14ac:dyDescent="0.25">
      <c r="A2288" t="s">
        <v>3</v>
      </c>
      <c r="B2288">
        <v>12.3031957</v>
      </c>
      <c r="C2288">
        <v>102.3450229</v>
      </c>
    </row>
    <row r="2289" spans="1:3" x14ac:dyDescent="0.25">
      <c r="A2289" t="s">
        <v>3</v>
      </c>
      <c r="B2289">
        <v>12.193792999999999</v>
      </c>
      <c r="C2289">
        <v>102.3761454</v>
      </c>
    </row>
    <row r="2290" spans="1:3" x14ac:dyDescent="0.25">
      <c r="A2290" t="s">
        <v>3</v>
      </c>
      <c r="B2290">
        <v>12.2262925</v>
      </c>
      <c r="C2290">
        <v>102.5047481</v>
      </c>
    </row>
    <row r="2291" spans="1:3" x14ac:dyDescent="0.25">
      <c r="A2291" t="s">
        <v>3</v>
      </c>
      <c r="B2291">
        <v>12.6750063</v>
      </c>
      <c r="C2291">
        <v>102.1912291</v>
      </c>
    </row>
    <row r="2292" spans="1:3" x14ac:dyDescent="0.25">
      <c r="A2292" t="s">
        <v>3</v>
      </c>
      <c r="B2292">
        <v>13.2246787</v>
      </c>
      <c r="C2292">
        <v>102.3129498</v>
      </c>
    </row>
    <row r="2293" spans="1:3" x14ac:dyDescent="0.25">
      <c r="A2293" t="s">
        <v>3</v>
      </c>
      <c r="B2293">
        <v>13.4371528</v>
      </c>
      <c r="C2293">
        <v>102.1828163</v>
      </c>
    </row>
    <row r="2294" spans="1:3" x14ac:dyDescent="0.25">
      <c r="A2294" t="s">
        <v>3</v>
      </c>
      <c r="B2294">
        <v>13.549083</v>
      </c>
      <c r="C2294">
        <v>102.156689</v>
      </c>
    </row>
    <row r="2295" spans="1:3" x14ac:dyDescent="0.25">
      <c r="A2295" t="s">
        <v>3</v>
      </c>
      <c r="B2295">
        <v>14.3135882</v>
      </c>
      <c r="C2295">
        <v>102.7482854</v>
      </c>
    </row>
    <row r="2296" spans="1:3" x14ac:dyDescent="0.25">
      <c r="A2296" t="s">
        <v>3</v>
      </c>
      <c r="B2296">
        <v>14.648111999999999</v>
      </c>
      <c r="C2296">
        <v>103.8561594</v>
      </c>
    </row>
    <row r="2297" spans="1:3" x14ac:dyDescent="0.25">
      <c r="A2297" t="s">
        <v>3</v>
      </c>
      <c r="B2297">
        <v>14.6392568</v>
      </c>
      <c r="C2297">
        <v>104.09671539999999</v>
      </c>
    </row>
    <row r="2298" spans="1:3" x14ac:dyDescent="0.25">
      <c r="A2298" t="s">
        <v>3</v>
      </c>
      <c r="B2298">
        <v>14.768981200000001</v>
      </c>
      <c r="C2298">
        <v>105.39414669999999</v>
      </c>
    </row>
    <row r="2299" spans="1:3" x14ac:dyDescent="0.25">
      <c r="A2299" t="s">
        <v>3</v>
      </c>
      <c r="B2299">
        <v>14.7687022</v>
      </c>
      <c r="C2299">
        <v>105.3940291</v>
      </c>
    </row>
    <row r="2300" spans="1:3" x14ac:dyDescent="0.25">
      <c r="A2300" t="s">
        <v>3</v>
      </c>
      <c r="B2300">
        <v>15.133859899999999</v>
      </c>
      <c r="C2300">
        <v>105.4503473</v>
      </c>
    </row>
    <row r="2301" spans="1:3" x14ac:dyDescent="0.25">
      <c r="A2301" t="s">
        <v>3</v>
      </c>
      <c r="B2301">
        <v>15.23991</v>
      </c>
      <c r="C2301">
        <v>105.216824</v>
      </c>
    </row>
    <row r="2302" spans="1:3" x14ac:dyDescent="0.25">
      <c r="A2302" t="s">
        <v>3</v>
      </c>
      <c r="B2302">
        <v>15.792868199999999</v>
      </c>
      <c r="C2302">
        <v>104.9949862</v>
      </c>
    </row>
    <row r="2303" spans="1:3" x14ac:dyDescent="0.25">
      <c r="A2303" t="s">
        <v>3</v>
      </c>
      <c r="B2303">
        <v>16.327130700000001</v>
      </c>
      <c r="C2303">
        <v>104.9064066</v>
      </c>
    </row>
    <row r="2304" spans="1:3" x14ac:dyDescent="0.25">
      <c r="A2304" t="s">
        <v>3</v>
      </c>
      <c r="B2304">
        <v>16.725708000000001</v>
      </c>
      <c r="C2304">
        <v>104.664357</v>
      </c>
    </row>
    <row r="2305" spans="1:3" x14ac:dyDescent="0.25">
      <c r="A2305" t="s">
        <v>3</v>
      </c>
      <c r="B2305">
        <v>16.916722</v>
      </c>
      <c r="C2305">
        <v>104.680949</v>
      </c>
    </row>
    <row r="2306" spans="1:3" x14ac:dyDescent="0.25">
      <c r="A2306" t="s">
        <v>3</v>
      </c>
      <c r="B2306">
        <v>17.054876799999999</v>
      </c>
      <c r="C2306">
        <v>104.6753452</v>
      </c>
    </row>
    <row r="2307" spans="1:3" x14ac:dyDescent="0.25">
      <c r="A2307" t="s">
        <v>3</v>
      </c>
      <c r="B2307">
        <v>17.396080999999999</v>
      </c>
      <c r="C2307">
        <v>104.781435</v>
      </c>
    </row>
    <row r="2308" spans="1:3" x14ac:dyDescent="0.25">
      <c r="A2308" t="s">
        <v>3</v>
      </c>
      <c r="B2308">
        <v>17.3729181</v>
      </c>
      <c r="C2308">
        <v>104.666805</v>
      </c>
    </row>
    <row r="2309" spans="1:3" x14ac:dyDescent="0.25">
      <c r="A2309" t="s">
        <v>3</v>
      </c>
      <c r="B2309">
        <v>17.438987099999999</v>
      </c>
      <c r="C2309">
        <v>104.7531319</v>
      </c>
    </row>
    <row r="2310" spans="1:3" x14ac:dyDescent="0.25">
      <c r="A2310" t="s">
        <v>3</v>
      </c>
      <c r="B2310">
        <v>17.572949699999999</v>
      </c>
      <c r="C2310">
        <v>104.5967732</v>
      </c>
    </row>
    <row r="2311" spans="1:3" x14ac:dyDescent="0.25">
      <c r="A2311" t="s">
        <v>3</v>
      </c>
      <c r="B2311">
        <v>17.961648</v>
      </c>
      <c r="C2311">
        <v>104.21091800000001</v>
      </c>
    </row>
    <row r="2312" spans="1:3" x14ac:dyDescent="0.25">
      <c r="A2312" t="s">
        <v>3</v>
      </c>
      <c r="B2312">
        <v>18.362482400000001</v>
      </c>
      <c r="C2312">
        <v>103.6457377</v>
      </c>
    </row>
    <row r="2313" spans="1:3" x14ac:dyDescent="0.25">
      <c r="A2313" t="s">
        <v>3</v>
      </c>
      <c r="B2313">
        <v>17.8052393</v>
      </c>
      <c r="C2313">
        <v>102.7612312</v>
      </c>
    </row>
    <row r="2314" spans="1:3" x14ac:dyDescent="0.25">
      <c r="A2314" t="s">
        <v>3</v>
      </c>
      <c r="B2314">
        <v>17.955369999999998</v>
      </c>
      <c r="C2314">
        <v>102.59478300000001</v>
      </c>
    </row>
    <row r="2315" spans="1:3" x14ac:dyDescent="0.25">
      <c r="A2315" t="s">
        <v>3</v>
      </c>
      <c r="B2315">
        <v>18.055576899999998</v>
      </c>
      <c r="C2315">
        <v>102.2835037</v>
      </c>
    </row>
    <row r="2316" spans="1:3" x14ac:dyDescent="0.25">
      <c r="A2316" t="s">
        <v>3</v>
      </c>
      <c r="B2316">
        <v>17.521720500000001</v>
      </c>
      <c r="C2316">
        <v>101.725033</v>
      </c>
    </row>
    <row r="2317" spans="1:3" x14ac:dyDescent="0.25">
      <c r="A2317" t="s">
        <v>3</v>
      </c>
      <c r="B2317">
        <v>17.366856299999998</v>
      </c>
      <c r="C2317">
        <v>101.25872819999999</v>
      </c>
    </row>
    <row r="2318" spans="1:3" x14ac:dyDescent="0.25">
      <c r="A2318" t="s">
        <v>3</v>
      </c>
      <c r="B2318">
        <v>17.292186999999998</v>
      </c>
      <c r="C2318">
        <v>101.14635699999999</v>
      </c>
    </row>
    <row r="2319" spans="1:3" x14ac:dyDescent="0.25">
      <c r="A2319" t="s">
        <v>3</v>
      </c>
      <c r="B2319">
        <v>17.809700299999999</v>
      </c>
      <c r="C2319">
        <v>100.93676910000001</v>
      </c>
    </row>
    <row r="2320" spans="1:3" x14ac:dyDescent="0.25">
      <c r="A2320" t="s">
        <v>3</v>
      </c>
      <c r="B2320">
        <v>18.488236499999999</v>
      </c>
      <c r="C2320">
        <v>100.93467339999999</v>
      </c>
    </row>
    <row r="2321" spans="1:3" x14ac:dyDescent="0.25">
      <c r="A2321" t="s">
        <v>3</v>
      </c>
      <c r="B2321">
        <v>18.330355999999998</v>
      </c>
      <c r="C2321">
        <v>100.716846</v>
      </c>
    </row>
    <row r="2322" spans="1:3" x14ac:dyDescent="0.25">
      <c r="A2322" t="s">
        <v>3</v>
      </c>
      <c r="B2322">
        <v>18.783082</v>
      </c>
      <c r="C2322">
        <v>100.774928</v>
      </c>
    </row>
    <row r="2323" spans="1:3" x14ac:dyDescent="0.25">
      <c r="A2323" t="s">
        <v>3</v>
      </c>
      <c r="B2323">
        <v>18.850307099999998</v>
      </c>
      <c r="C2323">
        <v>100.8130627</v>
      </c>
    </row>
    <row r="2324" spans="1:3" x14ac:dyDescent="0.25">
      <c r="A2324" t="s">
        <v>3</v>
      </c>
      <c r="B2324">
        <v>20.104230900000001</v>
      </c>
      <c r="C2324">
        <v>100.50517739999999</v>
      </c>
    </row>
    <row r="2325" spans="1:3" x14ac:dyDescent="0.25">
      <c r="A2325" t="s">
        <v>3</v>
      </c>
      <c r="B2325">
        <v>20.290344900000001</v>
      </c>
      <c r="C2325">
        <v>99.944504300000006</v>
      </c>
    </row>
    <row r="2326" spans="1:3" x14ac:dyDescent="0.25">
      <c r="A2326" t="s">
        <v>3</v>
      </c>
      <c r="B2326">
        <v>20.418301</v>
      </c>
      <c r="C2326">
        <v>99.884804000000003</v>
      </c>
    </row>
    <row r="2327" spans="1:3" x14ac:dyDescent="0.25">
      <c r="A2327" t="s">
        <v>3</v>
      </c>
      <c r="B2327">
        <v>20.027486</v>
      </c>
      <c r="C2327">
        <v>99.285319000000001</v>
      </c>
    </row>
    <row r="2328" spans="1:3" x14ac:dyDescent="0.25">
      <c r="A2328" t="s">
        <v>3</v>
      </c>
      <c r="B2328">
        <v>20.163063999999999</v>
      </c>
      <c r="C2328">
        <v>99.622540999999998</v>
      </c>
    </row>
    <row r="2329" spans="1:3" x14ac:dyDescent="0.25">
      <c r="A2329" t="s">
        <v>3</v>
      </c>
      <c r="B2329">
        <v>19.983746</v>
      </c>
      <c r="C2329">
        <v>99.247845999999996</v>
      </c>
    </row>
    <row r="2330" spans="1:3" x14ac:dyDescent="0.25">
      <c r="A2330" t="s">
        <v>3</v>
      </c>
      <c r="B2330">
        <v>19.847499599999999</v>
      </c>
      <c r="C2330">
        <v>99.733154799999994</v>
      </c>
    </row>
    <row r="2331" spans="1:3" x14ac:dyDescent="0.25">
      <c r="A2331" t="s">
        <v>3</v>
      </c>
      <c r="B2331">
        <v>19.3533969</v>
      </c>
      <c r="C2331">
        <v>98.963773000000003</v>
      </c>
    </row>
    <row r="2332" spans="1:3" x14ac:dyDescent="0.25">
      <c r="A2332" t="s">
        <v>3</v>
      </c>
      <c r="B2332">
        <v>19.355389500000001</v>
      </c>
      <c r="C2332">
        <v>98.437327300000007</v>
      </c>
    </row>
    <row r="2333" spans="1:3" x14ac:dyDescent="0.25">
      <c r="A2333" t="s">
        <v>3</v>
      </c>
      <c r="B2333">
        <v>18.812424</v>
      </c>
      <c r="C2333">
        <v>97.933672999999999</v>
      </c>
    </row>
    <row r="2334" spans="1:3" x14ac:dyDescent="0.25">
      <c r="A2334" t="s">
        <v>3</v>
      </c>
      <c r="B2334">
        <v>18.792511999999999</v>
      </c>
      <c r="C2334">
        <v>98.151814999999999</v>
      </c>
    </row>
    <row r="2335" spans="1:3" x14ac:dyDescent="0.25">
      <c r="A2335" t="s">
        <v>3</v>
      </c>
      <c r="B2335">
        <v>18.166364999999999</v>
      </c>
      <c r="C2335">
        <v>97.937096999999994</v>
      </c>
    </row>
    <row r="2336" spans="1:3" x14ac:dyDescent="0.25">
      <c r="A2336" t="s">
        <v>3</v>
      </c>
      <c r="B2336">
        <v>18.161384999999999</v>
      </c>
      <c r="C2336">
        <v>97.930162999999993</v>
      </c>
    </row>
    <row r="2337" spans="1:3" x14ac:dyDescent="0.25">
      <c r="A2337" t="s">
        <v>3</v>
      </c>
      <c r="B2337">
        <v>16.5902438</v>
      </c>
      <c r="C2337">
        <v>98.625689100000002</v>
      </c>
    </row>
    <row r="2338" spans="1:3" x14ac:dyDescent="0.25">
      <c r="A2338" t="s">
        <v>3</v>
      </c>
      <c r="B2338">
        <v>16.114327200000002</v>
      </c>
      <c r="C2338">
        <v>99.328186599999995</v>
      </c>
    </row>
    <row r="2339" spans="1:3" x14ac:dyDescent="0.25">
      <c r="A2339" t="s">
        <v>3</v>
      </c>
      <c r="B2339">
        <v>15.180683999999999</v>
      </c>
      <c r="C2339">
        <v>98.463556999999994</v>
      </c>
    </row>
    <row r="2340" spans="1:3" x14ac:dyDescent="0.25">
      <c r="A2340" t="s">
        <v>3</v>
      </c>
      <c r="B2340">
        <v>14.734475</v>
      </c>
      <c r="C2340">
        <v>98.648908000000006</v>
      </c>
    </row>
    <row r="2341" spans="1:3" x14ac:dyDescent="0.25">
      <c r="A2341" t="s">
        <v>3</v>
      </c>
      <c r="B2341">
        <v>14.093468</v>
      </c>
      <c r="C2341">
        <v>99.422765999999996</v>
      </c>
    </row>
    <row r="2342" spans="1:3" x14ac:dyDescent="0.25">
      <c r="A2342" t="s">
        <v>3</v>
      </c>
      <c r="B2342">
        <v>12.3031957</v>
      </c>
      <c r="C2342">
        <v>102.3450229</v>
      </c>
    </row>
    <row r="2343" spans="1:3" x14ac:dyDescent="0.25">
      <c r="A2343" t="s">
        <v>3</v>
      </c>
      <c r="B2343">
        <v>12.193792999999999</v>
      </c>
      <c r="C2343">
        <v>102.3761454</v>
      </c>
    </row>
    <row r="2344" spans="1:3" x14ac:dyDescent="0.25">
      <c r="A2344" t="s">
        <v>3</v>
      </c>
      <c r="B2344">
        <v>12.909055499999999</v>
      </c>
      <c r="C2344">
        <v>100.8885894</v>
      </c>
    </row>
    <row r="2345" spans="1:3" x14ac:dyDescent="0.25">
      <c r="A2345" t="s">
        <v>3</v>
      </c>
      <c r="B2345">
        <v>12.943547199999999</v>
      </c>
      <c r="C2345">
        <v>100.903695</v>
      </c>
    </row>
    <row r="2346" spans="1:3" x14ac:dyDescent="0.25">
      <c r="A2346" t="s">
        <v>3</v>
      </c>
      <c r="B2346">
        <v>12.9453967</v>
      </c>
      <c r="C2346">
        <v>100.90442849999999</v>
      </c>
    </row>
    <row r="2347" spans="1:3" x14ac:dyDescent="0.25">
      <c r="A2347" t="s">
        <v>3</v>
      </c>
      <c r="B2347">
        <v>12.958044299999999</v>
      </c>
      <c r="C2347">
        <v>100.9087517</v>
      </c>
    </row>
    <row r="2348" spans="1:3" x14ac:dyDescent="0.25">
      <c r="A2348" t="s">
        <v>3</v>
      </c>
      <c r="B2348">
        <v>12.2262925</v>
      </c>
      <c r="C2348">
        <v>102.5047481</v>
      </c>
    </row>
    <row r="2349" spans="1:3" x14ac:dyDescent="0.25">
      <c r="A2349" t="s">
        <v>3</v>
      </c>
      <c r="B2349">
        <v>7.4089669999999996</v>
      </c>
      <c r="C2349">
        <v>99.522729999999996</v>
      </c>
    </row>
    <row r="2350" spans="1:3" x14ac:dyDescent="0.25">
      <c r="A2350" t="s">
        <v>3</v>
      </c>
      <c r="B2350">
        <v>7.5565579999999999</v>
      </c>
      <c r="C2350">
        <v>99.405896999999996</v>
      </c>
    </row>
    <row r="2351" spans="1:3" x14ac:dyDescent="0.25">
      <c r="A2351" t="s">
        <v>3</v>
      </c>
      <c r="B2351">
        <v>8.0987740000000006</v>
      </c>
      <c r="C2351">
        <v>98.802398199999999</v>
      </c>
    </row>
    <row r="2352" spans="1:3" x14ac:dyDescent="0.25">
      <c r="A2352" t="s">
        <v>3</v>
      </c>
      <c r="B2352">
        <v>8.0518689999999999</v>
      </c>
      <c r="C2352">
        <v>98.809625999999994</v>
      </c>
    </row>
    <row r="2353" spans="1:3" x14ac:dyDescent="0.25">
      <c r="A2353" t="s">
        <v>3</v>
      </c>
      <c r="B2353">
        <v>8.8697222</v>
      </c>
      <c r="C2353">
        <v>98.347222200000004</v>
      </c>
    </row>
    <row r="2354" spans="1:3" x14ac:dyDescent="0.25">
      <c r="A2354" t="s">
        <v>3</v>
      </c>
      <c r="B2354">
        <v>8.1062110000000001</v>
      </c>
      <c r="C2354">
        <v>98.914410000000004</v>
      </c>
    </row>
    <row r="2355" spans="1:3" x14ac:dyDescent="0.25">
      <c r="A2355" t="s">
        <v>3</v>
      </c>
      <c r="B2355">
        <v>7.5565579999999999</v>
      </c>
      <c r="C2355">
        <v>99.405896999999996</v>
      </c>
    </row>
    <row r="2356" spans="1:3" x14ac:dyDescent="0.25">
      <c r="A2356" t="s">
        <v>3</v>
      </c>
      <c r="B2356">
        <v>7.4089669999999996</v>
      </c>
      <c r="C2356">
        <v>99.522729999999996</v>
      </c>
    </row>
    <row r="2357" spans="1:3" x14ac:dyDescent="0.25">
      <c r="A2357" t="s">
        <v>3</v>
      </c>
      <c r="B2357">
        <v>7.6500690000000002</v>
      </c>
      <c r="C2357">
        <v>99.457166999999998</v>
      </c>
    </row>
    <row r="2358" spans="1:3" x14ac:dyDescent="0.25">
      <c r="A2358" t="s">
        <v>3</v>
      </c>
      <c r="B2358">
        <v>8.0088030000000003</v>
      </c>
      <c r="C2358">
        <v>99.211423999999994</v>
      </c>
    </row>
    <row r="2359" spans="1:3" x14ac:dyDescent="0.25">
      <c r="A2359" t="s">
        <v>3</v>
      </c>
      <c r="B2359">
        <v>8.0750919999999997</v>
      </c>
      <c r="C2359">
        <v>98.994900000000001</v>
      </c>
    </row>
    <row r="2360" spans="1:3" x14ac:dyDescent="0.25">
      <c r="A2360" t="s">
        <v>3</v>
      </c>
      <c r="B2360">
        <v>9.7863419999999994</v>
      </c>
      <c r="C2360">
        <v>98.760801999999998</v>
      </c>
    </row>
    <row r="2361" spans="1:3" x14ac:dyDescent="0.25">
      <c r="A2361" t="s">
        <v>3</v>
      </c>
      <c r="B2361">
        <v>13.127060699999999</v>
      </c>
      <c r="C2361">
        <v>100.9172753</v>
      </c>
    </row>
    <row r="2362" spans="1:3" x14ac:dyDescent="0.25">
      <c r="A2362" t="s">
        <v>3</v>
      </c>
      <c r="B2362">
        <v>13.196111800000001</v>
      </c>
      <c r="C2362">
        <v>100.9368085</v>
      </c>
    </row>
    <row r="2363" spans="1:3" x14ac:dyDescent="0.25">
      <c r="A2363" t="s">
        <v>3</v>
      </c>
      <c r="B2363">
        <v>13.2756357</v>
      </c>
      <c r="C2363">
        <v>100.93571180000001</v>
      </c>
    </row>
    <row r="2364" spans="1:3" x14ac:dyDescent="0.25">
      <c r="A2364" t="s">
        <v>3</v>
      </c>
      <c r="B2364">
        <v>13.320194300000001</v>
      </c>
      <c r="C2364">
        <v>100.9604124</v>
      </c>
    </row>
    <row r="2365" spans="1:3" x14ac:dyDescent="0.25">
      <c r="A2365" t="s">
        <v>3481</v>
      </c>
      <c r="B2365">
        <v>13.541599700000001</v>
      </c>
      <c r="C2365">
        <v>100.1671429</v>
      </c>
    </row>
    <row r="2366" spans="1:3" x14ac:dyDescent="0.25">
      <c r="A2366" t="s">
        <v>3714</v>
      </c>
      <c r="B2366">
        <v>14.6217036</v>
      </c>
      <c r="C2366">
        <v>103.8377017</v>
      </c>
    </row>
    <row r="2367" spans="1:3" x14ac:dyDescent="0.25">
      <c r="A2367" t="s">
        <v>3694</v>
      </c>
      <c r="B2367">
        <v>14.40399</v>
      </c>
      <c r="C2367">
        <v>103.10474000000001</v>
      </c>
    </row>
    <row r="2368" spans="1:3" x14ac:dyDescent="0.25">
      <c r="A2368" t="s">
        <v>58</v>
      </c>
      <c r="B2368">
        <v>17.8927871</v>
      </c>
      <c r="C2368">
        <v>102.8443114</v>
      </c>
    </row>
    <row r="2369" spans="1:3" x14ac:dyDescent="0.25">
      <c r="A2369" t="s">
        <v>91</v>
      </c>
      <c r="B2369">
        <v>13.1079626</v>
      </c>
      <c r="C2369">
        <v>102.22880720000001</v>
      </c>
    </row>
    <row r="2370" spans="1:3" x14ac:dyDescent="0.25">
      <c r="A2370" t="s">
        <v>3298</v>
      </c>
      <c r="B2370">
        <v>6.9519282000000002</v>
      </c>
      <c r="C2370">
        <v>100.69285619999999</v>
      </c>
    </row>
    <row r="2371" spans="1:3" x14ac:dyDescent="0.25">
      <c r="A2371" t="s">
        <v>3374</v>
      </c>
      <c r="B2371">
        <v>8.7206480000000006</v>
      </c>
      <c r="C2371">
        <v>99.925973999999997</v>
      </c>
    </row>
    <row r="2372" spans="1:3" x14ac:dyDescent="0.25">
      <c r="A2372" t="s">
        <v>3582</v>
      </c>
      <c r="B2372">
        <v>12.796064100000001</v>
      </c>
      <c r="C2372">
        <v>100.9170678</v>
      </c>
    </row>
    <row r="2373" spans="1:3" x14ac:dyDescent="0.25">
      <c r="A2373" t="s">
        <v>3585</v>
      </c>
      <c r="B2373">
        <v>12.796504000000001</v>
      </c>
      <c r="C2373">
        <v>100.91725099999999</v>
      </c>
    </row>
    <row r="2374" spans="1:3" x14ac:dyDescent="0.25">
      <c r="A2374" t="s">
        <v>238</v>
      </c>
      <c r="B2374">
        <v>13.0516022</v>
      </c>
      <c r="C2374">
        <v>99.941499699999994</v>
      </c>
    </row>
    <row r="2375" spans="1:3" x14ac:dyDescent="0.25">
      <c r="A2375" t="s">
        <v>194</v>
      </c>
      <c r="B2375">
        <v>18.3486279</v>
      </c>
      <c r="C2375">
        <v>103.6378212</v>
      </c>
    </row>
    <row r="2376" spans="1:3" x14ac:dyDescent="0.25">
      <c r="A2376" t="s">
        <v>3748</v>
      </c>
      <c r="B2376">
        <v>16.502504500000001</v>
      </c>
      <c r="C2376">
        <v>104.6726362</v>
      </c>
    </row>
    <row r="2377" spans="1:3" x14ac:dyDescent="0.25">
      <c r="A2377" t="s">
        <v>4283</v>
      </c>
      <c r="B2377">
        <v>8.004588</v>
      </c>
      <c r="C2377">
        <v>98.342989500000002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workbookViewId="0">
      <selection sqref="A1:D503"/>
    </sheetView>
  </sheetViews>
  <sheetFormatPr defaultRowHeight="13.8" x14ac:dyDescent="0.25"/>
  <sheetData>
    <row r="1" spans="1:4" x14ac:dyDescent="0.25">
      <c r="A1" t="s">
        <v>0</v>
      </c>
      <c r="B1" t="s">
        <v>680</v>
      </c>
      <c r="C1" t="s">
        <v>1</v>
      </c>
      <c r="D1" t="s">
        <v>2</v>
      </c>
    </row>
    <row r="2" spans="1:4" x14ac:dyDescent="0.25">
      <c r="A2" t="s">
        <v>1828</v>
      </c>
      <c r="B2" t="s">
        <v>1829</v>
      </c>
      <c r="C2">
        <v>100.5442213</v>
      </c>
      <c r="D2">
        <v>13.7778262</v>
      </c>
    </row>
    <row r="3" spans="1:4" x14ac:dyDescent="0.25">
      <c r="A3" t="s">
        <v>1830</v>
      </c>
      <c r="B3" t="s">
        <v>1831</v>
      </c>
      <c r="C3">
        <v>100.4858413</v>
      </c>
      <c r="D3">
        <v>13.707674600000001</v>
      </c>
    </row>
    <row r="4" spans="1:4" x14ac:dyDescent="0.25">
      <c r="A4" t="s">
        <v>1832</v>
      </c>
      <c r="B4" t="s">
        <v>1833</v>
      </c>
      <c r="C4">
        <v>100.5225121</v>
      </c>
      <c r="D4">
        <v>13.7313177</v>
      </c>
    </row>
    <row r="5" spans="1:4" x14ac:dyDescent="0.25">
      <c r="A5" t="s">
        <v>1834</v>
      </c>
      <c r="B5" t="s">
        <v>1835</v>
      </c>
      <c r="C5">
        <v>100.52492789999999</v>
      </c>
      <c r="D5">
        <v>13.755330900000001</v>
      </c>
    </row>
    <row r="6" spans="1:4" x14ac:dyDescent="0.25">
      <c r="A6" t="s">
        <v>1836</v>
      </c>
      <c r="B6" t="s">
        <v>1837</v>
      </c>
      <c r="C6">
        <v>100.5148154</v>
      </c>
      <c r="D6">
        <v>13.7192115</v>
      </c>
    </row>
    <row r="7" spans="1:4" x14ac:dyDescent="0.25">
      <c r="A7" t="s">
        <v>1838</v>
      </c>
      <c r="B7" t="s">
        <v>1839</v>
      </c>
      <c r="C7">
        <v>101.40688</v>
      </c>
      <c r="D7">
        <v>14.69764</v>
      </c>
    </row>
    <row r="8" spans="1:4" x14ac:dyDescent="0.25">
      <c r="A8" t="s">
        <v>1840</v>
      </c>
      <c r="B8" t="s">
        <v>1841</v>
      </c>
      <c r="C8">
        <v>99.820556800000006</v>
      </c>
      <c r="D8">
        <v>17.009396299999999</v>
      </c>
    </row>
    <row r="9" spans="1:4" x14ac:dyDescent="0.25">
      <c r="A9" t="s">
        <v>1842</v>
      </c>
      <c r="B9" t="s">
        <v>1843</v>
      </c>
      <c r="C9">
        <v>101.2212988</v>
      </c>
      <c r="D9">
        <v>16.765275599999999</v>
      </c>
    </row>
    <row r="10" spans="1:4" x14ac:dyDescent="0.25">
      <c r="A10" t="s">
        <v>1844</v>
      </c>
      <c r="B10" t="s">
        <v>1845</v>
      </c>
      <c r="C10">
        <v>100.14685919999999</v>
      </c>
      <c r="D10">
        <v>18.1318558</v>
      </c>
    </row>
    <row r="11" spans="1:4" x14ac:dyDescent="0.25">
      <c r="A11" t="s">
        <v>1846</v>
      </c>
      <c r="B11" t="s">
        <v>1847</v>
      </c>
      <c r="C11">
        <v>99.006740800000003</v>
      </c>
      <c r="D11">
        <v>18.771651800000001</v>
      </c>
    </row>
    <row r="12" spans="1:4" x14ac:dyDescent="0.25">
      <c r="A12" t="s">
        <v>1848</v>
      </c>
      <c r="B12" t="s">
        <v>1849</v>
      </c>
      <c r="C12">
        <v>102.8347533</v>
      </c>
      <c r="D12">
        <v>16.423018500000001</v>
      </c>
    </row>
    <row r="13" spans="1:4" x14ac:dyDescent="0.25">
      <c r="A13" t="s">
        <v>1850</v>
      </c>
      <c r="B13" t="s">
        <v>1851</v>
      </c>
      <c r="C13">
        <v>102.79612590000001</v>
      </c>
      <c r="D13">
        <v>17.3977383</v>
      </c>
    </row>
    <row r="14" spans="1:4" x14ac:dyDescent="0.25">
      <c r="A14" t="s">
        <v>1852</v>
      </c>
      <c r="B14" t="s">
        <v>1853</v>
      </c>
      <c r="C14">
        <v>100.0856757</v>
      </c>
      <c r="D14">
        <v>7.6192427</v>
      </c>
    </row>
    <row r="15" spans="1:4" x14ac:dyDescent="0.25">
      <c r="A15" t="s">
        <v>1854</v>
      </c>
      <c r="B15" t="s">
        <v>1855</v>
      </c>
      <c r="C15">
        <v>100.47905230000001</v>
      </c>
      <c r="D15">
        <v>13.7285077</v>
      </c>
    </row>
    <row r="16" spans="1:4" x14ac:dyDescent="0.25">
      <c r="A16" t="s">
        <v>1856</v>
      </c>
      <c r="B16" t="s">
        <v>1857</v>
      </c>
      <c r="C16">
        <v>99.510865899999999</v>
      </c>
      <c r="D16">
        <v>14.045193100000001</v>
      </c>
    </row>
    <row r="17" spans="1:4" x14ac:dyDescent="0.25">
      <c r="A17" t="s">
        <v>1858</v>
      </c>
      <c r="B17" t="s">
        <v>1859</v>
      </c>
      <c r="C17">
        <v>101.3295086</v>
      </c>
      <c r="D17">
        <v>13.6781977</v>
      </c>
    </row>
    <row r="18" spans="1:4" x14ac:dyDescent="0.25">
      <c r="A18" t="s">
        <v>1860</v>
      </c>
      <c r="B18" t="s">
        <v>1861</v>
      </c>
      <c r="C18">
        <v>101.0779596</v>
      </c>
      <c r="D18">
        <v>13.6904194</v>
      </c>
    </row>
    <row r="19" spans="1:4" x14ac:dyDescent="0.25">
      <c r="A19" t="s">
        <v>1862</v>
      </c>
      <c r="B19" t="s">
        <v>1863</v>
      </c>
      <c r="C19">
        <v>100.5504912</v>
      </c>
      <c r="D19">
        <v>13.8535425</v>
      </c>
    </row>
    <row r="20" spans="1:4" x14ac:dyDescent="0.25">
      <c r="A20" t="s">
        <v>1864</v>
      </c>
      <c r="B20" t="s">
        <v>1865</v>
      </c>
      <c r="C20">
        <v>100.57482899999999</v>
      </c>
      <c r="D20">
        <v>13.888358999999999</v>
      </c>
    </row>
    <row r="21" spans="1:4" x14ac:dyDescent="0.25">
      <c r="A21" t="s">
        <v>1866</v>
      </c>
      <c r="B21" t="s">
        <v>1867</v>
      </c>
      <c r="C21">
        <v>99.929729600000002</v>
      </c>
      <c r="D21">
        <v>8.6939919000000003</v>
      </c>
    </row>
    <row r="22" spans="1:4" x14ac:dyDescent="0.25">
      <c r="A22" t="s">
        <v>1868</v>
      </c>
      <c r="B22" t="s">
        <v>1869</v>
      </c>
      <c r="C22">
        <v>100.52689290000001</v>
      </c>
      <c r="D22">
        <v>13.706398</v>
      </c>
    </row>
    <row r="23" spans="1:4" x14ac:dyDescent="0.25">
      <c r="A23" t="s">
        <v>1870</v>
      </c>
      <c r="B23" t="s">
        <v>1871</v>
      </c>
      <c r="C23">
        <v>100.4656667</v>
      </c>
      <c r="D23">
        <v>6.9895462000000004</v>
      </c>
    </row>
    <row r="24" spans="1:4" x14ac:dyDescent="0.25">
      <c r="A24" t="s">
        <v>1872</v>
      </c>
      <c r="B24" t="s">
        <v>1873</v>
      </c>
      <c r="C24">
        <v>100.65602989999999</v>
      </c>
      <c r="D24">
        <v>14.199909099999999</v>
      </c>
    </row>
    <row r="25" spans="1:4" x14ac:dyDescent="0.25">
      <c r="A25" t="s">
        <v>1874</v>
      </c>
      <c r="B25" t="s">
        <v>1875</v>
      </c>
      <c r="C25">
        <v>104.69330119999999</v>
      </c>
      <c r="D25">
        <v>15.115689700000001</v>
      </c>
    </row>
    <row r="26" spans="1:4" x14ac:dyDescent="0.25">
      <c r="A26" t="s">
        <v>1876</v>
      </c>
      <c r="B26" t="s">
        <v>1877</v>
      </c>
      <c r="C26">
        <v>100.4632041</v>
      </c>
      <c r="D26">
        <v>13.7233804</v>
      </c>
    </row>
    <row r="27" spans="1:4" x14ac:dyDescent="0.25">
      <c r="A27" t="s">
        <v>1878</v>
      </c>
      <c r="B27" t="s">
        <v>1879</v>
      </c>
      <c r="C27">
        <v>103.07933</v>
      </c>
      <c r="D27">
        <v>14.60966</v>
      </c>
    </row>
    <row r="28" spans="1:4" x14ac:dyDescent="0.25">
      <c r="A28" t="s">
        <v>1880</v>
      </c>
      <c r="B28" t="s">
        <v>1881</v>
      </c>
      <c r="C28">
        <v>100.35401</v>
      </c>
      <c r="D28">
        <v>15.267041000000001</v>
      </c>
    </row>
    <row r="29" spans="1:4" x14ac:dyDescent="0.25">
      <c r="A29" t="s">
        <v>1882</v>
      </c>
      <c r="B29" t="s">
        <v>1883</v>
      </c>
      <c r="C29">
        <v>101.28854149999999</v>
      </c>
      <c r="D29">
        <v>6.5539405000000004</v>
      </c>
    </row>
    <row r="30" spans="1:4" x14ac:dyDescent="0.25">
      <c r="A30" t="s">
        <v>1884</v>
      </c>
      <c r="B30" t="s">
        <v>1885</v>
      </c>
      <c r="C30">
        <v>101.6442979</v>
      </c>
      <c r="D30">
        <v>12.778172100000001</v>
      </c>
    </row>
    <row r="31" spans="1:4" x14ac:dyDescent="0.25">
      <c r="A31" t="s">
        <v>1886</v>
      </c>
      <c r="B31" t="s">
        <v>1887</v>
      </c>
      <c r="C31">
        <v>99.718811099999996</v>
      </c>
      <c r="D31">
        <v>16.2170399</v>
      </c>
    </row>
    <row r="32" spans="1:4" x14ac:dyDescent="0.25">
      <c r="A32" t="s">
        <v>1888</v>
      </c>
      <c r="B32" t="s">
        <v>1889</v>
      </c>
      <c r="C32">
        <v>99.835756799999999</v>
      </c>
      <c r="D32">
        <v>19.889493999999999</v>
      </c>
    </row>
    <row r="33" spans="1:4" x14ac:dyDescent="0.25">
      <c r="A33" t="s">
        <v>1890</v>
      </c>
      <c r="B33" t="s">
        <v>1891</v>
      </c>
      <c r="C33">
        <v>99.540957800000001</v>
      </c>
      <c r="D33">
        <v>16.473866999999998</v>
      </c>
    </row>
    <row r="34" spans="1:4" x14ac:dyDescent="0.25">
      <c r="A34" t="s">
        <v>1892</v>
      </c>
      <c r="B34" t="s">
        <v>1893</v>
      </c>
      <c r="C34">
        <v>104.29774329999999</v>
      </c>
      <c r="D34">
        <v>15.076734200000001</v>
      </c>
    </row>
    <row r="35" spans="1:4" x14ac:dyDescent="0.25">
      <c r="A35" t="s">
        <v>1894</v>
      </c>
      <c r="B35" t="s">
        <v>1895</v>
      </c>
      <c r="C35">
        <v>100.54774260000001</v>
      </c>
      <c r="D35">
        <v>7.1673268999999999</v>
      </c>
    </row>
    <row r="36" spans="1:4" x14ac:dyDescent="0.25">
      <c r="A36" t="s">
        <v>1896</v>
      </c>
      <c r="B36" t="s">
        <v>1897</v>
      </c>
      <c r="C36">
        <v>100.0526689</v>
      </c>
      <c r="D36">
        <v>13.8069828</v>
      </c>
    </row>
    <row r="37" spans="1:4" x14ac:dyDescent="0.25">
      <c r="A37" t="s">
        <v>1898</v>
      </c>
      <c r="B37" t="s">
        <v>1899</v>
      </c>
      <c r="C37">
        <v>100.4325302</v>
      </c>
      <c r="D37">
        <v>6.9967189999999997</v>
      </c>
    </row>
    <row r="38" spans="1:4" x14ac:dyDescent="0.25">
      <c r="A38" t="s">
        <v>1900</v>
      </c>
      <c r="B38" t="s">
        <v>1901</v>
      </c>
      <c r="C38">
        <v>98.982100000000003</v>
      </c>
      <c r="D38">
        <v>18.81793</v>
      </c>
    </row>
    <row r="39" spans="1:4" x14ac:dyDescent="0.25">
      <c r="A39" t="s">
        <v>1902</v>
      </c>
      <c r="B39" t="s">
        <v>1903</v>
      </c>
      <c r="C39">
        <v>100.55211420000001</v>
      </c>
      <c r="D39">
        <v>15.089097000000001</v>
      </c>
    </row>
    <row r="40" spans="1:4" x14ac:dyDescent="0.25">
      <c r="A40" t="s">
        <v>1904</v>
      </c>
      <c r="B40" t="s">
        <v>1905</v>
      </c>
      <c r="C40">
        <v>100.2569898</v>
      </c>
      <c r="D40">
        <v>16.825431699999999</v>
      </c>
    </row>
    <row r="41" spans="1:4" x14ac:dyDescent="0.25">
      <c r="A41" t="s">
        <v>1906</v>
      </c>
      <c r="B41" t="s">
        <v>1907</v>
      </c>
      <c r="C41">
        <v>101.96537170000001</v>
      </c>
      <c r="D41">
        <v>6.0190111999999996</v>
      </c>
    </row>
    <row r="42" spans="1:4" x14ac:dyDescent="0.25">
      <c r="A42" t="s">
        <v>1908</v>
      </c>
      <c r="B42" t="s">
        <v>1909</v>
      </c>
      <c r="C42">
        <v>102.1745598</v>
      </c>
      <c r="D42">
        <v>14.698010999999999</v>
      </c>
    </row>
    <row r="43" spans="1:4" x14ac:dyDescent="0.25">
      <c r="A43" t="s">
        <v>1910</v>
      </c>
      <c r="B43" t="s">
        <v>1911</v>
      </c>
      <c r="C43">
        <v>99.1182692</v>
      </c>
      <c r="D43">
        <v>10.5110455</v>
      </c>
    </row>
    <row r="44" spans="1:4" x14ac:dyDescent="0.25">
      <c r="A44" t="s">
        <v>1912</v>
      </c>
      <c r="B44" t="s">
        <v>1913</v>
      </c>
      <c r="C44">
        <v>100.0919243</v>
      </c>
      <c r="D44">
        <v>14.8446753</v>
      </c>
    </row>
    <row r="45" spans="1:4" x14ac:dyDescent="0.25">
      <c r="A45" t="s">
        <v>1914</v>
      </c>
      <c r="B45" t="s">
        <v>1915</v>
      </c>
      <c r="C45">
        <v>98.302222200000003</v>
      </c>
      <c r="D45">
        <v>8.2688889000000003</v>
      </c>
    </row>
    <row r="46" spans="1:4" x14ac:dyDescent="0.25">
      <c r="A46" t="s">
        <v>1916</v>
      </c>
      <c r="B46" t="s">
        <v>1917</v>
      </c>
      <c r="C46">
        <v>98.333397000000005</v>
      </c>
      <c r="D46">
        <v>7.9090369999999997</v>
      </c>
    </row>
    <row r="47" spans="1:4" x14ac:dyDescent="0.25">
      <c r="A47" t="s">
        <v>1918</v>
      </c>
      <c r="B47" t="s">
        <v>1919</v>
      </c>
      <c r="C47">
        <v>100.7237136</v>
      </c>
      <c r="D47">
        <v>13.6792373</v>
      </c>
    </row>
    <row r="48" spans="1:4" x14ac:dyDescent="0.25">
      <c r="A48" t="s">
        <v>1920</v>
      </c>
      <c r="B48" t="s">
        <v>1921</v>
      </c>
      <c r="C48">
        <v>102.8223417</v>
      </c>
      <c r="D48">
        <v>17.354104199999998</v>
      </c>
    </row>
    <row r="49" spans="1:4" x14ac:dyDescent="0.25">
      <c r="A49" t="s">
        <v>1922</v>
      </c>
      <c r="B49" t="s">
        <v>1923</v>
      </c>
      <c r="C49">
        <v>100.6167615</v>
      </c>
      <c r="D49">
        <v>14.1531515</v>
      </c>
    </row>
    <row r="50" spans="1:4" x14ac:dyDescent="0.25">
      <c r="A50" t="s">
        <v>1924</v>
      </c>
      <c r="B50" t="s">
        <v>1925</v>
      </c>
      <c r="C50">
        <v>100.1182956</v>
      </c>
      <c r="D50">
        <v>15.7367042</v>
      </c>
    </row>
    <row r="51" spans="1:4" x14ac:dyDescent="0.25">
      <c r="A51" t="s">
        <v>1926</v>
      </c>
      <c r="B51" t="s">
        <v>1927</v>
      </c>
      <c r="C51">
        <v>99.051906799999998</v>
      </c>
      <c r="D51">
        <v>18.761173299999999</v>
      </c>
    </row>
    <row r="52" spans="1:4" x14ac:dyDescent="0.25">
      <c r="A52" t="s">
        <v>1928</v>
      </c>
      <c r="B52" t="s">
        <v>1929</v>
      </c>
      <c r="C52">
        <v>100.3836925</v>
      </c>
      <c r="D52">
        <v>13.729937400000001</v>
      </c>
    </row>
    <row r="53" spans="1:4" x14ac:dyDescent="0.25">
      <c r="A53" t="s">
        <v>1930</v>
      </c>
      <c r="B53" t="s">
        <v>1931</v>
      </c>
      <c r="C53">
        <v>100.8980751</v>
      </c>
      <c r="D53">
        <v>12.923436000000001</v>
      </c>
    </row>
    <row r="54" spans="1:4" x14ac:dyDescent="0.25">
      <c r="A54" t="s">
        <v>1932</v>
      </c>
      <c r="B54" t="s">
        <v>1933</v>
      </c>
      <c r="C54">
        <v>100.5206341</v>
      </c>
      <c r="D54">
        <v>13.859500300000001</v>
      </c>
    </row>
    <row r="55" spans="1:4" x14ac:dyDescent="0.25">
      <c r="A55" t="s">
        <v>1934</v>
      </c>
      <c r="B55" t="s">
        <v>1935</v>
      </c>
      <c r="C55">
        <v>102.830595</v>
      </c>
      <c r="D55">
        <v>16.445927999999999</v>
      </c>
    </row>
    <row r="56" spans="1:4" x14ac:dyDescent="0.25">
      <c r="A56" t="s">
        <v>1936</v>
      </c>
      <c r="B56" t="s">
        <v>1937</v>
      </c>
      <c r="C56">
        <v>100.1265456</v>
      </c>
      <c r="D56">
        <v>14.4663623</v>
      </c>
    </row>
    <row r="57" spans="1:4" x14ac:dyDescent="0.25">
      <c r="A57" t="s">
        <v>1938</v>
      </c>
      <c r="B57" t="s">
        <v>1939</v>
      </c>
      <c r="C57">
        <v>102.8282332</v>
      </c>
      <c r="D57">
        <v>16.4400932</v>
      </c>
    </row>
    <row r="58" spans="1:4" x14ac:dyDescent="0.25">
      <c r="A58" t="s">
        <v>1940</v>
      </c>
      <c r="B58" t="s">
        <v>1941</v>
      </c>
      <c r="C58">
        <v>99.520528799999994</v>
      </c>
      <c r="D58">
        <v>16.448113200000002</v>
      </c>
    </row>
    <row r="59" spans="1:4" x14ac:dyDescent="0.25">
      <c r="A59" t="s">
        <v>1942</v>
      </c>
      <c r="B59" t="s">
        <v>1943</v>
      </c>
      <c r="C59">
        <v>100.7464275</v>
      </c>
      <c r="D59">
        <v>13.7224465</v>
      </c>
    </row>
    <row r="60" spans="1:4" x14ac:dyDescent="0.25">
      <c r="A60" t="s">
        <v>1944</v>
      </c>
      <c r="B60" t="s">
        <v>1945</v>
      </c>
      <c r="C60">
        <v>102.0064366</v>
      </c>
      <c r="D60">
        <v>6.0523854999999998</v>
      </c>
    </row>
    <row r="61" spans="1:4" x14ac:dyDescent="0.25">
      <c r="A61" t="s">
        <v>1946</v>
      </c>
      <c r="B61" t="s">
        <v>1947</v>
      </c>
      <c r="C61">
        <v>101.90843889999999</v>
      </c>
      <c r="D61">
        <v>14.902599</v>
      </c>
    </row>
    <row r="62" spans="1:4" x14ac:dyDescent="0.25">
      <c r="A62" t="s">
        <v>1948</v>
      </c>
      <c r="B62" t="s">
        <v>1949</v>
      </c>
      <c r="C62">
        <v>99.137594699999994</v>
      </c>
      <c r="D62">
        <v>16.864484000000001</v>
      </c>
    </row>
    <row r="63" spans="1:4" x14ac:dyDescent="0.25">
      <c r="A63" t="s">
        <v>1950</v>
      </c>
      <c r="B63" t="s">
        <v>1951</v>
      </c>
      <c r="C63">
        <v>100.4265082</v>
      </c>
      <c r="D63">
        <v>13.781167</v>
      </c>
    </row>
    <row r="64" spans="1:4" x14ac:dyDescent="0.25">
      <c r="A64" t="s">
        <v>1952</v>
      </c>
      <c r="B64" t="s">
        <v>1953</v>
      </c>
      <c r="C64">
        <v>100.9063129</v>
      </c>
      <c r="D64">
        <v>12.9514259</v>
      </c>
    </row>
    <row r="65" spans="1:4" x14ac:dyDescent="0.25">
      <c r="A65" t="s">
        <v>1954</v>
      </c>
      <c r="B65" t="s">
        <v>1955</v>
      </c>
      <c r="C65">
        <v>100.9063129</v>
      </c>
      <c r="D65">
        <v>12.9514259</v>
      </c>
    </row>
    <row r="66" spans="1:4" x14ac:dyDescent="0.25">
      <c r="A66" t="s">
        <v>1956</v>
      </c>
      <c r="B66" t="s">
        <v>1957</v>
      </c>
      <c r="C66">
        <v>101.2186662</v>
      </c>
      <c r="D66">
        <v>12.683767400000001</v>
      </c>
    </row>
    <row r="67" spans="1:4" x14ac:dyDescent="0.25">
      <c r="A67" t="s">
        <v>1958</v>
      </c>
      <c r="B67" t="s">
        <v>1959</v>
      </c>
      <c r="C67">
        <v>100.3205852</v>
      </c>
      <c r="D67">
        <v>16.449438099999998</v>
      </c>
    </row>
    <row r="68" spans="1:4" x14ac:dyDescent="0.25">
      <c r="A68" t="s">
        <v>1960</v>
      </c>
      <c r="B68" t="s">
        <v>1961</v>
      </c>
      <c r="C68">
        <v>100.82612930000001</v>
      </c>
      <c r="D68">
        <v>13.7881828</v>
      </c>
    </row>
    <row r="69" spans="1:4" x14ac:dyDescent="0.25">
      <c r="A69" t="s">
        <v>1962</v>
      </c>
      <c r="B69" t="s">
        <v>1963</v>
      </c>
      <c r="C69">
        <v>100.066208</v>
      </c>
      <c r="D69">
        <v>6.6247008000000003</v>
      </c>
    </row>
    <row r="70" spans="1:4" x14ac:dyDescent="0.25">
      <c r="A70" t="s">
        <v>1964</v>
      </c>
      <c r="B70" t="s">
        <v>1965</v>
      </c>
      <c r="C70">
        <v>101.0053261</v>
      </c>
      <c r="D70">
        <v>13.237582</v>
      </c>
    </row>
    <row r="71" spans="1:4" x14ac:dyDescent="0.25">
      <c r="A71" t="s">
        <v>1966</v>
      </c>
      <c r="B71" t="s">
        <v>1967</v>
      </c>
      <c r="C71">
        <v>100.0030749</v>
      </c>
      <c r="D71">
        <v>9.5678126999999993</v>
      </c>
    </row>
    <row r="72" spans="1:4" x14ac:dyDescent="0.25">
      <c r="A72" t="s">
        <v>1968</v>
      </c>
      <c r="B72" t="s">
        <v>1969</v>
      </c>
      <c r="C72">
        <v>100.5929952</v>
      </c>
      <c r="D72">
        <v>13.577727599999999</v>
      </c>
    </row>
    <row r="73" spans="1:4" x14ac:dyDescent="0.25">
      <c r="A73" t="s">
        <v>1970</v>
      </c>
      <c r="B73" t="s">
        <v>1971</v>
      </c>
      <c r="C73">
        <v>100.03618760000001</v>
      </c>
      <c r="D73">
        <v>14.0173139</v>
      </c>
    </row>
    <row r="74" spans="1:4" x14ac:dyDescent="0.25">
      <c r="A74" t="s">
        <v>1972</v>
      </c>
      <c r="B74" t="s">
        <v>1973</v>
      </c>
      <c r="C74">
        <v>100.54649740000001</v>
      </c>
      <c r="D74">
        <v>13.861914499999999</v>
      </c>
    </row>
    <row r="75" spans="1:4" x14ac:dyDescent="0.25">
      <c r="A75" t="s">
        <v>1974</v>
      </c>
      <c r="B75" t="s">
        <v>1975</v>
      </c>
      <c r="C75">
        <v>100.59472580000001</v>
      </c>
      <c r="D75">
        <v>13.8721377</v>
      </c>
    </row>
    <row r="76" spans="1:4" x14ac:dyDescent="0.25">
      <c r="A76" t="s">
        <v>1976</v>
      </c>
      <c r="B76" t="s">
        <v>1977</v>
      </c>
      <c r="C76">
        <v>100.427977</v>
      </c>
      <c r="D76">
        <v>14.8878755</v>
      </c>
    </row>
    <row r="77" spans="1:4" x14ac:dyDescent="0.25">
      <c r="A77" t="s">
        <v>1978</v>
      </c>
      <c r="B77" t="s">
        <v>1979</v>
      </c>
      <c r="C77">
        <v>100.61571910000001</v>
      </c>
      <c r="D77">
        <v>14.125784599999999</v>
      </c>
    </row>
    <row r="78" spans="1:4" x14ac:dyDescent="0.25">
      <c r="A78" t="s">
        <v>1980</v>
      </c>
      <c r="B78" t="s">
        <v>1981</v>
      </c>
      <c r="C78">
        <v>100.14391430000001</v>
      </c>
      <c r="D78">
        <v>18.202457800000001</v>
      </c>
    </row>
    <row r="79" spans="1:4" x14ac:dyDescent="0.25">
      <c r="A79" t="s">
        <v>1982</v>
      </c>
      <c r="B79" t="s">
        <v>1983</v>
      </c>
      <c r="C79">
        <v>102.81059449999999</v>
      </c>
      <c r="D79">
        <v>17.3977529</v>
      </c>
    </row>
    <row r="80" spans="1:4" x14ac:dyDescent="0.25">
      <c r="A80" t="s">
        <v>1984</v>
      </c>
      <c r="B80" t="s">
        <v>1985</v>
      </c>
      <c r="C80">
        <v>100.16091</v>
      </c>
      <c r="D80">
        <v>14.403090000000001</v>
      </c>
    </row>
    <row r="81" spans="1:4" x14ac:dyDescent="0.25">
      <c r="A81" t="s">
        <v>1986</v>
      </c>
      <c r="B81" t="s">
        <v>1987</v>
      </c>
      <c r="C81">
        <v>101.2072843</v>
      </c>
      <c r="D81">
        <v>13.722922000000001</v>
      </c>
    </row>
    <row r="82" spans="1:4" x14ac:dyDescent="0.25">
      <c r="A82" t="s">
        <v>1988</v>
      </c>
      <c r="B82" t="s">
        <v>1989</v>
      </c>
      <c r="C82">
        <v>99.251011399999996</v>
      </c>
      <c r="D82">
        <v>17.653759699999998</v>
      </c>
    </row>
    <row r="83" spans="1:4" x14ac:dyDescent="0.25">
      <c r="A83" t="s">
        <v>1990</v>
      </c>
      <c r="B83" t="s">
        <v>1991</v>
      </c>
      <c r="C83">
        <v>100.3368262</v>
      </c>
      <c r="D83">
        <v>13.7858166</v>
      </c>
    </row>
    <row r="84" spans="1:4" x14ac:dyDescent="0.25">
      <c r="A84" t="s">
        <v>1992</v>
      </c>
      <c r="B84" t="s">
        <v>1993</v>
      </c>
      <c r="C84">
        <v>99.010129899999995</v>
      </c>
      <c r="D84">
        <v>18.818130700000001</v>
      </c>
    </row>
    <row r="85" spans="1:4" x14ac:dyDescent="0.25">
      <c r="A85" t="s">
        <v>1994</v>
      </c>
      <c r="B85" t="s">
        <v>1995</v>
      </c>
      <c r="C85">
        <v>100.45360549999999</v>
      </c>
      <c r="D85">
        <v>6.7881657999999998</v>
      </c>
    </row>
    <row r="86" spans="1:4" x14ac:dyDescent="0.25">
      <c r="A86" t="s">
        <v>1996</v>
      </c>
      <c r="B86" t="s">
        <v>1997</v>
      </c>
      <c r="C86">
        <v>100.4657191</v>
      </c>
      <c r="D86">
        <v>7.0388679999999999</v>
      </c>
    </row>
    <row r="87" spans="1:4" x14ac:dyDescent="0.25">
      <c r="A87" t="s">
        <v>1998</v>
      </c>
      <c r="B87" t="s">
        <v>1999</v>
      </c>
      <c r="C87">
        <v>102.7872325</v>
      </c>
      <c r="D87">
        <v>17.413841300000001</v>
      </c>
    </row>
    <row r="88" spans="1:4" x14ac:dyDescent="0.25">
      <c r="A88" t="s">
        <v>2000</v>
      </c>
      <c r="B88" t="s">
        <v>2001</v>
      </c>
      <c r="C88">
        <v>102.7518475</v>
      </c>
      <c r="D88">
        <v>17.382770699999998</v>
      </c>
    </row>
    <row r="89" spans="1:4" x14ac:dyDescent="0.25">
      <c r="A89" t="s">
        <v>2002</v>
      </c>
      <c r="B89" t="s">
        <v>2003</v>
      </c>
      <c r="C89">
        <v>100.412502</v>
      </c>
      <c r="D89">
        <v>6.6354870000000004</v>
      </c>
    </row>
    <row r="90" spans="1:4" x14ac:dyDescent="0.25">
      <c r="A90" t="s">
        <v>2004</v>
      </c>
      <c r="B90" t="s">
        <v>2005</v>
      </c>
      <c r="C90">
        <v>100.9652426</v>
      </c>
      <c r="D90">
        <v>13.549303200000001</v>
      </c>
    </row>
    <row r="91" spans="1:4" x14ac:dyDescent="0.25">
      <c r="A91" t="s">
        <v>2006</v>
      </c>
      <c r="B91" t="s">
        <v>2007</v>
      </c>
      <c r="C91">
        <v>99.027352300000004</v>
      </c>
      <c r="D91">
        <v>18.800009800000002</v>
      </c>
    </row>
    <row r="92" spans="1:4" x14ac:dyDescent="0.25">
      <c r="A92" t="s">
        <v>2008</v>
      </c>
      <c r="B92" t="s">
        <v>2009</v>
      </c>
      <c r="C92">
        <v>100.6751338</v>
      </c>
      <c r="D92">
        <v>13.9794751</v>
      </c>
    </row>
    <row r="93" spans="1:4" x14ac:dyDescent="0.25">
      <c r="A93" t="s">
        <v>2010</v>
      </c>
      <c r="B93" t="s">
        <v>2011</v>
      </c>
      <c r="C93">
        <v>104.3908304</v>
      </c>
      <c r="D93">
        <v>15.1163863</v>
      </c>
    </row>
    <row r="94" spans="1:4" x14ac:dyDescent="0.25">
      <c r="A94" t="s">
        <v>2012</v>
      </c>
      <c r="B94" t="s">
        <v>2013</v>
      </c>
      <c r="C94">
        <v>100.6655669</v>
      </c>
      <c r="D94">
        <v>13.9954742</v>
      </c>
    </row>
    <row r="95" spans="1:4" x14ac:dyDescent="0.25">
      <c r="A95" t="s">
        <v>2014</v>
      </c>
      <c r="B95" t="s">
        <v>2015</v>
      </c>
      <c r="C95">
        <v>101.0544945</v>
      </c>
      <c r="D95">
        <v>12.725406700000001</v>
      </c>
    </row>
    <row r="96" spans="1:4" x14ac:dyDescent="0.25">
      <c r="A96" t="s">
        <v>2016</v>
      </c>
      <c r="B96" t="s">
        <v>2017</v>
      </c>
      <c r="C96">
        <v>100.9932422</v>
      </c>
      <c r="D96">
        <v>13.375985</v>
      </c>
    </row>
    <row r="97" spans="1:4" x14ac:dyDescent="0.25">
      <c r="A97" t="s">
        <v>2018</v>
      </c>
      <c r="B97" t="s">
        <v>2019</v>
      </c>
      <c r="C97">
        <v>104.7742112</v>
      </c>
      <c r="D97">
        <v>17.394350500000002</v>
      </c>
    </row>
    <row r="98" spans="1:4" x14ac:dyDescent="0.25">
      <c r="A98" t="s">
        <v>2020</v>
      </c>
      <c r="B98" t="s">
        <v>2021</v>
      </c>
      <c r="C98">
        <v>98.983922399999997</v>
      </c>
      <c r="D98">
        <v>18.767623799999999</v>
      </c>
    </row>
    <row r="99" spans="1:4" x14ac:dyDescent="0.25">
      <c r="A99" t="s">
        <v>2022</v>
      </c>
      <c r="B99" t="s">
        <v>2023</v>
      </c>
      <c r="C99">
        <v>100.54612400000001</v>
      </c>
      <c r="D99">
        <v>13.653284899999999</v>
      </c>
    </row>
    <row r="100" spans="1:4" x14ac:dyDescent="0.25">
      <c r="A100" t="s">
        <v>2024</v>
      </c>
      <c r="B100" t="s">
        <v>2025</v>
      </c>
      <c r="C100">
        <v>100.5532711</v>
      </c>
      <c r="D100">
        <v>13.939991600000001</v>
      </c>
    </row>
    <row r="101" spans="1:4" x14ac:dyDescent="0.25">
      <c r="A101" t="s">
        <v>2026</v>
      </c>
      <c r="B101" t="s">
        <v>2027</v>
      </c>
      <c r="C101">
        <v>101.1332634</v>
      </c>
      <c r="D101">
        <v>12.7339494</v>
      </c>
    </row>
    <row r="102" spans="1:4" x14ac:dyDescent="0.25">
      <c r="A102" t="s">
        <v>2028</v>
      </c>
      <c r="B102" t="s">
        <v>2029</v>
      </c>
      <c r="C102">
        <v>100.5656577</v>
      </c>
      <c r="D102">
        <v>13.8448464</v>
      </c>
    </row>
    <row r="103" spans="1:4" x14ac:dyDescent="0.25">
      <c r="A103" t="s">
        <v>2030</v>
      </c>
      <c r="B103" t="s">
        <v>2031</v>
      </c>
      <c r="C103">
        <v>100.62575</v>
      </c>
      <c r="D103">
        <v>13.53567</v>
      </c>
    </row>
    <row r="104" spans="1:4" x14ac:dyDescent="0.25">
      <c r="A104" t="s">
        <v>2032</v>
      </c>
      <c r="B104" t="s">
        <v>2033</v>
      </c>
      <c r="C104">
        <v>100.406841</v>
      </c>
      <c r="D104">
        <v>13.707513199999999</v>
      </c>
    </row>
    <row r="105" spans="1:4" x14ac:dyDescent="0.25">
      <c r="A105" t="s">
        <v>2034</v>
      </c>
      <c r="B105" t="s">
        <v>2035</v>
      </c>
      <c r="C105">
        <v>100.650605</v>
      </c>
      <c r="D105">
        <v>13.8019306</v>
      </c>
    </row>
    <row r="106" spans="1:4" x14ac:dyDescent="0.25">
      <c r="A106" t="s">
        <v>2036</v>
      </c>
      <c r="B106" t="s">
        <v>2037</v>
      </c>
      <c r="C106">
        <v>100.61294719999999</v>
      </c>
      <c r="D106">
        <v>13.799338199999999</v>
      </c>
    </row>
    <row r="107" spans="1:4" x14ac:dyDescent="0.25">
      <c r="A107" t="s">
        <v>2038</v>
      </c>
      <c r="B107" t="s">
        <v>2039</v>
      </c>
      <c r="C107">
        <v>100.5752269</v>
      </c>
      <c r="D107">
        <v>13.808185699999999</v>
      </c>
    </row>
    <row r="108" spans="1:4" x14ac:dyDescent="0.25">
      <c r="A108" t="s">
        <v>2040</v>
      </c>
      <c r="B108" t="s">
        <v>2041</v>
      </c>
      <c r="C108">
        <v>100.52621600000001</v>
      </c>
      <c r="D108">
        <v>13.708057999999999</v>
      </c>
    </row>
    <row r="109" spans="1:4" x14ac:dyDescent="0.25">
      <c r="A109" t="s">
        <v>2042</v>
      </c>
      <c r="B109" t="s">
        <v>2043</v>
      </c>
      <c r="C109">
        <v>100.6376686</v>
      </c>
      <c r="D109">
        <v>13.665429100000001</v>
      </c>
    </row>
    <row r="110" spans="1:4" x14ac:dyDescent="0.25">
      <c r="A110" t="s">
        <v>2044</v>
      </c>
      <c r="B110" t="s">
        <v>2045</v>
      </c>
      <c r="C110">
        <v>100.88405</v>
      </c>
      <c r="D110">
        <v>13.8024942</v>
      </c>
    </row>
    <row r="111" spans="1:4" x14ac:dyDescent="0.25">
      <c r="A111" t="s">
        <v>2046</v>
      </c>
      <c r="B111" t="s">
        <v>2047</v>
      </c>
      <c r="C111">
        <v>100.4122733</v>
      </c>
      <c r="D111">
        <v>13.8126733</v>
      </c>
    </row>
    <row r="112" spans="1:4" x14ac:dyDescent="0.25">
      <c r="A112" t="s">
        <v>2048</v>
      </c>
      <c r="B112" t="s">
        <v>2049</v>
      </c>
      <c r="C112">
        <v>100.6193392</v>
      </c>
      <c r="D112">
        <v>14.1194618</v>
      </c>
    </row>
    <row r="113" spans="1:4" x14ac:dyDescent="0.25">
      <c r="A113" t="s">
        <v>2050</v>
      </c>
      <c r="B113" t="s">
        <v>2051</v>
      </c>
      <c r="C113">
        <v>100.81827269999999</v>
      </c>
      <c r="D113">
        <v>13.5918054</v>
      </c>
    </row>
    <row r="114" spans="1:4" x14ac:dyDescent="0.25">
      <c r="A114" t="s">
        <v>2052</v>
      </c>
      <c r="B114" t="s">
        <v>2053</v>
      </c>
      <c r="C114">
        <v>100.329808</v>
      </c>
      <c r="D114">
        <v>13.721724</v>
      </c>
    </row>
    <row r="115" spans="1:4" x14ac:dyDescent="0.25">
      <c r="A115" t="s">
        <v>2054</v>
      </c>
      <c r="B115" t="s">
        <v>2055</v>
      </c>
      <c r="C115">
        <v>100.574505</v>
      </c>
      <c r="D115">
        <v>14.165504</v>
      </c>
    </row>
    <row r="116" spans="1:4" x14ac:dyDescent="0.25">
      <c r="A116" t="s">
        <v>2056</v>
      </c>
      <c r="B116" t="s">
        <v>2057</v>
      </c>
      <c r="C116">
        <v>100.9586472</v>
      </c>
      <c r="D116">
        <v>13.556081000000001</v>
      </c>
    </row>
    <row r="117" spans="1:4" x14ac:dyDescent="0.25">
      <c r="A117" t="s">
        <v>2058</v>
      </c>
      <c r="B117" t="s">
        <v>2059</v>
      </c>
      <c r="C117">
        <v>100.81827269999999</v>
      </c>
      <c r="D117">
        <v>13.5918054</v>
      </c>
    </row>
    <row r="118" spans="1:4" x14ac:dyDescent="0.25">
      <c r="A118" t="s">
        <v>2060</v>
      </c>
      <c r="B118" t="s">
        <v>2061</v>
      </c>
      <c r="C118">
        <v>101.6472326</v>
      </c>
      <c r="D118">
        <v>12.782018000000001</v>
      </c>
    </row>
    <row r="119" spans="1:4" x14ac:dyDescent="0.25">
      <c r="A119" t="s">
        <v>2062</v>
      </c>
      <c r="B119" t="s">
        <v>2063</v>
      </c>
      <c r="C119">
        <v>100.15201070000001</v>
      </c>
      <c r="D119">
        <v>14.6155179</v>
      </c>
    </row>
    <row r="120" spans="1:4" x14ac:dyDescent="0.25">
      <c r="A120" t="s">
        <v>2064</v>
      </c>
      <c r="B120" t="s">
        <v>2065</v>
      </c>
      <c r="C120">
        <v>99.890642999999997</v>
      </c>
      <c r="D120">
        <v>17.0599864</v>
      </c>
    </row>
    <row r="121" spans="1:4" x14ac:dyDescent="0.25">
      <c r="A121" t="s">
        <v>2066</v>
      </c>
      <c r="B121" t="s">
        <v>2067</v>
      </c>
      <c r="C121">
        <v>101.6647018</v>
      </c>
      <c r="D121">
        <v>13.7761636</v>
      </c>
    </row>
    <row r="122" spans="1:4" x14ac:dyDescent="0.25">
      <c r="A122" t="s">
        <v>2068</v>
      </c>
      <c r="B122" t="s">
        <v>2069</v>
      </c>
      <c r="C122">
        <v>99.914206800000002</v>
      </c>
      <c r="D122">
        <v>12.7732121</v>
      </c>
    </row>
    <row r="123" spans="1:4" x14ac:dyDescent="0.25">
      <c r="A123" t="s">
        <v>2070</v>
      </c>
      <c r="B123" t="s">
        <v>2071</v>
      </c>
      <c r="C123">
        <v>100.2263148</v>
      </c>
      <c r="D123">
        <v>16.795732699999999</v>
      </c>
    </row>
    <row r="124" spans="1:4" x14ac:dyDescent="0.25">
      <c r="A124" t="s">
        <v>2072</v>
      </c>
      <c r="B124" t="s">
        <v>2073</v>
      </c>
      <c r="C124">
        <v>99.500614299999995</v>
      </c>
      <c r="D124">
        <v>16.4600148</v>
      </c>
    </row>
    <row r="125" spans="1:4" x14ac:dyDescent="0.25">
      <c r="A125" t="s">
        <v>2074</v>
      </c>
      <c r="B125" t="s">
        <v>2075</v>
      </c>
      <c r="C125">
        <v>99.604063100000005</v>
      </c>
      <c r="D125">
        <v>7.5769216000000004</v>
      </c>
    </row>
    <row r="126" spans="1:4" x14ac:dyDescent="0.25">
      <c r="A126" t="s">
        <v>2076</v>
      </c>
      <c r="B126" t="s">
        <v>2077</v>
      </c>
      <c r="C126">
        <v>100.02477880000001</v>
      </c>
      <c r="D126">
        <v>19.515662299999999</v>
      </c>
    </row>
    <row r="127" spans="1:4" x14ac:dyDescent="0.25">
      <c r="A127" t="s">
        <v>2078</v>
      </c>
      <c r="B127" t="s">
        <v>2079</v>
      </c>
      <c r="C127">
        <v>100.9085402</v>
      </c>
      <c r="D127">
        <v>12.8919868</v>
      </c>
    </row>
    <row r="128" spans="1:4" x14ac:dyDescent="0.25">
      <c r="A128" t="s">
        <v>2080</v>
      </c>
      <c r="B128" t="s">
        <v>2081</v>
      </c>
      <c r="C128">
        <v>102.7704833</v>
      </c>
      <c r="D128">
        <v>17.4212098</v>
      </c>
    </row>
    <row r="129" spans="1:4" x14ac:dyDescent="0.25">
      <c r="A129" t="s">
        <v>2082</v>
      </c>
      <c r="B129" t="s">
        <v>2083</v>
      </c>
      <c r="C129">
        <v>100.32356</v>
      </c>
      <c r="D129">
        <v>14.0348176</v>
      </c>
    </row>
    <row r="130" spans="1:4" x14ac:dyDescent="0.25">
      <c r="A130" t="s">
        <v>2084</v>
      </c>
      <c r="B130" t="s">
        <v>2085</v>
      </c>
      <c r="C130">
        <v>102.8043327</v>
      </c>
      <c r="D130">
        <v>16.443374299999999</v>
      </c>
    </row>
    <row r="131" spans="1:4" x14ac:dyDescent="0.25">
      <c r="A131" t="s">
        <v>2086</v>
      </c>
      <c r="B131" t="s">
        <v>2087</v>
      </c>
      <c r="C131">
        <v>101.18384229999999</v>
      </c>
      <c r="D131">
        <v>16.7228341</v>
      </c>
    </row>
    <row r="132" spans="1:4" x14ac:dyDescent="0.25">
      <c r="A132" t="s">
        <v>2088</v>
      </c>
      <c r="B132" t="s">
        <v>2089</v>
      </c>
      <c r="C132">
        <v>104.3625392</v>
      </c>
      <c r="D132">
        <v>15.0577737</v>
      </c>
    </row>
    <row r="133" spans="1:4" x14ac:dyDescent="0.25">
      <c r="A133" t="s">
        <v>2090</v>
      </c>
      <c r="B133" t="s">
        <v>2091</v>
      </c>
      <c r="C133">
        <v>98.9488676</v>
      </c>
      <c r="D133">
        <v>18.914217900000001</v>
      </c>
    </row>
    <row r="134" spans="1:4" x14ac:dyDescent="0.25">
      <c r="A134" t="s">
        <v>2092</v>
      </c>
      <c r="B134" t="s">
        <v>2093</v>
      </c>
      <c r="C134">
        <v>100.69069880000001</v>
      </c>
      <c r="D134">
        <v>14.218647300000001</v>
      </c>
    </row>
    <row r="135" spans="1:4" x14ac:dyDescent="0.25">
      <c r="A135" t="s">
        <v>2094</v>
      </c>
      <c r="B135" t="s">
        <v>2095</v>
      </c>
      <c r="C135">
        <v>101.7677103</v>
      </c>
      <c r="D135">
        <v>14.0098564</v>
      </c>
    </row>
    <row r="136" spans="1:4" x14ac:dyDescent="0.25">
      <c r="A136" t="s">
        <v>2096</v>
      </c>
      <c r="B136" t="s">
        <v>2097</v>
      </c>
      <c r="C136">
        <v>103.03476190000001</v>
      </c>
      <c r="D136">
        <v>17.134000799999999</v>
      </c>
    </row>
    <row r="137" spans="1:4" x14ac:dyDescent="0.25">
      <c r="A137" t="s">
        <v>2098</v>
      </c>
      <c r="B137" t="s">
        <v>2099</v>
      </c>
      <c r="C137">
        <v>100.2431893</v>
      </c>
      <c r="D137">
        <v>19.568052900000001</v>
      </c>
    </row>
    <row r="138" spans="1:4" x14ac:dyDescent="0.25">
      <c r="A138" t="s">
        <v>2100</v>
      </c>
      <c r="B138" t="s">
        <v>2101</v>
      </c>
      <c r="C138">
        <v>100.1711111</v>
      </c>
      <c r="D138">
        <v>16.6348755</v>
      </c>
    </row>
    <row r="139" spans="1:4" x14ac:dyDescent="0.25">
      <c r="A139" t="s">
        <v>2102</v>
      </c>
      <c r="B139" t="s">
        <v>2103</v>
      </c>
      <c r="C139">
        <v>100.9585972</v>
      </c>
      <c r="D139">
        <v>13.5561571</v>
      </c>
    </row>
    <row r="140" spans="1:4" x14ac:dyDescent="0.25">
      <c r="A140" t="s">
        <v>2104</v>
      </c>
      <c r="B140" t="s">
        <v>2105</v>
      </c>
      <c r="C140">
        <v>102.17661819999999</v>
      </c>
      <c r="D140">
        <v>13.219432299999999</v>
      </c>
    </row>
    <row r="141" spans="1:4" x14ac:dyDescent="0.25">
      <c r="A141" t="s">
        <v>2106</v>
      </c>
      <c r="B141" t="s">
        <v>2107</v>
      </c>
      <c r="C141">
        <v>98.615533200000002</v>
      </c>
      <c r="D141">
        <v>9.8477113999999997</v>
      </c>
    </row>
    <row r="142" spans="1:4" x14ac:dyDescent="0.25">
      <c r="A142" t="s">
        <v>2108</v>
      </c>
      <c r="B142" t="s">
        <v>2109</v>
      </c>
      <c r="C142">
        <v>102.03755649999999</v>
      </c>
      <c r="D142">
        <v>14.6819253</v>
      </c>
    </row>
    <row r="143" spans="1:4" x14ac:dyDescent="0.25">
      <c r="A143" t="s">
        <v>2110</v>
      </c>
      <c r="B143" t="s">
        <v>2111</v>
      </c>
      <c r="C143">
        <v>100.1383953</v>
      </c>
      <c r="D143">
        <v>15.7080725</v>
      </c>
    </row>
    <row r="144" spans="1:4" x14ac:dyDescent="0.25">
      <c r="A144" t="s">
        <v>2112</v>
      </c>
      <c r="B144" t="s">
        <v>2113</v>
      </c>
      <c r="C144">
        <v>101.2844288</v>
      </c>
      <c r="D144">
        <v>12.682263600000001</v>
      </c>
    </row>
    <row r="145" spans="1:4" x14ac:dyDescent="0.25">
      <c r="A145" t="s">
        <v>2114</v>
      </c>
      <c r="B145" t="s">
        <v>2115</v>
      </c>
      <c r="C145">
        <v>103.259613</v>
      </c>
      <c r="D145">
        <v>17.699340800000002</v>
      </c>
    </row>
    <row r="146" spans="1:4" x14ac:dyDescent="0.25">
      <c r="A146" t="s">
        <v>2116</v>
      </c>
      <c r="B146" t="s">
        <v>2117</v>
      </c>
      <c r="C146">
        <v>99.089077500000002</v>
      </c>
      <c r="D146">
        <v>10.353239500000001</v>
      </c>
    </row>
    <row r="147" spans="1:4" x14ac:dyDescent="0.25">
      <c r="A147" t="s">
        <v>2118</v>
      </c>
      <c r="B147" t="s">
        <v>2119</v>
      </c>
      <c r="C147">
        <v>100.1832308</v>
      </c>
      <c r="D147">
        <v>14.0000652</v>
      </c>
    </row>
    <row r="148" spans="1:4" x14ac:dyDescent="0.25">
      <c r="A148" t="s">
        <v>2120</v>
      </c>
      <c r="B148" t="s">
        <v>2121</v>
      </c>
      <c r="C148">
        <v>104.44903979999999</v>
      </c>
      <c r="D148">
        <v>16.935796799999999</v>
      </c>
    </row>
    <row r="149" spans="1:4" x14ac:dyDescent="0.25">
      <c r="A149" t="s">
        <v>2122</v>
      </c>
      <c r="B149" t="s">
        <v>2123</v>
      </c>
      <c r="C149">
        <v>100.6106197</v>
      </c>
      <c r="D149">
        <v>14.145905000000001</v>
      </c>
    </row>
    <row r="150" spans="1:4" x14ac:dyDescent="0.25">
      <c r="A150" t="s">
        <v>2124</v>
      </c>
      <c r="B150" t="s">
        <v>2125</v>
      </c>
      <c r="C150">
        <v>101.0943707</v>
      </c>
      <c r="D150">
        <v>13.809019899999999</v>
      </c>
    </row>
    <row r="151" spans="1:4" x14ac:dyDescent="0.25">
      <c r="A151" t="s">
        <v>2126</v>
      </c>
      <c r="B151" t="s">
        <v>2127</v>
      </c>
      <c r="C151">
        <v>101.2546097</v>
      </c>
      <c r="D151">
        <v>13.4004937</v>
      </c>
    </row>
    <row r="152" spans="1:4" x14ac:dyDescent="0.25">
      <c r="A152" t="s">
        <v>2128</v>
      </c>
      <c r="B152" t="s">
        <v>2129</v>
      </c>
      <c r="C152">
        <v>103.088131</v>
      </c>
      <c r="D152">
        <v>18.026107</v>
      </c>
    </row>
    <row r="153" spans="1:4" x14ac:dyDescent="0.25">
      <c r="A153" t="s">
        <v>2130</v>
      </c>
      <c r="B153" t="s">
        <v>2131</v>
      </c>
      <c r="C153">
        <v>99.315791000000004</v>
      </c>
      <c r="D153">
        <v>8.8841067000000002</v>
      </c>
    </row>
    <row r="154" spans="1:4" x14ac:dyDescent="0.25">
      <c r="A154" t="s">
        <v>2132</v>
      </c>
      <c r="B154" t="s">
        <v>2133</v>
      </c>
      <c r="C154">
        <v>99.303128999999998</v>
      </c>
      <c r="D154">
        <v>8.8925370000000008</v>
      </c>
    </row>
    <row r="155" spans="1:4" x14ac:dyDescent="0.25">
      <c r="A155" t="s">
        <v>2134</v>
      </c>
      <c r="B155" t="s">
        <v>2135</v>
      </c>
      <c r="C155">
        <v>103.324078</v>
      </c>
      <c r="D155">
        <v>18.347265400000001</v>
      </c>
    </row>
    <row r="156" spans="1:4" x14ac:dyDescent="0.25">
      <c r="A156" t="s">
        <v>2136</v>
      </c>
      <c r="B156" t="s">
        <v>2137</v>
      </c>
      <c r="C156">
        <v>100.0624404</v>
      </c>
      <c r="D156">
        <v>9.5301913000000003</v>
      </c>
    </row>
    <row r="157" spans="1:4" x14ac:dyDescent="0.25">
      <c r="A157" t="s">
        <v>2138</v>
      </c>
      <c r="B157" t="s">
        <v>2139</v>
      </c>
      <c r="C157">
        <v>100.6512082</v>
      </c>
      <c r="D157">
        <v>14.3032071</v>
      </c>
    </row>
    <row r="158" spans="1:4" x14ac:dyDescent="0.25">
      <c r="A158" t="s">
        <v>2140</v>
      </c>
      <c r="B158" t="s">
        <v>2141</v>
      </c>
      <c r="C158">
        <v>102.6914027</v>
      </c>
      <c r="D158">
        <v>17.5877728</v>
      </c>
    </row>
    <row r="159" spans="1:4" x14ac:dyDescent="0.25">
      <c r="A159" t="s">
        <v>2142</v>
      </c>
      <c r="B159" t="s">
        <v>2143</v>
      </c>
      <c r="C159">
        <v>101.5186471</v>
      </c>
      <c r="D159">
        <v>14.0631418</v>
      </c>
    </row>
    <row r="160" spans="1:4" x14ac:dyDescent="0.25">
      <c r="A160" t="s">
        <v>2144</v>
      </c>
      <c r="B160" t="s">
        <v>2145</v>
      </c>
      <c r="C160">
        <v>101.0850688</v>
      </c>
      <c r="D160">
        <v>12.739812300000001</v>
      </c>
    </row>
    <row r="161" spans="1:4" x14ac:dyDescent="0.25">
      <c r="A161" t="s">
        <v>2146</v>
      </c>
      <c r="B161" t="s">
        <v>2147</v>
      </c>
      <c r="C161">
        <v>100.3123363</v>
      </c>
      <c r="D161">
        <v>16.997157099999999</v>
      </c>
    </row>
    <row r="162" spans="1:4" x14ac:dyDescent="0.25">
      <c r="A162" t="s">
        <v>2148</v>
      </c>
      <c r="B162" t="s">
        <v>2149</v>
      </c>
      <c r="C162">
        <v>103.2208641</v>
      </c>
      <c r="D162">
        <v>16.975835199999999</v>
      </c>
    </row>
    <row r="163" spans="1:4" x14ac:dyDescent="0.25">
      <c r="A163" t="s">
        <v>2150</v>
      </c>
      <c r="B163" t="s">
        <v>2151</v>
      </c>
      <c r="C163">
        <v>99.815883299999996</v>
      </c>
      <c r="D163">
        <v>13.549110900000001</v>
      </c>
    </row>
    <row r="164" spans="1:4" x14ac:dyDescent="0.25">
      <c r="A164" t="s">
        <v>2152</v>
      </c>
      <c r="B164" t="s">
        <v>2153</v>
      </c>
      <c r="C164">
        <v>99.901929100000004</v>
      </c>
      <c r="D164">
        <v>16.1048343</v>
      </c>
    </row>
    <row r="165" spans="1:4" x14ac:dyDescent="0.25">
      <c r="A165" t="s">
        <v>2154</v>
      </c>
      <c r="B165" t="s">
        <v>2155</v>
      </c>
      <c r="C165">
        <v>99.825865500000006</v>
      </c>
      <c r="D165">
        <v>17.313222100000001</v>
      </c>
    </row>
    <row r="166" spans="1:4" x14ac:dyDescent="0.25">
      <c r="A166" t="s">
        <v>2156</v>
      </c>
      <c r="B166" t="s">
        <v>2157</v>
      </c>
      <c r="C166">
        <v>101.6507144</v>
      </c>
      <c r="D166">
        <v>12.7828091</v>
      </c>
    </row>
    <row r="167" spans="1:4" x14ac:dyDescent="0.25">
      <c r="A167" t="s">
        <v>2158</v>
      </c>
      <c r="B167" t="s">
        <v>2159</v>
      </c>
      <c r="C167">
        <v>102.8860016</v>
      </c>
      <c r="D167">
        <v>16.729460100000001</v>
      </c>
    </row>
    <row r="168" spans="1:4" x14ac:dyDescent="0.25">
      <c r="A168" t="s">
        <v>2160</v>
      </c>
      <c r="B168" t="s">
        <v>2161</v>
      </c>
      <c r="C168">
        <v>100.44413</v>
      </c>
      <c r="D168">
        <v>13.823549999999999</v>
      </c>
    </row>
    <row r="169" spans="1:4" x14ac:dyDescent="0.25">
      <c r="A169" t="s">
        <v>2162</v>
      </c>
      <c r="B169" t="s">
        <v>2163</v>
      </c>
      <c r="C169">
        <v>101.05203880000001</v>
      </c>
      <c r="D169">
        <v>13.677323400000001</v>
      </c>
    </row>
    <row r="170" spans="1:4" x14ac:dyDescent="0.25">
      <c r="A170" t="s">
        <v>2164</v>
      </c>
      <c r="B170" t="s">
        <v>2165</v>
      </c>
      <c r="C170">
        <v>99.933475900000005</v>
      </c>
      <c r="D170">
        <v>16.6622232</v>
      </c>
    </row>
    <row r="171" spans="1:4" x14ac:dyDescent="0.25">
      <c r="A171" t="s">
        <v>2166</v>
      </c>
      <c r="B171" t="s">
        <v>2167</v>
      </c>
      <c r="C171">
        <v>103.8188035</v>
      </c>
      <c r="D171">
        <v>16.668223099999999</v>
      </c>
    </row>
    <row r="172" spans="1:4" x14ac:dyDescent="0.25">
      <c r="A172" t="s">
        <v>2168</v>
      </c>
      <c r="B172" t="s">
        <v>2169</v>
      </c>
      <c r="C172">
        <v>100.3042806</v>
      </c>
      <c r="D172">
        <v>16.577482499999999</v>
      </c>
    </row>
    <row r="173" spans="1:4" x14ac:dyDescent="0.25">
      <c r="A173" t="s">
        <v>2170</v>
      </c>
      <c r="B173" t="s">
        <v>2171</v>
      </c>
      <c r="C173">
        <v>99.043201499999995</v>
      </c>
      <c r="D173">
        <v>18.708049200000001</v>
      </c>
    </row>
    <row r="174" spans="1:4" x14ac:dyDescent="0.25">
      <c r="A174" t="s">
        <v>2172</v>
      </c>
      <c r="B174" t="s">
        <v>2173</v>
      </c>
      <c r="C174">
        <v>99.974488199999996</v>
      </c>
      <c r="D174">
        <v>8.4178145999999998</v>
      </c>
    </row>
    <row r="175" spans="1:4" x14ac:dyDescent="0.25">
      <c r="A175" t="s">
        <v>2174</v>
      </c>
      <c r="B175" t="s">
        <v>2175</v>
      </c>
      <c r="C175">
        <v>99.9353318</v>
      </c>
      <c r="D175">
        <v>18.838598300000001</v>
      </c>
    </row>
    <row r="176" spans="1:4" x14ac:dyDescent="0.25">
      <c r="A176" t="s">
        <v>2176</v>
      </c>
      <c r="B176" t="s">
        <v>2177</v>
      </c>
      <c r="C176">
        <v>99.760326000000006</v>
      </c>
      <c r="D176">
        <v>17.530681999999999</v>
      </c>
    </row>
    <row r="177" spans="1:4" x14ac:dyDescent="0.25">
      <c r="A177" t="s">
        <v>2178</v>
      </c>
      <c r="B177" t="s">
        <v>2179</v>
      </c>
      <c r="C177">
        <v>103.5596757</v>
      </c>
      <c r="D177">
        <v>17.880998999999999</v>
      </c>
    </row>
    <row r="178" spans="1:4" x14ac:dyDescent="0.25">
      <c r="A178" t="s">
        <v>2180</v>
      </c>
      <c r="B178" t="s">
        <v>2181</v>
      </c>
      <c r="C178">
        <v>102.9608886</v>
      </c>
      <c r="D178">
        <v>17.0778815</v>
      </c>
    </row>
    <row r="179" spans="1:4" x14ac:dyDescent="0.25">
      <c r="A179" t="s">
        <v>2182</v>
      </c>
      <c r="B179" t="s">
        <v>2183</v>
      </c>
      <c r="C179">
        <v>100.0919243</v>
      </c>
      <c r="D179">
        <v>7.3349669000000004</v>
      </c>
    </row>
    <row r="180" spans="1:4" x14ac:dyDescent="0.25">
      <c r="A180" t="s">
        <v>2184</v>
      </c>
      <c r="B180" t="s">
        <v>2185</v>
      </c>
      <c r="C180">
        <v>100.461354</v>
      </c>
      <c r="D180">
        <v>14.498609999999999</v>
      </c>
    </row>
    <row r="181" spans="1:4" x14ac:dyDescent="0.25">
      <c r="A181" t="s">
        <v>2186</v>
      </c>
      <c r="B181" t="s">
        <v>2187</v>
      </c>
      <c r="C181">
        <v>99.594281800000005</v>
      </c>
      <c r="D181">
        <v>7.5608943999999996</v>
      </c>
    </row>
    <row r="182" spans="1:4" x14ac:dyDescent="0.25">
      <c r="A182" t="s">
        <v>2188</v>
      </c>
      <c r="B182" t="s">
        <v>2189</v>
      </c>
      <c r="C182">
        <v>101.207047</v>
      </c>
      <c r="D182">
        <v>17.212554600000001</v>
      </c>
    </row>
    <row r="183" spans="1:4" x14ac:dyDescent="0.25">
      <c r="A183" t="s">
        <v>2190</v>
      </c>
      <c r="B183" t="s">
        <v>2191</v>
      </c>
      <c r="C183">
        <v>98.884457600000005</v>
      </c>
      <c r="D183">
        <v>8.1696837000000002</v>
      </c>
    </row>
    <row r="184" spans="1:4" x14ac:dyDescent="0.25">
      <c r="A184" t="s">
        <v>2192</v>
      </c>
      <c r="B184" t="s">
        <v>2193</v>
      </c>
      <c r="C184">
        <v>102.50112470000001</v>
      </c>
      <c r="D184">
        <v>13.716196</v>
      </c>
    </row>
    <row r="185" spans="1:4" x14ac:dyDescent="0.25">
      <c r="A185" t="s">
        <v>2194</v>
      </c>
      <c r="B185" t="s">
        <v>2195</v>
      </c>
      <c r="C185">
        <v>101.7969444</v>
      </c>
      <c r="D185">
        <v>16.0908333</v>
      </c>
    </row>
    <row r="186" spans="1:4" x14ac:dyDescent="0.25">
      <c r="A186" t="s">
        <v>2196</v>
      </c>
      <c r="B186" t="s">
        <v>2197</v>
      </c>
      <c r="C186">
        <v>103.4458089</v>
      </c>
      <c r="D186">
        <v>16.504034600000001</v>
      </c>
    </row>
    <row r="187" spans="1:4" x14ac:dyDescent="0.25">
      <c r="A187" t="s">
        <v>2198</v>
      </c>
      <c r="B187" t="s">
        <v>2199</v>
      </c>
      <c r="C187">
        <v>98.353862199999995</v>
      </c>
      <c r="D187">
        <v>7.9918187999999999</v>
      </c>
    </row>
    <row r="188" spans="1:4" x14ac:dyDescent="0.25">
      <c r="A188" t="s">
        <v>2200</v>
      </c>
      <c r="B188" t="s">
        <v>2201</v>
      </c>
      <c r="C188">
        <v>100.5421788</v>
      </c>
      <c r="D188">
        <v>13.758528099999999</v>
      </c>
    </row>
    <row r="189" spans="1:4" x14ac:dyDescent="0.25">
      <c r="A189" t="s">
        <v>2202</v>
      </c>
      <c r="B189" t="s">
        <v>2203</v>
      </c>
      <c r="C189">
        <v>101.7466898</v>
      </c>
      <c r="D189">
        <v>17.5831558</v>
      </c>
    </row>
    <row r="190" spans="1:4" x14ac:dyDescent="0.25">
      <c r="A190" t="s">
        <v>2204</v>
      </c>
      <c r="B190" t="s">
        <v>2205</v>
      </c>
      <c r="C190">
        <v>100.5931549</v>
      </c>
      <c r="D190">
        <v>7.1979011000000002</v>
      </c>
    </row>
    <row r="191" spans="1:4" x14ac:dyDescent="0.25">
      <c r="A191" t="s">
        <v>2206</v>
      </c>
      <c r="B191" t="s">
        <v>2207</v>
      </c>
      <c r="C191">
        <v>102.7567215</v>
      </c>
      <c r="D191">
        <v>17.888474299999999</v>
      </c>
    </row>
    <row r="192" spans="1:4" x14ac:dyDescent="0.25">
      <c r="A192" t="s">
        <v>2208</v>
      </c>
      <c r="B192" t="s">
        <v>2209</v>
      </c>
      <c r="C192">
        <v>100.6106197</v>
      </c>
      <c r="D192">
        <v>14.145905000000001</v>
      </c>
    </row>
    <row r="193" spans="1:4" x14ac:dyDescent="0.25">
      <c r="A193" t="s">
        <v>2210</v>
      </c>
      <c r="B193" t="s">
        <v>2211</v>
      </c>
      <c r="C193">
        <v>105.04405199999999</v>
      </c>
      <c r="D193">
        <v>14.9140128</v>
      </c>
    </row>
    <row r="194" spans="1:4" x14ac:dyDescent="0.25">
      <c r="A194" t="s">
        <v>2212</v>
      </c>
      <c r="B194" t="s">
        <v>2213</v>
      </c>
      <c r="C194">
        <v>99.9425411</v>
      </c>
      <c r="D194">
        <v>13.3162787</v>
      </c>
    </row>
    <row r="195" spans="1:4" x14ac:dyDescent="0.25">
      <c r="A195" t="s">
        <v>2214</v>
      </c>
      <c r="B195" t="s">
        <v>2215</v>
      </c>
      <c r="C195">
        <v>101.1079539</v>
      </c>
      <c r="D195">
        <v>13.0685275</v>
      </c>
    </row>
    <row r="196" spans="1:4" x14ac:dyDescent="0.25">
      <c r="A196" t="s">
        <v>2216</v>
      </c>
      <c r="B196" t="s">
        <v>2217</v>
      </c>
      <c r="C196">
        <v>98.605073599999997</v>
      </c>
      <c r="D196">
        <v>16.744262299999999</v>
      </c>
    </row>
    <row r="197" spans="1:4" x14ac:dyDescent="0.25">
      <c r="A197" t="s">
        <v>2218</v>
      </c>
      <c r="B197" t="s">
        <v>2219</v>
      </c>
      <c r="C197">
        <v>100.5486389</v>
      </c>
      <c r="D197">
        <v>13.666552100000001</v>
      </c>
    </row>
    <row r="198" spans="1:4" x14ac:dyDescent="0.25">
      <c r="A198" t="s">
        <v>2220</v>
      </c>
      <c r="B198" t="s">
        <v>2221</v>
      </c>
      <c r="C198">
        <v>99.508699399999998</v>
      </c>
      <c r="D198">
        <v>18.276923</v>
      </c>
    </row>
    <row r="199" spans="1:4" x14ac:dyDescent="0.25">
      <c r="A199" t="s">
        <v>2222</v>
      </c>
      <c r="B199" t="s">
        <v>2223</v>
      </c>
      <c r="C199">
        <v>99.166276999999994</v>
      </c>
      <c r="D199">
        <v>9.0505201</v>
      </c>
    </row>
    <row r="200" spans="1:4" x14ac:dyDescent="0.25">
      <c r="A200" t="s">
        <v>2224</v>
      </c>
      <c r="B200" t="s">
        <v>2225</v>
      </c>
      <c r="C200">
        <v>98.390332200000003</v>
      </c>
      <c r="D200">
        <v>7.8903869000000002</v>
      </c>
    </row>
    <row r="201" spans="1:4" x14ac:dyDescent="0.25">
      <c r="A201" t="s">
        <v>2226</v>
      </c>
      <c r="B201" t="s">
        <v>2227</v>
      </c>
      <c r="C201">
        <v>98.3080116</v>
      </c>
      <c r="D201">
        <v>7.9027845000000001</v>
      </c>
    </row>
    <row r="202" spans="1:4" x14ac:dyDescent="0.25">
      <c r="A202" t="s">
        <v>2228</v>
      </c>
      <c r="B202" t="s">
        <v>2229</v>
      </c>
      <c r="C202">
        <v>100.36101789999999</v>
      </c>
      <c r="D202">
        <v>20.2024325</v>
      </c>
    </row>
    <row r="203" spans="1:4" x14ac:dyDescent="0.25">
      <c r="A203" t="s">
        <v>2230</v>
      </c>
      <c r="B203" t="s">
        <v>2231</v>
      </c>
      <c r="C203">
        <v>104.8546137</v>
      </c>
      <c r="D203">
        <v>15.2359174</v>
      </c>
    </row>
    <row r="204" spans="1:4" x14ac:dyDescent="0.25">
      <c r="A204" t="s">
        <v>2232</v>
      </c>
      <c r="B204" t="s">
        <v>2233</v>
      </c>
      <c r="C204">
        <v>102.5699643</v>
      </c>
      <c r="D204">
        <v>17.811144800000001</v>
      </c>
    </row>
    <row r="205" spans="1:4" x14ac:dyDescent="0.25">
      <c r="A205" t="s">
        <v>2234</v>
      </c>
      <c r="B205" t="s">
        <v>2235</v>
      </c>
      <c r="C205">
        <v>99.121659899999997</v>
      </c>
      <c r="D205">
        <v>18.755714600000001</v>
      </c>
    </row>
    <row r="206" spans="1:4" x14ac:dyDescent="0.25">
      <c r="A206" t="s">
        <v>2236</v>
      </c>
      <c r="B206" t="s">
        <v>2237</v>
      </c>
      <c r="C206">
        <v>102.8187815</v>
      </c>
      <c r="D206">
        <v>16.440712999999999</v>
      </c>
    </row>
    <row r="207" spans="1:4" x14ac:dyDescent="0.25">
      <c r="A207" t="s">
        <v>2238</v>
      </c>
      <c r="B207" t="s">
        <v>2239</v>
      </c>
      <c r="C207">
        <v>99.334572699999995</v>
      </c>
      <c r="D207">
        <v>9.1292536000000002</v>
      </c>
    </row>
    <row r="208" spans="1:4" x14ac:dyDescent="0.25">
      <c r="A208" t="s">
        <v>2240</v>
      </c>
      <c r="B208" t="s">
        <v>2241</v>
      </c>
      <c r="C208">
        <v>100.3930605</v>
      </c>
      <c r="D208">
        <v>13.6269227</v>
      </c>
    </row>
    <row r="209" spans="1:4" x14ac:dyDescent="0.25">
      <c r="A209" t="s">
        <v>2242</v>
      </c>
      <c r="B209" t="s">
        <v>2243</v>
      </c>
      <c r="C209">
        <v>101.0938079</v>
      </c>
      <c r="D209">
        <v>14.6029483</v>
      </c>
    </row>
    <row r="210" spans="1:4" x14ac:dyDescent="0.25">
      <c r="A210" t="s">
        <v>2244</v>
      </c>
      <c r="B210" t="s">
        <v>2245</v>
      </c>
      <c r="C210">
        <v>100.9920051</v>
      </c>
      <c r="D210">
        <v>14.252057199999999</v>
      </c>
    </row>
    <row r="211" spans="1:4" x14ac:dyDescent="0.25">
      <c r="A211" t="s">
        <v>2246</v>
      </c>
      <c r="B211" t="s">
        <v>2247</v>
      </c>
      <c r="C211">
        <v>102.4244769</v>
      </c>
      <c r="D211">
        <v>17.681597700000001</v>
      </c>
    </row>
    <row r="212" spans="1:4" x14ac:dyDescent="0.25">
      <c r="A212" t="s">
        <v>2248</v>
      </c>
      <c r="B212" t="s">
        <v>2249</v>
      </c>
      <c r="C212">
        <v>100.29149510000001</v>
      </c>
      <c r="D212">
        <v>17.100872200000001</v>
      </c>
    </row>
    <row r="213" spans="1:4" x14ac:dyDescent="0.25">
      <c r="A213" t="s">
        <v>2250</v>
      </c>
      <c r="B213" t="s">
        <v>2251</v>
      </c>
      <c r="C213">
        <v>100.36622029999999</v>
      </c>
      <c r="D213">
        <v>13.8975033</v>
      </c>
    </row>
    <row r="214" spans="1:4" x14ac:dyDescent="0.25">
      <c r="A214" t="s">
        <v>2252</v>
      </c>
      <c r="B214" t="s">
        <v>2253</v>
      </c>
      <c r="C214">
        <v>100.45989280000001</v>
      </c>
      <c r="D214">
        <v>14.0495071</v>
      </c>
    </row>
    <row r="215" spans="1:4" x14ac:dyDescent="0.25">
      <c r="A215" t="s">
        <v>2254</v>
      </c>
      <c r="B215" t="s">
        <v>2255</v>
      </c>
      <c r="C215">
        <v>99.223138700000007</v>
      </c>
      <c r="D215">
        <v>8.5823654999999999</v>
      </c>
    </row>
    <row r="216" spans="1:4" x14ac:dyDescent="0.25">
      <c r="A216" t="s">
        <v>2256</v>
      </c>
      <c r="B216" t="s">
        <v>2257</v>
      </c>
      <c r="C216">
        <v>100.2290326</v>
      </c>
      <c r="D216">
        <v>13.7016218</v>
      </c>
    </row>
    <row r="217" spans="1:4" x14ac:dyDescent="0.25">
      <c r="A217" t="s">
        <v>2258</v>
      </c>
      <c r="B217" t="s">
        <v>2259</v>
      </c>
      <c r="C217">
        <v>102.57972719999999</v>
      </c>
      <c r="D217">
        <v>17.6683536</v>
      </c>
    </row>
    <row r="218" spans="1:4" x14ac:dyDescent="0.25">
      <c r="A218" t="s">
        <v>2260</v>
      </c>
      <c r="B218" t="s">
        <v>2261</v>
      </c>
      <c r="C218">
        <v>100.6553605</v>
      </c>
      <c r="D218">
        <v>13.616122900000001</v>
      </c>
    </row>
    <row r="219" spans="1:4" x14ac:dyDescent="0.25">
      <c r="A219" t="s">
        <v>2262</v>
      </c>
      <c r="B219" t="s">
        <v>2263</v>
      </c>
      <c r="C219">
        <v>100.63888009999999</v>
      </c>
      <c r="D219">
        <v>14.286314300000001</v>
      </c>
    </row>
    <row r="220" spans="1:4" x14ac:dyDescent="0.25">
      <c r="A220" t="s">
        <v>2264</v>
      </c>
      <c r="B220" t="s">
        <v>2265</v>
      </c>
      <c r="C220">
        <v>99.140394599999993</v>
      </c>
      <c r="D220">
        <v>19.730117499999999</v>
      </c>
    </row>
    <row r="221" spans="1:4" x14ac:dyDescent="0.25">
      <c r="A221" t="s">
        <v>2266</v>
      </c>
      <c r="B221" t="s">
        <v>2267</v>
      </c>
      <c r="C221">
        <v>102.18042610000001</v>
      </c>
      <c r="D221">
        <v>17.742903099999999</v>
      </c>
    </row>
    <row r="222" spans="1:4" x14ac:dyDescent="0.25">
      <c r="A222" t="s">
        <v>2268</v>
      </c>
      <c r="B222" t="s">
        <v>2269</v>
      </c>
      <c r="C222">
        <v>103.96080910000001</v>
      </c>
      <c r="D222">
        <v>16.301929099999999</v>
      </c>
    </row>
    <row r="223" spans="1:4" x14ac:dyDescent="0.25">
      <c r="A223" t="s">
        <v>2270</v>
      </c>
      <c r="B223" t="s">
        <v>2271</v>
      </c>
      <c r="C223">
        <v>98.304174799999998</v>
      </c>
      <c r="D223">
        <v>7.9895262999999996</v>
      </c>
    </row>
    <row r="224" spans="1:4" x14ac:dyDescent="0.25">
      <c r="A224" t="s">
        <v>2272</v>
      </c>
      <c r="B224" t="s">
        <v>2273</v>
      </c>
      <c r="C224">
        <v>100.5634627</v>
      </c>
      <c r="D224">
        <v>13.8192243</v>
      </c>
    </row>
    <row r="225" spans="1:4" x14ac:dyDescent="0.25">
      <c r="A225" t="s">
        <v>2274</v>
      </c>
      <c r="B225" t="s">
        <v>2275</v>
      </c>
      <c r="C225">
        <v>100.6639953</v>
      </c>
      <c r="D225">
        <v>14.079165400000001</v>
      </c>
    </row>
    <row r="226" spans="1:4" x14ac:dyDescent="0.25">
      <c r="A226" t="s">
        <v>2276</v>
      </c>
      <c r="B226" t="s">
        <v>2277</v>
      </c>
      <c r="C226">
        <v>102.7993721</v>
      </c>
      <c r="D226">
        <v>17.426144399999998</v>
      </c>
    </row>
    <row r="227" spans="1:4" x14ac:dyDescent="0.25">
      <c r="A227" t="s">
        <v>2278</v>
      </c>
      <c r="B227" t="s">
        <v>2279</v>
      </c>
      <c r="C227">
        <v>102.8049389</v>
      </c>
      <c r="D227">
        <v>14.633411000000001</v>
      </c>
    </row>
    <row r="228" spans="1:4" x14ac:dyDescent="0.25">
      <c r="A228" t="s">
        <v>2280</v>
      </c>
      <c r="B228" t="s">
        <v>2281</v>
      </c>
      <c r="C228">
        <v>100.6106197</v>
      </c>
      <c r="D228">
        <v>14.145905000000001</v>
      </c>
    </row>
    <row r="229" spans="1:4" x14ac:dyDescent="0.25">
      <c r="A229" t="s">
        <v>2282</v>
      </c>
      <c r="B229" t="s">
        <v>2283</v>
      </c>
      <c r="C229">
        <v>103.71154079999999</v>
      </c>
      <c r="D229">
        <v>18.035114100000001</v>
      </c>
    </row>
    <row r="230" spans="1:4" x14ac:dyDescent="0.25">
      <c r="A230" t="s">
        <v>2284</v>
      </c>
      <c r="B230" t="s">
        <v>2285</v>
      </c>
      <c r="C230">
        <v>99.820422100000002</v>
      </c>
      <c r="D230">
        <v>13.3781765</v>
      </c>
    </row>
    <row r="231" spans="1:4" x14ac:dyDescent="0.25">
      <c r="A231" t="s">
        <v>2286</v>
      </c>
      <c r="B231" t="s">
        <v>2287</v>
      </c>
      <c r="C231">
        <v>102.52244</v>
      </c>
      <c r="D231">
        <v>13.6799731</v>
      </c>
    </row>
    <row r="232" spans="1:4" x14ac:dyDescent="0.25">
      <c r="A232" t="s">
        <v>2288</v>
      </c>
      <c r="B232" t="s">
        <v>2289</v>
      </c>
      <c r="C232">
        <v>99.522852799999995</v>
      </c>
      <c r="D232">
        <v>8.2607710999999995</v>
      </c>
    </row>
    <row r="233" spans="1:4" x14ac:dyDescent="0.25">
      <c r="A233" t="s">
        <v>2290</v>
      </c>
      <c r="B233" t="s">
        <v>2291</v>
      </c>
      <c r="C233">
        <v>99.873875900000002</v>
      </c>
      <c r="D233">
        <v>13.6575636</v>
      </c>
    </row>
    <row r="234" spans="1:4" x14ac:dyDescent="0.25">
      <c r="A234" t="s">
        <v>2292</v>
      </c>
      <c r="B234" t="s">
        <v>2293</v>
      </c>
      <c r="C234">
        <v>101.13079519999999</v>
      </c>
      <c r="D234">
        <v>13.6690375</v>
      </c>
    </row>
    <row r="235" spans="1:4" x14ac:dyDescent="0.25">
      <c r="A235" t="s">
        <v>2294</v>
      </c>
      <c r="B235" t="s">
        <v>2295</v>
      </c>
      <c r="C235">
        <v>99.633493000000001</v>
      </c>
      <c r="D235">
        <v>11.525222100000001</v>
      </c>
    </row>
    <row r="236" spans="1:4" x14ac:dyDescent="0.25">
      <c r="A236" t="s">
        <v>2296</v>
      </c>
      <c r="B236" t="s">
        <v>2297</v>
      </c>
      <c r="C236">
        <v>100.129622</v>
      </c>
      <c r="D236">
        <v>14.607592</v>
      </c>
    </row>
    <row r="237" spans="1:4" x14ac:dyDescent="0.25">
      <c r="A237" t="s">
        <v>2298</v>
      </c>
      <c r="B237" t="s">
        <v>2299</v>
      </c>
      <c r="C237">
        <v>102.7934934</v>
      </c>
      <c r="D237">
        <v>14.6335733</v>
      </c>
    </row>
    <row r="238" spans="1:4" x14ac:dyDescent="0.25">
      <c r="A238" t="s">
        <v>2300</v>
      </c>
      <c r="B238" t="s">
        <v>2301</v>
      </c>
      <c r="C238">
        <v>101.3111275</v>
      </c>
      <c r="D238">
        <v>13.6180828</v>
      </c>
    </row>
    <row r="239" spans="1:4" x14ac:dyDescent="0.25">
      <c r="A239" t="s">
        <v>2302</v>
      </c>
      <c r="B239" t="s">
        <v>2303</v>
      </c>
      <c r="C239">
        <v>104.643642</v>
      </c>
      <c r="D239">
        <v>15.8613748</v>
      </c>
    </row>
    <row r="240" spans="1:4" x14ac:dyDescent="0.25">
      <c r="A240" t="s">
        <v>2304</v>
      </c>
      <c r="B240" t="s">
        <v>2305</v>
      </c>
      <c r="C240">
        <v>101.7251311</v>
      </c>
      <c r="D240">
        <v>17.5297299</v>
      </c>
    </row>
    <row r="241" spans="1:4" x14ac:dyDescent="0.25">
      <c r="A241" t="s">
        <v>2306</v>
      </c>
      <c r="B241" t="s">
        <v>2307</v>
      </c>
      <c r="C241">
        <v>99.527915199999995</v>
      </c>
      <c r="D241">
        <v>18.3089972</v>
      </c>
    </row>
    <row r="242" spans="1:4" x14ac:dyDescent="0.25">
      <c r="A242" t="s">
        <v>2308</v>
      </c>
      <c r="B242" t="s">
        <v>2309</v>
      </c>
      <c r="C242">
        <v>99.546791999999996</v>
      </c>
      <c r="D242">
        <v>18.358654999999999</v>
      </c>
    </row>
    <row r="243" spans="1:4" x14ac:dyDescent="0.25">
      <c r="A243" t="s">
        <v>2310</v>
      </c>
      <c r="B243" t="s">
        <v>2311</v>
      </c>
      <c r="C243">
        <v>102.5848848</v>
      </c>
      <c r="D243">
        <v>13.8470283</v>
      </c>
    </row>
    <row r="244" spans="1:4" x14ac:dyDescent="0.25">
      <c r="A244" t="s">
        <v>2312</v>
      </c>
      <c r="B244" t="s">
        <v>2313</v>
      </c>
      <c r="C244">
        <v>100.3008687</v>
      </c>
      <c r="D244">
        <v>13.553425600000001</v>
      </c>
    </row>
    <row r="245" spans="1:4" x14ac:dyDescent="0.25">
      <c r="A245" t="s">
        <v>2314</v>
      </c>
      <c r="B245" t="s">
        <v>2315</v>
      </c>
      <c r="C245">
        <v>100.6794369</v>
      </c>
      <c r="D245">
        <v>13.822223599999999</v>
      </c>
    </row>
    <row r="246" spans="1:4" x14ac:dyDescent="0.25">
      <c r="A246" t="s">
        <v>2316</v>
      </c>
      <c r="B246" t="s">
        <v>2317</v>
      </c>
      <c r="C246">
        <v>100.2830167</v>
      </c>
      <c r="D246">
        <v>13.708336299999999</v>
      </c>
    </row>
    <row r="247" spans="1:4" x14ac:dyDescent="0.25">
      <c r="A247" t="s">
        <v>2318</v>
      </c>
      <c r="B247" t="s">
        <v>2319</v>
      </c>
      <c r="C247">
        <v>101.7281785</v>
      </c>
      <c r="D247">
        <v>17.4540823</v>
      </c>
    </row>
    <row r="248" spans="1:4" x14ac:dyDescent="0.25">
      <c r="A248" t="s">
        <v>2320</v>
      </c>
      <c r="B248" t="s">
        <v>2321</v>
      </c>
      <c r="C248">
        <v>101.7354114</v>
      </c>
      <c r="D248">
        <v>17.492237200000002</v>
      </c>
    </row>
    <row r="249" spans="1:4" x14ac:dyDescent="0.25">
      <c r="A249" t="s">
        <v>2322</v>
      </c>
      <c r="B249" t="s">
        <v>2323</v>
      </c>
      <c r="C249">
        <v>102.5431164</v>
      </c>
      <c r="D249">
        <v>15.592355599999999</v>
      </c>
    </row>
    <row r="250" spans="1:4" x14ac:dyDescent="0.25">
      <c r="A250" t="s">
        <v>2324</v>
      </c>
      <c r="B250" t="s">
        <v>2325</v>
      </c>
      <c r="C250">
        <v>98.751866300000003</v>
      </c>
      <c r="D250">
        <v>8.3639782</v>
      </c>
    </row>
    <row r="251" spans="1:4" x14ac:dyDescent="0.25">
      <c r="A251" t="s">
        <v>2326</v>
      </c>
      <c r="B251" t="s">
        <v>2327</v>
      </c>
      <c r="C251">
        <v>102.13657069999999</v>
      </c>
      <c r="D251">
        <v>18.132106499999999</v>
      </c>
    </row>
    <row r="252" spans="1:4" x14ac:dyDescent="0.25">
      <c r="A252" t="s">
        <v>2328</v>
      </c>
      <c r="B252" t="s">
        <v>2329</v>
      </c>
      <c r="C252">
        <v>100.9854526</v>
      </c>
      <c r="D252">
        <v>13.1332313</v>
      </c>
    </row>
    <row r="253" spans="1:4" x14ac:dyDescent="0.25">
      <c r="A253" t="s">
        <v>2330</v>
      </c>
      <c r="B253" t="s">
        <v>2331</v>
      </c>
      <c r="C253">
        <v>102.841402</v>
      </c>
      <c r="D253">
        <v>17.314523300000001</v>
      </c>
    </row>
    <row r="254" spans="1:4" x14ac:dyDescent="0.25">
      <c r="A254" t="s">
        <v>2332</v>
      </c>
      <c r="B254" t="s">
        <v>2333</v>
      </c>
      <c r="C254">
        <v>100.53836029999999</v>
      </c>
      <c r="D254">
        <v>13.920879100000001</v>
      </c>
    </row>
    <row r="255" spans="1:4" x14ac:dyDescent="0.25">
      <c r="A255" t="s">
        <v>2334</v>
      </c>
      <c r="B255" t="s">
        <v>2335</v>
      </c>
      <c r="C255">
        <v>103.0472164</v>
      </c>
      <c r="D255">
        <v>17.948016200000001</v>
      </c>
    </row>
    <row r="256" spans="1:4" x14ac:dyDescent="0.25">
      <c r="A256" t="s">
        <v>2336</v>
      </c>
      <c r="B256" t="s">
        <v>2337</v>
      </c>
      <c r="C256">
        <v>103.1797222</v>
      </c>
      <c r="D256">
        <v>17.36</v>
      </c>
    </row>
    <row r="257" spans="1:4" x14ac:dyDescent="0.25">
      <c r="A257" t="s">
        <v>2338</v>
      </c>
      <c r="B257" t="s">
        <v>2339</v>
      </c>
      <c r="C257">
        <v>99.921609000000004</v>
      </c>
      <c r="D257">
        <v>8.4339729999999999</v>
      </c>
    </row>
    <row r="258" spans="1:4" x14ac:dyDescent="0.25">
      <c r="A258" t="s">
        <v>2340</v>
      </c>
      <c r="B258" t="s">
        <v>2341</v>
      </c>
      <c r="C258">
        <v>101.1276538</v>
      </c>
      <c r="D258">
        <v>14.638623600000001</v>
      </c>
    </row>
    <row r="259" spans="1:4" x14ac:dyDescent="0.25">
      <c r="A259" t="s">
        <v>2342</v>
      </c>
      <c r="B259" t="s">
        <v>2343</v>
      </c>
      <c r="C259">
        <v>100.1832308</v>
      </c>
      <c r="D259">
        <v>14.0000652</v>
      </c>
    </row>
    <row r="260" spans="1:4" x14ac:dyDescent="0.25">
      <c r="A260" t="s">
        <v>2344</v>
      </c>
      <c r="B260" t="s">
        <v>2345</v>
      </c>
      <c r="C260">
        <v>101.2288593</v>
      </c>
      <c r="D260">
        <v>13.229901</v>
      </c>
    </row>
    <row r="261" spans="1:4" x14ac:dyDescent="0.25">
      <c r="A261" t="s">
        <v>2346</v>
      </c>
      <c r="B261" t="s">
        <v>2347</v>
      </c>
      <c r="C261">
        <v>100.69265679999999</v>
      </c>
      <c r="D261">
        <v>13.8606114</v>
      </c>
    </row>
    <row r="262" spans="1:4" x14ac:dyDescent="0.25">
      <c r="A262" t="s">
        <v>2348</v>
      </c>
      <c r="B262" t="s">
        <v>2349</v>
      </c>
      <c r="C262">
        <v>104.9038451</v>
      </c>
      <c r="D262">
        <v>14.8778515</v>
      </c>
    </row>
    <row r="263" spans="1:4" x14ac:dyDescent="0.25">
      <c r="A263" t="s">
        <v>2350</v>
      </c>
      <c r="B263" t="s">
        <v>2351</v>
      </c>
      <c r="C263">
        <v>103.76367519999999</v>
      </c>
      <c r="D263">
        <v>17.851651400000002</v>
      </c>
    </row>
    <row r="264" spans="1:4" x14ac:dyDescent="0.25">
      <c r="A264" t="s">
        <v>2352</v>
      </c>
      <c r="B264" t="s">
        <v>2353</v>
      </c>
      <c r="C264">
        <v>102.8927003</v>
      </c>
      <c r="D264">
        <v>16.965834600000001</v>
      </c>
    </row>
    <row r="265" spans="1:4" x14ac:dyDescent="0.25">
      <c r="A265" t="s">
        <v>2354</v>
      </c>
      <c r="B265" t="s">
        <v>2355</v>
      </c>
      <c r="C265">
        <v>99.707411300000004</v>
      </c>
      <c r="D265">
        <v>7.5564124000000001</v>
      </c>
    </row>
    <row r="266" spans="1:4" x14ac:dyDescent="0.25">
      <c r="A266" t="s">
        <v>2356</v>
      </c>
      <c r="B266" t="s">
        <v>2357</v>
      </c>
      <c r="C266">
        <v>99.928473999999994</v>
      </c>
      <c r="D266">
        <v>8.6514430000000004</v>
      </c>
    </row>
    <row r="267" spans="1:4" x14ac:dyDescent="0.25">
      <c r="A267" t="s">
        <v>2358</v>
      </c>
      <c r="B267" t="s">
        <v>2359</v>
      </c>
      <c r="C267">
        <v>100.3772901</v>
      </c>
      <c r="D267">
        <v>16.038160600000001</v>
      </c>
    </row>
    <row r="268" spans="1:4" x14ac:dyDescent="0.25">
      <c r="A268" t="s">
        <v>2360</v>
      </c>
      <c r="B268" t="s">
        <v>2361</v>
      </c>
      <c r="C268">
        <v>101.2191564</v>
      </c>
      <c r="D268">
        <v>13.263675599999999</v>
      </c>
    </row>
    <row r="269" spans="1:4" x14ac:dyDescent="0.25">
      <c r="A269" t="s">
        <v>2362</v>
      </c>
      <c r="B269" t="s">
        <v>2363</v>
      </c>
      <c r="C269">
        <v>100.91289949999999</v>
      </c>
      <c r="D269">
        <v>14.795520700000001</v>
      </c>
    </row>
    <row r="270" spans="1:4" x14ac:dyDescent="0.25">
      <c r="A270" t="s">
        <v>2364</v>
      </c>
      <c r="B270" t="s">
        <v>2365</v>
      </c>
      <c r="C270">
        <v>101.1079539</v>
      </c>
      <c r="D270">
        <v>13.0685275</v>
      </c>
    </row>
    <row r="271" spans="1:4" x14ac:dyDescent="0.25">
      <c r="A271" t="s">
        <v>2366</v>
      </c>
      <c r="B271" t="s">
        <v>2367</v>
      </c>
      <c r="C271">
        <v>99.631251399999996</v>
      </c>
      <c r="D271">
        <v>7.9745229000000002</v>
      </c>
    </row>
    <row r="272" spans="1:4" x14ac:dyDescent="0.25">
      <c r="A272" t="s">
        <v>2368</v>
      </c>
      <c r="B272" t="s">
        <v>2369</v>
      </c>
      <c r="C272">
        <v>99.013272799999996</v>
      </c>
      <c r="D272">
        <v>18.892030299999998</v>
      </c>
    </row>
    <row r="273" spans="1:4" x14ac:dyDescent="0.25">
      <c r="A273" t="s">
        <v>2370</v>
      </c>
      <c r="B273" t="s">
        <v>2371</v>
      </c>
      <c r="C273">
        <v>99.556221899999997</v>
      </c>
      <c r="D273">
        <v>7.7964845</v>
      </c>
    </row>
    <row r="274" spans="1:4" x14ac:dyDescent="0.25">
      <c r="A274" t="s">
        <v>2372</v>
      </c>
      <c r="B274" t="s">
        <v>2373</v>
      </c>
      <c r="C274">
        <v>100.1682601</v>
      </c>
      <c r="D274">
        <v>15.3494914</v>
      </c>
    </row>
    <row r="275" spans="1:4" x14ac:dyDescent="0.25">
      <c r="A275" t="s">
        <v>2374</v>
      </c>
      <c r="B275" t="s">
        <v>2375</v>
      </c>
      <c r="C275">
        <v>102.9780981</v>
      </c>
      <c r="D275">
        <v>17.6042284</v>
      </c>
    </row>
    <row r="276" spans="1:4" x14ac:dyDescent="0.25">
      <c r="A276" t="s">
        <v>2376</v>
      </c>
      <c r="B276" t="s">
        <v>2377</v>
      </c>
      <c r="C276">
        <v>100.6530672</v>
      </c>
      <c r="D276">
        <v>13.7472469</v>
      </c>
    </row>
    <row r="277" spans="1:4" x14ac:dyDescent="0.25">
      <c r="A277" t="s">
        <v>2378</v>
      </c>
      <c r="B277" t="s">
        <v>2379</v>
      </c>
      <c r="C277">
        <v>99.065001800000005</v>
      </c>
      <c r="D277">
        <v>17.060677699999999</v>
      </c>
    </row>
    <row r="278" spans="1:4" x14ac:dyDescent="0.25">
      <c r="A278" t="s">
        <v>2380</v>
      </c>
      <c r="B278" t="s">
        <v>2381</v>
      </c>
      <c r="C278">
        <v>100.7962285</v>
      </c>
      <c r="D278">
        <v>13.599413500000001</v>
      </c>
    </row>
    <row r="279" spans="1:4" x14ac:dyDescent="0.25">
      <c r="A279" t="s">
        <v>2382</v>
      </c>
      <c r="B279" t="s">
        <v>2383</v>
      </c>
      <c r="C279">
        <v>100.7463468</v>
      </c>
      <c r="D279">
        <v>13.781678599999999</v>
      </c>
    </row>
    <row r="280" spans="1:4" x14ac:dyDescent="0.25">
      <c r="A280" t="s">
        <v>2384</v>
      </c>
      <c r="B280" t="s">
        <v>2385</v>
      </c>
      <c r="C280">
        <v>100.48025610000001</v>
      </c>
      <c r="D280">
        <v>14.827389200000001</v>
      </c>
    </row>
    <row r="281" spans="1:4" x14ac:dyDescent="0.25">
      <c r="A281" t="s">
        <v>2386</v>
      </c>
      <c r="B281" t="s">
        <v>2387</v>
      </c>
      <c r="C281">
        <v>102.9780981</v>
      </c>
      <c r="D281">
        <v>17.720334999999999</v>
      </c>
    </row>
    <row r="282" spans="1:4" x14ac:dyDescent="0.25">
      <c r="A282" t="s">
        <v>2388</v>
      </c>
      <c r="B282" t="s">
        <v>2389</v>
      </c>
      <c r="C282">
        <v>100.5192139</v>
      </c>
      <c r="D282">
        <v>14.5072142</v>
      </c>
    </row>
    <row r="283" spans="1:4" x14ac:dyDescent="0.25">
      <c r="A283" t="s">
        <v>2390</v>
      </c>
      <c r="B283" t="s">
        <v>2391</v>
      </c>
      <c r="C283">
        <v>98.367700900000003</v>
      </c>
      <c r="D283">
        <v>7.9056936000000002</v>
      </c>
    </row>
    <row r="284" spans="1:4" x14ac:dyDescent="0.25">
      <c r="A284" t="s">
        <v>2392</v>
      </c>
      <c r="B284" t="s">
        <v>2393</v>
      </c>
      <c r="C284">
        <v>102.22153110000001</v>
      </c>
      <c r="D284">
        <v>15.9992147</v>
      </c>
    </row>
    <row r="285" spans="1:4" x14ac:dyDescent="0.25">
      <c r="A285" t="s">
        <v>2394</v>
      </c>
      <c r="B285" t="s">
        <v>2395</v>
      </c>
      <c r="C285">
        <v>100.3352067</v>
      </c>
      <c r="D285">
        <v>13.6004378</v>
      </c>
    </row>
    <row r="286" spans="1:4" x14ac:dyDescent="0.25">
      <c r="A286" t="s">
        <v>2396</v>
      </c>
      <c r="B286" t="s">
        <v>2397</v>
      </c>
      <c r="C286">
        <v>100.0863269</v>
      </c>
      <c r="D286">
        <v>17.546905299999999</v>
      </c>
    </row>
    <row r="287" spans="1:4" x14ac:dyDescent="0.25">
      <c r="A287" t="s">
        <v>2398</v>
      </c>
      <c r="B287" t="s">
        <v>2399</v>
      </c>
      <c r="C287">
        <v>100.55211420000001</v>
      </c>
      <c r="D287">
        <v>13.985437299999999</v>
      </c>
    </row>
    <row r="288" spans="1:4" x14ac:dyDescent="0.25">
      <c r="A288" t="s">
        <v>2400</v>
      </c>
      <c r="B288" t="s">
        <v>2401</v>
      </c>
      <c r="C288">
        <v>100.016921</v>
      </c>
      <c r="D288">
        <v>6.8631580000000003</v>
      </c>
    </row>
    <row r="289" spans="1:4" x14ac:dyDescent="0.25">
      <c r="A289" t="s">
        <v>2402</v>
      </c>
      <c r="B289" t="s">
        <v>2403</v>
      </c>
      <c r="C289">
        <v>101.3885001</v>
      </c>
      <c r="D289">
        <v>13.7876294</v>
      </c>
    </row>
    <row r="290" spans="1:4" x14ac:dyDescent="0.25">
      <c r="A290" t="s">
        <v>2404</v>
      </c>
      <c r="B290" t="s">
        <v>2405</v>
      </c>
      <c r="C290">
        <v>102.8016686</v>
      </c>
      <c r="D290">
        <v>16.341115599999998</v>
      </c>
    </row>
    <row r="291" spans="1:4" x14ac:dyDescent="0.25">
      <c r="A291" t="s">
        <v>2406</v>
      </c>
      <c r="B291" t="s">
        <v>2407</v>
      </c>
      <c r="C291">
        <v>104.3210095</v>
      </c>
      <c r="D291">
        <v>14.6878341</v>
      </c>
    </row>
    <row r="292" spans="1:4" x14ac:dyDescent="0.25">
      <c r="A292" t="s">
        <v>2408</v>
      </c>
      <c r="B292" t="s">
        <v>2409</v>
      </c>
      <c r="C292">
        <v>103.9558074</v>
      </c>
      <c r="D292">
        <v>14.5350631</v>
      </c>
    </row>
    <row r="293" spans="1:4" x14ac:dyDescent="0.25">
      <c r="A293" t="s">
        <v>2410</v>
      </c>
      <c r="B293" t="s">
        <v>2411</v>
      </c>
      <c r="C293">
        <v>99.622869699999995</v>
      </c>
      <c r="D293">
        <v>7.5804295000000002</v>
      </c>
    </row>
    <row r="294" spans="1:4" x14ac:dyDescent="0.25">
      <c r="A294" t="s">
        <v>2412</v>
      </c>
      <c r="B294" t="s">
        <v>2413</v>
      </c>
      <c r="C294">
        <v>99.706547799999996</v>
      </c>
      <c r="D294">
        <v>7.5625513</v>
      </c>
    </row>
    <row r="295" spans="1:4" x14ac:dyDescent="0.25">
      <c r="A295" t="s">
        <v>2414</v>
      </c>
      <c r="B295" t="s">
        <v>2415</v>
      </c>
      <c r="C295">
        <v>99.592055500000001</v>
      </c>
      <c r="D295">
        <v>7.8254305999999998</v>
      </c>
    </row>
    <row r="296" spans="1:4" x14ac:dyDescent="0.25">
      <c r="A296" t="s">
        <v>2416</v>
      </c>
      <c r="B296" t="s">
        <v>2417</v>
      </c>
      <c r="C296">
        <v>103.245418</v>
      </c>
      <c r="D296">
        <v>16.942630999999999</v>
      </c>
    </row>
    <row r="297" spans="1:4" x14ac:dyDescent="0.25">
      <c r="A297" t="s">
        <v>2418</v>
      </c>
      <c r="B297" t="s">
        <v>2419</v>
      </c>
      <c r="C297">
        <v>98.349436600000004</v>
      </c>
      <c r="D297">
        <v>7.8553841000000002</v>
      </c>
    </row>
    <row r="298" spans="1:4" x14ac:dyDescent="0.25">
      <c r="A298" t="s">
        <v>2420</v>
      </c>
      <c r="B298" t="s">
        <v>2421</v>
      </c>
      <c r="C298">
        <v>100.6074</v>
      </c>
      <c r="D298">
        <v>13.5838</v>
      </c>
    </row>
    <row r="299" spans="1:4" x14ac:dyDescent="0.25">
      <c r="A299" t="s">
        <v>2422</v>
      </c>
      <c r="B299" t="s">
        <v>2423</v>
      </c>
      <c r="C299">
        <v>100.9468043</v>
      </c>
      <c r="D299">
        <v>13.148808499999999</v>
      </c>
    </row>
    <row r="300" spans="1:4" x14ac:dyDescent="0.25">
      <c r="A300" t="s">
        <v>2424</v>
      </c>
      <c r="B300" t="s">
        <v>2425</v>
      </c>
      <c r="C300">
        <v>100.9551486</v>
      </c>
      <c r="D300">
        <v>13.0928279</v>
      </c>
    </row>
    <row r="301" spans="1:4" x14ac:dyDescent="0.25">
      <c r="A301" t="s">
        <v>2426</v>
      </c>
      <c r="B301" t="s">
        <v>2427</v>
      </c>
      <c r="C301">
        <v>103.4049445</v>
      </c>
      <c r="D301">
        <v>16.984957099999999</v>
      </c>
    </row>
    <row r="302" spans="1:4" x14ac:dyDescent="0.25">
      <c r="A302" t="s">
        <v>2428</v>
      </c>
      <c r="B302" t="s">
        <v>2429</v>
      </c>
      <c r="C302">
        <v>104.1390861</v>
      </c>
      <c r="D302">
        <v>17.133735099999999</v>
      </c>
    </row>
    <row r="303" spans="1:4" x14ac:dyDescent="0.25">
      <c r="A303" t="s">
        <v>2430</v>
      </c>
      <c r="B303" t="s">
        <v>2431</v>
      </c>
      <c r="C303">
        <v>104.1386176</v>
      </c>
      <c r="D303">
        <v>17.157807399999999</v>
      </c>
    </row>
    <row r="304" spans="1:4" x14ac:dyDescent="0.25">
      <c r="A304" t="s">
        <v>2432</v>
      </c>
      <c r="B304" t="s">
        <v>2433</v>
      </c>
      <c r="C304">
        <v>104.14828369999999</v>
      </c>
      <c r="D304">
        <v>17.166011300000001</v>
      </c>
    </row>
    <row r="305" spans="1:4" x14ac:dyDescent="0.25">
      <c r="A305" t="s">
        <v>2434</v>
      </c>
      <c r="B305" t="s">
        <v>2435</v>
      </c>
      <c r="C305">
        <v>104.1427101</v>
      </c>
      <c r="D305">
        <v>17.166839</v>
      </c>
    </row>
    <row r="306" spans="1:4" x14ac:dyDescent="0.25">
      <c r="A306" t="s">
        <v>2436</v>
      </c>
      <c r="B306" t="s">
        <v>2437</v>
      </c>
      <c r="C306">
        <v>100.2431893</v>
      </c>
      <c r="D306">
        <v>16.896644200000001</v>
      </c>
    </row>
    <row r="307" spans="1:4" x14ac:dyDescent="0.25">
      <c r="A307" t="s">
        <v>2438</v>
      </c>
      <c r="B307" t="s">
        <v>2439</v>
      </c>
      <c r="C307">
        <v>99.095370099999997</v>
      </c>
      <c r="D307">
        <v>18.895357700000002</v>
      </c>
    </row>
    <row r="308" spans="1:4" x14ac:dyDescent="0.25">
      <c r="A308" t="s">
        <v>2440</v>
      </c>
      <c r="B308" t="s">
        <v>2441</v>
      </c>
      <c r="C308">
        <v>100.6075826</v>
      </c>
      <c r="D308">
        <v>13.583736</v>
      </c>
    </row>
    <row r="309" spans="1:4" x14ac:dyDescent="0.25">
      <c r="A309" t="s">
        <v>2442</v>
      </c>
      <c r="B309" t="s">
        <v>2443</v>
      </c>
      <c r="C309">
        <v>100.6019929</v>
      </c>
      <c r="D309">
        <v>14.3498909</v>
      </c>
    </row>
    <row r="310" spans="1:4" x14ac:dyDescent="0.25">
      <c r="A310" t="s">
        <v>2444</v>
      </c>
      <c r="B310" t="s">
        <v>2445</v>
      </c>
      <c r="C310">
        <v>99.992210900000003</v>
      </c>
      <c r="D310">
        <v>13.393980000000001</v>
      </c>
    </row>
    <row r="311" spans="1:4" x14ac:dyDescent="0.25">
      <c r="A311" t="s">
        <v>2446</v>
      </c>
      <c r="B311" t="s">
        <v>2447</v>
      </c>
      <c r="C311">
        <v>100.41195810000001</v>
      </c>
      <c r="D311">
        <v>14.648823500000001</v>
      </c>
    </row>
    <row r="312" spans="1:4" x14ac:dyDescent="0.25">
      <c r="A312" t="s">
        <v>2448</v>
      </c>
      <c r="B312" t="s">
        <v>2449</v>
      </c>
      <c r="C312">
        <v>101.1968457</v>
      </c>
      <c r="D312">
        <v>13.457890799999999</v>
      </c>
    </row>
    <row r="313" spans="1:4" x14ac:dyDescent="0.25">
      <c r="A313" t="s">
        <v>2450</v>
      </c>
      <c r="B313" t="s">
        <v>2451</v>
      </c>
      <c r="C313">
        <v>104.7217655</v>
      </c>
      <c r="D313">
        <v>16.6053861</v>
      </c>
    </row>
    <row r="314" spans="1:4" x14ac:dyDescent="0.25">
      <c r="A314" t="s">
        <v>2452</v>
      </c>
      <c r="B314" t="s">
        <v>2453</v>
      </c>
      <c r="C314">
        <v>99.437020099999998</v>
      </c>
      <c r="D314">
        <v>16.585379799999998</v>
      </c>
    </row>
    <row r="315" spans="1:4" x14ac:dyDescent="0.25">
      <c r="A315" t="s">
        <v>2454</v>
      </c>
      <c r="B315" t="s">
        <v>2455</v>
      </c>
      <c r="C315">
        <v>100.6678215</v>
      </c>
      <c r="D315">
        <v>13.7884359</v>
      </c>
    </row>
    <row r="316" spans="1:4" x14ac:dyDescent="0.25">
      <c r="A316" t="s">
        <v>2456</v>
      </c>
      <c r="B316" t="s">
        <v>2457</v>
      </c>
      <c r="C316">
        <v>102.8570112</v>
      </c>
      <c r="D316">
        <v>17.4424119</v>
      </c>
    </row>
    <row r="317" spans="1:4" x14ac:dyDescent="0.25">
      <c r="A317" t="s">
        <v>2458</v>
      </c>
      <c r="B317" t="s">
        <v>2459</v>
      </c>
      <c r="C317">
        <v>99.408315000000002</v>
      </c>
      <c r="D317">
        <v>13.8494172</v>
      </c>
    </row>
    <row r="318" spans="1:4" x14ac:dyDescent="0.25">
      <c r="A318" t="s">
        <v>2460</v>
      </c>
      <c r="B318" t="s">
        <v>2461</v>
      </c>
      <c r="C318">
        <v>100.9380115</v>
      </c>
      <c r="D318">
        <v>13.0788498</v>
      </c>
    </row>
    <row r="319" spans="1:4" x14ac:dyDescent="0.25">
      <c r="A319" t="s">
        <v>2462</v>
      </c>
      <c r="B319" t="s">
        <v>2463</v>
      </c>
      <c r="C319">
        <v>101.3090737</v>
      </c>
      <c r="D319">
        <v>13.324248499999999</v>
      </c>
    </row>
    <row r="320" spans="1:4" x14ac:dyDescent="0.25">
      <c r="A320" t="s">
        <v>2464</v>
      </c>
      <c r="B320" t="s">
        <v>2465</v>
      </c>
      <c r="C320">
        <v>100.6141002</v>
      </c>
      <c r="D320">
        <v>13.8036116</v>
      </c>
    </row>
    <row r="321" spans="1:4" x14ac:dyDescent="0.25">
      <c r="A321" t="s">
        <v>2466</v>
      </c>
      <c r="B321" t="s">
        <v>2467</v>
      </c>
      <c r="C321">
        <v>100.523968</v>
      </c>
      <c r="D321">
        <v>14.044290999999999</v>
      </c>
    </row>
    <row r="322" spans="1:4" x14ac:dyDescent="0.25">
      <c r="A322" t="s">
        <v>2468</v>
      </c>
      <c r="B322" t="s">
        <v>2469</v>
      </c>
      <c r="C322">
        <v>99.621058099999999</v>
      </c>
      <c r="D322">
        <v>7.5641771000000002</v>
      </c>
    </row>
    <row r="323" spans="1:4" x14ac:dyDescent="0.25">
      <c r="A323" t="s">
        <v>2470</v>
      </c>
      <c r="B323" t="s">
        <v>2471</v>
      </c>
      <c r="C323">
        <v>98.386230299999994</v>
      </c>
      <c r="D323">
        <v>9.2253643000000007</v>
      </c>
    </row>
    <row r="324" spans="1:4" x14ac:dyDescent="0.25">
      <c r="A324" t="s">
        <v>2472</v>
      </c>
      <c r="B324" t="s">
        <v>2473</v>
      </c>
      <c r="C324">
        <v>102.5240666</v>
      </c>
      <c r="D324">
        <v>14.696038400000001</v>
      </c>
    </row>
    <row r="325" spans="1:4" x14ac:dyDescent="0.25">
      <c r="A325" t="s">
        <v>2474</v>
      </c>
      <c r="B325" t="s">
        <v>2475</v>
      </c>
      <c r="C325">
        <v>100.9551486</v>
      </c>
      <c r="D325">
        <v>13.0928279</v>
      </c>
    </row>
    <row r="326" spans="1:4" x14ac:dyDescent="0.25">
      <c r="A326" t="s">
        <v>2476</v>
      </c>
      <c r="B326" t="s">
        <v>2477</v>
      </c>
      <c r="C326">
        <v>99.821132199999994</v>
      </c>
      <c r="D326">
        <v>13.283765600000001</v>
      </c>
    </row>
    <row r="327" spans="1:4" x14ac:dyDescent="0.25">
      <c r="A327" t="s">
        <v>2478</v>
      </c>
      <c r="B327" t="s">
        <v>2479</v>
      </c>
      <c r="C327">
        <v>103.7405019</v>
      </c>
      <c r="D327">
        <v>18.2244764</v>
      </c>
    </row>
    <row r="328" spans="1:4" x14ac:dyDescent="0.25">
      <c r="A328" t="s">
        <v>2480</v>
      </c>
      <c r="B328" t="s">
        <v>2481</v>
      </c>
      <c r="C328">
        <v>103.09331709999999</v>
      </c>
      <c r="D328">
        <v>17.364573499999999</v>
      </c>
    </row>
    <row r="329" spans="1:4" x14ac:dyDescent="0.25">
      <c r="A329" t="s">
        <v>2482</v>
      </c>
      <c r="B329" t="s">
        <v>2483</v>
      </c>
      <c r="C329">
        <v>99.870474000000002</v>
      </c>
      <c r="D329">
        <v>12.267234</v>
      </c>
    </row>
    <row r="330" spans="1:4" x14ac:dyDescent="0.25">
      <c r="A330" t="s">
        <v>2484</v>
      </c>
      <c r="B330" t="s">
        <v>2485</v>
      </c>
      <c r="C330">
        <v>100.6346234</v>
      </c>
      <c r="D330">
        <v>13.710960399999999</v>
      </c>
    </row>
    <row r="331" spans="1:4" x14ac:dyDescent="0.25">
      <c r="A331" t="s">
        <v>2486</v>
      </c>
      <c r="B331" t="s">
        <v>2487</v>
      </c>
      <c r="C331">
        <v>101.2231086</v>
      </c>
      <c r="D331">
        <v>16.831371900000001</v>
      </c>
    </row>
    <row r="332" spans="1:4" x14ac:dyDescent="0.25">
      <c r="A332" t="s">
        <v>2488</v>
      </c>
      <c r="B332" t="s">
        <v>2489</v>
      </c>
      <c r="C332">
        <v>100.05020759999999</v>
      </c>
      <c r="D332">
        <v>13.9374678</v>
      </c>
    </row>
    <row r="333" spans="1:4" x14ac:dyDescent="0.25">
      <c r="A333" t="s">
        <v>2490</v>
      </c>
      <c r="B333" t="s">
        <v>2491</v>
      </c>
      <c r="C333">
        <v>102.26623720000001</v>
      </c>
      <c r="D333">
        <v>12.736649099999999</v>
      </c>
    </row>
    <row r="334" spans="1:4" x14ac:dyDescent="0.25">
      <c r="A334" t="s">
        <v>2492</v>
      </c>
      <c r="B334" t="s">
        <v>2493</v>
      </c>
      <c r="C334">
        <v>102.1747077</v>
      </c>
      <c r="D334">
        <v>13.5109438</v>
      </c>
    </row>
    <row r="335" spans="1:4" x14ac:dyDescent="0.25">
      <c r="A335" t="s">
        <v>2494</v>
      </c>
      <c r="B335" t="s">
        <v>2495</v>
      </c>
      <c r="C335">
        <v>103.1102459</v>
      </c>
      <c r="D335">
        <v>14.9945053</v>
      </c>
    </row>
    <row r="336" spans="1:4" x14ac:dyDescent="0.25">
      <c r="A336" t="s">
        <v>2496</v>
      </c>
      <c r="B336" t="s">
        <v>2497</v>
      </c>
      <c r="C336">
        <v>101.1079539</v>
      </c>
      <c r="D336">
        <v>13.0685275</v>
      </c>
    </row>
    <row r="337" spans="1:4" x14ac:dyDescent="0.25">
      <c r="A337" t="s">
        <v>2498</v>
      </c>
      <c r="B337" t="s">
        <v>2499</v>
      </c>
      <c r="C337">
        <v>100.8677256</v>
      </c>
      <c r="D337">
        <v>6.7768696000000004</v>
      </c>
    </row>
    <row r="338" spans="1:4" x14ac:dyDescent="0.25">
      <c r="A338" t="s">
        <v>2500</v>
      </c>
      <c r="B338" t="s">
        <v>2501</v>
      </c>
      <c r="C338">
        <v>98.391828200000006</v>
      </c>
      <c r="D338">
        <v>7.9474390000000001</v>
      </c>
    </row>
    <row r="339" spans="1:4" x14ac:dyDescent="0.25">
      <c r="A339" t="s">
        <v>2502</v>
      </c>
      <c r="B339" t="s">
        <v>2503</v>
      </c>
      <c r="C339">
        <v>99.813003399999999</v>
      </c>
      <c r="D339">
        <v>6.8987138999999997</v>
      </c>
    </row>
    <row r="340" spans="1:4" x14ac:dyDescent="0.25">
      <c r="A340" t="s">
        <v>2504</v>
      </c>
      <c r="B340" t="s">
        <v>2505</v>
      </c>
      <c r="C340">
        <v>102.3922135</v>
      </c>
      <c r="D340">
        <v>13.920879599999999</v>
      </c>
    </row>
    <row r="341" spans="1:4" x14ac:dyDescent="0.25">
      <c r="A341" t="s">
        <v>2506</v>
      </c>
      <c r="B341" t="s">
        <v>2507</v>
      </c>
      <c r="C341">
        <v>104.03045349999999</v>
      </c>
      <c r="D341">
        <v>17.103926000000001</v>
      </c>
    </row>
    <row r="342" spans="1:4" x14ac:dyDescent="0.25">
      <c r="A342" t="s">
        <v>2508</v>
      </c>
      <c r="B342" t="s">
        <v>2509</v>
      </c>
      <c r="C342">
        <v>98.3307468</v>
      </c>
      <c r="D342">
        <v>8.2440567999999992</v>
      </c>
    </row>
    <row r="343" spans="1:4" x14ac:dyDescent="0.25">
      <c r="A343" t="s">
        <v>2510</v>
      </c>
      <c r="B343" t="s">
        <v>2511</v>
      </c>
      <c r="C343">
        <v>100.9728557</v>
      </c>
      <c r="D343">
        <v>12.9546413</v>
      </c>
    </row>
    <row r="344" spans="1:4" x14ac:dyDescent="0.25">
      <c r="A344" t="s">
        <v>2512</v>
      </c>
      <c r="B344" t="s">
        <v>2513</v>
      </c>
      <c r="C344">
        <v>100.10795400000001</v>
      </c>
      <c r="D344">
        <v>15.706251</v>
      </c>
    </row>
    <row r="345" spans="1:4" x14ac:dyDescent="0.25">
      <c r="A345" t="s">
        <v>2514</v>
      </c>
      <c r="B345" t="s">
        <v>2515</v>
      </c>
      <c r="C345">
        <v>103.8564085</v>
      </c>
      <c r="D345">
        <v>18.192819400000001</v>
      </c>
    </row>
    <row r="346" spans="1:4" x14ac:dyDescent="0.25">
      <c r="A346" t="s">
        <v>2516</v>
      </c>
      <c r="B346" t="s">
        <v>2517</v>
      </c>
      <c r="C346">
        <v>98.747166699999994</v>
      </c>
      <c r="D346">
        <v>18.451450999999999</v>
      </c>
    </row>
    <row r="347" spans="1:4" x14ac:dyDescent="0.25">
      <c r="A347" t="s">
        <v>2518</v>
      </c>
      <c r="B347" t="s">
        <v>2519</v>
      </c>
      <c r="C347">
        <v>100.7000077</v>
      </c>
      <c r="D347">
        <v>13.6040752</v>
      </c>
    </row>
    <row r="348" spans="1:4" x14ac:dyDescent="0.25">
      <c r="A348" t="s">
        <v>2520</v>
      </c>
      <c r="B348" t="s">
        <v>2521</v>
      </c>
      <c r="C348">
        <v>103.6999581</v>
      </c>
      <c r="D348">
        <v>17.375525</v>
      </c>
    </row>
    <row r="349" spans="1:4" x14ac:dyDescent="0.25">
      <c r="A349" t="s">
        <v>2522</v>
      </c>
      <c r="B349" t="s">
        <v>2523</v>
      </c>
      <c r="C349">
        <v>100.44775660000001</v>
      </c>
      <c r="D349">
        <v>13.752439000000001</v>
      </c>
    </row>
    <row r="350" spans="1:4" x14ac:dyDescent="0.25">
      <c r="A350" t="s">
        <v>2524</v>
      </c>
      <c r="B350" t="s">
        <v>2525</v>
      </c>
      <c r="C350">
        <v>100.6553605</v>
      </c>
      <c r="D350">
        <v>13.616122900000001</v>
      </c>
    </row>
    <row r="351" spans="1:4" x14ac:dyDescent="0.25">
      <c r="A351" t="s">
        <v>2526</v>
      </c>
      <c r="B351" t="s">
        <v>2527</v>
      </c>
      <c r="C351">
        <v>104.1668135</v>
      </c>
      <c r="D351">
        <v>17.256401199999999</v>
      </c>
    </row>
    <row r="352" spans="1:4" x14ac:dyDescent="0.25">
      <c r="A352" t="s">
        <v>2528</v>
      </c>
      <c r="B352" t="s">
        <v>2529</v>
      </c>
      <c r="C352">
        <v>98.394418000000002</v>
      </c>
      <c r="D352">
        <v>7.9181678</v>
      </c>
    </row>
    <row r="353" spans="1:4" x14ac:dyDescent="0.25">
      <c r="A353" t="s">
        <v>2530</v>
      </c>
      <c r="B353" t="s">
        <v>2531</v>
      </c>
      <c r="C353">
        <v>99.912984499999993</v>
      </c>
      <c r="D353">
        <v>19.875024100000001</v>
      </c>
    </row>
    <row r="354" spans="1:4" x14ac:dyDescent="0.25">
      <c r="A354" t="s">
        <v>2532</v>
      </c>
      <c r="B354" t="s">
        <v>2533</v>
      </c>
      <c r="C354">
        <v>102.5400183</v>
      </c>
      <c r="D354">
        <v>14.7025246</v>
      </c>
    </row>
    <row r="355" spans="1:4" x14ac:dyDescent="0.25">
      <c r="A355" t="s">
        <v>2534</v>
      </c>
      <c r="B355" t="s">
        <v>2535</v>
      </c>
      <c r="C355">
        <v>100.40757050000001</v>
      </c>
      <c r="D355">
        <v>13.696062</v>
      </c>
    </row>
    <row r="356" spans="1:4" x14ac:dyDescent="0.25">
      <c r="A356" t="s">
        <v>2536</v>
      </c>
      <c r="B356" t="s">
        <v>2537</v>
      </c>
      <c r="C356">
        <v>99.665051700000006</v>
      </c>
      <c r="D356">
        <v>11.620839200000001</v>
      </c>
    </row>
    <row r="357" spans="1:4" x14ac:dyDescent="0.25">
      <c r="A357" t="s">
        <v>2538</v>
      </c>
      <c r="B357" t="s">
        <v>2497</v>
      </c>
      <c r="C357">
        <v>101.1079539</v>
      </c>
      <c r="D357">
        <v>13.0685275</v>
      </c>
    </row>
    <row r="358" spans="1:4" x14ac:dyDescent="0.25">
      <c r="A358" t="s">
        <v>2539</v>
      </c>
      <c r="B358" t="s">
        <v>2540</v>
      </c>
      <c r="C358">
        <v>101.05033969999999</v>
      </c>
      <c r="D358">
        <v>13.382220200000001</v>
      </c>
    </row>
    <row r="359" spans="1:4" x14ac:dyDescent="0.25">
      <c r="A359" t="s">
        <v>2541</v>
      </c>
      <c r="B359" t="s">
        <v>2542</v>
      </c>
      <c r="C359">
        <v>102.34638750000001</v>
      </c>
      <c r="D359">
        <v>17.191960300000002</v>
      </c>
    </row>
    <row r="360" spans="1:4" x14ac:dyDescent="0.25">
      <c r="A360" t="s">
        <v>2543</v>
      </c>
      <c r="B360" t="s">
        <v>2544</v>
      </c>
      <c r="C360">
        <v>101.3410828</v>
      </c>
      <c r="D360">
        <v>13.7496565</v>
      </c>
    </row>
    <row r="361" spans="1:4" x14ac:dyDescent="0.25">
      <c r="A361" t="s">
        <v>2545</v>
      </c>
      <c r="B361" t="s">
        <v>2542</v>
      </c>
      <c r="C361">
        <v>102.34638750000001</v>
      </c>
      <c r="D361">
        <v>17.191960300000002</v>
      </c>
    </row>
    <row r="362" spans="1:4" x14ac:dyDescent="0.25">
      <c r="A362" t="s">
        <v>2546</v>
      </c>
      <c r="B362" t="s">
        <v>2547</v>
      </c>
      <c r="C362">
        <v>100.6676221</v>
      </c>
      <c r="D362">
        <v>13.609594899999999</v>
      </c>
    </row>
    <row r="363" spans="1:4" x14ac:dyDescent="0.25">
      <c r="A363" t="s">
        <v>2548</v>
      </c>
      <c r="B363" t="s">
        <v>2549</v>
      </c>
      <c r="C363">
        <v>99.766452999999998</v>
      </c>
      <c r="D363">
        <v>19.965009999999999</v>
      </c>
    </row>
    <row r="364" spans="1:4" x14ac:dyDescent="0.25">
      <c r="A364" t="s">
        <v>2550</v>
      </c>
      <c r="B364" t="s">
        <v>2551</v>
      </c>
      <c r="C364">
        <v>100.960998</v>
      </c>
      <c r="D364">
        <v>12.870608900000001</v>
      </c>
    </row>
    <row r="365" spans="1:4" x14ac:dyDescent="0.25">
      <c r="A365" t="s">
        <v>2552</v>
      </c>
      <c r="B365" t="s">
        <v>2553</v>
      </c>
      <c r="C365">
        <v>102.3086121</v>
      </c>
      <c r="D365">
        <v>15.128072100000001</v>
      </c>
    </row>
    <row r="366" spans="1:4" x14ac:dyDescent="0.25">
      <c r="A366" t="s">
        <v>2554</v>
      </c>
      <c r="B366" t="s">
        <v>2555</v>
      </c>
      <c r="C366">
        <v>99.252830200000005</v>
      </c>
      <c r="D366">
        <v>9.1616500999999992</v>
      </c>
    </row>
    <row r="367" spans="1:4" x14ac:dyDescent="0.25">
      <c r="A367" t="s">
        <v>2556</v>
      </c>
      <c r="B367" t="s">
        <v>2557</v>
      </c>
      <c r="C367">
        <v>100.0333333</v>
      </c>
      <c r="D367">
        <v>7.6097222000000002</v>
      </c>
    </row>
    <row r="368" spans="1:4" x14ac:dyDescent="0.25">
      <c r="A368" t="s">
        <v>2558</v>
      </c>
      <c r="B368" t="s">
        <v>2559</v>
      </c>
      <c r="C368">
        <v>101.03538469999999</v>
      </c>
      <c r="D368">
        <v>13.3944869</v>
      </c>
    </row>
    <row r="369" spans="1:4" x14ac:dyDescent="0.25">
      <c r="A369" t="s">
        <v>2560</v>
      </c>
      <c r="B369" t="s">
        <v>2561</v>
      </c>
      <c r="C369">
        <v>99.885195300000007</v>
      </c>
      <c r="D369">
        <v>20.4316335</v>
      </c>
    </row>
    <row r="370" spans="1:4" x14ac:dyDescent="0.25">
      <c r="A370" t="s">
        <v>2562</v>
      </c>
      <c r="B370" t="s">
        <v>2563</v>
      </c>
      <c r="C370">
        <v>99.801335100000003</v>
      </c>
      <c r="D370">
        <v>19.480877100000001</v>
      </c>
    </row>
    <row r="371" spans="1:4" x14ac:dyDescent="0.25">
      <c r="A371" t="s">
        <v>2564</v>
      </c>
      <c r="B371" t="s">
        <v>2565</v>
      </c>
      <c r="C371">
        <v>100.4090601</v>
      </c>
      <c r="D371">
        <v>13.8758049</v>
      </c>
    </row>
    <row r="372" spans="1:4" x14ac:dyDescent="0.25">
      <c r="A372" t="s">
        <v>2566</v>
      </c>
      <c r="B372" t="s">
        <v>2567</v>
      </c>
      <c r="C372">
        <v>100.16128999999999</v>
      </c>
      <c r="D372">
        <v>13.523133</v>
      </c>
    </row>
    <row r="373" spans="1:4" x14ac:dyDescent="0.25">
      <c r="A373" t="s">
        <v>2568</v>
      </c>
      <c r="B373" t="s">
        <v>2569</v>
      </c>
      <c r="C373">
        <v>103.03569400000001</v>
      </c>
      <c r="D373">
        <v>14.616175399999999</v>
      </c>
    </row>
    <row r="374" spans="1:4" x14ac:dyDescent="0.25">
      <c r="A374" t="s">
        <v>2570</v>
      </c>
      <c r="B374" t="s">
        <v>2571</v>
      </c>
      <c r="C374">
        <v>101.0328408</v>
      </c>
      <c r="D374">
        <v>13.131172299999999</v>
      </c>
    </row>
    <row r="375" spans="1:4" x14ac:dyDescent="0.25">
      <c r="A375" t="s">
        <v>2572</v>
      </c>
      <c r="B375" t="s">
        <v>2573</v>
      </c>
      <c r="C375">
        <v>100.4064587</v>
      </c>
      <c r="D375">
        <v>13.766572099999999</v>
      </c>
    </row>
    <row r="376" spans="1:4" x14ac:dyDescent="0.25">
      <c r="A376" t="s">
        <v>2574</v>
      </c>
      <c r="B376" t="s">
        <v>2575</v>
      </c>
      <c r="C376">
        <v>98.416586499999994</v>
      </c>
      <c r="D376">
        <v>9.1594674000000005</v>
      </c>
    </row>
    <row r="377" spans="1:4" x14ac:dyDescent="0.25">
      <c r="A377" t="s">
        <v>2576</v>
      </c>
      <c r="B377" t="s">
        <v>2577</v>
      </c>
      <c r="C377">
        <v>100.1826475</v>
      </c>
      <c r="D377">
        <v>13.778257099999999</v>
      </c>
    </row>
    <row r="378" spans="1:4" x14ac:dyDescent="0.25">
      <c r="A378" t="s">
        <v>2578</v>
      </c>
      <c r="B378" t="s">
        <v>2579</v>
      </c>
      <c r="C378">
        <v>99.759113200000002</v>
      </c>
      <c r="D378">
        <v>6.9933133999999999</v>
      </c>
    </row>
    <row r="379" spans="1:4" x14ac:dyDescent="0.25">
      <c r="A379" t="s">
        <v>2580</v>
      </c>
      <c r="B379" t="s">
        <v>2581</v>
      </c>
      <c r="C379">
        <v>99.804953499999996</v>
      </c>
      <c r="D379">
        <v>15.999359500000001</v>
      </c>
    </row>
    <row r="380" spans="1:4" x14ac:dyDescent="0.25">
      <c r="A380" t="s">
        <v>2582</v>
      </c>
      <c r="B380" t="s">
        <v>2583</v>
      </c>
      <c r="C380">
        <v>100.6087199</v>
      </c>
      <c r="D380">
        <v>13.792936600000001</v>
      </c>
    </row>
    <row r="381" spans="1:4" x14ac:dyDescent="0.25">
      <c r="A381" t="s">
        <v>2584</v>
      </c>
      <c r="B381" t="s">
        <v>2585</v>
      </c>
      <c r="C381">
        <v>98.616067400000006</v>
      </c>
      <c r="D381">
        <v>9.4833566000000005</v>
      </c>
    </row>
    <row r="382" spans="1:4" x14ac:dyDescent="0.25">
      <c r="B382" t="s">
        <v>4401</v>
      </c>
      <c r="C382">
        <v>6.8698337</v>
      </c>
      <c r="D382">
        <v>99.781604099999996</v>
      </c>
    </row>
    <row r="383" spans="1:4" x14ac:dyDescent="0.25">
      <c r="B383" t="s">
        <v>4269</v>
      </c>
      <c r="C383">
        <v>7.9100045999999997</v>
      </c>
      <c r="D383">
        <v>98.333158900000001</v>
      </c>
    </row>
    <row r="384" spans="1:4" x14ac:dyDescent="0.25">
      <c r="B384" t="s">
        <v>3719</v>
      </c>
      <c r="C384">
        <v>8.6614786000000006</v>
      </c>
      <c r="D384">
        <v>99.923816299999999</v>
      </c>
    </row>
    <row r="385" spans="2:4" x14ac:dyDescent="0.25">
      <c r="B385" t="s">
        <v>4402</v>
      </c>
      <c r="C385">
        <v>7.3517235999999997</v>
      </c>
      <c r="D385">
        <v>100.1296141</v>
      </c>
    </row>
    <row r="386" spans="2:4" x14ac:dyDescent="0.25">
      <c r="B386" t="s">
        <v>4403</v>
      </c>
      <c r="C386">
        <v>6.8698337</v>
      </c>
      <c r="D386">
        <v>99.781604099999996</v>
      </c>
    </row>
    <row r="387" spans="2:4" x14ac:dyDescent="0.25">
      <c r="B387" t="s">
        <v>616</v>
      </c>
      <c r="C387">
        <v>13.646080400000001</v>
      </c>
      <c r="D387">
        <v>100.4147997</v>
      </c>
    </row>
    <row r="388" spans="2:4" x14ac:dyDescent="0.25">
      <c r="B388" t="s">
        <v>3719</v>
      </c>
      <c r="C388">
        <v>18.273851199999999</v>
      </c>
      <c r="D388">
        <v>103.84914740000001</v>
      </c>
    </row>
    <row r="389" spans="2:4" x14ac:dyDescent="0.25">
      <c r="B389" t="s">
        <v>4404</v>
      </c>
      <c r="C389">
        <v>8.0656570999999992</v>
      </c>
      <c r="D389">
        <v>98.341347499999998</v>
      </c>
    </row>
    <row r="390" spans="2:4" x14ac:dyDescent="0.25">
      <c r="B390" t="s">
        <v>4405</v>
      </c>
      <c r="C390">
        <v>13.432342800000001</v>
      </c>
      <c r="D390">
        <v>101.00282199999999</v>
      </c>
    </row>
    <row r="391" spans="2:4" x14ac:dyDescent="0.25">
      <c r="B391" t="s">
        <v>4405</v>
      </c>
      <c r="C391">
        <v>6.9476439000000001</v>
      </c>
      <c r="D391">
        <v>100.8572904</v>
      </c>
    </row>
    <row r="392" spans="2:4" x14ac:dyDescent="0.25">
      <c r="B392" t="s">
        <v>4406</v>
      </c>
      <c r="C392">
        <v>18.040770599999998</v>
      </c>
      <c r="D392">
        <v>103.7170868</v>
      </c>
    </row>
    <row r="393" spans="2:4" x14ac:dyDescent="0.25">
      <c r="B393" t="s">
        <v>4405</v>
      </c>
      <c r="C393">
        <v>8.4415584999999993</v>
      </c>
      <c r="D393">
        <v>99.938832000000005</v>
      </c>
    </row>
    <row r="394" spans="2:4" x14ac:dyDescent="0.25">
      <c r="B394" t="s">
        <v>4407</v>
      </c>
      <c r="C394">
        <v>13.542094199999999</v>
      </c>
      <c r="D394">
        <v>100.9615663</v>
      </c>
    </row>
    <row r="395" spans="2:4" x14ac:dyDescent="0.25">
      <c r="B395" t="s">
        <v>3519</v>
      </c>
      <c r="C395">
        <v>13.4323336</v>
      </c>
      <c r="D395">
        <v>101.00311000000001</v>
      </c>
    </row>
    <row r="396" spans="2:4" x14ac:dyDescent="0.25">
      <c r="B396" t="s">
        <v>4250</v>
      </c>
      <c r="C396">
        <v>7.8903549999999996</v>
      </c>
      <c r="D396">
        <v>98.390376399999994</v>
      </c>
    </row>
    <row r="397" spans="2:4" x14ac:dyDescent="0.25">
      <c r="B397" t="s">
        <v>4245</v>
      </c>
      <c r="C397">
        <v>7.8903869000000002</v>
      </c>
      <c r="D397">
        <v>98.390332200000003</v>
      </c>
    </row>
    <row r="398" spans="2:4" x14ac:dyDescent="0.25">
      <c r="B398" t="s">
        <v>3862</v>
      </c>
      <c r="C398">
        <v>17.588284000000002</v>
      </c>
      <c r="D398">
        <v>101.723997</v>
      </c>
    </row>
    <row r="399" spans="2:4" x14ac:dyDescent="0.25">
      <c r="B399" t="s">
        <v>3182</v>
      </c>
      <c r="C399">
        <v>8.5183473000000003</v>
      </c>
      <c r="D399">
        <v>98.288115000000005</v>
      </c>
    </row>
    <row r="400" spans="2:4" x14ac:dyDescent="0.25">
      <c r="B400" t="s">
        <v>3201</v>
      </c>
      <c r="C400">
        <v>8.0122544999999992</v>
      </c>
      <c r="D400">
        <v>98.316789499999999</v>
      </c>
    </row>
    <row r="401" spans="2:4" x14ac:dyDescent="0.25">
      <c r="B401" t="s">
        <v>615</v>
      </c>
      <c r="C401">
        <v>18.055144200000001</v>
      </c>
      <c r="D401">
        <v>102.2823566</v>
      </c>
    </row>
    <row r="402" spans="2:4" x14ac:dyDescent="0.25">
      <c r="B402" t="s">
        <v>615</v>
      </c>
      <c r="C402">
        <v>18.055144200000001</v>
      </c>
      <c r="D402">
        <v>102.2823566</v>
      </c>
    </row>
    <row r="403" spans="2:4" x14ac:dyDescent="0.25">
      <c r="B403" t="s">
        <v>3201</v>
      </c>
      <c r="C403">
        <v>8.0122544999999992</v>
      </c>
      <c r="D403">
        <v>98.316789499999999</v>
      </c>
    </row>
    <row r="404" spans="2:4" x14ac:dyDescent="0.25">
      <c r="B404" t="s">
        <v>4268</v>
      </c>
      <c r="C404">
        <v>7.9034011</v>
      </c>
      <c r="D404">
        <v>98.305863900000006</v>
      </c>
    </row>
    <row r="405" spans="2:4" x14ac:dyDescent="0.25">
      <c r="B405" t="s">
        <v>4268</v>
      </c>
      <c r="C405">
        <v>7.9034011</v>
      </c>
      <c r="D405">
        <v>98.305863900000006</v>
      </c>
    </row>
    <row r="406" spans="2:4" x14ac:dyDescent="0.25">
      <c r="B406" t="s">
        <v>3201</v>
      </c>
      <c r="C406">
        <v>8.0122544999999992</v>
      </c>
      <c r="D406">
        <v>98.316789499999999</v>
      </c>
    </row>
    <row r="407" spans="2:4" x14ac:dyDescent="0.25">
      <c r="B407" t="s">
        <v>615</v>
      </c>
      <c r="C407">
        <v>13.125514600000001</v>
      </c>
      <c r="D407">
        <v>100.9856408</v>
      </c>
    </row>
    <row r="408" spans="2:4" x14ac:dyDescent="0.25">
      <c r="B408" t="s">
        <v>3193</v>
      </c>
      <c r="C408">
        <v>8.2679361</v>
      </c>
      <c r="D408">
        <v>98.333661300000003</v>
      </c>
    </row>
    <row r="409" spans="2:4" x14ac:dyDescent="0.25">
      <c r="B409" t="s">
        <v>3206</v>
      </c>
      <c r="C409">
        <v>8.3638256999999996</v>
      </c>
      <c r="D409">
        <v>98.751157500000005</v>
      </c>
    </row>
    <row r="410" spans="2:4" x14ac:dyDescent="0.25">
      <c r="B410" t="s">
        <v>3206</v>
      </c>
      <c r="C410">
        <v>8.3638256999999996</v>
      </c>
      <c r="D410">
        <v>98.751157500000005</v>
      </c>
    </row>
    <row r="411" spans="2:4" x14ac:dyDescent="0.25">
      <c r="B411" t="s">
        <v>3118</v>
      </c>
      <c r="C411">
        <v>11.4344777</v>
      </c>
      <c r="D411">
        <v>99.560884700000003</v>
      </c>
    </row>
    <row r="412" spans="2:4" x14ac:dyDescent="0.25">
      <c r="B412" t="s">
        <v>3118</v>
      </c>
      <c r="C412">
        <v>11.4344777</v>
      </c>
      <c r="D412">
        <v>99.560884700000003</v>
      </c>
    </row>
    <row r="413" spans="2:4" x14ac:dyDescent="0.25">
      <c r="B413" t="s">
        <v>3635</v>
      </c>
      <c r="C413">
        <v>12.779303799999999</v>
      </c>
      <c r="D413">
        <v>101.73028770000001</v>
      </c>
    </row>
    <row r="414" spans="2:4" x14ac:dyDescent="0.25">
      <c r="B414" t="s">
        <v>3320</v>
      </c>
      <c r="C414">
        <v>7.0095859999999997</v>
      </c>
      <c r="D414">
        <v>100.41318099999999</v>
      </c>
    </row>
    <row r="415" spans="2:4" x14ac:dyDescent="0.25">
      <c r="B415" t="s">
        <v>3734</v>
      </c>
      <c r="C415">
        <v>15.604183799999999</v>
      </c>
      <c r="D415">
        <v>105.0242121</v>
      </c>
    </row>
    <row r="416" spans="2:4" x14ac:dyDescent="0.25">
      <c r="B416" t="s">
        <v>3598</v>
      </c>
      <c r="C416">
        <v>12.6948363</v>
      </c>
      <c r="D416">
        <v>101.20016699999999</v>
      </c>
    </row>
    <row r="417" spans="2:4" x14ac:dyDescent="0.25">
      <c r="B417" t="s">
        <v>3725</v>
      </c>
      <c r="C417">
        <v>15.200799699999999</v>
      </c>
      <c r="D417">
        <v>105.377861</v>
      </c>
    </row>
    <row r="418" spans="2:4" x14ac:dyDescent="0.25">
      <c r="B418" t="s">
        <v>3593</v>
      </c>
      <c r="C418">
        <v>12.7349172</v>
      </c>
      <c r="D418">
        <v>101.130814</v>
      </c>
    </row>
    <row r="419" spans="2:4" x14ac:dyDescent="0.25">
      <c r="B419" t="s">
        <v>3514</v>
      </c>
      <c r="C419">
        <v>13.5678188</v>
      </c>
      <c r="D419">
        <v>100.9343513</v>
      </c>
    </row>
    <row r="420" spans="2:4" x14ac:dyDescent="0.25">
      <c r="B420" t="s">
        <v>3514</v>
      </c>
      <c r="C420">
        <v>12.9042876</v>
      </c>
      <c r="D420">
        <v>100.8961511</v>
      </c>
    </row>
    <row r="421" spans="2:4" x14ac:dyDescent="0.25">
      <c r="B421" t="s">
        <v>3514</v>
      </c>
      <c r="C421">
        <v>12.8921423</v>
      </c>
      <c r="D421">
        <v>100.8976636</v>
      </c>
    </row>
    <row r="422" spans="2:4" x14ac:dyDescent="0.25">
      <c r="B422" t="s">
        <v>3514</v>
      </c>
      <c r="C422">
        <v>12.9042876</v>
      </c>
      <c r="D422">
        <v>100.8961511</v>
      </c>
    </row>
    <row r="423" spans="2:4" x14ac:dyDescent="0.25">
      <c r="B423" t="s">
        <v>3514</v>
      </c>
      <c r="C423">
        <v>12.8921423</v>
      </c>
      <c r="D423">
        <v>100.8976636</v>
      </c>
    </row>
    <row r="424" spans="2:4" x14ac:dyDescent="0.25">
      <c r="B424" t="s">
        <v>3559</v>
      </c>
      <c r="C424">
        <v>13.026270999999999</v>
      </c>
      <c r="D424">
        <v>100.930719</v>
      </c>
    </row>
    <row r="425" spans="2:4" x14ac:dyDescent="0.25">
      <c r="B425" t="s">
        <v>3559</v>
      </c>
      <c r="C425">
        <v>13.026270999999999</v>
      </c>
      <c r="D425">
        <v>100.930719</v>
      </c>
    </row>
    <row r="426" spans="2:4" x14ac:dyDescent="0.25">
      <c r="B426" t="s">
        <v>3559</v>
      </c>
      <c r="C426">
        <v>13.026270999999999</v>
      </c>
      <c r="D426">
        <v>100.930719</v>
      </c>
    </row>
    <row r="427" spans="2:4" x14ac:dyDescent="0.25">
      <c r="B427" t="s">
        <v>3569</v>
      </c>
      <c r="C427">
        <v>12.950015799999999</v>
      </c>
      <c r="D427">
        <v>100.905557</v>
      </c>
    </row>
    <row r="428" spans="2:4" x14ac:dyDescent="0.25">
      <c r="B428" t="s">
        <v>3569</v>
      </c>
      <c r="C428">
        <v>12.950015799999999</v>
      </c>
      <c r="D428">
        <v>100.905557</v>
      </c>
    </row>
    <row r="429" spans="2:4" x14ac:dyDescent="0.25">
      <c r="B429" t="s">
        <v>3998</v>
      </c>
      <c r="C429">
        <v>19.400494399999999</v>
      </c>
      <c r="D429">
        <v>98.975338899999997</v>
      </c>
    </row>
    <row r="430" spans="2:4" x14ac:dyDescent="0.25">
      <c r="B430" t="s">
        <v>3265</v>
      </c>
      <c r="C430">
        <v>6.6322231</v>
      </c>
      <c r="D430">
        <v>100.06977879999999</v>
      </c>
    </row>
    <row r="431" spans="2:4" x14ac:dyDescent="0.25">
      <c r="B431" t="s">
        <v>3265</v>
      </c>
      <c r="C431">
        <v>6.6322231</v>
      </c>
      <c r="D431">
        <v>100.06977879999999</v>
      </c>
    </row>
    <row r="432" spans="2:4" x14ac:dyDescent="0.25">
      <c r="B432" t="s">
        <v>3304</v>
      </c>
      <c r="C432">
        <v>7.231001</v>
      </c>
      <c r="D432">
        <v>100.55919</v>
      </c>
    </row>
    <row r="433" spans="2:4" x14ac:dyDescent="0.25">
      <c r="B433" t="s">
        <v>3304</v>
      </c>
      <c r="C433">
        <v>7.231001</v>
      </c>
      <c r="D433">
        <v>100.55919</v>
      </c>
    </row>
    <row r="434" spans="2:4" x14ac:dyDescent="0.25">
      <c r="B434" t="s">
        <v>3392</v>
      </c>
      <c r="C434">
        <v>9.5167064000000003</v>
      </c>
      <c r="D434">
        <v>99.944973500000003</v>
      </c>
    </row>
    <row r="435" spans="2:4" x14ac:dyDescent="0.25">
      <c r="B435" t="s">
        <v>3392</v>
      </c>
      <c r="C435">
        <v>9.5167064000000003</v>
      </c>
      <c r="D435">
        <v>99.944973500000003</v>
      </c>
    </row>
    <row r="436" spans="2:4" x14ac:dyDescent="0.25">
      <c r="B436" t="s">
        <v>4103</v>
      </c>
      <c r="C436">
        <v>14.038468999999999</v>
      </c>
      <c r="D436">
        <v>99.517780000000002</v>
      </c>
    </row>
    <row r="437" spans="2:4" x14ac:dyDescent="0.25">
      <c r="B437" t="s">
        <v>3337</v>
      </c>
      <c r="C437">
        <v>7.5376532000000003</v>
      </c>
      <c r="D437">
        <v>100.0406831</v>
      </c>
    </row>
    <row r="438" spans="2:4" x14ac:dyDescent="0.25">
      <c r="B438" t="s">
        <v>3258</v>
      </c>
      <c r="C438">
        <v>6.8698058</v>
      </c>
      <c r="D438">
        <v>99.781656999999996</v>
      </c>
    </row>
    <row r="439" spans="2:4" x14ac:dyDescent="0.25">
      <c r="B439" t="s">
        <v>3258</v>
      </c>
      <c r="C439">
        <v>6.8698058</v>
      </c>
      <c r="D439">
        <v>99.781656999999996</v>
      </c>
    </row>
    <row r="440" spans="2:4" x14ac:dyDescent="0.25">
      <c r="B440" t="s">
        <v>3632</v>
      </c>
      <c r="C440">
        <v>12.771915099999999</v>
      </c>
      <c r="D440">
        <v>101.6511371</v>
      </c>
    </row>
    <row r="441" spans="2:4" x14ac:dyDescent="0.25">
      <c r="B441" t="s">
        <v>4227</v>
      </c>
      <c r="C441">
        <v>7.9101252999999998</v>
      </c>
      <c r="D441">
        <v>98.333144300000001</v>
      </c>
    </row>
    <row r="442" spans="2:4" x14ac:dyDescent="0.25">
      <c r="B442" t="s">
        <v>4227</v>
      </c>
      <c r="C442">
        <v>7.9101252999999998</v>
      </c>
      <c r="D442">
        <v>98.333144300000001</v>
      </c>
    </row>
    <row r="443" spans="2:4" x14ac:dyDescent="0.25">
      <c r="B443" t="s">
        <v>3908</v>
      </c>
      <c r="C443">
        <v>19.5172667</v>
      </c>
      <c r="D443">
        <v>100.2936813</v>
      </c>
    </row>
    <row r="444" spans="2:4" x14ac:dyDescent="0.25">
      <c r="B444" t="s">
        <v>4099</v>
      </c>
      <c r="C444">
        <v>14.0574362</v>
      </c>
      <c r="D444">
        <v>99.427038100000004</v>
      </c>
    </row>
    <row r="445" spans="2:4" x14ac:dyDescent="0.25">
      <c r="B445" t="s">
        <v>3990</v>
      </c>
      <c r="C445">
        <v>19.729956000000001</v>
      </c>
      <c r="D445">
        <v>99.140017200000003</v>
      </c>
    </row>
    <row r="446" spans="2:4" x14ac:dyDescent="0.25">
      <c r="B446" t="s">
        <v>3805</v>
      </c>
      <c r="C446">
        <v>17.801931199999999</v>
      </c>
      <c r="D446">
        <v>102.7616362</v>
      </c>
    </row>
    <row r="447" spans="2:4" x14ac:dyDescent="0.25">
      <c r="B447" t="s">
        <v>3705</v>
      </c>
      <c r="C447">
        <v>14.611482199999999</v>
      </c>
      <c r="D447">
        <v>103.0740165</v>
      </c>
    </row>
    <row r="448" spans="2:4" x14ac:dyDescent="0.25">
      <c r="B448" t="s">
        <v>3275</v>
      </c>
      <c r="C448">
        <v>6.7863959999999999</v>
      </c>
      <c r="D448">
        <v>100.452759</v>
      </c>
    </row>
    <row r="449" spans="2:4" x14ac:dyDescent="0.25">
      <c r="B449" t="s">
        <v>4096</v>
      </c>
      <c r="C449">
        <v>14.0894706</v>
      </c>
      <c r="D449">
        <v>99.288540800000007</v>
      </c>
    </row>
    <row r="450" spans="2:4" x14ac:dyDescent="0.25">
      <c r="B450" t="s">
        <v>3361</v>
      </c>
      <c r="C450">
        <v>8.0322171999999998</v>
      </c>
      <c r="D450">
        <v>100.3170125</v>
      </c>
    </row>
    <row r="451" spans="2:4" x14ac:dyDescent="0.25">
      <c r="B451" t="s">
        <v>3468</v>
      </c>
      <c r="C451">
        <v>13.389908</v>
      </c>
      <c r="D451">
        <v>99.996685299999996</v>
      </c>
    </row>
    <row r="452" spans="2:4" x14ac:dyDescent="0.25">
      <c r="B452" t="s">
        <v>3801</v>
      </c>
      <c r="C452">
        <v>17.887269</v>
      </c>
      <c r="D452">
        <v>102.766346</v>
      </c>
    </row>
    <row r="453" spans="2:4" x14ac:dyDescent="0.25">
      <c r="B453" t="s">
        <v>3417</v>
      </c>
      <c r="C453">
        <v>10.497377800000001</v>
      </c>
      <c r="D453">
        <v>99.163246999999998</v>
      </c>
    </row>
    <row r="454" spans="2:4" x14ac:dyDescent="0.25">
      <c r="B454" t="s">
        <v>3273</v>
      </c>
      <c r="C454">
        <v>6.6352848</v>
      </c>
      <c r="D454">
        <v>100.41249139999999</v>
      </c>
    </row>
    <row r="455" spans="2:4" x14ac:dyDescent="0.25">
      <c r="B455" t="s">
        <v>3444</v>
      </c>
      <c r="C455">
        <v>12.8425785</v>
      </c>
      <c r="D455">
        <v>99.929113999999998</v>
      </c>
    </row>
    <row r="456" spans="2:4" x14ac:dyDescent="0.25">
      <c r="B456" t="s">
        <v>616</v>
      </c>
      <c r="C456">
        <v>10.592867999999999</v>
      </c>
      <c r="D456">
        <v>99.123378000000002</v>
      </c>
    </row>
    <row r="457" spans="2:4" x14ac:dyDescent="0.25">
      <c r="B457" t="s">
        <v>616</v>
      </c>
      <c r="C457">
        <v>9.9707793999999996</v>
      </c>
      <c r="D457">
        <v>98.646107799999996</v>
      </c>
    </row>
    <row r="458" spans="2:4" x14ac:dyDescent="0.25">
      <c r="B458" t="s">
        <v>616</v>
      </c>
      <c r="C458">
        <v>10.3551039</v>
      </c>
      <c r="D458">
        <v>99.116743999999997</v>
      </c>
    </row>
    <row r="459" spans="2:4" x14ac:dyDescent="0.25">
      <c r="B459" t="s">
        <v>616</v>
      </c>
      <c r="C459">
        <v>8.4027191000000006</v>
      </c>
      <c r="D459">
        <v>98.453425999999993</v>
      </c>
    </row>
    <row r="460" spans="2:4" x14ac:dyDescent="0.25">
      <c r="B460" t="s">
        <v>616</v>
      </c>
      <c r="C460">
        <v>8.2675517999999997</v>
      </c>
      <c r="D460">
        <v>98.333258299999997</v>
      </c>
    </row>
    <row r="461" spans="2:4" x14ac:dyDescent="0.25">
      <c r="B461" t="s">
        <v>616</v>
      </c>
      <c r="C461">
        <v>8.2675517999999997</v>
      </c>
      <c r="D461">
        <v>98.333258299999997</v>
      </c>
    </row>
    <row r="462" spans="2:4" x14ac:dyDescent="0.25">
      <c r="B462" t="s">
        <v>616</v>
      </c>
      <c r="C462">
        <v>8.4027191000000006</v>
      </c>
      <c r="D462">
        <v>98.453425999999993</v>
      </c>
    </row>
    <row r="463" spans="2:4" x14ac:dyDescent="0.25">
      <c r="B463" t="s">
        <v>616</v>
      </c>
      <c r="C463">
        <v>6.8606075999999998</v>
      </c>
      <c r="D463">
        <v>100.0181278</v>
      </c>
    </row>
    <row r="464" spans="2:4" x14ac:dyDescent="0.25">
      <c r="B464" t="s">
        <v>616</v>
      </c>
      <c r="C464">
        <v>6.5536089999999998</v>
      </c>
      <c r="D464">
        <v>101.2880609</v>
      </c>
    </row>
    <row r="465" spans="2:4" x14ac:dyDescent="0.25">
      <c r="B465" t="s">
        <v>616</v>
      </c>
      <c r="C465">
        <v>6.0203030999999996</v>
      </c>
      <c r="D465">
        <v>101.95794359999999</v>
      </c>
    </row>
    <row r="466" spans="2:4" x14ac:dyDescent="0.25">
      <c r="B466" t="s">
        <v>616</v>
      </c>
      <c r="C466">
        <v>6.0403659999999997</v>
      </c>
      <c r="D466">
        <v>101.987633</v>
      </c>
    </row>
    <row r="467" spans="2:4" x14ac:dyDescent="0.25">
      <c r="B467" t="s">
        <v>616</v>
      </c>
      <c r="C467">
        <v>6.0203030999999996</v>
      </c>
      <c r="D467">
        <v>101.95794359999999</v>
      </c>
    </row>
    <row r="468" spans="2:4" x14ac:dyDescent="0.25">
      <c r="B468" t="s">
        <v>616</v>
      </c>
      <c r="C468">
        <v>6.0403659999999997</v>
      </c>
      <c r="D468">
        <v>101.987633</v>
      </c>
    </row>
    <row r="469" spans="2:4" x14ac:dyDescent="0.25">
      <c r="B469" t="s">
        <v>616</v>
      </c>
      <c r="C469">
        <v>6.4756067000000002</v>
      </c>
      <c r="D469">
        <v>101.4355408</v>
      </c>
    </row>
    <row r="470" spans="2:4" x14ac:dyDescent="0.25">
      <c r="B470" t="s">
        <v>616</v>
      </c>
      <c r="C470">
        <v>6.5536089999999998</v>
      </c>
      <c r="D470">
        <v>101.2880609</v>
      </c>
    </row>
    <row r="471" spans="2:4" x14ac:dyDescent="0.25">
      <c r="B471" t="s">
        <v>616</v>
      </c>
      <c r="C471">
        <v>7.3512956999999997</v>
      </c>
      <c r="D471">
        <v>100.1296547</v>
      </c>
    </row>
    <row r="472" spans="2:4" x14ac:dyDescent="0.25">
      <c r="B472" t="s">
        <v>616</v>
      </c>
      <c r="C472">
        <v>9.4260876000000007</v>
      </c>
      <c r="D472">
        <v>99.1541292</v>
      </c>
    </row>
    <row r="473" spans="2:4" x14ac:dyDescent="0.25">
      <c r="B473" t="s">
        <v>616</v>
      </c>
      <c r="C473">
        <v>10.3551039</v>
      </c>
      <c r="D473">
        <v>99.116743999999997</v>
      </c>
    </row>
    <row r="474" spans="2:4" x14ac:dyDescent="0.25">
      <c r="B474" t="s">
        <v>616</v>
      </c>
      <c r="C474">
        <v>10.495668999999999</v>
      </c>
      <c r="D474">
        <v>99.120143999999996</v>
      </c>
    </row>
    <row r="475" spans="2:4" x14ac:dyDescent="0.25">
      <c r="B475" t="s">
        <v>616</v>
      </c>
      <c r="C475">
        <v>10.592867999999999</v>
      </c>
      <c r="D475">
        <v>99.123378000000002</v>
      </c>
    </row>
    <row r="476" spans="2:4" x14ac:dyDescent="0.25">
      <c r="B476" t="s">
        <v>616</v>
      </c>
      <c r="C476">
        <v>12.826533</v>
      </c>
      <c r="D476">
        <v>99.936098999999999</v>
      </c>
    </row>
    <row r="477" spans="2:4" x14ac:dyDescent="0.25">
      <c r="B477" t="s">
        <v>616</v>
      </c>
      <c r="C477">
        <v>13.103811200000001</v>
      </c>
      <c r="D477">
        <v>99.9407231</v>
      </c>
    </row>
    <row r="478" spans="2:4" x14ac:dyDescent="0.25">
      <c r="B478" t="s">
        <v>616</v>
      </c>
      <c r="C478">
        <v>13.443083400000001</v>
      </c>
      <c r="D478">
        <v>100.0703786</v>
      </c>
    </row>
    <row r="479" spans="2:4" x14ac:dyDescent="0.25">
      <c r="B479" t="s">
        <v>616</v>
      </c>
      <c r="C479">
        <v>13.7196631</v>
      </c>
      <c r="D479">
        <v>100.4910577</v>
      </c>
    </row>
    <row r="480" spans="2:4" x14ac:dyDescent="0.25">
      <c r="B480" t="s">
        <v>616</v>
      </c>
      <c r="C480">
        <v>13.5749136</v>
      </c>
      <c r="D480">
        <v>100.59158480000001</v>
      </c>
    </row>
    <row r="481" spans="2:4" x14ac:dyDescent="0.25">
      <c r="B481" t="s">
        <v>616</v>
      </c>
      <c r="C481">
        <v>13.596628600000001</v>
      </c>
      <c r="D481">
        <v>100.6046702</v>
      </c>
    </row>
    <row r="482" spans="2:4" x14ac:dyDescent="0.25">
      <c r="B482" t="s">
        <v>616</v>
      </c>
      <c r="C482">
        <v>13.5833897</v>
      </c>
      <c r="D482">
        <v>100.60715089999999</v>
      </c>
    </row>
    <row r="483" spans="2:4" x14ac:dyDescent="0.25">
      <c r="B483" t="s">
        <v>616</v>
      </c>
      <c r="C483">
        <v>13.342105999999999</v>
      </c>
      <c r="D483">
        <v>100.99514600000001</v>
      </c>
    </row>
    <row r="484" spans="2:4" x14ac:dyDescent="0.25">
      <c r="B484" t="s">
        <v>616</v>
      </c>
      <c r="C484">
        <v>13.073752300000001</v>
      </c>
      <c r="D484">
        <v>100.9210562</v>
      </c>
    </row>
    <row r="485" spans="2:4" x14ac:dyDescent="0.25">
      <c r="B485" t="s">
        <v>616</v>
      </c>
      <c r="C485">
        <v>12.746724</v>
      </c>
      <c r="D485">
        <v>101.098677</v>
      </c>
    </row>
    <row r="486" spans="2:4" x14ac:dyDescent="0.25">
      <c r="B486" t="s">
        <v>616</v>
      </c>
      <c r="C486">
        <v>12.695904199999999</v>
      </c>
      <c r="D486">
        <v>101.2871229</v>
      </c>
    </row>
    <row r="487" spans="2:4" x14ac:dyDescent="0.25">
      <c r="B487" t="s">
        <v>616</v>
      </c>
      <c r="C487">
        <v>12.659734</v>
      </c>
      <c r="D487">
        <v>101.637799</v>
      </c>
    </row>
    <row r="488" spans="2:4" x14ac:dyDescent="0.25">
      <c r="B488" t="s">
        <v>616</v>
      </c>
      <c r="C488">
        <v>13.3637078</v>
      </c>
      <c r="D488">
        <v>102.1923941</v>
      </c>
    </row>
    <row r="489" spans="2:4" x14ac:dyDescent="0.25">
      <c r="B489" t="s">
        <v>616</v>
      </c>
      <c r="C489">
        <v>13.7023508</v>
      </c>
      <c r="D489">
        <v>102.5092301</v>
      </c>
    </row>
    <row r="490" spans="2:4" x14ac:dyDescent="0.25">
      <c r="B490" t="s">
        <v>3719</v>
      </c>
      <c r="C490">
        <v>14.684844</v>
      </c>
      <c r="D490">
        <v>104.3553067</v>
      </c>
    </row>
    <row r="491" spans="2:4" x14ac:dyDescent="0.25">
      <c r="B491" t="s">
        <v>616</v>
      </c>
      <c r="C491">
        <v>14.7530296</v>
      </c>
      <c r="D491">
        <v>104.3619176</v>
      </c>
    </row>
    <row r="492" spans="2:4" x14ac:dyDescent="0.25">
      <c r="B492" t="s">
        <v>616</v>
      </c>
      <c r="C492">
        <v>18.300155199999999</v>
      </c>
      <c r="D492">
        <v>103.301214</v>
      </c>
    </row>
    <row r="493" spans="2:4" x14ac:dyDescent="0.25">
      <c r="B493" t="s">
        <v>616</v>
      </c>
      <c r="C493">
        <v>17.9685986</v>
      </c>
      <c r="D493">
        <v>103.0273852</v>
      </c>
    </row>
    <row r="494" spans="2:4" x14ac:dyDescent="0.25">
      <c r="B494" t="s">
        <v>616</v>
      </c>
      <c r="C494">
        <v>17.879104600000002</v>
      </c>
      <c r="D494">
        <v>102.7493119</v>
      </c>
    </row>
    <row r="495" spans="2:4" x14ac:dyDescent="0.25">
      <c r="B495" t="s">
        <v>616</v>
      </c>
      <c r="C495">
        <v>17.272893199999999</v>
      </c>
      <c r="D495">
        <v>101.1451702</v>
      </c>
    </row>
    <row r="496" spans="2:4" x14ac:dyDescent="0.25">
      <c r="B496" t="s">
        <v>616</v>
      </c>
      <c r="C496">
        <v>13.685433</v>
      </c>
      <c r="D496">
        <v>99.456621600000005</v>
      </c>
    </row>
    <row r="497" spans="2:4" x14ac:dyDescent="0.25">
      <c r="B497" t="s">
        <v>616</v>
      </c>
      <c r="C497">
        <v>9.5220906000000003</v>
      </c>
      <c r="D497">
        <v>100.0477128</v>
      </c>
    </row>
    <row r="498" spans="2:4" x14ac:dyDescent="0.25">
      <c r="B498" t="s">
        <v>616</v>
      </c>
      <c r="C498">
        <v>8.2675517999999997</v>
      </c>
      <c r="D498">
        <v>98.333258299999997</v>
      </c>
    </row>
    <row r="499" spans="2:4" x14ac:dyDescent="0.25">
      <c r="B499" t="s">
        <v>616</v>
      </c>
      <c r="C499">
        <v>7.8511883999999998</v>
      </c>
      <c r="D499">
        <v>98.353180399999999</v>
      </c>
    </row>
    <row r="500" spans="2:4" x14ac:dyDescent="0.25">
      <c r="B500" t="s">
        <v>616</v>
      </c>
      <c r="C500">
        <v>7.8511883999999998</v>
      </c>
      <c r="D500">
        <v>98.353180399999999</v>
      </c>
    </row>
    <row r="501" spans="2:4" x14ac:dyDescent="0.25">
      <c r="B501" t="s">
        <v>616</v>
      </c>
      <c r="C501">
        <v>8.2675517999999997</v>
      </c>
      <c r="D501">
        <v>98.333258299999997</v>
      </c>
    </row>
    <row r="502" spans="2:4" x14ac:dyDescent="0.25">
      <c r="B502" t="s">
        <v>616</v>
      </c>
      <c r="C502">
        <v>6.8606075999999998</v>
      </c>
      <c r="D502">
        <v>100.0181278</v>
      </c>
    </row>
    <row r="503" spans="2:4" x14ac:dyDescent="0.25">
      <c r="B503" t="s">
        <v>616</v>
      </c>
      <c r="C503">
        <v>13.073752300000001</v>
      </c>
      <c r="D503">
        <v>100.9210562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6"/>
  <sheetViews>
    <sheetView topLeftCell="A344" workbookViewId="0">
      <selection activeCell="B344" sqref="B1:B104857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594</v>
      </c>
      <c r="B2">
        <v>100.56575580000001</v>
      </c>
      <c r="C2">
        <v>13.7198441</v>
      </c>
    </row>
    <row r="3" spans="1:3" x14ac:dyDescent="0.25">
      <c r="A3" t="s">
        <v>594</v>
      </c>
      <c r="B3">
        <v>100.5183466</v>
      </c>
      <c r="C3">
        <v>13.7181069</v>
      </c>
    </row>
    <row r="4" spans="1:3" x14ac:dyDescent="0.25">
      <c r="A4" t="s">
        <v>2586</v>
      </c>
      <c r="B4">
        <v>100.5332842</v>
      </c>
      <c r="C4">
        <v>13.687271000000001</v>
      </c>
    </row>
    <row r="5" spans="1:3" x14ac:dyDescent="0.25">
      <c r="A5" t="s">
        <v>594</v>
      </c>
      <c r="B5">
        <v>100.514444</v>
      </c>
      <c r="C5">
        <v>13.7431626</v>
      </c>
    </row>
    <row r="6" spans="1:3" x14ac:dyDescent="0.25">
      <c r="A6" t="s">
        <v>2586</v>
      </c>
      <c r="B6">
        <v>100.547089</v>
      </c>
      <c r="C6">
        <v>13.691549999999999</v>
      </c>
    </row>
    <row r="7" spans="1:3" x14ac:dyDescent="0.25">
      <c r="A7" t="s">
        <v>594</v>
      </c>
      <c r="B7">
        <v>100.555055</v>
      </c>
      <c r="C7">
        <v>13.775429300000001</v>
      </c>
    </row>
    <row r="8" spans="1:3" x14ac:dyDescent="0.25">
      <c r="A8" t="s">
        <v>594</v>
      </c>
      <c r="B8">
        <v>100.4924705</v>
      </c>
      <c r="C8">
        <v>13.7077133</v>
      </c>
    </row>
    <row r="9" spans="1:3" x14ac:dyDescent="0.25">
      <c r="A9" t="s">
        <v>2587</v>
      </c>
      <c r="B9">
        <v>100.53185120000001</v>
      </c>
      <c r="C9">
        <v>13.7778802</v>
      </c>
    </row>
    <row r="10" spans="1:3" x14ac:dyDescent="0.25">
      <c r="A10" t="s">
        <v>594</v>
      </c>
      <c r="B10">
        <v>100.487889</v>
      </c>
      <c r="C10">
        <v>13.726941</v>
      </c>
    </row>
    <row r="11" spans="1:3" x14ac:dyDescent="0.25">
      <c r="A11" t="s">
        <v>2588</v>
      </c>
      <c r="B11">
        <v>100.47089130000001</v>
      </c>
      <c r="C11">
        <v>13.7412092</v>
      </c>
    </row>
    <row r="12" spans="1:3" x14ac:dyDescent="0.25">
      <c r="A12" t="s">
        <v>2589</v>
      </c>
      <c r="B12">
        <v>100.55262860000001</v>
      </c>
      <c r="C12">
        <v>13.788677399999999</v>
      </c>
    </row>
    <row r="13" spans="1:3" x14ac:dyDescent="0.25">
      <c r="A13" t="s">
        <v>594</v>
      </c>
      <c r="B13">
        <v>100.299497</v>
      </c>
      <c r="C13">
        <v>13.786231000000001</v>
      </c>
    </row>
    <row r="14" spans="1:3" x14ac:dyDescent="0.25">
      <c r="A14" t="s">
        <v>594</v>
      </c>
      <c r="B14">
        <v>100.03570999999999</v>
      </c>
      <c r="C14">
        <v>13.829833000000001</v>
      </c>
    </row>
    <row r="15" spans="1:3" x14ac:dyDescent="0.25">
      <c r="A15" t="s">
        <v>2590</v>
      </c>
      <c r="B15">
        <v>100.076494</v>
      </c>
      <c r="C15">
        <v>13.812816</v>
      </c>
    </row>
    <row r="16" spans="1:3" x14ac:dyDescent="0.25">
      <c r="A16" t="s">
        <v>594</v>
      </c>
      <c r="B16">
        <v>100.21502099999999</v>
      </c>
      <c r="C16">
        <v>13.740271</v>
      </c>
    </row>
    <row r="17" spans="1:3" x14ac:dyDescent="0.25">
      <c r="A17" t="s">
        <v>2591</v>
      </c>
      <c r="B17">
        <v>100.146451</v>
      </c>
      <c r="C17">
        <v>13.808058000000001</v>
      </c>
    </row>
    <row r="18" spans="1:3" x14ac:dyDescent="0.25">
      <c r="A18" t="s">
        <v>2591</v>
      </c>
      <c r="B18">
        <v>100.1773756</v>
      </c>
      <c r="C18">
        <v>13.777907000000001</v>
      </c>
    </row>
    <row r="19" spans="1:3" x14ac:dyDescent="0.25">
      <c r="A19" t="s">
        <v>2592</v>
      </c>
      <c r="B19">
        <v>100.084149</v>
      </c>
      <c r="C19">
        <v>13.817382</v>
      </c>
    </row>
    <row r="20" spans="1:3" x14ac:dyDescent="0.25">
      <c r="A20" t="s">
        <v>594</v>
      </c>
      <c r="B20">
        <v>99.980155999999994</v>
      </c>
      <c r="C20">
        <v>13.798622</v>
      </c>
    </row>
    <row r="21" spans="1:3" x14ac:dyDescent="0.25">
      <c r="A21" t="s">
        <v>2593</v>
      </c>
      <c r="B21">
        <v>100.068923</v>
      </c>
      <c r="C21">
        <v>13.851404</v>
      </c>
    </row>
    <row r="22" spans="1:3" x14ac:dyDescent="0.25">
      <c r="A22" t="s">
        <v>2594</v>
      </c>
      <c r="B22">
        <v>100.09547499999999</v>
      </c>
      <c r="C22">
        <v>13.797872</v>
      </c>
    </row>
    <row r="23" spans="1:3" x14ac:dyDescent="0.25">
      <c r="A23" t="s">
        <v>2595</v>
      </c>
      <c r="B23">
        <v>100.056309</v>
      </c>
      <c r="C23">
        <v>13.435048999999999</v>
      </c>
    </row>
    <row r="24" spans="1:3" x14ac:dyDescent="0.25">
      <c r="A24" t="s">
        <v>2596</v>
      </c>
      <c r="B24">
        <v>99.978164500000005</v>
      </c>
      <c r="C24">
        <v>13.384307</v>
      </c>
    </row>
    <row r="25" spans="1:3" x14ac:dyDescent="0.25">
      <c r="A25" t="s">
        <v>2597</v>
      </c>
      <c r="B25">
        <v>99.969879399999996</v>
      </c>
      <c r="C25">
        <v>13.5248142</v>
      </c>
    </row>
    <row r="26" spans="1:3" x14ac:dyDescent="0.25">
      <c r="A26" t="s">
        <v>594</v>
      </c>
      <c r="B26">
        <v>100.1117622</v>
      </c>
      <c r="C26">
        <v>13.5755841</v>
      </c>
    </row>
    <row r="27" spans="1:3" x14ac:dyDescent="0.25">
      <c r="A27" t="s">
        <v>2598</v>
      </c>
      <c r="B27">
        <v>99.824872799999994</v>
      </c>
      <c r="C27">
        <v>13.308267300000001</v>
      </c>
    </row>
    <row r="28" spans="1:3" x14ac:dyDescent="0.25">
      <c r="A28" t="s">
        <v>2599</v>
      </c>
      <c r="B28">
        <v>99.864961499999893</v>
      </c>
      <c r="C28">
        <v>13.6558735</v>
      </c>
    </row>
    <row r="29" spans="1:3" x14ac:dyDescent="0.25">
      <c r="A29" t="s">
        <v>2600</v>
      </c>
      <c r="B29">
        <v>99.829404499999995</v>
      </c>
      <c r="C29">
        <v>13.572332100000001</v>
      </c>
    </row>
    <row r="30" spans="1:3" x14ac:dyDescent="0.25">
      <c r="A30" t="s">
        <v>2601</v>
      </c>
      <c r="B30">
        <v>99.871177299999999</v>
      </c>
      <c r="C30">
        <v>13.3447955</v>
      </c>
    </row>
    <row r="31" spans="1:3" x14ac:dyDescent="0.25">
      <c r="A31" t="s">
        <v>594</v>
      </c>
      <c r="B31">
        <v>100.2422887</v>
      </c>
      <c r="C31">
        <v>13.5425652</v>
      </c>
    </row>
    <row r="32" spans="1:3" x14ac:dyDescent="0.25">
      <c r="A32" t="s">
        <v>2602</v>
      </c>
      <c r="B32">
        <v>100.1117644</v>
      </c>
      <c r="C32">
        <v>13.5755078</v>
      </c>
    </row>
    <row r="33" spans="1:3" x14ac:dyDescent="0.25">
      <c r="A33" t="s">
        <v>2603</v>
      </c>
      <c r="B33">
        <v>100.75357270000001</v>
      </c>
      <c r="C33">
        <v>13.614317700000001</v>
      </c>
    </row>
    <row r="34" spans="1:3" x14ac:dyDescent="0.25">
      <c r="A34" t="s">
        <v>2586</v>
      </c>
      <c r="B34">
        <v>100.666568</v>
      </c>
      <c r="C34">
        <v>13.659223000000001</v>
      </c>
    </row>
    <row r="35" spans="1:3" x14ac:dyDescent="0.25">
      <c r="A35" t="s">
        <v>594</v>
      </c>
      <c r="B35">
        <v>100.6774365</v>
      </c>
      <c r="C35">
        <v>13.651596899999999</v>
      </c>
    </row>
    <row r="36" spans="1:3" x14ac:dyDescent="0.25">
      <c r="A36" t="s">
        <v>2604</v>
      </c>
      <c r="B36">
        <v>100.6632534</v>
      </c>
      <c r="C36">
        <v>13.718182499999999</v>
      </c>
    </row>
    <row r="37" spans="1:3" x14ac:dyDescent="0.25">
      <c r="A37" t="s">
        <v>594</v>
      </c>
      <c r="B37">
        <v>100.7184391</v>
      </c>
      <c r="C37">
        <v>13.6634574</v>
      </c>
    </row>
    <row r="38" spans="1:3" x14ac:dyDescent="0.25">
      <c r="A38" t="s">
        <v>2605</v>
      </c>
      <c r="B38">
        <v>100.7953637</v>
      </c>
      <c r="C38">
        <v>13.5986587</v>
      </c>
    </row>
    <row r="39" spans="1:3" x14ac:dyDescent="0.25">
      <c r="A39" t="s">
        <v>2606</v>
      </c>
      <c r="B39">
        <v>100.8113053</v>
      </c>
      <c r="C39">
        <v>13.5100699</v>
      </c>
    </row>
    <row r="40" spans="1:3" x14ac:dyDescent="0.25">
      <c r="A40" t="s">
        <v>594</v>
      </c>
      <c r="B40">
        <v>100.7041289</v>
      </c>
      <c r="C40">
        <v>13.722083700000001</v>
      </c>
    </row>
    <row r="41" spans="1:3" x14ac:dyDescent="0.25">
      <c r="A41" t="s">
        <v>2607</v>
      </c>
      <c r="B41">
        <v>100.65940999999999</v>
      </c>
      <c r="C41">
        <v>13.676504</v>
      </c>
    </row>
    <row r="42" spans="1:3" x14ac:dyDescent="0.25">
      <c r="A42" t="s">
        <v>2586</v>
      </c>
      <c r="B42">
        <v>100.7138556</v>
      </c>
      <c r="C42">
        <v>13.7223252</v>
      </c>
    </row>
    <row r="43" spans="1:3" x14ac:dyDescent="0.25">
      <c r="A43" t="s">
        <v>2608</v>
      </c>
      <c r="B43">
        <v>101.3671408</v>
      </c>
      <c r="C43">
        <v>14.053528699999999</v>
      </c>
    </row>
    <row r="44" spans="1:3" x14ac:dyDescent="0.25">
      <c r="A44" t="s">
        <v>2609</v>
      </c>
      <c r="B44">
        <v>101.2083074</v>
      </c>
      <c r="C44">
        <v>13.6717982</v>
      </c>
    </row>
    <row r="45" spans="1:3" x14ac:dyDescent="0.25">
      <c r="A45" t="s">
        <v>2610</v>
      </c>
      <c r="B45">
        <v>101.054064</v>
      </c>
      <c r="C45">
        <v>13.851468199999999</v>
      </c>
    </row>
    <row r="46" spans="1:3" x14ac:dyDescent="0.25">
      <c r="A46" t="s">
        <v>2611</v>
      </c>
      <c r="B46">
        <v>100.96213419999999</v>
      </c>
      <c r="C46">
        <v>13.9711347</v>
      </c>
    </row>
    <row r="47" spans="1:3" x14ac:dyDescent="0.25">
      <c r="A47" t="s">
        <v>2612</v>
      </c>
      <c r="B47">
        <v>100.95464</v>
      </c>
      <c r="C47">
        <v>13.785741</v>
      </c>
    </row>
    <row r="48" spans="1:3" x14ac:dyDescent="0.25">
      <c r="A48" t="s">
        <v>594</v>
      </c>
      <c r="B48">
        <v>101.012883</v>
      </c>
      <c r="C48">
        <v>13.5911124</v>
      </c>
    </row>
    <row r="49" spans="1:3" x14ac:dyDescent="0.25">
      <c r="A49" t="s">
        <v>594</v>
      </c>
      <c r="B49">
        <v>101.05317700000001</v>
      </c>
      <c r="C49">
        <v>13.702935999999999</v>
      </c>
    </row>
    <row r="50" spans="1:3" x14ac:dyDescent="0.25">
      <c r="A50" t="s">
        <v>2613</v>
      </c>
      <c r="B50">
        <v>101.1932333</v>
      </c>
      <c r="C50">
        <v>13.6681366</v>
      </c>
    </row>
    <row r="51" spans="1:3" x14ac:dyDescent="0.25">
      <c r="A51" t="s">
        <v>594</v>
      </c>
      <c r="B51">
        <v>100.8665795</v>
      </c>
      <c r="C51">
        <v>13.8554979</v>
      </c>
    </row>
    <row r="52" spans="1:3" x14ac:dyDescent="0.25">
      <c r="A52" t="s">
        <v>2614</v>
      </c>
      <c r="B52">
        <v>101.193231</v>
      </c>
      <c r="C52">
        <v>13.6675179</v>
      </c>
    </row>
    <row r="53" spans="1:3" x14ac:dyDescent="0.25">
      <c r="A53" t="s">
        <v>2586</v>
      </c>
      <c r="B53">
        <v>100.95986310000001</v>
      </c>
      <c r="C53">
        <v>13.317546099999999</v>
      </c>
    </row>
    <row r="54" spans="1:3" x14ac:dyDescent="0.25">
      <c r="A54" t="s">
        <v>2615</v>
      </c>
      <c r="B54">
        <v>100.974735</v>
      </c>
      <c r="C54">
        <v>13.342302</v>
      </c>
    </row>
    <row r="55" spans="1:3" x14ac:dyDescent="0.25">
      <c r="A55" t="s">
        <v>2586</v>
      </c>
      <c r="B55">
        <v>100.923232</v>
      </c>
      <c r="C55">
        <v>13.15934</v>
      </c>
    </row>
    <row r="56" spans="1:3" x14ac:dyDescent="0.25">
      <c r="A56" t="s">
        <v>2616</v>
      </c>
      <c r="B56">
        <v>101.04467099999999</v>
      </c>
      <c r="C56">
        <v>13.342624000000001</v>
      </c>
    </row>
    <row r="57" spans="1:3" x14ac:dyDescent="0.25">
      <c r="A57" t="s">
        <v>2586</v>
      </c>
      <c r="B57">
        <v>101.00068709999999</v>
      </c>
      <c r="C57">
        <v>13.410656700000001</v>
      </c>
    </row>
    <row r="58" spans="1:3" x14ac:dyDescent="0.25">
      <c r="A58" t="s">
        <v>2586</v>
      </c>
      <c r="B58">
        <v>101.0084671</v>
      </c>
      <c r="C58">
        <v>13.356548999999999</v>
      </c>
    </row>
    <row r="59" spans="1:3" x14ac:dyDescent="0.25">
      <c r="A59" t="s">
        <v>2617</v>
      </c>
      <c r="B59">
        <v>101.119705</v>
      </c>
      <c r="C59">
        <v>13.3089909</v>
      </c>
    </row>
    <row r="60" spans="1:3" x14ac:dyDescent="0.25">
      <c r="A60" t="s">
        <v>594</v>
      </c>
      <c r="B60">
        <v>101.1823538</v>
      </c>
      <c r="C60">
        <v>13.4437452</v>
      </c>
    </row>
    <row r="61" spans="1:3" x14ac:dyDescent="0.25">
      <c r="A61" t="s">
        <v>2618</v>
      </c>
      <c r="B61">
        <v>101.0098028</v>
      </c>
      <c r="C61">
        <v>13.350560700000001</v>
      </c>
    </row>
    <row r="62" spans="1:3" x14ac:dyDescent="0.25">
      <c r="A62" t="s">
        <v>594</v>
      </c>
      <c r="B62">
        <v>101.0298932</v>
      </c>
      <c r="C62">
        <v>13.443583</v>
      </c>
    </row>
    <row r="63" spans="1:3" x14ac:dyDescent="0.25">
      <c r="A63" t="s">
        <v>594</v>
      </c>
      <c r="B63">
        <v>101.0916055</v>
      </c>
      <c r="C63">
        <v>13.0356247</v>
      </c>
    </row>
    <row r="64" spans="1:3" x14ac:dyDescent="0.25">
      <c r="A64" t="s">
        <v>591</v>
      </c>
      <c r="B64">
        <v>101.1160052</v>
      </c>
      <c r="C64">
        <v>13.0190717</v>
      </c>
    </row>
    <row r="65" spans="1:3" x14ac:dyDescent="0.25">
      <c r="A65" t="s">
        <v>2619</v>
      </c>
      <c r="B65">
        <v>101.0956815</v>
      </c>
      <c r="C65">
        <v>13.0939031</v>
      </c>
    </row>
    <row r="66" spans="1:3" x14ac:dyDescent="0.25">
      <c r="A66" t="s">
        <v>2620</v>
      </c>
      <c r="B66">
        <v>101.07323940000001</v>
      </c>
      <c r="C66">
        <v>13.027284</v>
      </c>
    </row>
    <row r="67" spans="1:3" x14ac:dyDescent="0.25">
      <c r="A67" t="s">
        <v>2586</v>
      </c>
      <c r="B67">
        <v>100.90902699999999</v>
      </c>
      <c r="C67">
        <v>12.9632717</v>
      </c>
    </row>
    <row r="68" spans="1:3" x14ac:dyDescent="0.25">
      <c r="A68" t="s">
        <v>2621</v>
      </c>
      <c r="B68">
        <v>100.8904699</v>
      </c>
      <c r="C68">
        <v>13.096645199999999</v>
      </c>
    </row>
    <row r="69" spans="1:3" x14ac:dyDescent="0.25">
      <c r="A69" t="s">
        <v>2622</v>
      </c>
      <c r="B69">
        <v>100.8912155</v>
      </c>
      <c r="C69">
        <v>13.0959988</v>
      </c>
    </row>
    <row r="70" spans="1:3" x14ac:dyDescent="0.25">
      <c r="A70" t="s">
        <v>2586</v>
      </c>
      <c r="B70">
        <v>100.896339</v>
      </c>
      <c r="C70">
        <v>12.918438</v>
      </c>
    </row>
    <row r="71" spans="1:3" x14ac:dyDescent="0.25">
      <c r="A71" t="s">
        <v>2623</v>
      </c>
      <c r="B71">
        <v>101.128069</v>
      </c>
      <c r="C71">
        <v>12.831495</v>
      </c>
    </row>
    <row r="72" spans="1:3" x14ac:dyDescent="0.25">
      <c r="A72" t="s">
        <v>2624</v>
      </c>
      <c r="B72">
        <v>101.215839</v>
      </c>
      <c r="C72">
        <v>12.685465000000001</v>
      </c>
    </row>
    <row r="73" spans="1:3" x14ac:dyDescent="0.25">
      <c r="A73" t="s">
        <v>2625</v>
      </c>
      <c r="B73">
        <v>101.1660475</v>
      </c>
      <c r="C73">
        <v>12.7782529</v>
      </c>
    </row>
    <row r="74" spans="1:3" x14ac:dyDescent="0.25">
      <c r="A74" t="s">
        <v>2586</v>
      </c>
      <c r="B74">
        <v>101.120543</v>
      </c>
      <c r="C74">
        <v>12.741073</v>
      </c>
    </row>
    <row r="75" spans="1:3" x14ac:dyDescent="0.25">
      <c r="A75" t="s">
        <v>2626</v>
      </c>
      <c r="B75">
        <v>101.290717</v>
      </c>
      <c r="C75">
        <v>12.766119</v>
      </c>
    </row>
    <row r="76" spans="1:3" x14ac:dyDescent="0.25">
      <c r="A76" t="s">
        <v>594</v>
      </c>
      <c r="B76">
        <v>101.12763699999999</v>
      </c>
      <c r="C76">
        <v>12.831576500000001</v>
      </c>
    </row>
    <row r="77" spans="1:3" x14ac:dyDescent="0.25">
      <c r="A77" t="s">
        <v>2627</v>
      </c>
      <c r="B77">
        <v>101.285033</v>
      </c>
      <c r="C77">
        <v>12.679565800000001</v>
      </c>
    </row>
    <row r="78" spans="1:3" x14ac:dyDescent="0.25">
      <c r="A78" t="s">
        <v>2628</v>
      </c>
      <c r="B78">
        <v>101.285045</v>
      </c>
      <c r="C78">
        <v>12.67947</v>
      </c>
    </row>
    <row r="79" spans="1:3" x14ac:dyDescent="0.25">
      <c r="A79" t="s">
        <v>2629</v>
      </c>
      <c r="B79">
        <v>101.120282</v>
      </c>
      <c r="C79">
        <v>12.741115000000001</v>
      </c>
    </row>
    <row r="80" spans="1:3" x14ac:dyDescent="0.25">
      <c r="A80" t="s">
        <v>2630</v>
      </c>
      <c r="B80">
        <v>100.8940142</v>
      </c>
      <c r="C80">
        <v>12.6805491</v>
      </c>
    </row>
    <row r="81" spans="1:3" x14ac:dyDescent="0.25">
      <c r="A81" t="s">
        <v>2586</v>
      </c>
      <c r="B81">
        <v>101.63926360000001</v>
      </c>
      <c r="C81">
        <v>12.7732221</v>
      </c>
    </row>
    <row r="82" spans="1:3" x14ac:dyDescent="0.25">
      <c r="A82" t="s">
        <v>2631</v>
      </c>
      <c r="B82">
        <v>101.63929880000001</v>
      </c>
      <c r="C82">
        <v>12.772949300000001</v>
      </c>
    </row>
    <row r="83" spans="1:3" x14ac:dyDescent="0.25">
      <c r="A83" t="s">
        <v>2632</v>
      </c>
      <c r="B83">
        <v>101.72267189999999</v>
      </c>
      <c r="C83">
        <v>12.7779446</v>
      </c>
    </row>
    <row r="84" spans="1:3" x14ac:dyDescent="0.25">
      <c r="A84" t="s">
        <v>2633</v>
      </c>
      <c r="B84">
        <v>101.63841600000001</v>
      </c>
      <c r="C84">
        <v>12.803977</v>
      </c>
    </row>
    <row r="85" spans="1:3" x14ac:dyDescent="0.25">
      <c r="A85" t="s">
        <v>2634</v>
      </c>
      <c r="B85">
        <v>101.6392575</v>
      </c>
      <c r="C85">
        <v>12.773111500000001</v>
      </c>
    </row>
    <row r="86" spans="1:3" x14ac:dyDescent="0.25">
      <c r="A86" t="s">
        <v>594</v>
      </c>
      <c r="B86">
        <v>101.6336099</v>
      </c>
      <c r="C86">
        <v>12.7704071</v>
      </c>
    </row>
    <row r="87" spans="1:3" x14ac:dyDescent="0.25">
      <c r="A87" t="s">
        <v>2635</v>
      </c>
      <c r="B87">
        <v>101.8095648</v>
      </c>
      <c r="C87">
        <v>12.781323799999999</v>
      </c>
    </row>
    <row r="88" spans="1:3" x14ac:dyDescent="0.25">
      <c r="A88" t="s">
        <v>2636</v>
      </c>
      <c r="B88">
        <v>102.073778</v>
      </c>
      <c r="C88">
        <v>12.661565</v>
      </c>
    </row>
    <row r="89" spans="1:3" x14ac:dyDescent="0.25">
      <c r="A89" t="s">
        <v>594</v>
      </c>
      <c r="B89">
        <v>102.146676</v>
      </c>
      <c r="C89">
        <v>12.620153999999999</v>
      </c>
    </row>
    <row r="90" spans="1:3" x14ac:dyDescent="0.25">
      <c r="A90" t="s">
        <v>594</v>
      </c>
      <c r="B90">
        <v>102.1598953</v>
      </c>
      <c r="C90">
        <v>12.630934699999999</v>
      </c>
    </row>
    <row r="91" spans="1:3" x14ac:dyDescent="0.25">
      <c r="A91" t="s">
        <v>594</v>
      </c>
      <c r="B91">
        <v>102.154203</v>
      </c>
      <c r="C91">
        <v>12.617562</v>
      </c>
    </row>
    <row r="92" spans="1:3" x14ac:dyDescent="0.25">
      <c r="A92" t="s">
        <v>594</v>
      </c>
      <c r="B92">
        <v>102.201108</v>
      </c>
      <c r="C92">
        <v>12.468275</v>
      </c>
    </row>
    <row r="93" spans="1:3" x14ac:dyDescent="0.25">
      <c r="A93" t="s">
        <v>591</v>
      </c>
      <c r="B93">
        <v>101.8134144</v>
      </c>
      <c r="C93">
        <v>12.8505878</v>
      </c>
    </row>
    <row r="94" spans="1:3" x14ac:dyDescent="0.25">
      <c r="A94" t="s">
        <v>591</v>
      </c>
      <c r="B94">
        <v>102.2096033</v>
      </c>
      <c r="C94">
        <v>12.6653836</v>
      </c>
    </row>
    <row r="95" spans="1:3" x14ac:dyDescent="0.25">
      <c r="A95" t="s">
        <v>2637</v>
      </c>
      <c r="B95">
        <v>101.80925430000001</v>
      </c>
      <c r="C95">
        <v>12.781015500000001</v>
      </c>
    </row>
    <row r="96" spans="1:3" x14ac:dyDescent="0.25">
      <c r="A96" t="s">
        <v>594</v>
      </c>
      <c r="B96">
        <v>102.0156416</v>
      </c>
      <c r="C96">
        <v>14.947425900000001</v>
      </c>
    </row>
    <row r="97" spans="1:3" x14ac:dyDescent="0.25">
      <c r="A97" t="s">
        <v>2638</v>
      </c>
      <c r="B97">
        <v>102.06834910000001</v>
      </c>
      <c r="C97">
        <v>14.972173700000001</v>
      </c>
    </row>
    <row r="98" spans="1:3" x14ac:dyDescent="0.25">
      <c r="A98" t="s">
        <v>2639</v>
      </c>
      <c r="B98">
        <v>103.0745294</v>
      </c>
      <c r="C98">
        <v>14.9792945</v>
      </c>
    </row>
    <row r="99" spans="1:3" x14ac:dyDescent="0.25">
      <c r="A99" t="s">
        <v>2640</v>
      </c>
      <c r="B99">
        <v>102.134202</v>
      </c>
      <c r="C99">
        <v>15.020970999999999</v>
      </c>
    </row>
    <row r="100" spans="1:3" x14ac:dyDescent="0.25">
      <c r="A100" t="s">
        <v>2641</v>
      </c>
      <c r="B100">
        <v>103.4064377</v>
      </c>
      <c r="C100">
        <v>14.635837</v>
      </c>
    </row>
    <row r="101" spans="1:3" x14ac:dyDescent="0.25">
      <c r="A101" t="s">
        <v>2642</v>
      </c>
      <c r="B101">
        <v>102.06431670000001</v>
      </c>
      <c r="C101">
        <v>13.823752900000001</v>
      </c>
    </row>
    <row r="102" spans="1:3" x14ac:dyDescent="0.25">
      <c r="A102" t="s">
        <v>2643</v>
      </c>
      <c r="B102">
        <v>102.117521</v>
      </c>
      <c r="C102">
        <v>14.960312999999999</v>
      </c>
    </row>
    <row r="103" spans="1:3" x14ac:dyDescent="0.25">
      <c r="A103" t="s">
        <v>2644</v>
      </c>
      <c r="B103">
        <v>102.034075</v>
      </c>
      <c r="C103">
        <v>14.747126</v>
      </c>
    </row>
    <row r="104" spans="1:3" x14ac:dyDescent="0.25">
      <c r="A104" t="s">
        <v>2645</v>
      </c>
      <c r="B104">
        <v>103.108632</v>
      </c>
      <c r="C104">
        <v>15.0153801</v>
      </c>
    </row>
    <row r="105" spans="1:3" x14ac:dyDescent="0.25">
      <c r="A105" t="s">
        <v>2646</v>
      </c>
      <c r="B105">
        <v>102.0207411</v>
      </c>
      <c r="C105">
        <v>14.701390699999999</v>
      </c>
    </row>
    <row r="106" spans="1:3" x14ac:dyDescent="0.25">
      <c r="A106" t="s">
        <v>2647</v>
      </c>
      <c r="B106">
        <v>103.60181919999999</v>
      </c>
      <c r="C106">
        <v>15.1131077</v>
      </c>
    </row>
    <row r="107" spans="1:3" x14ac:dyDescent="0.25">
      <c r="A107" t="s">
        <v>2648</v>
      </c>
      <c r="B107">
        <v>103.85669900000001</v>
      </c>
      <c r="C107">
        <v>15.3193372</v>
      </c>
    </row>
    <row r="108" spans="1:3" x14ac:dyDescent="0.25">
      <c r="A108" t="s">
        <v>2649</v>
      </c>
      <c r="B108">
        <v>103.4953653</v>
      </c>
      <c r="C108">
        <v>14.8874297</v>
      </c>
    </row>
    <row r="109" spans="1:3" x14ac:dyDescent="0.25">
      <c r="A109" t="s">
        <v>2650</v>
      </c>
      <c r="B109">
        <v>103.5759295</v>
      </c>
      <c r="C109">
        <v>15.0640515</v>
      </c>
    </row>
    <row r="110" spans="1:3" x14ac:dyDescent="0.25">
      <c r="A110" t="s">
        <v>2651</v>
      </c>
      <c r="B110">
        <v>103.47106599999999</v>
      </c>
      <c r="C110">
        <v>14.841023</v>
      </c>
    </row>
    <row r="111" spans="1:3" x14ac:dyDescent="0.25">
      <c r="A111" t="s">
        <v>591</v>
      </c>
      <c r="B111">
        <v>103.4940466</v>
      </c>
      <c r="C111">
        <v>14.885756900000001</v>
      </c>
    </row>
    <row r="112" spans="1:3" x14ac:dyDescent="0.25">
      <c r="A112" t="s">
        <v>591</v>
      </c>
      <c r="B112">
        <v>103.9699564</v>
      </c>
      <c r="C112">
        <v>15.363994999999999</v>
      </c>
    </row>
    <row r="113" spans="1:3" x14ac:dyDescent="0.25">
      <c r="A113" t="s">
        <v>2652</v>
      </c>
      <c r="B113">
        <v>103.28702869999999</v>
      </c>
      <c r="C113">
        <v>15.2835193</v>
      </c>
    </row>
    <row r="114" spans="1:3" x14ac:dyDescent="0.25">
      <c r="A114" t="s">
        <v>2653</v>
      </c>
      <c r="B114">
        <v>103.39249820000001</v>
      </c>
      <c r="C114">
        <v>15.3489741</v>
      </c>
    </row>
    <row r="115" spans="1:3" x14ac:dyDescent="0.25">
      <c r="A115" t="s">
        <v>591</v>
      </c>
      <c r="B115">
        <v>103.3844678</v>
      </c>
      <c r="C115">
        <v>15.069391400000001</v>
      </c>
    </row>
    <row r="116" spans="1:3" x14ac:dyDescent="0.25">
      <c r="A116" t="s">
        <v>2654</v>
      </c>
      <c r="B116">
        <v>104.200243</v>
      </c>
      <c r="C116">
        <v>14.701171</v>
      </c>
    </row>
    <row r="117" spans="1:3" x14ac:dyDescent="0.25">
      <c r="A117" t="s">
        <v>2655</v>
      </c>
      <c r="B117">
        <v>104.31557119999999</v>
      </c>
      <c r="C117">
        <v>15.1184818</v>
      </c>
    </row>
    <row r="118" spans="1:3" x14ac:dyDescent="0.25">
      <c r="A118" t="s">
        <v>2656</v>
      </c>
      <c r="B118">
        <v>104.3459612</v>
      </c>
      <c r="C118">
        <v>15.113262799999999</v>
      </c>
    </row>
    <row r="119" spans="1:3" x14ac:dyDescent="0.25">
      <c r="A119" t="s">
        <v>594</v>
      </c>
      <c r="B119">
        <v>103.84729799999999</v>
      </c>
      <c r="C119">
        <v>14.645350499999999</v>
      </c>
    </row>
    <row r="120" spans="1:3" x14ac:dyDescent="0.25">
      <c r="A120" t="s">
        <v>2643</v>
      </c>
      <c r="B120">
        <v>102.82894899999999</v>
      </c>
      <c r="C120">
        <v>16.426366000000002</v>
      </c>
    </row>
    <row r="121" spans="1:3" x14ac:dyDescent="0.25">
      <c r="A121" t="s">
        <v>2643</v>
      </c>
      <c r="B121">
        <v>102.8311813</v>
      </c>
      <c r="C121">
        <v>16.457115099999999</v>
      </c>
    </row>
    <row r="122" spans="1:3" x14ac:dyDescent="0.25">
      <c r="A122" t="s">
        <v>2643</v>
      </c>
      <c r="B122">
        <v>102.805947</v>
      </c>
      <c r="C122">
        <v>16.710626999999999</v>
      </c>
    </row>
    <row r="123" spans="1:3" x14ac:dyDescent="0.25">
      <c r="A123" t="s">
        <v>2657</v>
      </c>
      <c r="B123">
        <v>102.873853</v>
      </c>
      <c r="C123">
        <v>16.714631000000001</v>
      </c>
    </row>
    <row r="124" spans="1:3" x14ac:dyDescent="0.25">
      <c r="A124" t="s">
        <v>2643</v>
      </c>
      <c r="B124">
        <v>102.80679809999999</v>
      </c>
      <c r="C124">
        <v>16.365601900000001</v>
      </c>
    </row>
    <row r="125" spans="1:3" x14ac:dyDescent="0.25">
      <c r="A125" t="s">
        <v>2643</v>
      </c>
      <c r="B125">
        <v>102.803021</v>
      </c>
      <c r="C125">
        <v>16.351735999999999</v>
      </c>
    </row>
    <row r="126" spans="1:3" x14ac:dyDescent="0.25">
      <c r="A126" t="s">
        <v>591</v>
      </c>
      <c r="B126">
        <v>102.84186800000001</v>
      </c>
      <c r="C126">
        <v>16.678107000000001</v>
      </c>
    </row>
    <row r="127" spans="1:3" x14ac:dyDescent="0.25">
      <c r="A127" t="s">
        <v>594</v>
      </c>
      <c r="B127">
        <v>102.11496699999999</v>
      </c>
      <c r="C127">
        <v>16.521469</v>
      </c>
    </row>
    <row r="128" spans="1:3" x14ac:dyDescent="0.25">
      <c r="A128" t="s">
        <v>591</v>
      </c>
      <c r="B128">
        <v>102.3847858</v>
      </c>
      <c r="C128">
        <v>16.641902300000002</v>
      </c>
    </row>
    <row r="129" spans="1:3" x14ac:dyDescent="0.25">
      <c r="A129" t="s">
        <v>2658</v>
      </c>
      <c r="B129">
        <v>100.342405</v>
      </c>
      <c r="C129">
        <v>16.434896999999999</v>
      </c>
    </row>
    <row r="130" spans="1:3" x14ac:dyDescent="0.25">
      <c r="A130" t="s">
        <v>2659</v>
      </c>
      <c r="B130">
        <v>100.52517899999999</v>
      </c>
      <c r="C130">
        <v>16.409748</v>
      </c>
    </row>
    <row r="131" spans="1:3" x14ac:dyDescent="0.25">
      <c r="A131" t="s">
        <v>2660</v>
      </c>
      <c r="B131">
        <v>100.181133</v>
      </c>
      <c r="C131">
        <v>16.739681999999998</v>
      </c>
    </row>
    <row r="132" spans="1:3" x14ac:dyDescent="0.25">
      <c r="A132" t="s">
        <v>2661</v>
      </c>
      <c r="B132">
        <v>100.143203</v>
      </c>
      <c r="C132">
        <v>16.500961</v>
      </c>
    </row>
    <row r="133" spans="1:3" x14ac:dyDescent="0.25">
      <c r="A133" t="s">
        <v>2662</v>
      </c>
      <c r="B133">
        <v>100.4796375</v>
      </c>
      <c r="C133">
        <v>16.4885488</v>
      </c>
    </row>
    <row r="134" spans="1:3" x14ac:dyDescent="0.25">
      <c r="A134" t="s">
        <v>2663</v>
      </c>
      <c r="B134">
        <v>100.261126</v>
      </c>
      <c r="C134">
        <v>16.811578999999998</v>
      </c>
    </row>
    <row r="135" spans="1:3" x14ac:dyDescent="0.25">
      <c r="A135" t="s">
        <v>2664</v>
      </c>
      <c r="B135">
        <v>100.418288</v>
      </c>
      <c r="C135">
        <v>16.826401000000001</v>
      </c>
    </row>
    <row r="136" spans="1:3" x14ac:dyDescent="0.25">
      <c r="A136" t="s">
        <v>2665</v>
      </c>
      <c r="B136">
        <v>100.35768400000001</v>
      </c>
      <c r="C136">
        <v>16.878215000000001</v>
      </c>
    </row>
    <row r="137" spans="1:3" x14ac:dyDescent="0.25">
      <c r="A137" t="s">
        <v>2666</v>
      </c>
      <c r="B137">
        <v>100.42669600000001</v>
      </c>
      <c r="C137">
        <v>16.220171000000001</v>
      </c>
    </row>
    <row r="138" spans="1:3" x14ac:dyDescent="0.25">
      <c r="A138" t="s">
        <v>2667</v>
      </c>
      <c r="B138">
        <v>99.535110900000106</v>
      </c>
      <c r="C138">
        <v>16.473124599999998</v>
      </c>
    </row>
    <row r="139" spans="1:3" x14ac:dyDescent="0.25">
      <c r="A139" t="s">
        <v>2668</v>
      </c>
      <c r="B139">
        <v>99.710975000000005</v>
      </c>
      <c r="C139">
        <v>16.190458</v>
      </c>
    </row>
    <row r="140" spans="1:3" x14ac:dyDescent="0.25">
      <c r="A140" t="s">
        <v>2669</v>
      </c>
      <c r="B140">
        <v>99.718428000000003</v>
      </c>
      <c r="C140">
        <v>16.166634999999999</v>
      </c>
    </row>
    <row r="141" spans="1:3" x14ac:dyDescent="0.25">
      <c r="A141" t="s">
        <v>2633</v>
      </c>
      <c r="B141">
        <v>100.23629200000001</v>
      </c>
      <c r="C141">
        <v>17.475822000000001</v>
      </c>
    </row>
    <row r="142" spans="1:3" x14ac:dyDescent="0.25">
      <c r="A142" t="s">
        <v>2670</v>
      </c>
      <c r="B142">
        <v>100.088848</v>
      </c>
      <c r="C142">
        <v>17.612636999999999</v>
      </c>
    </row>
    <row r="143" spans="1:3" x14ac:dyDescent="0.25">
      <c r="A143" t="s">
        <v>2633</v>
      </c>
      <c r="B143">
        <v>100.097427</v>
      </c>
      <c r="C143">
        <v>17.538816000000001</v>
      </c>
    </row>
    <row r="144" spans="1:3" x14ac:dyDescent="0.25">
      <c r="A144" t="s">
        <v>2671</v>
      </c>
      <c r="B144">
        <v>99.8579182</v>
      </c>
      <c r="C144">
        <v>17.236078500000001</v>
      </c>
    </row>
    <row r="145" spans="1:3" x14ac:dyDescent="0.25">
      <c r="A145" t="s">
        <v>2672</v>
      </c>
      <c r="B145">
        <v>99.837572200000096</v>
      </c>
      <c r="C145">
        <v>17.324450800000001</v>
      </c>
    </row>
    <row r="146" spans="1:3" x14ac:dyDescent="0.25">
      <c r="A146" t="s">
        <v>2618</v>
      </c>
      <c r="B146">
        <v>100.2254374</v>
      </c>
      <c r="C146">
        <v>17.345590300000001</v>
      </c>
    </row>
    <row r="147" spans="1:3" x14ac:dyDescent="0.25">
      <c r="A147" t="s">
        <v>2633</v>
      </c>
      <c r="B147">
        <v>99.986075999999997</v>
      </c>
      <c r="C147">
        <v>17.350639000000001</v>
      </c>
    </row>
    <row r="148" spans="1:3" x14ac:dyDescent="0.25">
      <c r="A148" t="s">
        <v>594</v>
      </c>
      <c r="B148">
        <v>99.833841000000007</v>
      </c>
      <c r="C148">
        <v>19.882491999999999</v>
      </c>
    </row>
    <row r="149" spans="1:3" x14ac:dyDescent="0.25">
      <c r="A149" t="s">
        <v>2673</v>
      </c>
      <c r="B149">
        <v>99.812491899999898</v>
      </c>
      <c r="C149">
        <v>19.852160600000001</v>
      </c>
    </row>
    <row r="150" spans="1:3" x14ac:dyDescent="0.25">
      <c r="A150" t="s">
        <v>594</v>
      </c>
      <c r="B150">
        <v>99.860861</v>
      </c>
      <c r="C150">
        <v>19.894375</v>
      </c>
    </row>
    <row r="151" spans="1:3" x14ac:dyDescent="0.25">
      <c r="A151" t="s">
        <v>2674</v>
      </c>
      <c r="B151">
        <v>99.844847699999903</v>
      </c>
      <c r="C151">
        <v>19.937732</v>
      </c>
    </row>
    <row r="152" spans="1:3" x14ac:dyDescent="0.25">
      <c r="A152" t="s">
        <v>2675</v>
      </c>
      <c r="B152">
        <v>99.869281299999997</v>
      </c>
      <c r="C152">
        <v>20.011706499999999</v>
      </c>
    </row>
    <row r="153" spans="1:3" x14ac:dyDescent="0.25">
      <c r="A153" t="s">
        <v>2676</v>
      </c>
      <c r="B153">
        <v>99.549433699999994</v>
      </c>
      <c r="C153">
        <v>19.662608899999999</v>
      </c>
    </row>
    <row r="154" spans="1:3" x14ac:dyDescent="0.25">
      <c r="A154" t="s">
        <v>594</v>
      </c>
      <c r="B154">
        <v>99.729078000000101</v>
      </c>
      <c r="C154">
        <v>19.750437999999999</v>
      </c>
    </row>
    <row r="155" spans="1:3" x14ac:dyDescent="0.25">
      <c r="A155" t="s">
        <v>2677</v>
      </c>
      <c r="B155">
        <v>99.857630400000104</v>
      </c>
      <c r="C155">
        <v>20.145297100000001</v>
      </c>
    </row>
    <row r="156" spans="1:3" x14ac:dyDescent="0.25">
      <c r="A156" t="s">
        <v>2678</v>
      </c>
      <c r="B156">
        <v>99.852924000000002</v>
      </c>
      <c r="C156">
        <v>20.168122</v>
      </c>
    </row>
    <row r="157" spans="1:3" x14ac:dyDescent="0.25">
      <c r="A157" t="s">
        <v>594</v>
      </c>
      <c r="B157">
        <v>100.18124280000001</v>
      </c>
      <c r="C157">
        <v>20.118009900000001</v>
      </c>
    </row>
    <row r="158" spans="1:3" x14ac:dyDescent="0.25">
      <c r="A158" t="s">
        <v>2679</v>
      </c>
      <c r="B158">
        <v>100.1445385</v>
      </c>
      <c r="C158">
        <v>20.229528500000001</v>
      </c>
    </row>
    <row r="159" spans="1:3" x14ac:dyDescent="0.25">
      <c r="A159" t="s">
        <v>2680</v>
      </c>
      <c r="B159">
        <v>100.0628454</v>
      </c>
      <c r="C159">
        <v>20.269394800000001</v>
      </c>
    </row>
    <row r="160" spans="1:3" x14ac:dyDescent="0.25">
      <c r="A160" t="s">
        <v>2681</v>
      </c>
      <c r="B160">
        <v>100.28632690000001</v>
      </c>
      <c r="C160">
        <v>19.871719599999999</v>
      </c>
    </row>
    <row r="161" spans="1:3" x14ac:dyDescent="0.25">
      <c r="A161" t="s">
        <v>2682</v>
      </c>
      <c r="B161">
        <v>100.41091</v>
      </c>
      <c r="C161">
        <v>20.245484900000001</v>
      </c>
    </row>
    <row r="162" spans="1:3" x14ac:dyDescent="0.25">
      <c r="A162" t="s">
        <v>591</v>
      </c>
      <c r="B162">
        <v>100.1128085</v>
      </c>
      <c r="C162">
        <v>20.033271800000001</v>
      </c>
    </row>
    <row r="163" spans="1:3" x14ac:dyDescent="0.25">
      <c r="A163" t="s">
        <v>594</v>
      </c>
      <c r="B163">
        <v>100.0930566</v>
      </c>
      <c r="C163">
        <v>20.1144827</v>
      </c>
    </row>
    <row r="164" spans="1:3" x14ac:dyDescent="0.25">
      <c r="A164" t="s">
        <v>2683</v>
      </c>
      <c r="B164">
        <v>100.2146104</v>
      </c>
      <c r="C164">
        <v>19.824428699999999</v>
      </c>
    </row>
    <row r="165" spans="1:3" x14ac:dyDescent="0.25">
      <c r="A165" t="s">
        <v>2684</v>
      </c>
      <c r="B165">
        <v>99.991420300000101</v>
      </c>
      <c r="C165">
        <v>20.273726199999999</v>
      </c>
    </row>
    <row r="166" spans="1:3" x14ac:dyDescent="0.25">
      <c r="A166" t="s">
        <v>2685</v>
      </c>
      <c r="B166">
        <v>99.168723</v>
      </c>
      <c r="C166">
        <v>19.805208</v>
      </c>
    </row>
    <row r="167" spans="1:3" x14ac:dyDescent="0.25">
      <c r="A167" t="s">
        <v>2586</v>
      </c>
      <c r="B167">
        <v>98.973912999999996</v>
      </c>
      <c r="C167">
        <v>18.763418999999999</v>
      </c>
    </row>
    <row r="168" spans="1:3" x14ac:dyDescent="0.25">
      <c r="A168" t="s">
        <v>2686</v>
      </c>
      <c r="B168">
        <v>98.997740100000001</v>
      </c>
      <c r="C168">
        <v>18.792428000000001</v>
      </c>
    </row>
    <row r="169" spans="1:3" x14ac:dyDescent="0.25">
      <c r="A169" t="s">
        <v>2687</v>
      </c>
      <c r="B169">
        <v>99.006188000000094</v>
      </c>
      <c r="C169">
        <v>18.7684</v>
      </c>
    </row>
    <row r="170" spans="1:3" x14ac:dyDescent="0.25">
      <c r="A170" t="s">
        <v>2688</v>
      </c>
      <c r="B170">
        <v>99.011549200000005</v>
      </c>
      <c r="C170">
        <v>18.786142600000002</v>
      </c>
    </row>
    <row r="171" spans="1:3" x14ac:dyDescent="0.25">
      <c r="A171" t="s">
        <v>2689</v>
      </c>
      <c r="B171">
        <v>98.968826699999994</v>
      </c>
      <c r="C171">
        <v>18.757138399999999</v>
      </c>
    </row>
    <row r="172" spans="1:3" x14ac:dyDescent="0.25">
      <c r="A172" t="s">
        <v>2682</v>
      </c>
      <c r="B172">
        <v>99.014966000000001</v>
      </c>
      <c r="C172">
        <v>18.759785999999998</v>
      </c>
    </row>
    <row r="173" spans="1:3" x14ac:dyDescent="0.25">
      <c r="A173" t="s">
        <v>2690</v>
      </c>
      <c r="B173">
        <v>99.024895999999998</v>
      </c>
      <c r="C173">
        <v>18.809166000000001</v>
      </c>
    </row>
    <row r="174" spans="1:3" x14ac:dyDescent="0.25">
      <c r="A174" t="s">
        <v>2691</v>
      </c>
      <c r="B174">
        <v>98.975284000000002</v>
      </c>
      <c r="C174">
        <v>18.837040099999999</v>
      </c>
    </row>
    <row r="175" spans="1:3" x14ac:dyDescent="0.25">
      <c r="A175" t="s">
        <v>2692</v>
      </c>
      <c r="B175">
        <v>98.974494300000103</v>
      </c>
      <c r="C175">
        <v>18.808571799999999</v>
      </c>
    </row>
    <row r="176" spans="1:3" x14ac:dyDescent="0.25">
      <c r="A176" t="s">
        <v>2693</v>
      </c>
      <c r="B176">
        <v>98.974480200000002</v>
      </c>
      <c r="C176">
        <v>18.808597800000001</v>
      </c>
    </row>
    <row r="177" spans="1:3" x14ac:dyDescent="0.25">
      <c r="A177" t="s">
        <v>2694</v>
      </c>
      <c r="B177">
        <v>99.014026399999906</v>
      </c>
      <c r="C177">
        <v>18.884454900000001</v>
      </c>
    </row>
    <row r="178" spans="1:3" x14ac:dyDescent="0.25">
      <c r="A178" t="s">
        <v>2586</v>
      </c>
      <c r="B178">
        <v>99.114821800000101</v>
      </c>
      <c r="C178">
        <v>18.747289800000001</v>
      </c>
    </row>
    <row r="179" spans="1:3" x14ac:dyDescent="0.25">
      <c r="A179" t="s">
        <v>2695</v>
      </c>
      <c r="B179">
        <v>98.975467300000005</v>
      </c>
      <c r="C179">
        <v>18.834913799999999</v>
      </c>
    </row>
    <row r="180" spans="1:3" x14ac:dyDescent="0.25">
      <c r="A180" t="s">
        <v>2633</v>
      </c>
      <c r="B180">
        <v>104.142551</v>
      </c>
      <c r="C180">
        <v>17.166812</v>
      </c>
    </row>
    <row r="181" spans="1:3" x14ac:dyDescent="0.25">
      <c r="A181" t="s">
        <v>594</v>
      </c>
      <c r="B181">
        <v>104.143762</v>
      </c>
      <c r="C181">
        <v>17.157436000000001</v>
      </c>
    </row>
    <row r="182" spans="1:3" x14ac:dyDescent="0.25">
      <c r="A182" t="s">
        <v>594</v>
      </c>
      <c r="B182">
        <v>101.8198534</v>
      </c>
      <c r="C182">
        <v>6.4218647999999998</v>
      </c>
    </row>
    <row r="183" spans="1:3" x14ac:dyDescent="0.25">
      <c r="A183" t="s">
        <v>594</v>
      </c>
      <c r="B183">
        <v>101.7065834</v>
      </c>
      <c r="C183">
        <v>6.2905784000000002</v>
      </c>
    </row>
    <row r="184" spans="1:3" x14ac:dyDescent="0.25">
      <c r="A184" t="s">
        <v>2696</v>
      </c>
      <c r="B184">
        <v>101.62006169999999</v>
      </c>
      <c r="C184">
        <v>6.7024676999999997</v>
      </c>
    </row>
    <row r="185" spans="1:3" x14ac:dyDescent="0.25">
      <c r="A185" t="s">
        <v>594</v>
      </c>
      <c r="B185">
        <v>101.95777030000001</v>
      </c>
      <c r="C185">
        <v>6.0237854000000004</v>
      </c>
    </row>
    <row r="186" spans="1:3" x14ac:dyDescent="0.25">
      <c r="A186" t="s">
        <v>594</v>
      </c>
      <c r="B186">
        <v>101.8802189</v>
      </c>
      <c r="C186">
        <v>6.0834815000000004</v>
      </c>
    </row>
    <row r="187" spans="1:3" x14ac:dyDescent="0.25">
      <c r="A187" t="s">
        <v>594</v>
      </c>
      <c r="B187">
        <v>101.2735122</v>
      </c>
      <c r="C187">
        <v>6.5510162999999997</v>
      </c>
    </row>
    <row r="188" spans="1:3" x14ac:dyDescent="0.25">
      <c r="A188" t="s">
        <v>594</v>
      </c>
      <c r="B188">
        <v>101.25990880000001</v>
      </c>
      <c r="C188">
        <v>6.8663116999999998</v>
      </c>
    </row>
    <row r="189" spans="1:3" x14ac:dyDescent="0.25">
      <c r="A189" t="s">
        <v>594</v>
      </c>
      <c r="B189">
        <v>101.2863748</v>
      </c>
      <c r="C189">
        <v>6.7207629000000004</v>
      </c>
    </row>
    <row r="190" spans="1:3" x14ac:dyDescent="0.25">
      <c r="A190" t="s">
        <v>594</v>
      </c>
      <c r="B190">
        <v>101.140649</v>
      </c>
      <c r="C190">
        <v>6.6906976</v>
      </c>
    </row>
    <row r="191" spans="1:3" x14ac:dyDescent="0.25">
      <c r="A191" t="s">
        <v>594</v>
      </c>
      <c r="B191">
        <v>101.19841599999999</v>
      </c>
      <c r="C191">
        <v>6.5826760000000002</v>
      </c>
    </row>
    <row r="192" spans="1:3" x14ac:dyDescent="0.25">
      <c r="A192" t="s">
        <v>594</v>
      </c>
      <c r="B192">
        <v>101.207724</v>
      </c>
      <c r="C192">
        <v>6.5276889999999996</v>
      </c>
    </row>
    <row r="193" spans="1:3" x14ac:dyDescent="0.25">
      <c r="A193" t="s">
        <v>2697</v>
      </c>
      <c r="B193">
        <v>100.8529121</v>
      </c>
      <c r="C193">
        <v>6.9473421999999996</v>
      </c>
    </row>
    <row r="194" spans="1:3" x14ac:dyDescent="0.25">
      <c r="A194" t="s">
        <v>594</v>
      </c>
      <c r="B194">
        <v>100.939154</v>
      </c>
      <c r="C194">
        <v>6.7383230000000003</v>
      </c>
    </row>
    <row r="195" spans="1:3" x14ac:dyDescent="0.25">
      <c r="A195" t="s">
        <v>2698</v>
      </c>
      <c r="B195">
        <v>98.381258000000003</v>
      </c>
      <c r="C195">
        <v>7.8789049999999996</v>
      </c>
    </row>
    <row r="196" spans="1:3" x14ac:dyDescent="0.25">
      <c r="A196" t="s">
        <v>594</v>
      </c>
      <c r="B196">
        <v>98.348740200000094</v>
      </c>
      <c r="C196">
        <v>7.9999640999999997</v>
      </c>
    </row>
    <row r="197" spans="1:3" x14ac:dyDescent="0.25">
      <c r="A197" t="s">
        <v>2699</v>
      </c>
      <c r="B197">
        <v>98.367658200000093</v>
      </c>
      <c r="C197">
        <v>7.9016469999999996</v>
      </c>
    </row>
    <row r="198" spans="1:3" x14ac:dyDescent="0.25">
      <c r="A198" t="s">
        <v>594</v>
      </c>
      <c r="B198">
        <v>98.5880413</v>
      </c>
      <c r="C198">
        <v>7.9752049999999999</v>
      </c>
    </row>
    <row r="199" spans="1:3" x14ac:dyDescent="0.25">
      <c r="A199" t="s">
        <v>2700</v>
      </c>
      <c r="B199">
        <v>98.389124300000006</v>
      </c>
      <c r="C199">
        <v>7.8978843999999997</v>
      </c>
    </row>
    <row r="200" spans="1:3" x14ac:dyDescent="0.25">
      <c r="A200" t="s">
        <v>2701</v>
      </c>
      <c r="B200">
        <v>98.741829800000005</v>
      </c>
      <c r="C200">
        <v>8.386412</v>
      </c>
    </row>
    <row r="201" spans="1:3" x14ac:dyDescent="0.25">
      <c r="A201" t="s">
        <v>2702</v>
      </c>
      <c r="B201">
        <v>98.893622000000093</v>
      </c>
      <c r="C201">
        <v>8.0875841000000008</v>
      </c>
    </row>
    <row r="202" spans="1:3" x14ac:dyDescent="0.25">
      <c r="A202" t="s">
        <v>591</v>
      </c>
      <c r="B202">
        <v>98.927096000000006</v>
      </c>
      <c r="C202">
        <v>8.1078539999999997</v>
      </c>
    </row>
    <row r="203" spans="1:3" x14ac:dyDescent="0.25">
      <c r="A203" t="s">
        <v>594</v>
      </c>
      <c r="B203">
        <v>98.916339300000004</v>
      </c>
      <c r="C203">
        <v>8.0697837999999997</v>
      </c>
    </row>
    <row r="204" spans="1:3" x14ac:dyDescent="0.25">
      <c r="A204" t="s">
        <v>2703</v>
      </c>
      <c r="B204">
        <v>98.531561699999997</v>
      </c>
      <c r="C204">
        <v>8.4554408999999993</v>
      </c>
    </row>
    <row r="205" spans="1:3" x14ac:dyDescent="0.25">
      <c r="A205" t="s">
        <v>2704</v>
      </c>
      <c r="B205">
        <v>98.305858900000004</v>
      </c>
      <c r="C205">
        <v>7.9033264000000001</v>
      </c>
    </row>
    <row r="206" spans="1:3" x14ac:dyDescent="0.25">
      <c r="A206" t="s">
        <v>594</v>
      </c>
      <c r="B206">
        <v>99.646289499999995</v>
      </c>
      <c r="C206">
        <v>12.907042199999999</v>
      </c>
    </row>
    <row r="207" spans="1:3" x14ac:dyDescent="0.25">
      <c r="A207" t="s">
        <v>2705</v>
      </c>
      <c r="B207">
        <v>99.898267600000096</v>
      </c>
      <c r="C207">
        <v>12.975489400000001</v>
      </c>
    </row>
    <row r="208" spans="1:3" x14ac:dyDescent="0.25">
      <c r="A208" t="s">
        <v>2706</v>
      </c>
      <c r="B208">
        <v>99.914508999999995</v>
      </c>
      <c r="C208">
        <v>13.116058799999999</v>
      </c>
    </row>
    <row r="209" spans="1:3" x14ac:dyDescent="0.25">
      <c r="A209" t="s">
        <v>594</v>
      </c>
      <c r="B209">
        <v>99.733328900000103</v>
      </c>
      <c r="C209">
        <v>13.0088326</v>
      </c>
    </row>
    <row r="210" spans="1:3" x14ac:dyDescent="0.25">
      <c r="A210" t="s">
        <v>594</v>
      </c>
      <c r="B210">
        <v>99.8797552999999</v>
      </c>
      <c r="C210">
        <v>12.970731799999999</v>
      </c>
    </row>
    <row r="211" spans="1:3" x14ac:dyDescent="0.25">
      <c r="A211" t="s">
        <v>2707</v>
      </c>
      <c r="B211">
        <v>99.956510899999998</v>
      </c>
      <c r="C211">
        <v>13.106770900000001</v>
      </c>
    </row>
    <row r="212" spans="1:3" x14ac:dyDescent="0.25">
      <c r="A212" t="s">
        <v>591</v>
      </c>
      <c r="B212">
        <v>99.852758699999995</v>
      </c>
      <c r="C212">
        <v>12.8953027</v>
      </c>
    </row>
    <row r="213" spans="1:3" x14ac:dyDescent="0.25">
      <c r="A213" t="s">
        <v>2708</v>
      </c>
      <c r="B213">
        <v>99.800781299999898</v>
      </c>
      <c r="C213">
        <v>12.8126487</v>
      </c>
    </row>
    <row r="214" spans="1:3" x14ac:dyDescent="0.25">
      <c r="A214" t="s">
        <v>2709</v>
      </c>
      <c r="B214">
        <v>100.4297935</v>
      </c>
      <c r="C214">
        <v>14.883528699999999</v>
      </c>
    </row>
    <row r="215" spans="1:3" x14ac:dyDescent="0.25">
      <c r="A215" t="s">
        <v>594</v>
      </c>
      <c r="B215">
        <v>100.47315930000001</v>
      </c>
      <c r="C215">
        <v>14.661978</v>
      </c>
    </row>
    <row r="216" spans="1:3" x14ac:dyDescent="0.25">
      <c r="A216" t="s">
        <v>2710</v>
      </c>
      <c r="B216">
        <v>100.3879092</v>
      </c>
      <c r="C216">
        <v>14.7637806</v>
      </c>
    </row>
    <row r="217" spans="1:3" x14ac:dyDescent="0.25">
      <c r="A217" t="s">
        <v>594</v>
      </c>
      <c r="B217">
        <v>100.589294</v>
      </c>
      <c r="C217">
        <v>14.583064</v>
      </c>
    </row>
    <row r="218" spans="1:3" x14ac:dyDescent="0.25">
      <c r="A218" t="s">
        <v>596</v>
      </c>
      <c r="B218">
        <v>100.3395395</v>
      </c>
      <c r="C218">
        <v>14.595723</v>
      </c>
    </row>
    <row r="219" spans="1:3" x14ac:dyDescent="0.25">
      <c r="A219" t="s">
        <v>2711</v>
      </c>
      <c r="B219">
        <v>100.56096100000001</v>
      </c>
      <c r="C219">
        <v>15.046523000000001</v>
      </c>
    </row>
    <row r="220" spans="1:3" x14ac:dyDescent="0.25">
      <c r="A220" t="s">
        <v>594</v>
      </c>
      <c r="B220">
        <v>99.923190100000099</v>
      </c>
      <c r="C220">
        <v>14.7011121</v>
      </c>
    </row>
    <row r="221" spans="1:3" x14ac:dyDescent="0.25">
      <c r="A221" t="s">
        <v>594</v>
      </c>
      <c r="B221">
        <v>100.0146919</v>
      </c>
      <c r="C221">
        <v>14.845809300000001</v>
      </c>
    </row>
    <row r="222" spans="1:3" x14ac:dyDescent="0.25">
      <c r="A222" t="s">
        <v>2712</v>
      </c>
      <c r="B222">
        <v>100.09118100000001</v>
      </c>
      <c r="C222">
        <v>14.758571</v>
      </c>
    </row>
    <row r="223" spans="1:3" x14ac:dyDescent="0.25">
      <c r="A223" t="s">
        <v>2713</v>
      </c>
      <c r="B223">
        <v>100.1128157</v>
      </c>
      <c r="C223">
        <v>14.8040871</v>
      </c>
    </row>
    <row r="224" spans="1:3" x14ac:dyDescent="0.25">
      <c r="A224" t="s">
        <v>594</v>
      </c>
      <c r="B224">
        <v>99.979847300000003</v>
      </c>
      <c r="C224">
        <v>14.8684949</v>
      </c>
    </row>
    <row r="225" spans="1:3" x14ac:dyDescent="0.25">
      <c r="A225" t="s">
        <v>590</v>
      </c>
      <c r="B225">
        <v>100.0924054</v>
      </c>
      <c r="C225">
        <v>14.8461409</v>
      </c>
    </row>
    <row r="226" spans="1:3" x14ac:dyDescent="0.25">
      <c r="A226" t="s">
        <v>593</v>
      </c>
      <c r="B226">
        <v>100.147955</v>
      </c>
      <c r="C226">
        <v>14.620798000000001</v>
      </c>
    </row>
    <row r="227" spans="1:3" x14ac:dyDescent="0.25">
      <c r="A227" t="s">
        <v>597</v>
      </c>
      <c r="B227">
        <v>99.874182000000005</v>
      </c>
      <c r="C227">
        <v>14.635524</v>
      </c>
    </row>
    <row r="228" spans="1:3" x14ac:dyDescent="0.25">
      <c r="A228" t="s">
        <v>2714</v>
      </c>
      <c r="B228">
        <v>100.0761387</v>
      </c>
      <c r="C228">
        <v>14.9907538</v>
      </c>
    </row>
    <row r="229" spans="1:3" x14ac:dyDescent="0.25">
      <c r="A229" t="s">
        <v>2715</v>
      </c>
      <c r="B229">
        <v>99.741714599999995</v>
      </c>
      <c r="C229">
        <v>14.8436711</v>
      </c>
    </row>
    <row r="230" spans="1:3" x14ac:dyDescent="0.25">
      <c r="A230" t="s">
        <v>594</v>
      </c>
      <c r="B230">
        <v>100.04208199999999</v>
      </c>
      <c r="C230">
        <v>15.258535999999999</v>
      </c>
    </row>
    <row r="231" spans="1:3" x14ac:dyDescent="0.25">
      <c r="A231" t="s">
        <v>2716</v>
      </c>
      <c r="B231">
        <v>100.141952</v>
      </c>
      <c r="C231">
        <v>15.176282799999999</v>
      </c>
    </row>
    <row r="232" spans="1:3" x14ac:dyDescent="0.25">
      <c r="A232" t="s">
        <v>222</v>
      </c>
      <c r="B232">
        <v>100.105036</v>
      </c>
      <c r="C232">
        <v>15.236523</v>
      </c>
    </row>
    <row r="233" spans="1:3" x14ac:dyDescent="0.25">
      <c r="A233" t="s">
        <v>2717</v>
      </c>
      <c r="B233">
        <v>100.12881299999999</v>
      </c>
      <c r="C233">
        <v>15.188466999999999</v>
      </c>
    </row>
    <row r="234" spans="1:3" x14ac:dyDescent="0.25">
      <c r="A234" t="s">
        <v>2718</v>
      </c>
      <c r="B234">
        <v>100.1538888</v>
      </c>
      <c r="C234">
        <v>15.3768995</v>
      </c>
    </row>
    <row r="235" spans="1:3" x14ac:dyDescent="0.25">
      <c r="A235" t="s">
        <v>2719</v>
      </c>
      <c r="B235">
        <v>100.33932299999999</v>
      </c>
      <c r="C235">
        <v>15.0216244</v>
      </c>
    </row>
    <row r="236" spans="1:3" x14ac:dyDescent="0.25">
      <c r="A236" t="s">
        <v>594</v>
      </c>
      <c r="B236">
        <v>100.13020419999999</v>
      </c>
      <c r="C236">
        <v>15.6343882</v>
      </c>
    </row>
    <row r="237" spans="1:3" x14ac:dyDescent="0.25">
      <c r="A237" t="s">
        <v>2720</v>
      </c>
      <c r="B237">
        <v>102.026112</v>
      </c>
      <c r="C237">
        <v>15.798992999999999</v>
      </c>
    </row>
    <row r="238" spans="1:3" x14ac:dyDescent="0.25">
      <c r="A238" t="s">
        <v>2721</v>
      </c>
      <c r="B238">
        <v>102.021034</v>
      </c>
      <c r="C238">
        <v>15.850641</v>
      </c>
    </row>
    <row r="239" spans="1:3" x14ac:dyDescent="0.25">
      <c r="A239" t="s">
        <v>2722</v>
      </c>
      <c r="B239">
        <v>102.061066</v>
      </c>
      <c r="C239">
        <v>15.838839999999999</v>
      </c>
    </row>
    <row r="240" spans="1:3" x14ac:dyDescent="0.25">
      <c r="A240" t="s">
        <v>594</v>
      </c>
      <c r="B240">
        <v>102.0247504</v>
      </c>
      <c r="C240">
        <v>15.765996299999999</v>
      </c>
    </row>
    <row r="241" spans="1:3" x14ac:dyDescent="0.25">
      <c r="A241" t="s">
        <v>2723</v>
      </c>
      <c r="B241">
        <v>102.02075499999999</v>
      </c>
      <c r="C241">
        <v>15.728617</v>
      </c>
    </row>
    <row r="242" spans="1:3" x14ac:dyDescent="0.25">
      <c r="A242" t="s">
        <v>594</v>
      </c>
      <c r="B242">
        <v>101.991443</v>
      </c>
      <c r="C242">
        <v>15.790910999999999</v>
      </c>
    </row>
    <row r="243" spans="1:3" x14ac:dyDescent="0.25">
      <c r="A243" t="s">
        <v>2724</v>
      </c>
      <c r="B243">
        <v>99.474449999999905</v>
      </c>
      <c r="C243">
        <v>18.276067999999999</v>
      </c>
    </row>
    <row r="244" spans="1:3" x14ac:dyDescent="0.25">
      <c r="A244" t="s">
        <v>2725</v>
      </c>
      <c r="B244">
        <v>99.463880099999997</v>
      </c>
      <c r="C244">
        <v>18.259688300000001</v>
      </c>
    </row>
    <row r="245" spans="1:3" x14ac:dyDescent="0.25">
      <c r="A245" t="s">
        <v>2586</v>
      </c>
      <c r="B245">
        <v>99.530081699999997</v>
      </c>
      <c r="C245">
        <v>18.268576700000001</v>
      </c>
    </row>
    <row r="246" spans="1:3" x14ac:dyDescent="0.25">
      <c r="A246" t="s">
        <v>2603</v>
      </c>
      <c r="B246">
        <v>99.509056200000003</v>
      </c>
      <c r="C246">
        <v>18.290222799999999</v>
      </c>
    </row>
    <row r="247" spans="1:3" x14ac:dyDescent="0.25">
      <c r="A247" t="s">
        <v>2726</v>
      </c>
      <c r="B247">
        <v>99.498127999999994</v>
      </c>
      <c r="C247">
        <v>18.272125200000001</v>
      </c>
    </row>
    <row r="248" spans="1:3" x14ac:dyDescent="0.25">
      <c r="A248" t="s">
        <v>2727</v>
      </c>
      <c r="B248">
        <v>99.424385999999998</v>
      </c>
      <c r="C248">
        <v>18.218352899999999</v>
      </c>
    </row>
    <row r="249" spans="1:3" x14ac:dyDescent="0.25">
      <c r="A249" t="s">
        <v>2728</v>
      </c>
      <c r="B249">
        <v>99.403162000000094</v>
      </c>
      <c r="C249">
        <v>18.159220000000001</v>
      </c>
    </row>
    <row r="250" spans="1:3" x14ac:dyDescent="0.25">
      <c r="A250" t="s">
        <v>2729</v>
      </c>
      <c r="B250">
        <v>100.7778672</v>
      </c>
      <c r="C250">
        <v>18.801494099999999</v>
      </c>
    </row>
    <row r="251" spans="1:3" x14ac:dyDescent="0.25">
      <c r="A251" t="s">
        <v>2730</v>
      </c>
      <c r="B251">
        <v>100.80478189999999</v>
      </c>
      <c r="C251">
        <v>19.095996199999998</v>
      </c>
    </row>
    <row r="252" spans="1:3" x14ac:dyDescent="0.25">
      <c r="A252" t="s">
        <v>594</v>
      </c>
      <c r="B252">
        <v>101.72400589999999</v>
      </c>
      <c r="C252">
        <v>17.477678699999998</v>
      </c>
    </row>
    <row r="253" spans="1:3" x14ac:dyDescent="0.25">
      <c r="B253">
        <v>101.78106699999999</v>
      </c>
      <c r="C253">
        <v>17.301404999999999</v>
      </c>
    </row>
    <row r="254" spans="1:3" x14ac:dyDescent="0.25">
      <c r="A254" t="s">
        <v>594</v>
      </c>
      <c r="B254">
        <v>101.727788</v>
      </c>
      <c r="C254">
        <v>17.488223000000001</v>
      </c>
    </row>
    <row r="255" spans="1:3" x14ac:dyDescent="0.25">
      <c r="A255" t="s">
        <v>2731</v>
      </c>
      <c r="B255">
        <v>99.874216099999998</v>
      </c>
      <c r="C255">
        <v>12.2898263</v>
      </c>
    </row>
    <row r="256" spans="1:3" x14ac:dyDescent="0.25">
      <c r="A256" t="s">
        <v>2732</v>
      </c>
      <c r="B256">
        <v>99.923687999999999</v>
      </c>
      <c r="C256">
        <v>12.404483000000001</v>
      </c>
    </row>
    <row r="257" spans="1:3" x14ac:dyDescent="0.25">
      <c r="A257" t="s">
        <v>594</v>
      </c>
      <c r="B257">
        <v>99.928199800000002</v>
      </c>
      <c r="C257">
        <v>12.370340300000001</v>
      </c>
    </row>
    <row r="258" spans="1:3" x14ac:dyDescent="0.25">
      <c r="A258" t="s">
        <v>594</v>
      </c>
      <c r="B258">
        <v>99.955366400000003</v>
      </c>
      <c r="C258">
        <v>12.574023</v>
      </c>
    </row>
    <row r="259" spans="1:3" x14ac:dyDescent="0.25">
      <c r="A259" t="s">
        <v>2733</v>
      </c>
      <c r="B259">
        <v>102.79069699999999</v>
      </c>
      <c r="C259">
        <v>17.419616399999999</v>
      </c>
    </row>
    <row r="260" spans="1:3" x14ac:dyDescent="0.25">
      <c r="A260" t="s">
        <v>2643</v>
      </c>
      <c r="B260">
        <v>102.79322999999999</v>
      </c>
      <c r="C260">
        <v>17.452524</v>
      </c>
    </row>
    <row r="261" spans="1:3" x14ac:dyDescent="0.25">
      <c r="A261" t="s">
        <v>594</v>
      </c>
      <c r="B261">
        <v>102.8208351</v>
      </c>
      <c r="C261">
        <v>17.357811000000002</v>
      </c>
    </row>
    <row r="262" spans="1:3" x14ac:dyDescent="0.25">
      <c r="A262" t="s">
        <v>2734</v>
      </c>
      <c r="B262">
        <v>103.11257670000001</v>
      </c>
      <c r="C262">
        <v>17.362329899999999</v>
      </c>
    </row>
    <row r="263" spans="1:3" x14ac:dyDescent="0.25">
      <c r="A263" t="s">
        <v>591</v>
      </c>
      <c r="B263">
        <v>102.69658</v>
      </c>
      <c r="C263">
        <v>17.451763700000001</v>
      </c>
    </row>
    <row r="264" spans="1:3" x14ac:dyDescent="0.25">
      <c r="A264" t="s">
        <v>2735</v>
      </c>
      <c r="B264">
        <v>102.747728</v>
      </c>
      <c r="C264">
        <v>17.882384299999998</v>
      </c>
    </row>
    <row r="265" spans="1:3" x14ac:dyDescent="0.25">
      <c r="A265" t="s">
        <v>594</v>
      </c>
      <c r="B265">
        <v>102.579859</v>
      </c>
      <c r="C265">
        <v>17.846703000000002</v>
      </c>
    </row>
    <row r="266" spans="1:3" x14ac:dyDescent="0.25">
      <c r="A266" t="s">
        <v>2736</v>
      </c>
      <c r="B266">
        <v>103.63133860000001</v>
      </c>
      <c r="C266">
        <v>16.058209000000002</v>
      </c>
    </row>
    <row r="267" spans="1:3" x14ac:dyDescent="0.25">
      <c r="A267" t="s">
        <v>2737</v>
      </c>
      <c r="B267">
        <v>101.139307</v>
      </c>
      <c r="C267">
        <v>16.401371999999999</v>
      </c>
    </row>
    <row r="268" spans="1:3" x14ac:dyDescent="0.25">
      <c r="A268" t="s">
        <v>2738</v>
      </c>
      <c r="B268">
        <v>101.158997</v>
      </c>
      <c r="C268">
        <v>16.482914999999998</v>
      </c>
    </row>
    <row r="269" spans="1:3" x14ac:dyDescent="0.25">
      <c r="A269" t="s">
        <v>591</v>
      </c>
      <c r="B269">
        <v>101.16902</v>
      </c>
      <c r="C269">
        <v>16.396754999999999</v>
      </c>
    </row>
    <row r="270" spans="1:3" x14ac:dyDescent="0.25">
      <c r="A270" t="s">
        <v>2739</v>
      </c>
      <c r="B270">
        <v>100.6194814</v>
      </c>
      <c r="C270">
        <v>16.142743100000001</v>
      </c>
    </row>
    <row r="271" spans="1:3" x14ac:dyDescent="0.25">
      <c r="A271" t="s">
        <v>2740</v>
      </c>
      <c r="B271">
        <v>101.07027770000001</v>
      </c>
      <c r="C271">
        <v>16.067940700000001</v>
      </c>
    </row>
    <row r="272" spans="1:3" x14ac:dyDescent="0.25">
      <c r="A272" t="s">
        <v>594</v>
      </c>
      <c r="B272">
        <v>101.027078</v>
      </c>
      <c r="C272">
        <v>15.911246999999999</v>
      </c>
    </row>
    <row r="273" spans="1:3" x14ac:dyDescent="0.25">
      <c r="A273" t="s">
        <v>591</v>
      </c>
      <c r="B273">
        <v>101.18605909999999</v>
      </c>
      <c r="C273">
        <v>16.040923100000001</v>
      </c>
    </row>
    <row r="274" spans="1:3" x14ac:dyDescent="0.25">
      <c r="A274" t="s">
        <v>2741</v>
      </c>
      <c r="B274">
        <v>103.37075299999999</v>
      </c>
      <c r="C274">
        <v>15.838022</v>
      </c>
    </row>
    <row r="275" spans="1:3" x14ac:dyDescent="0.25">
      <c r="A275" t="s">
        <v>594</v>
      </c>
      <c r="B275">
        <v>103.5001024</v>
      </c>
      <c r="C275">
        <v>16.424206399999999</v>
      </c>
    </row>
    <row r="276" spans="1:3" x14ac:dyDescent="0.25">
      <c r="A276" t="s">
        <v>2742</v>
      </c>
      <c r="B276">
        <v>103.4949177</v>
      </c>
      <c r="C276">
        <v>16.430273199999998</v>
      </c>
    </row>
    <row r="277" spans="1:3" x14ac:dyDescent="0.25">
      <c r="A277" t="s">
        <v>594</v>
      </c>
      <c r="B277">
        <v>103.512327</v>
      </c>
      <c r="C277">
        <v>16.433603000000002</v>
      </c>
    </row>
    <row r="278" spans="1:3" x14ac:dyDescent="0.25">
      <c r="A278" t="s">
        <v>2743</v>
      </c>
      <c r="B278">
        <v>104.0289492</v>
      </c>
      <c r="C278">
        <v>15.725294399999999</v>
      </c>
    </row>
    <row r="279" spans="1:3" x14ac:dyDescent="0.25">
      <c r="A279" t="s">
        <v>2744</v>
      </c>
      <c r="B279">
        <v>104.15307249999999</v>
      </c>
      <c r="C279">
        <v>15.7853847</v>
      </c>
    </row>
    <row r="280" spans="1:3" x14ac:dyDescent="0.25">
      <c r="A280" t="s">
        <v>2745</v>
      </c>
      <c r="B280">
        <v>104.13901199999999</v>
      </c>
      <c r="C280">
        <v>15.800005000000001</v>
      </c>
    </row>
    <row r="281" spans="1:3" x14ac:dyDescent="0.25">
      <c r="A281" t="s">
        <v>594</v>
      </c>
      <c r="B281">
        <v>104.85420999999999</v>
      </c>
      <c r="C281">
        <v>15.237456</v>
      </c>
    </row>
    <row r="282" spans="1:3" x14ac:dyDescent="0.25">
      <c r="A282" t="s">
        <v>2746</v>
      </c>
      <c r="B282">
        <v>104.8582313</v>
      </c>
      <c r="C282">
        <v>15.180898900000001</v>
      </c>
    </row>
    <row r="283" spans="1:3" x14ac:dyDescent="0.25">
      <c r="A283" t="s">
        <v>2747</v>
      </c>
      <c r="B283">
        <v>104.8751845</v>
      </c>
      <c r="C283">
        <v>15.172170700000001</v>
      </c>
    </row>
    <row r="284" spans="1:3" x14ac:dyDescent="0.25">
      <c r="A284" t="s">
        <v>2748</v>
      </c>
      <c r="B284">
        <v>104.84237330000001</v>
      </c>
      <c r="C284">
        <v>15.2705161</v>
      </c>
    </row>
    <row r="285" spans="1:3" x14ac:dyDescent="0.25">
      <c r="A285" t="s">
        <v>2749</v>
      </c>
      <c r="B285">
        <v>99.560480200000001</v>
      </c>
      <c r="C285">
        <v>13.9948558</v>
      </c>
    </row>
    <row r="286" spans="1:3" x14ac:dyDescent="0.25">
      <c r="A286" t="s">
        <v>2750</v>
      </c>
      <c r="B286">
        <v>99.505243199999995</v>
      </c>
      <c r="C286">
        <v>14.0503225</v>
      </c>
    </row>
    <row r="287" spans="1:3" x14ac:dyDescent="0.25">
      <c r="A287" t="s">
        <v>594</v>
      </c>
      <c r="B287">
        <v>99.436962300000005</v>
      </c>
      <c r="C287">
        <v>14.051403000000001</v>
      </c>
    </row>
    <row r="288" spans="1:3" x14ac:dyDescent="0.25">
      <c r="A288" t="s">
        <v>2749</v>
      </c>
      <c r="B288">
        <v>99.654730000000001</v>
      </c>
      <c r="C288">
        <v>13.976508000000001</v>
      </c>
    </row>
    <row r="289" spans="1:3" x14ac:dyDescent="0.25">
      <c r="A289" t="s">
        <v>2751</v>
      </c>
      <c r="B289">
        <v>99.700287500000101</v>
      </c>
      <c r="C289">
        <v>14.1321621</v>
      </c>
    </row>
    <row r="290" spans="1:3" x14ac:dyDescent="0.25">
      <c r="A290" t="s">
        <v>2752</v>
      </c>
      <c r="B290">
        <v>99.684534200000002</v>
      </c>
      <c r="C290">
        <v>13.8799305</v>
      </c>
    </row>
    <row r="291" spans="1:3" x14ac:dyDescent="0.25">
      <c r="A291" t="s">
        <v>594</v>
      </c>
      <c r="B291">
        <v>99.752872800000006</v>
      </c>
      <c r="C291">
        <v>13.982995499999999</v>
      </c>
    </row>
    <row r="292" spans="1:3" x14ac:dyDescent="0.25">
      <c r="A292" t="s">
        <v>2753</v>
      </c>
      <c r="B292">
        <v>99.753815799999998</v>
      </c>
      <c r="C292">
        <v>13.9672961</v>
      </c>
    </row>
    <row r="293" spans="1:3" x14ac:dyDescent="0.25">
      <c r="A293" t="s">
        <v>2754</v>
      </c>
      <c r="B293">
        <v>99.505105</v>
      </c>
      <c r="C293">
        <v>14.0505</v>
      </c>
    </row>
    <row r="294" spans="1:3" x14ac:dyDescent="0.25">
      <c r="A294" t="s">
        <v>2755</v>
      </c>
      <c r="B294">
        <v>99.926330199999896</v>
      </c>
      <c r="C294">
        <v>14.1688901</v>
      </c>
    </row>
    <row r="295" spans="1:3" x14ac:dyDescent="0.25">
      <c r="A295" t="s">
        <v>594</v>
      </c>
      <c r="B295">
        <v>99.880520299999901</v>
      </c>
      <c r="C295">
        <v>14.126587000000001</v>
      </c>
    </row>
    <row r="296" spans="1:3" x14ac:dyDescent="0.25">
      <c r="A296" t="s">
        <v>2586</v>
      </c>
      <c r="B296">
        <v>100.632818</v>
      </c>
      <c r="C296">
        <v>14.32002</v>
      </c>
    </row>
    <row r="297" spans="1:3" x14ac:dyDescent="0.25">
      <c r="A297" t="s">
        <v>594</v>
      </c>
      <c r="B297">
        <v>100.5861864</v>
      </c>
      <c r="C297">
        <v>14.353333900000001</v>
      </c>
    </row>
    <row r="298" spans="1:3" x14ac:dyDescent="0.25">
      <c r="A298" t="s">
        <v>594</v>
      </c>
      <c r="B298">
        <v>100.612308</v>
      </c>
      <c r="C298">
        <v>14.253064</v>
      </c>
    </row>
    <row r="299" spans="1:3" x14ac:dyDescent="0.25">
      <c r="A299" t="s">
        <v>594</v>
      </c>
      <c r="B299">
        <v>100.48733230000001</v>
      </c>
      <c r="C299">
        <v>14.3319992</v>
      </c>
    </row>
    <row r="300" spans="1:3" x14ac:dyDescent="0.25">
      <c r="A300" t="s">
        <v>2756</v>
      </c>
      <c r="B300">
        <v>100.5274172</v>
      </c>
      <c r="C300">
        <v>14.3311417</v>
      </c>
    </row>
    <row r="301" spans="1:3" x14ac:dyDescent="0.25">
      <c r="A301" t="s">
        <v>594</v>
      </c>
      <c r="B301">
        <v>100.6129198</v>
      </c>
      <c r="C301">
        <v>14.233247499999999</v>
      </c>
    </row>
    <row r="302" spans="1:3" x14ac:dyDescent="0.25">
      <c r="A302" t="s">
        <v>594</v>
      </c>
      <c r="B302">
        <v>100.628253</v>
      </c>
      <c r="C302">
        <v>14.185674000000001</v>
      </c>
    </row>
    <row r="303" spans="1:3" x14ac:dyDescent="0.25">
      <c r="A303" t="s">
        <v>594</v>
      </c>
      <c r="B303">
        <v>100.6181637</v>
      </c>
      <c r="C303">
        <v>14.107108500000001</v>
      </c>
    </row>
    <row r="304" spans="1:3" x14ac:dyDescent="0.25">
      <c r="A304" t="s">
        <v>2757</v>
      </c>
      <c r="B304">
        <v>100.837492</v>
      </c>
      <c r="C304">
        <v>14.315533</v>
      </c>
    </row>
    <row r="305" spans="1:3" x14ac:dyDescent="0.25">
      <c r="A305" t="s">
        <v>2758</v>
      </c>
      <c r="B305">
        <v>100.607846</v>
      </c>
      <c r="C305">
        <v>14.445663</v>
      </c>
    </row>
    <row r="306" spans="1:3" x14ac:dyDescent="0.25">
      <c r="A306" t="s">
        <v>2586</v>
      </c>
      <c r="B306">
        <v>100.962647</v>
      </c>
      <c r="C306">
        <v>14.549923400000001</v>
      </c>
    </row>
    <row r="307" spans="1:3" x14ac:dyDescent="0.25">
      <c r="A307" t="s">
        <v>2759</v>
      </c>
      <c r="B307">
        <v>100.901354</v>
      </c>
      <c r="C307">
        <v>14.579995</v>
      </c>
    </row>
    <row r="308" spans="1:3" x14ac:dyDescent="0.25">
      <c r="A308" t="s">
        <v>2586</v>
      </c>
      <c r="B308">
        <v>100.895895</v>
      </c>
      <c r="C308">
        <v>14.598898</v>
      </c>
    </row>
    <row r="309" spans="1:3" x14ac:dyDescent="0.25">
      <c r="A309" t="s">
        <v>594</v>
      </c>
      <c r="B309">
        <v>100.9018445</v>
      </c>
      <c r="C309">
        <v>14.453089</v>
      </c>
    </row>
    <row r="310" spans="1:3" x14ac:dyDescent="0.25">
      <c r="A310" t="s">
        <v>594</v>
      </c>
      <c r="B310">
        <v>100.94148300000001</v>
      </c>
      <c r="C310">
        <v>14.551617999999999</v>
      </c>
    </row>
    <row r="311" spans="1:3" x14ac:dyDescent="0.25">
      <c r="A311" t="s">
        <v>2586</v>
      </c>
      <c r="B311">
        <v>101.01008040000001</v>
      </c>
      <c r="C311">
        <v>14.5837904</v>
      </c>
    </row>
    <row r="312" spans="1:3" x14ac:dyDescent="0.25">
      <c r="A312" t="s">
        <v>594</v>
      </c>
      <c r="B312">
        <v>101.05547249999999</v>
      </c>
      <c r="C312">
        <v>14.6024356</v>
      </c>
    </row>
    <row r="313" spans="1:3" x14ac:dyDescent="0.25">
      <c r="A313" t="s">
        <v>2760</v>
      </c>
      <c r="B313">
        <v>100.9796674</v>
      </c>
      <c r="C313">
        <v>14.5860421</v>
      </c>
    </row>
    <row r="314" spans="1:3" x14ac:dyDescent="0.25">
      <c r="A314" t="s">
        <v>2761</v>
      </c>
      <c r="B314">
        <v>101.071383</v>
      </c>
      <c r="C314">
        <v>14.246810999999999</v>
      </c>
    </row>
    <row r="315" spans="1:3" x14ac:dyDescent="0.25">
      <c r="A315" t="s">
        <v>2762</v>
      </c>
      <c r="B315">
        <v>101.4357674</v>
      </c>
      <c r="C315">
        <v>14.7211926</v>
      </c>
    </row>
    <row r="316" spans="1:3" x14ac:dyDescent="0.25">
      <c r="A316" t="s">
        <v>2763</v>
      </c>
      <c r="B316">
        <v>101.62168200000001</v>
      </c>
      <c r="C316">
        <v>14.844077</v>
      </c>
    </row>
    <row r="317" spans="1:3" x14ac:dyDescent="0.25">
      <c r="A317" t="s">
        <v>2764</v>
      </c>
      <c r="B317">
        <v>101.3857067</v>
      </c>
      <c r="C317">
        <v>14.658794500000001</v>
      </c>
    </row>
    <row r="318" spans="1:3" x14ac:dyDescent="0.25">
      <c r="A318" t="s">
        <v>2765</v>
      </c>
      <c r="B318">
        <v>99.183134699999997</v>
      </c>
      <c r="C318">
        <v>10.491835500000001</v>
      </c>
    </row>
    <row r="319" spans="1:3" x14ac:dyDescent="0.25">
      <c r="A319" t="s">
        <v>2766</v>
      </c>
      <c r="B319">
        <v>99.121660800000001</v>
      </c>
      <c r="C319">
        <v>10.4944346</v>
      </c>
    </row>
    <row r="320" spans="1:3" x14ac:dyDescent="0.25">
      <c r="A320" t="s">
        <v>2765</v>
      </c>
      <c r="B320">
        <v>99.136964500000005</v>
      </c>
      <c r="C320">
        <v>10.5021442</v>
      </c>
    </row>
    <row r="321" spans="1:3" x14ac:dyDescent="0.25">
      <c r="A321" t="s">
        <v>2767</v>
      </c>
      <c r="B321">
        <v>99.115488999999997</v>
      </c>
      <c r="C321">
        <v>10.560561999999999</v>
      </c>
    </row>
    <row r="322" spans="1:3" x14ac:dyDescent="0.25">
      <c r="A322" t="s">
        <v>2768</v>
      </c>
      <c r="B322">
        <v>99.313916999999904</v>
      </c>
      <c r="C322">
        <v>10.712054999999999</v>
      </c>
    </row>
    <row r="323" spans="1:3" x14ac:dyDescent="0.25">
      <c r="A323" t="s">
        <v>2618</v>
      </c>
      <c r="B323">
        <v>99.136980899999998</v>
      </c>
      <c r="C323">
        <v>10.502040900000001</v>
      </c>
    </row>
    <row r="324" spans="1:3" x14ac:dyDescent="0.25">
      <c r="A324" t="s">
        <v>594</v>
      </c>
      <c r="B324">
        <v>99.272143</v>
      </c>
      <c r="C324">
        <v>10.602562000000001</v>
      </c>
    </row>
    <row r="325" spans="1:3" x14ac:dyDescent="0.25">
      <c r="A325" t="s">
        <v>2769</v>
      </c>
      <c r="B325">
        <v>99.352916999999906</v>
      </c>
      <c r="C325">
        <v>9.1549949999999995</v>
      </c>
    </row>
    <row r="326" spans="1:3" x14ac:dyDescent="0.25">
      <c r="A326" t="s">
        <v>2770</v>
      </c>
      <c r="B326">
        <v>99.380636099999904</v>
      </c>
      <c r="C326">
        <v>9.1485350000000007</v>
      </c>
    </row>
    <row r="327" spans="1:3" x14ac:dyDescent="0.25">
      <c r="A327" t="s">
        <v>2771</v>
      </c>
      <c r="B327">
        <v>99.233658399999996</v>
      </c>
      <c r="C327">
        <v>9.1071963999999994</v>
      </c>
    </row>
    <row r="328" spans="1:3" x14ac:dyDescent="0.25">
      <c r="A328" t="s">
        <v>2620</v>
      </c>
      <c r="B328">
        <v>99.297640799999996</v>
      </c>
      <c r="C328">
        <v>9.0987805999999996</v>
      </c>
    </row>
    <row r="329" spans="1:3" x14ac:dyDescent="0.25">
      <c r="A329" t="s">
        <v>594</v>
      </c>
      <c r="B329">
        <v>99.243516999999997</v>
      </c>
      <c r="C329">
        <v>9.1374189999999995</v>
      </c>
    </row>
    <row r="330" spans="1:3" x14ac:dyDescent="0.25">
      <c r="A330" t="s">
        <v>594</v>
      </c>
      <c r="B330">
        <v>99.161010000000005</v>
      </c>
      <c r="C330">
        <v>9.1693390000000008</v>
      </c>
    </row>
    <row r="331" spans="1:3" x14ac:dyDescent="0.25">
      <c r="A331" t="s">
        <v>594</v>
      </c>
      <c r="B331">
        <v>99.310658399999994</v>
      </c>
      <c r="C331">
        <v>9.1221008999999995</v>
      </c>
    </row>
    <row r="332" spans="1:3" x14ac:dyDescent="0.25">
      <c r="A332" t="s">
        <v>594</v>
      </c>
      <c r="B332">
        <v>99.680351999999999</v>
      </c>
      <c r="C332">
        <v>9.2071649999999998</v>
      </c>
    </row>
    <row r="333" spans="1:3" x14ac:dyDescent="0.25">
      <c r="A333" t="s">
        <v>2772</v>
      </c>
      <c r="B333">
        <v>99.692662999999996</v>
      </c>
      <c r="C333">
        <v>9.3138451</v>
      </c>
    </row>
    <row r="334" spans="1:3" x14ac:dyDescent="0.25">
      <c r="A334" t="s">
        <v>2773</v>
      </c>
      <c r="B334">
        <v>99.491570200000098</v>
      </c>
      <c r="C334">
        <v>9.1882058000000004</v>
      </c>
    </row>
    <row r="335" spans="1:3" x14ac:dyDescent="0.25">
      <c r="A335" t="s">
        <v>2774</v>
      </c>
      <c r="B335">
        <v>99.9509513</v>
      </c>
      <c r="C335">
        <v>9.4890466</v>
      </c>
    </row>
    <row r="336" spans="1:3" x14ac:dyDescent="0.25">
      <c r="A336" t="s">
        <v>2775</v>
      </c>
      <c r="B336">
        <v>99.971362499999898</v>
      </c>
      <c r="C336">
        <v>8.3859381000000006</v>
      </c>
    </row>
    <row r="337" spans="1:3" x14ac:dyDescent="0.25">
      <c r="A337" t="s">
        <v>2776</v>
      </c>
      <c r="B337">
        <v>99.978773699999905</v>
      </c>
      <c r="C337">
        <v>8.3881774</v>
      </c>
    </row>
    <row r="338" spans="1:3" x14ac:dyDescent="0.25">
      <c r="A338" t="s">
        <v>594</v>
      </c>
      <c r="B338">
        <v>99.9663591999999</v>
      </c>
      <c r="C338">
        <v>8.4559110999999998</v>
      </c>
    </row>
    <row r="339" spans="1:3" x14ac:dyDescent="0.25">
      <c r="A339" t="s">
        <v>594</v>
      </c>
      <c r="B339">
        <v>99.921870999999996</v>
      </c>
      <c r="C339">
        <v>8.4466070000000002</v>
      </c>
    </row>
    <row r="340" spans="1:3" x14ac:dyDescent="0.25">
      <c r="A340" t="s">
        <v>2627</v>
      </c>
      <c r="B340">
        <v>100.0300448</v>
      </c>
      <c r="C340">
        <v>8.3863550999999994</v>
      </c>
    </row>
    <row r="341" spans="1:3" x14ac:dyDescent="0.25">
      <c r="A341" t="s">
        <v>2777</v>
      </c>
      <c r="B341">
        <v>100.0299816</v>
      </c>
      <c r="C341">
        <v>8.3866166</v>
      </c>
    </row>
    <row r="342" spans="1:3" x14ac:dyDescent="0.25">
      <c r="A342" t="s">
        <v>2778</v>
      </c>
      <c r="B342">
        <v>99.5188931</v>
      </c>
      <c r="C342">
        <v>8.4260556999999991</v>
      </c>
    </row>
    <row r="343" spans="1:3" x14ac:dyDescent="0.25">
      <c r="A343" t="s">
        <v>594</v>
      </c>
      <c r="B343">
        <v>99.4772131</v>
      </c>
      <c r="C343">
        <v>8.5746981000000009</v>
      </c>
    </row>
    <row r="344" spans="1:3" x14ac:dyDescent="0.25">
      <c r="A344" t="s">
        <v>594</v>
      </c>
      <c r="B344">
        <v>99.460223999999997</v>
      </c>
      <c r="C344">
        <v>8.582433</v>
      </c>
    </row>
    <row r="345" spans="1:3" x14ac:dyDescent="0.25">
      <c r="A345" t="s">
        <v>2779</v>
      </c>
      <c r="B345">
        <v>99.921874000000003</v>
      </c>
      <c r="C345">
        <v>8.4469899999999996</v>
      </c>
    </row>
    <row r="346" spans="1:3" x14ac:dyDescent="0.25">
      <c r="A346" t="s">
        <v>2618</v>
      </c>
      <c r="B346">
        <v>100.07345770000001</v>
      </c>
      <c r="C346">
        <v>7.4601376999999998</v>
      </c>
    </row>
    <row r="347" spans="1:3" x14ac:dyDescent="0.25">
      <c r="A347" t="s">
        <v>2780</v>
      </c>
      <c r="B347">
        <v>99.939216999999999</v>
      </c>
      <c r="C347">
        <v>7.8450597999999996</v>
      </c>
    </row>
    <row r="348" spans="1:3" x14ac:dyDescent="0.25">
      <c r="A348" t="s">
        <v>594</v>
      </c>
      <c r="B348">
        <v>100.1660454</v>
      </c>
      <c r="C348">
        <v>7.4663547000000001</v>
      </c>
    </row>
    <row r="349" spans="1:3" x14ac:dyDescent="0.25">
      <c r="A349" t="s">
        <v>2781</v>
      </c>
      <c r="B349">
        <v>99.615113000000093</v>
      </c>
      <c r="C349">
        <v>7.5479810000000001</v>
      </c>
    </row>
    <row r="350" spans="1:3" x14ac:dyDescent="0.25">
      <c r="A350" t="s">
        <v>594</v>
      </c>
      <c r="B350">
        <v>99.598144999999903</v>
      </c>
      <c r="C350">
        <v>7.6075210000000002</v>
      </c>
    </row>
    <row r="351" spans="1:3" x14ac:dyDescent="0.25">
      <c r="A351" t="s">
        <v>594</v>
      </c>
      <c r="B351">
        <v>99.937270999999996</v>
      </c>
      <c r="C351">
        <v>7.8390529999999998</v>
      </c>
    </row>
    <row r="352" spans="1:3" x14ac:dyDescent="0.25">
      <c r="A352" t="s">
        <v>2782</v>
      </c>
      <c r="B352">
        <v>99.674107999999904</v>
      </c>
      <c r="C352">
        <v>7.3784099999999997</v>
      </c>
    </row>
    <row r="353" spans="1:3" x14ac:dyDescent="0.25">
      <c r="A353" t="s">
        <v>2783</v>
      </c>
      <c r="B353">
        <v>99.994982500000006</v>
      </c>
      <c r="C353">
        <v>7.9686949</v>
      </c>
    </row>
    <row r="354" spans="1:3" x14ac:dyDescent="0.25">
      <c r="A354" t="s">
        <v>594</v>
      </c>
      <c r="B354">
        <v>99.955786000000003</v>
      </c>
      <c r="C354">
        <v>7.3947329999999996</v>
      </c>
    </row>
    <row r="355" spans="1:3" x14ac:dyDescent="0.25">
      <c r="A355" t="s">
        <v>594</v>
      </c>
      <c r="B355">
        <v>99.866072000000003</v>
      </c>
      <c r="C355">
        <v>7.8250500000000001</v>
      </c>
    </row>
    <row r="356" spans="1:3" x14ac:dyDescent="0.25">
      <c r="A356" t="s">
        <v>594</v>
      </c>
      <c r="B356">
        <v>100.48010410000001</v>
      </c>
      <c r="C356">
        <v>6.9980576000000001</v>
      </c>
    </row>
    <row r="357" spans="1:3" x14ac:dyDescent="0.25">
      <c r="A357" t="s">
        <v>2784</v>
      </c>
      <c r="B357">
        <v>100.4883938</v>
      </c>
      <c r="C357">
        <v>7.0194226000000004</v>
      </c>
    </row>
    <row r="358" spans="1:3" x14ac:dyDescent="0.25">
      <c r="A358" t="s">
        <v>2785</v>
      </c>
      <c r="B358">
        <v>100.47035700000001</v>
      </c>
      <c r="C358">
        <v>6.9998490000000002</v>
      </c>
    </row>
    <row r="359" spans="1:3" x14ac:dyDescent="0.25">
      <c r="A359" t="s">
        <v>2786</v>
      </c>
      <c r="B359">
        <v>100.4498846</v>
      </c>
      <c r="C359">
        <v>6.9990753999999997</v>
      </c>
    </row>
    <row r="360" spans="1:3" x14ac:dyDescent="0.25">
      <c r="A360" t="s">
        <v>2787</v>
      </c>
      <c r="B360">
        <v>100.6216848</v>
      </c>
      <c r="C360">
        <v>7.1516297</v>
      </c>
    </row>
    <row r="361" spans="1:3" x14ac:dyDescent="0.25">
      <c r="A361" t="s">
        <v>2788</v>
      </c>
      <c r="B361">
        <v>100.467358</v>
      </c>
      <c r="C361">
        <v>7.0341290000000001</v>
      </c>
    </row>
    <row r="362" spans="1:3" x14ac:dyDescent="0.25">
      <c r="A362" t="s">
        <v>4046</v>
      </c>
      <c r="B362">
        <v>16.720518999999999</v>
      </c>
      <c r="C362">
        <v>98.592833400000004</v>
      </c>
    </row>
    <row r="363" spans="1:3" x14ac:dyDescent="0.25">
      <c r="A363" t="s">
        <v>4054</v>
      </c>
      <c r="B363">
        <v>16.707261599999999</v>
      </c>
      <c r="C363">
        <v>98.607975800000006</v>
      </c>
    </row>
    <row r="364" spans="1:3" x14ac:dyDescent="0.25">
      <c r="A364" t="s">
        <v>4395</v>
      </c>
      <c r="B364">
        <v>17.468874499999998</v>
      </c>
      <c r="C364">
        <v>104.7342324</v>
      </c>
    </row>
    <row r="365" spans="1:3" x14ac:dyDescent="0.25">
      <c r="A365" t="s">
        <v>4396</v>
      </c>
      <c r="B365">
        <v>13.0979817</v>
      </c>
      <c r="C365">
        <v>100.8984382</v>
      </c>
    </row>
    <row r="366" spans="1:3" x14ac:dyDescent="0.25">
      <c r="A366" t="s">
        <v>2603</v>
      </c>
      <c r="B366">
        <v>14.646471500000001</v>
      </c>
      <c r="C366">
        <v>104.642111</v>
      </c>
    </row>
    <row r="367" spans="1:3" x14ac:dyDescent="0.25">
      <c r="A367" t="s">
        <v>594</v>
      </c>
      <c r="B367">
        <v>17.5933642</v>
      </c>
      <c r="C367">
        <v>104.56279739999999</v>
      </c>
    </row>
    <row r="368" spans="1:3" x14ac:dyDescent="0.25">
      <c r="A368" t="s">
        <v>594</v>
      </c>
      <c r="B368">
        <v>8.0488625999999996</v>
      </c>
      <c r="C368">
        <v>99.039760900000005</v>
      </c>
    </row>
    <row r="369" spans="1:3" x14ac:dyDescent="0.25">
      <c r="A369" t="s">
        <v>2603</v>
      </c>
      <c r="B369">
        <v>12.679565800000001</v>
      </c>
      <c r="C369">
        <v>101.285033</v>
      </c>
    </row>
    <row r="370" spans="1:3" x14ac:dyDescent="0.25">
      <c r="A370" t="s">
        <v>594</v>
      </c>
      <c r="B370">
        <v>8.3866166</v>
      </c>
      <c r="C370">
        <v>100.0299816</v>
      </c>
    </row>
    <row r="371" spans="1:3" x14ac:dyDescent="0.25">
      <c r="A371" t="s">
        <v>594</v>
      </c>
      <c r="B371">
        <v>9.1597097000000005</v>
      </c>
      <c r="C371">
        <v>99.506797000000006</v>
      </c>
    </row>
    <row r="372" spans="1:3" x14ac:dyDescent="0.25">
      <c r="A372" t="s">
        <v>594</v>
      </c>
      <c r="B372">
        <v>6.7024676999999997</v>
      </c>
      <c r="C372">
        <v>101.62006169999999</v>
      </c>
    </row>
    <row r="373" spans="1:3" x14ac:dyDescent="0.25">
      <c r="A373" t="s">
        <v>2603</v>
      </c>
      <c r="B373">
        <v>13.3447955</v>
      </c>
      <c r="C373">
        <v>99.871177299999999</v>
      </c>
    </row>
    <row r="374" spans="1:3" x14ac:dyDescent="0.25">
      <c r="A374" t="s">
        <v>594</v>
      </c>
      <c r="B374">
        <v>12.67947</v>
      </c>
      <c r="C374">
        <v>101.285045</v>
      </c>
    </row>
    <row r="375" spans="1:3" x14ac:dyDescent="0.25">
      <c r="A375" t="s">
        <v>594</v>
      </c>
      <c r="B375">
        <v>12.685465000000001</v>
      </c>
      <c r="C375">
        <v>101.215839</v>
      </c>
    </row>
    <row r="376" spans="1:3" x14ac:dyDescent="0.25">
      <c r="A376" t="s">
        <v>4397</v>
      </c>
      <c r="B376">
        <v>13.350505800000001</v>
      </c>
      <c r="C376">
        <v>101.0097887</v>
      </c>
    </row>
    <row r="377" spans="1:3" x14ac:dyDescent="0.25">
      <c r="A377" t="s">
        <v>4400</v>
      </c>
      <c r="B377">
        <v>13.571177</v>
      </c>
      <c r="C377">
        <v>100.291601</v>
      </c>
    </row>
    <row r="378" spans="1:3" x14ac:dyDescent="0.25">
      <c r="A378" t="s">
        <v>4069</v>
      </c>
      <c r="B378">
        <v>16.831900999999998</v>
      </c>
      <c r="C378">
        <v>99.120526999999996</v>
      </c>
    </row>
    <row r="379" spans="1:3" x14ac:dyDescent="0.25">
      <c r="A379" t="s">
        <v>2735</v>
      </c>
      <c r="B379">
        <v>17.882384299999998</v>
      </c>
      <c r="C379">
        <v>102.747728</v>
      </c>
    </row>
    <row r="380" spans="1:3" x14ac:dyDescent="0.25">
      <c r="A380" t="s">
        <v>3749</v>
      </c>
      <c r="B380">
        <v>16.539798300000001</v>
      </c>
      <c r="C380">
        <v>104.72032160000001</v>
      </c>
    </row>
    <row r="381" spans="1:3" x14ac:dyDescent="0.25">
      <c r="A381" t="s">
        <v>2618</v>
      </c>
      <c r="B381">
        <v>7.2883291999999997</v>
      </c>
      <c r="C381">
        <v>99.674153599999997</v>
      </c>
    </row>
    <row r="382" spans="1:3" x14ac:dyDescent="0.25">
      <c r="A382" t="s">
        <v>2618</v>
      </c>
      <c r="B382">
        <v>7.4601376999999998</v>
      </c>
      <c r="C382">
        <v>100.07345770000001</v>
      </c>
    </row>
    <row r="383" spans="1:3" x14ac:dyDescent="0.25">
      <c r="A383" t="s">
        <v>2618</v>
      </c>
      <c r="B383">
        <v>10.502040900000001</v>
      </c>
      <c r="C383">
        <v>99.136980899999998</v>
      </c>
    </row>
    <row r="384" spans="1:3" x14ac:dyDescent="0.25">
      <c r="A384" t="s">
        <v>2618</v>
      </c>
      <c r="B384">
        <v>7.2883291999999997</v>
      </c>
      <c r="C384">
        <v>99.674153599999997</v>
      </c>
    </row>
    <row r="385" spans="1:3" x14ac:dyDescent="0.25">
      <c r="A385" t="s">
        <v>3532</v>
      </c>
      <c r="B385">
        <v>13.3505191</v>
      </c>
      <c r="C385">
        <v>101.0097447</v>
      </c>
    </row>
    <row r="386" spans="1:3" x14ac:dyDescent="0.25">
      <c r="A386" t="s">
        <v>3518</v>
      </c>
      <c r="B386">
        <v>13.5043212</v>
      </c>
      <c r="C386">
        <v>100.99684910000001</v>
      </c>
    </row>
    <row r="387" spans="1:3" x14ac:dyDescent="0.25">
      <c r="A387" t="s">
        <v>3232</v>
      </c>
      <c r="B387">
        <v>8.0489020999999994</v>
      </c>
      <c r="C387">
        <v>99.039882599999999</v>
      </c>
    </row>
    <row r="388" spans="1:3" x14ac:dyDescent="0.25">
      <c r="A388" t="s">
        <v>4398</v>
      </c>
      <c r="B388">
        <v>13.110542000000001</v>
      </c>
      <c r="C388">
        <v>102.2247639</v>
      </c>
    </row>
    <row r="389" spans="1:3" x14ac:dyDescent="0.25">
      <c r="A389" t="s">
        <v>4399</v>
      </c>
      <c r="B389">
        <v>12.260244999999999</v>
      </c>
      <c r="C389">
        <v>102.504346</v>
      </c>
    </row>
    <row r="390" spans="1:3" x14ac:dyDescent="0.25">
      <c r="A390" t="s">
        <v>4399</v>
      </c>
      <c r="B390">
        <v>12.260244999999999</v>
      </c>
      <c r="C390">
        <v>102.504346</v>
      </c>
    </row>
    <row r="391" spans="1:3" x14ac:dyDescent="0.25">
      <c r="A391" t="s">
        <v>591</v>
      </c>
      <c r="B391">
        <v>8.1078539999999997</v>
      </c>
      <c r="C391">
        <v>98.927096000000006</v>
      </c>
    </row>
    <row r="392" spans="1:3" x14ac:dyDescent="0.25">
      <c r="A392" t="s">
        <v>591</v>
      </c>
      <c r="B392">
        <v>12.3232702</v>
      </c>
      <c r="C392">
        <v>99.842522399999993</v>
      </c>
    </row>
    <row r="393" spans="1:3" x14ac:dyDescent="0.25">
      <c r="A393" t="s">
        <v>591</v>
      </c>
      <c r="B393">
        <v>14.4536029</v>
      </c>
      <c r="C393">
        <v>103.4382178</v>
      </c>
    </row>
    <row r="394" spans="1:3" x14ac:dyDescent="0.25">
      <c r="A394" t="s">
        <v>2682</v>
      </c>
      <c r="B394">
        <v>20.245484900000001</v>
      </c>
      <c r="C394">
        <v>100.41091</v>
      </c>
    </row>
    <row r="395" spans="1:3" x14ac:dyDescent="0.25">
      <c r="A395" t="s">
        <v>591</v>
      </c>
      <c r="B395">
        <v>20.316958899999999</v>
      </c>
      <c r="C395">
        <v>100.0008794</v>
      </c>
    </row>
    <row r="396" spans="1:3" x14ac:dyDescent="0.25">
      <c r="A396" t="s">
        <v>591</v>
      </c>
      <c r="B396">
        <v>20.0318334</v>
      </c>
      <c r="C396">
        <v>99.294902399999998</v>
      </c>
    </row>
    <row r="397" spans="1:3" x14ac:dyDescent="0.25">
      <c r="A397" t="s">
        <v>591</v>
      </c>
      <c r="B397">
        <v>17.224964</v>
      </c>
      <c r="C397">
        <v>98.228550499999997</v>
      </c>
    </row>
    <row r="398" spans="1:3" x14ac:dyDescent="0.25">
      <c r="A398" t="s">
        <v>591</v>
      </c>
      <c r="B398">
        <v>16.196815900000001</v>
      </c>
      <c r="C398">
        <v>98.880171200000007</v>
      </c>
    </row>
    <row r="399" spans="1:3" x14ac:dyDescent="0.25">
      <c r="A399" t="s">
        <v>3247</v>
      </c>
      <c r="B399">
        <v>7.5534638000000003</v>
      </c>
      <c r="C399">
        <v>99.561855899999998</v>
      </c>
    </row>
    <row r="400" spans="1:3" x14ac:dyDescent="0.25">
      <c r="A400" t="s">
        <v>4183</v>
      </c>
      <c r="B400">
        <v>9.4726421999999992</v>
      </c>
      <c r="C400">
        <v>100.0456892</v>
      </c>
    </row>
    <row r="401" spans="1:3" x14ac:dyDescent="0.25">
      <c r="A401" t="s">
        <v>3247</v>
      </c>
      <c r="B401">
        <v>7.5534638000000003</v>
      </c>
      <c r="C401">
        <v>99.561855899999998</v>
      </c>
    </row>
    <row r="402" spans="1:3" x14ac:dyDescent="0.25">
      <c r="A402" t="s">
        <v>2697</v>
      </c>
      <c r="B402">
        <v>6.9473421999999996</v>
      </c>
      <c r="C402">
        <v>100.8529121</v>
      </c>
    </row>
    <row r="403" spans="1:3" x14ac:dyDescent="0.25">
      <c r="A403" t="s">
        <v>2605</v>
      </c>
      <c r="B403">
        <v>13.5986587</v>
      </c>
      <c r="C403">
        <v>100.7953637</v>
      </c>
    </row>
    <row r="404" spans="1:3" x14ac:dyDescent="0.25">
      <c r="A404" t="s">
        <v>3284</v>
      </c>
      <c r="B404">
        <v>5.7761012999999997</v>
      </c>
      <c r="C404">
        <v>101.0683588</v>
      </c>
    </row>
    <row r="405" spans="1:3" x14ac:dyDescent="0.25">
      <c r="A405" t="s">
        <v>4083</v>
      </c>
      <c r="B405">
        <v>14.221879599999999</v>
      </c>
      <c r="C405">
        <v>99.071663099999995</v>
      </c>
    </row>
    <row r="406" spans="1:3" x14ac:dyDescent="0.25">
      <c r="A406" t="s">
        <v>2772</v>
      </c>
      <c r="B406">
        <v>9.3138451</v>
      </c>
      <c r="C406">
        <v>99.692662999999996</v>
      </c>
    </row>
    <row r="407" spans="1:3" x14ac:dyDescent="0.25">
      <c r="A407" t="s">
        <v>2772</v>
      </c>
      <c r="B407">
        <v>9.3138451</v>
      </c>
      <c r="C407">
        <v>99.692662999999996</v>
      </c>
    </row>
    <row r="408" spans="1:3" x14ac:dyDescent="0.25">
      <c r="A408" t="s">
        <v>3144</v>
      </c>
      <c r="B408">
        <v>9.9558511000000003</v>
      </c>
      <c r="C408">
        <v>98.637974299999996</v>
      </c>
    </row>
    <row r="409" spans="1:3" x14ac:dyDescent="0.25">
      <c r="A409" t="s">
        <v>3144</v>
      </c>
      <c r="B409">
        <v>9.9558511000000003</v>
      </c>
      <c r="C409">
        <v>98.637974299999996</v>
      </c>
    </row>
    <row r="410" spans="1:3" x14ac:dyDescent="0.25">
      <c r="A410" t="s">
        <v>2632</v>
      </c>
      <c r="B410">
        <v>12.7779446</v>
      </c>
      <c r="C410">
        <v>101.72267189999999</v>
      </c>
    </row>
    <row r="411" spans="1:3" x14ac:dyDescent="0.25">
      <c r="A411" t="s">
        <v>2630</v>
      </c>
      <c r="B411">
        <v>12.6805491</v>
      </c>
      <c r="C411">
        <v>100.8940142</v>
      </c>
    </row>
    <row r="412" spans="1:3" x14ac:dyDescent="0.25">
      <c r="A412" t="s">
        <v>2781</v>
      </c>
      <c r="B412">
        <v>7.5479810000000001</v>
      </c>
      <c r="C412">
        <v>99.615112999999994</v>
      </c>
    </row>
    <row r="413" spans="1:3" x14ac:dyDescent="0.25">
      <c r="A413" t="s">
        <v>2699</v>
      </c>
      <c r="B413">
        <v>7.9016469999999996</v>
      </c>
      <c r="C413">
        <v>98.367658199999994</v>
      </c>
    </row>
    <row r="414" spans="1:3" x14ac:dyDescent="0.25">
      <c r="A414" t="s">
        <v>2699</v>
      </c>
      <c r="B414">
        <v>7.9016469999999996</v>
      </c>
      <c r="C414">
        <v>98.367658199999994</v>
      </c>
    </row>
    <row r="415" spans="1:3" x14ac:dyDescent="0.25">
      <c r="A415" t="s">
        <v>2698</v>
      </c>
      <c r="B415">
        <v>7.8789049999999996</v>
      </c>
      <c r="C415">
        <v>98.381258000000003</v>
      </c>
    </row>
    <row r="416" spans="1:3" x14ac:dyDescent="0.25">
      <c r="A416" t="s">
        <v>2698</v>
      </c>
      <c r="B416">
        <v>7.8789049999999996</v>
      </c>
      <c r="C416">
        <v>98.381258000000003</v>
      </c>
    </row>
    <row r="417" spans="1:3" x14ac:dyDescent="0.25">
      <c r="A417" t="s">
        <v>2766</v>
      </c>
      <c r="B417">
        <v>10.4944346</v>
      </c>
      <c r="C417">
        <v>99.121660800000001</v>
      </c>
    </row>
    <row r="418" spans="1:3" x14ac:dyDescent="0.25">
      <c r="A418" t="s">
        <v>2766</v>
      </c>
      <c r="B418">
        <v>10.4944346</v>
      </c>
      <c r="C418">
        <v>99.121660800000001</v>
      </c>
    </row>
    <row r="419" spans="1:3" x14ac:dyDescent="0.25">
      <c r="A419" t="s">
        <v>4016</v>
      </c>
      <c r="B419">
        <v>18.160104700000002</v>
      </c>
      <c r="C419">
        <v>97.935064199999999</v>
      </c>
    </row>
    <row r="420" spans="1:3" x14ac:dyDescent="0.25">
      <c r="A420" t="s">
        <v>3668</v>
      </c>
      <c r="B420">
        <v>12.255692399999999</v>
      </c>
      <c r="C420">
        <v>102.5131236</v>
      </c>
    </row>
    <row r="421" spans="1:3" x14ac:dyDescent="0.25">
      <c r="A421" t="s">
        <v>3668</v>
      </c>
      <c r="B421">
        <v>12.255692399999999</v>
      </c>
      <c r="C421">
        <v>102.5131236</v>
      </c>
    </row>
    <row r="422" spans="1:3" x14ac:dyDescent="0.25">
      <c r="A422" t="s">
        <v>2586</v>
      </c>
      <c r="B422">
        <v>13.642586</v>
      </c>
      <c r="C422">
        <v>100.49914800000001</v>
      </c>
    </row>
    <row r="423" spans="1:3" x14ac:dyDescent="0.25">
      <c r="A423" t="s">
        <v>2586</v>
      </c>
      <c r="B423">
        <v>13.566978900000001</v>
      </c>
      <c r="C423">
        <v>100.9329451</v>
      </c>
    </row>
    <row r="424" spans="1:3" x14ac:dyDescent="0.25">
      <c r="A424" t="s">
        <v>2586</v>
      </c>
      <c r="B424">
        <v>13.410656700000001</v>
      </c>
      <c r="C424">
        <v>101.00068709999999</v>
      </c>
    </row>
    <row r="425" spans="1:3" x14ac:dyDescent="0.25">
      <c r="A425" t="s">
        <v>2586</v>
      </c>
      <c r="B425">
        <v>13.356548999999999</v>
      </c>
      <c r="C425">
        <v>101.0084671</v>
      </c>
    </row>
    <row r="426" spans="1:3" x14ac:dyDescent="0.25">
      <c r="A426" t="s">
        <v>2586</v>
      </c>
      <c r="B426">
        <v>13.317546099999999</v>
      </c>
      <c r="C426">
        <v>100.95986310000001</v>
      </c>
    </row>
    <row r="427" spans="1:3" x14ac:dyDescent="0.25">
      <c r="A427" t="s">
        <v>2586</v>
      </c>
      <c r="B427">
        <v>13.15934</v>
      </c>
      <c r="C427">
        <v>100.923232</v>
      </c>
    </row>
    <row r="428" spans="1:3" x14ac:dyDescent="0.25">
      <c r="A428" t="s">
        <v>2586</v>
      </c>
      <c r="B428">
        <v>12.9632717</v>
      </c>
      <c r="C428">
        <v>100.90902699999999</v>
      </c>
    </row>
    <row r="429" spans="1:3" x14ac:dyDescent="0.25">
      <c r="A429" t="s">
        <v>2586</v>
      </c>
      <c r="B429">
        <v>12.918438</v>
      </c>
      <c r="C429">
        <v>100.896339</v>
      </c>
    </row>
    <row r="430" spans="1:3" x14ac:dyDescent="0.25">
      <c r="A430" t="s">
        <v>2586</v>
      </c>
      <c r="B430">
        <v>12.741073</v>
      </c>
      <c r="C430">
        <v>101.120543</v>
      </c>
    </row>
    <row r="431" spans="1:3" x14ac:dyDescent="0.25">
      <c r="A431" t="s">
        <v>2586</v>
      </c>
      <c r="B431">
        <v>12.7732221</v>
      </c>
      <c r="C431">
        <v>101.63926360000001</v>
      </c>
    </row>
    <row r="432" spans="1:3" x14ac:dyDescent="0.25">
      <c r="A432" t="s">
        <v>2586</v>
      </c>
      <c r="B432">
        <v>12.918438</v>
      </c>
      <c r="C432">
        <v>100.896339</v>
      </c>
    </row>
    <row r="433" spans="1:3" x14ac:dyDescent="0.25">
      <c r="A433" t="s">
        <v>2586</v>
      </c>
      <c r="B433">
        <v>12.9632717</v>
      </c>
      <c r="C433">
        <v>100.90902699999999</v>
      </c>
    </row>
    <row r="434" spans="1:3" x14ac:dyDescent="0.25">
      <c r="A434" t="s">
        <v>2586</v>
      </c>
      <c r="B434">
        <v>13.15934</v>
      </c>
      <c r="C434">
        <v>100.923232</v>
      </c>
    </row>
    <row r="435" spans="1:3" x14ac:dyDescent="0.25">
      <c r="A435" t="s">
        <v>2586</v>
      </c>
      <c r="B435">
        <v>13.317546099999999</v>
      </c>
      <c r="C435">
        <v>100.95986310000001</v>
      </c>
    </row>
    <row r="436" spans="1:3" x14ac:dyDescent="0.25">
      <c r="A436" t="s">
        <v>2705</v>
      </c>
      <c r="B436">
        <v>12.975489400000001</v>
      </c>
      <c r="C436">
        <v>99.898267599999997</v>
      </c>
    </row>
    <row r="437" spans="1:3" x14ac:dyDescent="0.25">
      <c r="A437" t="s">
        <v>2598</v>
      </c>
      <c r="B437">
        <v>13.308267300000001</v>
      </c>
      <c r="C437">
        <v>99.824872799999994</v>
      </c>
    </row>
    <row r="438" spans="1:3" x14ac:dyDescent="0.25">
      <c r="A438" t="s">
        <v>2767</v>
      </c>
      <c r="B438">
        <v>10.560561999999999</v>
      </c>
      <c r="C438">
        <v>99.115488999999997</v>
      </c>
    </row>
    <row r="439" spans="1:3" x14ac:dyDescent="0.25">
      <c r="A439" t="s">
        <v>2767</v>
      </c>
      <c r="B439">
        <v>10.560561999999999</v>
      </c>
      <c r="C439">
        <v>99.115488999999997</v>
      </c>
    </row>
    <row r="440" spans="1:3" x14ac:dyDescent="0.25">
      <c r="A440" t="s">
        <v>2606</v>
      </c>
      <c r="B440">
        <v>13.5100699</v>
      </c>
      <c r="C440">
        <v>100.8113053</v>
      </c>
    </row>
    <row r="441" spans="1:3" x14ac:dyDescent="0.25">
      <c r="A441" t="s">
        <v>2635</v>
      </c>
      <c r="B441">
        <v>12.781323799999999</v>
      </c>
      <c r="C441">
        <v>101.8095648</v>
      </c>
    </row>
    <row r="442" spans="1:3" x14ac:dyDescent="0.25">
      <c r="A442" t="s">
        <v>3491</v>
      </c>
      <c r="B442">
        <v>13.6181296</v>
      </c>
      <c r="C442">
        <v>100.543724</v>
      </c>
    </row>
    <row r="443" spans="1:3" x14ac:dyDescent="0.25">
      <c r="A443" t="s">
        <v>2775</v>
      </c>
      <c r="B443">
        <v>8.3859381000000006</v>
      </c>
      <c r="C443">
        <v>99.971362499999998</v>
      </c>
    </row>
    <row r="444" spans="1:3" x14ac:dyDescent="0.25">
      <c r="A444" t="s">
        <v>2769</v>
      </c>
      <c r="B444">
        <v>9.1549949999999995</v>
      </c>
      <c r="C444">
        <v>99.352917000000005</v>
      </c>
    </row>
    <row r="445" spans="1:3" x14ac:dyDescent="0.25">
      <c r="A445" t="s">
        <v>2641</v>
      </c>
      <c r="B445">
        <v>14.635837</v>
      </c>
      <c r="C445">
        <v>103.4064377</v>
      </c>
    </row>
    <row r="446" spans="1:3" x14ac:dyDescent="0.25">
      <c r="A446" t="s">
        <v>2596</v>
      </c>
      <c r="B446">
        <v>13.384307</v>
      </c>
      <c r="C446">
        <v>99.978164500000005</v>
      </c>
    </row>
    <row r="447" spans="1:3" x14ac:dyDescent="0.25">
      <c r="A447" t="s">
        <v>2774</v>
      </c>
      <c r="B447">
        <v>9.4890466</v>
      </c>
      <c r="C447">
        <v>99.9509513</v>
      </c>
    </row>
    <row r="448" spans="1:3" x14ac:dyDescent="0.25">
      <c r="A448" t="s">
        <v>2774</v>
      </c>
      <c r="B448">
        <v>9.4890466</v>
      </c>
      <c r="C448">
        <v>99.9509513</v>
      </c>
    </row>
    <row r="449" spans="1:3" x14ac:dyDescent="0.25">
      <c r="A449" t="s">
        <v>4146</v>
      </c>
      <c r="B449">
        <v>9.5777543999999999</v>
      </c>
      <c r="C449">
        <v>99.975615199999993</v>
      </c>
    </row>
    <row r="450" spans="1:3" x14ac:dyDescent="0.25">
      <c r="A450" t="s">
        <v>2784</v>
      </c>
      <c r="B450">
        <v>7.0194226000000004</v>
      </c>
      <c r="C450">
        <v>100.4883938</v>
      </c>
    </row>
    <row r="451" spans="1:3" x14ac:dyDescent="0.25">
      <c r="A451" t="s">
        <v>2784</v>
      </c>
      <c r="B451">
        <v>7.0194226000000004</v>
      </c>
      <c r="C451">
        <v>100.4883938</v>
      </c>
    </row>
    <row r="452" spans="1:3" x14ac:dyDescent="0.25">
      <c r="A452" t="s">
        <v>4072</v>
      </c>
      <c r="B452">
        <v>16.111476</v>
      </c>
      <c r="C452">
        <v>99.334829999999997</v>
      </c>
    </row>
    <row r="453" spans="1:3" x14ac:dyDescent="0.25">
      <c r="A453" t="s">
        <v>2729</v>
      </c>
      <c r="B453">
        <v>18.801494099999999</v>
      </c>
      <c r="C453">
        <v>100.7778672</v>
      </c>
    </row>
    <row r="454" spans="1:3" x14ac:dyDescent="0.25">
      <c r="A454" t="s">
        <v>3726</v>
      </c>
      <c r="B454">
        <v>15.1583139</v>
      </c>
      <c r="C454">
        <v>105.2577431</v>
      </c>
    </row>
    <row r="455" spans="1:3" x14ac:dyDescent="0.25">
      <c r="A455" t="s">
        <v>3253</v>
      </c>
      <c r="B455">
        <v>7.2085119999999998</v>
      </c>
      <c r="C455">
        <v>99.714433</v>
      </c>
    </row>
    <row r="456" spans="1:3" x14ac:dyDescent="0.25">
      <c r="A456" t="s">
        <v>3253</v>
      </c>
      <c r="B456">
        <v>7.2085119999999998</v>
      </c>
      <c r="C456">
        <v>99.714433</v>
      </c>
    </row>
    <row r="457" spans="1:3" x14ac:dyDescent="0.25">
      <c r="A457" t="s">
        <v>2615</v>
      </c>
      <c r="B457">
        <v>13.342302</v>
      </c>
      <c r="C457">
        <v>100.974735</v>
      </c>
    </row>
    <row r="458" spans="1:3" x14ac:dyDescent="0.25">
      <c r="A458" t="s">
        <v>3946</v>
      </c>
      <c r="B458">
        <v>20.256490199999998</v>
      </c>
      <c r="C458">
        <v>100.4064003</v>
      </c>
    </row>
    <row r="459" spans="1:3" x14ac:dyDescent="0.25">
      <c r="A459" t="s">
        <v>2732</v>
      </c>
      <c r="B459">
        <v>12.404483000000001</v>
      </c>
      <c r="C459">
        <v>99.923687999999999</v>
      </c>
    </row>
    <row r="460" spans="1:3" x14ac:dyDescent="0.25">
      <c r="A460" t="s">
        <v>2702</v>
      </c>
      <c r="B460">
        <v>8.0875841000000008</v>
      </c>
      <c r="C460">
        <v>98.893621999999993</v>
      </c>
    </row>
    <row r="461" spans="1:3" x14ac:dyDescent="0.25">
      <c r="A461" t="s">
        <v>2702</v>
      </c>
      <c r="B461">
        <v>8.0875841000000008</v>
      </c>
      <c r="C461">
        <v>98.893621999999993</v>
      </c>
    </row>
    <row r="462" spans="1:3" x14ac:dyDescent="0.25">
      <c r="A462" t="s">
        <v>2731</v>
      </c>
      <c r="B462">
        <v>12.2898263</v>
      </c>
      <c r="C462">
        <v>99.874216099999998</v>
      </c>
    </row>
    <row r="463" spans="1:3" x14ac:dyDescent="0.25">
      <c r="A463" t="s">
        <v>2731</v>
      </c>
      <c r="B463">
        <v>12.2898263</v>
      </c>
      <c r="C463">
        <v>99.874216099999998</v>
      </c>
    </row>
    <row r="464" spans="1:3" x14ac:dyDescent="0.25">
      <c r="A464" t="s">
        <v>2704</v>
      </c>
      <c r="B464">
        <v>7.9033264000000001</v>
      </c>
      <c r="C464">
        <v>98.305858900000004</v>
      </c>
    </row>
    <row r="465" spans="1:3" x14ac:dyDescent="0.25">
      <c r="A465" t="s">
        <v>2704</v>
      </c>
      <c r="B465">
        <v>7.9033264000000001</v>
      </c>
      <c r="C465">
        <v>98.305858900000004</v>
      </c>
    </row>
    <row r="466" spans="1:3" x14ac:dyDescent="0.25">
      <c r="A466" t="s">
        <v>2768</v>
      </c>
      <c r="B466">
        <v>10.712054999999999</v>
      </c>
      <c r="C466">
        <v>99.313917000000004</v>
      </c>
    </row>
    <row r="467" spans="1:3" x14ac:dyDescent="0.25">
      <c r="A467" t="s">
        <v>2768</v>
      </c>
      <c r="B467">
        <v>10.712054999999999</v>
      </c>
      <c r="C467">
        <v>99.313917000000004</v>
      </c>
    </row>
    <row r="468" spans="1:3" x14ac:dyDescent="0.25">
      <c r="A468" t="s">
        <v>3914</v>
      </c>
      <c r="B468">
        <v>19.691462000000001</v>
      </c>
      <c r="C468">
        <v>100.19913200000001</v>
      </c>
    </row>
    <row r="469" spans="1:3" x14ac:dyDescent="0.25">
      <c r="A469" t="s">
        <v>2706</v>
      </c>
      <c r="B469">
        <v>13.116058799999999</v>
      </c>
      <c r="C469">
        <v>99.914508999999995</v>
      </c>
    </row>
    <row r="470" spans="1:3" x14ac:dyDescent="0.25">
      <c r="A470" t="s">
        <v>3890</v>
      </c>
      <c r="B470">
        <v>18.765968900000001</v>
      </c>
      <c r="C470">
        <v>100.7631014</v>
      </c>
    </row>
    <row r="471" spans="1:3" x14ac:dyDescent="0.25">
      <c r="A471" t="s">
        <v>2680</v>
      </c>
      <c r="B471">
        <v>20.269394800000001</v>
      </c>
      <c r="C471">
        <v>100.0628454</v>
      </c>
    </row>
    <row r="472" spans="1:3" x14ac:dyDescent="0.25">
      <c r="A472" t="s">
        <v>3529</v>
      </c>
      <c r="B472">
        <v>13.3798213</v>
      </c>
      <c r="C472">
        <v>100.99272240000001</v>
      </c>
    </row>
    <row r="473" spans="1:3" x14ac:dyDescent="0.25">
      <c r="A473" t="s">
        <v>2707</v>
      </c>
      <c r="B473">
        <v>13.106770900000001</v>
      </c>
      <c r="C473">
        <v>99.956510899999998</v>
      </c>
    </row>
    <row r="474" spans="1:3" x14ac:dyDescent="0.25">
      <c r="A474" t="s">
        <v>2703</v>
      </c>
      <c r="B474">
        <v>8.4554408999999993</v>
      </c>
      <c r="C474">
        <v>98.531561699999997</v>
      </c>
    </row>
    <row r="475" spans="1:3" x14ac:dyDescent="0.25">
      <c r="A475" t="s">
        <v>2703</v>
      </c>
      <c r="B475">
        <v>8.4554408999999993</v>
      </c>
      <c r="C475">
        <v>98.531561699999997</v>
      </c>
    </row>
    <row r="476" spans="1:3" x14ac:dyDescent="0.25">
      <c r="A476" t="s">
        <v>2677</v>
      </c>
      <c r="B476">
        <v>20.145297100000001</v>
      </c>
      <c r="C476">
        <v>99.857630400000005</v>
      </c>
    </row>
    <row r="477" spans="1:3" x14ac:dyDescent="0.25">
      <c r="A477" t="s">
        <v>2773</v>
      </c>
      <c r="B477">
        <v>9.1882058000000004</v>
      </c>
      <c r="C477">
        <v>99.491570199999998</v>
      </c>
    </row>
    <row r="478" spans="1:3" x14ac:dyDescent="0.25">
      <c r="A478" t="s">
        <v>2773</v>
      </c>
      <c r="B478">
        <v>9.1882058000000004</v>
      </c>
      <c r="C478">
        <v>99.491570199999998</v>
      </c>
    </row>
    <row r="479" spans="1:3" x14ac:dyDescent="0.25">
      <c r="A479" t="s">
        <v>3179</v>
      </c>
      <c r="B479">
        <v>8.5340205000000005</v>
      </c>
      <c r="C479">
        <v>98.296251699999999</v>
      </c>
    </row>
    <row r="480" spans="1:3" x14ac:dyDescent="0.25">
      <c r="A480" t="s">
        <v>2708</v>
      </c>
      <c r="B480">
        <v>12.8126487</v>
      </c>
      <c r="C480">
        <v>99.800781299999997</v>
      </c>
    </row>
    <row r="481" spans="1:3" x14ac:dyDescent="0.25">
      <c r="A481" t="s">
        <v>2708</v>
      </c>
      <c r="B481">
        <v>12.8126487</v>
      </c>
      <c r="C481">
        <v>99.800781299999997</v>
      </c>
    </row>
    <row r="482" spans="1:3" x14ac:dyDescent="0.25">
      <c r="A482" t="s">
        <v>2770</v>
      </c>
      <c r="B482">
        <v>9.1485350000000007</v>
      </c>
      <c r="C482">
        <v>99.380636100000004</v>
      </c>
    </row>
    <row r="483" spans="1:3" x14ac:dyDescent="0.25">
      <c r="A483" t="s">
        <v>4035</v>
      </c>
      <c r="B483">
        <v>16.803420500000001</v>
      </c>
      <c r="C483">
        <v>98.597827499999994</v>
      </c>
    </row>
    <row r="484" spans="1:3" x14ac:dyDescent="0.25">
      <c r="A484" t="s">
        <v>2678</v>
      </c>
      <c r="B484">
        <v>20.168122</v>
      </c>
      <c r="C484">
        <v>99.852924000000002</v>
      </c>
    </row>
    <row r="485" spans="1:3" x14ac:dyDescent="0.25">
      <c r="A485" t="s">
        <v>4105</v>
      </c>
      <c r="B485">
        <v>13.7898174</v>
      </c>
      <c r="C485">
        <v>99.572889700000005</v>
      </c>
    </row>
    <row r="486" spans="1:3" x14ac:dyDescent="0.25">
      <c r="A486" t="s">
        <v>2765</v>
      </c>
      <c r="B486">
        <v>10.5021442</v>
      </c>
      <c r="C486">
        <v>99.136964500000005</v>
      </c>
    </row>
    <row r="487" spans="1:3" x14ac:dyDescent="0.25">
      <c r="A487" t="s">
        <v>2765</v>
      </c>
      <c r="B487">
        <v>10.491835500000001</v>
      </c>
      <c r="C487">
        <v>99.183134699999997</v>
      </c>
    </row>
    <row r="488" spans="1:3" x14ac:dyDescent="0.25">
      <c r="A488" t="s">
        <v>2765</v>
      </c>
      <c r="B488">
        <v>10.5021442</v>
      </c>
      <c r="C488">
        <v>99.136964500000005</v>
      </c>
    </row>
    <row r="489" spans="1:3" x14ac:dyDescent="0.25">
      <c r="A489" t="s">
        <v>2765</v>
      </c>
      <c r="B489">
        <v>10.491835500000001</v>
      </c>
      <c r="C489">
        <v>99.183134699999997</v>
      </c>
    </row>
    <row r="490" spans="1:3" x14ac:dyDescent="0.25">
      <c r="A490" t="s">
        <v>2679</v>
      </c>
      <c r="B490">
        <v>20.229528500000001</v>
      </c>
      <c r="C490">
        <v>100.1445385</v>
      </c>
    </row>
    <row r="491" spans="1:3" x14ac:dyDescent="0.25">
      <c r="A491" t="s">
        <v>2685</v>
      </c>
      <c r="B491">
        <v>19.805208</v>
      </c>
      <c r="C491">
        <v>99.168723</v>
      </c>
    </row>
    <row r="492" spans="1:3" x14ac:dyDescent="0.25">
      <c r="A492" t="s">
        <v>2681</v>
      </c>
      <c r="B492">
        <v>19.871719599999999</v>
      </c>
      <c r="C492">
        <v>100.28632690000001</v>
      </c>
    </row>
    <row r="493" spans="1:3" x14ac:dyDescent="0.25">
      <c r="A493" t="s">
        <v>2782</v>
      </c>
      <c r="B493">
        <v>7.3784099999999997</v>
      </c>
      <c r="C493">
        <v>99.674108000000004</v>
      </c>
    </row>
    <row r="494" spans="1:3" x14ac:dyDescent="0.25">
      <c r="A494" t="s">
        <v>2782</v>
      </c>
      <c r="B494">
        <v>7.3784099999999997</v>
      </c>
      <c r="C494">
        <v>99.674108000000004</v>
      </c>
    </row>
    <row r="495" spans="1:3" x14ac:dyDescent="0.25">
      <c r="A495" t="s">
        <v>3121</v>
      </c>
      <c r="B495">
        <v>11.074075499999999</v>
      </c>
      <c r="C495">
        <v>99.371600999999998</v>
      </c>
    </row>
    <row r="496" spans="1:3" x14ac:dyDescent="0.25">
      <c r="A496" t="s">
        <v>3121</v>
      </c>
      <c r="B496">
        <v>11.074075499999999</v>
      </c>
      <c r="C496">
        <v>99.371600999999998</v>
      </c>
    </row>
    <row r="497" spans="1:3" x14ac:dyDescent="0.25">
      <c r="A497" t="s">
        <v>3152</v>
      </c>
      <c r="B497">
        <v>9.9415569999999995</v>
      </c>
      <c r="C497">
        <v>99.061336999999995</v>
      </c>
    </row>
    <row r="498" spans="1:3" x14ac:dyDescent="0.25">
      <c r="A498" t="s">
        <v>3152</v>
      </c>
      <c r="B498">
        <v>9.9415569999999995</v>
      </c>
      <c r="C498">
        <v>99.061336999999995</v>
      </c>
    </row>
    <row r="499" spans="1:3" x14ac:dyDescent="0.25">
      <c r="A499" t="s">
        <v>2595</v>
      </c>
      <c r="B499">
        <v>13.435048999999999</v>
      </c>
      <c r="C499">
        <v>100.056309</v>
      </c>
    </row>
    <row r="500" spans="1:3" x14ac:dyDescent="0.25">
      <c r="A500" t="s">
        <v>2771</v>
      </c>
      <c r="B500">
        <v>9.1071963999999994</v>
      </c>
      <c r="C500">
        <v>99.233658399999996</v>
      </c>
    </row>
    <row r="501" spans="1:3" x14ac:dyDescent="0.25">
      <c r="A501" t="s">
        <v>2636</v>
      </c>
      <c r="B501">
        <v>12.661565</v>
      </c>
      <c r="C501">
        <v>102.073778</v>
      </c>
    </row>
    <row r="502" spans="1:3" x14ac:dyDescent="0.25">
      <c r="A502" t="s">
        <v>2701</v>
      </c>
      <c r="B502">
        <v>8.386412</v>
      </c>
      <c r="C502">
        <v>98.741829800000005</v>
      </c>
    </row>
    <row r="503" spans="1:3" x14ac:dyDescent="0.25">
      <c r="A503" t="s">
        <v>2701</v>
      </c>
      <c r="B503">
        <v>8.386412</v>
      </c>
      <c r="C503">
        <v>98.741829800000005</v>
      </c>
    </row>
    <row r="504" spans="1:3" x14ac:dyDescent="0.25">
      <c r="A504" t="s">
        <v>4038</v>
      </c>
      <c r="B504">
        <v>16.744220899999998</v>
      </c>
      <c r="C504">
        <v>98.604988199999994</v>
      </c>
    </row>
    <row r="505" spans="1:3" x14ac:dyDescent="0.25">
      <c r="A505" t="s">
        <v>594</v>
      </c>
      <c r="B505">
        <v>12.907042199999999</v>
      </c>
      <c r="C505">
        <v>99.646289499999995</v>
      </c>
    </row>
    <row r="506" spans="1:3" x14ac:dyDescent="0.25">
      <c r="A506" t="s">
        <v>594</v>
      </c>
      <c r="B506">
        <v>10.131297399999999</v>
      </c>
      <c r="C506">
        <v>99.091722300000001</v>
      </c>
    </row>
    <row r="507" spans="1:3" x14ac:dyDescent="0.25">
      <c r="A507" t="s">
        <v>594</v>
      </c>
      <c r="B507">
        <v>8.8696283000000005</v>
      </c>
      <c r="C507">
        <v>98.346127899999999</v>
      </c>
    </row>
    <row r="508" spans="1:3" x14ac:dyDescent="0.25">
      <c r="A508" t="s">
        <v>594</v>
      </c>
      <c r="B508">
        <v>7.9999640999999997</v>
      </c>
      <c r="C508">
        <v>98.348740199999995</v>
      </c>
    </row>
    <row r="509" spans="1:3" x14ac:dyDescent="0.25">
      <c r="A509" t="s">
        <v>594</v>
      </c>
      <c r="B509">
        <v>7.9999640999999997</v>
      </c>
      <c r="C509">
        <v>98.348740199999995</v>
      </c>
    </row>
    <row r="510" spans="1:3" x14ac:dyDescent="0.25">
      <c r="A510" t="s">
        <v>594</v>
      </c>
      <c r="B510">
        <v>8.0697837999999997</v>
      </c>
      <c r="C510">
        <v>98.916339300000004</v>
      </c>
    </row>
    <row r="511" spans="1:3" x14ac:dyDescent="0.25">
      <c r="A511" t="s">
        <v>594</v>
      </c>
      <c r="B511">
        <v>6.8834679999999997</v>
      </c>
      <c r="C511">
        <v>99.788403000000002</v>
      </c>
    </row>
    <row r="512" spans="1:3" x14ac:dyDescent="0.25">
      <c r="A512" t="s">
        <v>594</v>
      </c>
      <c r="B512">
        <v>6.5510162999999997</v>
      </c>
      <c r="C512">
        <v>101.2735122</v>
      </c>
    </row>
    <row r="513" spans="1:3" x14ac:dyDescent="0.25">
      <c r="A513" t="s">
        <v>594</v>
      </c>
      <c r="B513">
        <v>6.0237854000000004</v>
      </c>
      <c r="C513">
        <v>101.95777030000001</v>
      </c>
    </row>
    <row r="514" spans="1:3" x14ac:dyDescent="0.25">
      <c r="A514" t="s">
        <v>594</v>
      </c>
      <c r="B514">
        <v>6.4218647999999998</v>
      </c>
      <c r="C514">
        <v>101.8198534</v>
      </c>
    </row>
    <row r="515" spans="1:3" x14ac:dyDescent="0.25">
      <c r="A515" t="s">
        <v>594</v>
      </c>
      <c r="B515">
        <v>6.2905784000000002</v>
      </c>
      <c r="C515">
        <v>101.7065834</v>
      </c>
    </row>
    <row r="516" spans="1:3" x14ac:dyDescent="0.25">
      <c r="A516" t="s">
        <v>594</v>
      </c>
      <c r="B516">
        <v>6.7207629000000004</v>
      </c>
      <c r="C516">
        <v>101.2863748</v>
      </c>
    </row>
    <row r="517" spans="1:3" x14ac:dyDescent="0.25">
      <c r="A517" t="s">
        <v>594</v>
      </c>
      <c r="B517">
        <v>6.8663116999999998</v>
      </c>
      <c r="C517">
        <v>101.25990880000001</v>
      </c>
    </row>
    <row r="518" spans="1:3" x14ac:dyDescent="0.25">
      <c r="A518" t="s">
        <v>594</v>
      </c>
      <c r="B518">
        <v>6.5510162999999997</v>
      </c>
      <c r="C518">
        <v>101.2735122</v>
      </c>
    </row>
    <row r="519" spans="1:3" x14ac:dyDescent="0.25">
      <c r="A519" t="s">
        <v>594</v>
      </c>
      <c r="B519">
        <v>6.9980576000000001</v>
      </c>
      <c r="C519">
        <v>100.48010410000001</v>
      </c>
    </row>
    <row r="520" spans="1:3" x14ac:dyDescent="0.25">
      <c r="A520" t="s">
        <v>594</v>
      </c>
      <c r="B520">
        <v>7.4663547000000001</v>
      </c>
      <c r="C520">
        <v>100.1660454</v>
      </c>
    </row>
    <row r="521" spans="1:3" x14ac:dyDescent="0.25">
      <c r="A521" t="s">
        <v>594</v>
      </c>
      <c r="B521">
        <v>8.4559110999999998</v>
      </c>
      <c r="C521">
        <v>99.966359199999999</v>
      </c>
    </row>
    <row r="522" spans="1:3" x14ac:dyDescent="0.25">
      <c r="A522" t="s">
        <v>594</v>
      </c>
      <c r="B522">
        <v>8.4466070000000002</v>
      </c>
      <c r="C522">
        <v>99.921870999999996</v>
      </c>
    </row>
    <row r="523" spans="1:3" x14ac:dyDescent="0.25">
      <c r="A523" t="s">
        <v>594</v>
      </c>
      <c r="B523">
        <v>9.2071649999999998</v>
      </c>
      <c r="C523">
        <v>99.680351999999999</v>
      </c>
    </row>
    <row r="524" spans="1:3" x14ac:dyDescent="0.25">
      <c r="A524" t="s">
        <v>594</v>
      </c>
      <c r="B524">
        <v>9.1693390000000008</v>
      </c>
      <c r="C524">
        <v>99.161010000000005</v>
      </c>
    </row>
    <row r="525" spans="1:3" x14ac:dyDescent="0.25">
      <c r="A525" t="s">
        <v>594</v>
      </c>
      <c r="B525">
        <v>9.6343844999999995</v>
      </c>
      <c r="C525">
        <v>99.124777199999997</v>
      </c>
    </row>
    <row r="526" spans="1:3" x14ac:dyDescent="0.25">
      <c r="A526" t="s">
        <v>594</v>
      </c>
      <c r="B526">
        <v>10.131297399999999</v>
      </c>
      <c r="C526">
        <v>99.091722300000001</v>
      </c>
    </row>
    <row r="527" spans="1:3" x14ac:dyDescent="0.25">
      <c r="A527" t="s">
        <v>594</v>
      </c>
      <c r="B527">
        <v>12.370340300000001</v>
      </c>
      <c r="C527">
        <v>99.928199800000002</v>
      </c>
    </row>
    <row r="528" spans="1:3" x14ac:dyDescent="0.25">
      <c r="A528" t="s">
        <v>594</v>
      </c>
      <c r="B528">
        <v>12.574023</v>
      </c>
      <c r="C528">
        <v>99.955366400000003</v>
      </c>
    </row>
    <row r="529" spans="1:3" x14ac:dyDescent="0.25">
      <c r="A529" t="s">
        <v>594</v>
      </c>
      <c r="B529">
        <v>13.5755841</v>
      </c>
      <c r="C529">
        <v>100.1117622</v>
      </c>
    </row>
    <row r="530" spans="1:3" x14ac:dyDescent="0.25">
      <c r="A530" t="s">
        <v>594</v>
      </c>
      <c r="B530">
        <v>13.5425652</v>
      </c>
      <c r="C530">
        <v>100.2422887</v>
      </c>
    </row>
    <row r="531" spans="1:3" x14ac:dyDescent="0.25">
      <c r="A531" t="s">
        <v>594</v>
      </c>
      <c r="B531">
        <v>13.7077133</v>
      </c>
      <c r="C531">
        <v>100.4924705</v>
      </c>
    </row>
    <row r="532" spans="1:3" x14ac:dyDescent="0.25">
      <c r="A532" t="s">
        <v>594</v>
      </c>
      <c r="B532">
        <v>13.726941</v>
      </c>
      <c r="C532">
        <v>100.487889</v>
      </c>
    </row>
    <row r="533" spans="1:3" x14ac:dyDescent="0.25">
      <c r="A533" t="s">
        <v>594</v>
      </c>
      <c r="B533">
        <v>13.670572</v>
      </c>
      <c r="C533">
        <v>100.469908</v>
      </c>
    </row>
    <row r="534" spans="1:3" x14ac:dyDescent="0.25">
      <c r="A534" t="s">
        <v>594</v>
      </c>
      <c r="B534">
        <v>13.7181069</v>
      </c>
      <c r="C534">
        <v>100.5183466</v>
      </c>
    </row>
    <row r="535" spans="1:3" x14ac:dyDescent="0.25">
      <c r="A535" t="s">
        <v>594</v>
      </c>
      <c r="B535">
        <v>13.584550999999999</v>
      </c>
      <c r="C535">
        <v>100.61429800000001</v>
      </c>
    </row>
    <row r="536" spans="1:3" x14ac:dyDescent="0.25">
      <c r="A536" t="s">
        <v>2603</v>
      </c>
      <c r="B536">
        <v>13.5450561</v>
      </c>
      <c r="C536">
        <v>100.61818169999999</v>
      </c>
    </row>
    <row r="537" spans="1:3" x14ac:dyDescent="0.25">
      <c r="A537" t="s">
        <v>2603</v>
      </c>
      <c r="B537">
        <v>13.5450731</v>
      </c>
      <c r="C537">
        <v>100.61820830000001</v>
      </c>
    </row>
    <row r="538" spans="1:3" x14ac:dyDescent="0.25">
      <c r="A538" t="s">
        <v>594</v>
      </c>
      <c r="B538">
        <v>13.527526999999999</v>
      </c>
      <c r="C538">
        <v>100.63661279999999</v>
      </c>
    </row>
    <row r="539" spans="1:3" x14ac:dyDescent="0.25">
      <c r="A539" t="s">
        <v>2603</v>
      </c>
      <c r="B539">
        <v>12.707110999999999</v>
      </c>
      <c r="C539">
        <v>101.130493</v>
      </c>
    </row>
    <row r="540" spans="1:3" x14ac:dyDescent="0.25">
      <c r="A540" t="s">
        <v>594</v>
      </c>
      <c r="B540">
        <v>12.7704071</v>
      </c>
      <c r="C540">
        <v>101.6336099</v>
      </c>
    </row>
    <row r="541" spans="1:3" x14ac:dyDescent="0.25">
      <c r="A541" t="s">
        <v>594</v>
      </c>
      <c r="B541">
        <v>12.468275</v>
      </c>
      <c r="C541">
        <v>102.201108</v>
      </c>
    </row>
    <row r="542" spans="1:3" x14ac:dyDescent="0.25">
      <c r="A542" t="s">
        <v>594</v>
      </c>
      <c r="B542">
        <v>12.617562</v>
      </c>
      <c r="C542">
        <v>102.154203</v>
      </c>
    </row>
    <row r="543" spans="1:3" x14ac:dyDescent="0.25">
      <c r="A543" t="s">
        <v>594</v>
      </c>
      <c r="B543">
        <v>14.4071681</v>
      </c>
      <c r="C543">
        <v>102.85311280000001</v>
      </c>
    </row>
    <row r="544" spans="1:3" x14ac:dyDescent="0.25">
      <c r="A544" t="s">
        <v>594</v>
      </c>
      <c r="B544">
        <v>14.645350499999999</v>
      </c>
      <c r="C544">
        <v>103.84729799999999</v>
      </c>
    </row>
    <row r="545" spans="1:3" x14ac:dyDescent="0.25">
      <c r="A545" t="s">
        <v>594</v>
      </c>
      <c r="B545">
        <v>16.539783499999999</v>
      </c>
      <c r="C545">
        <v>104.7207258</v>
      </c>
    </row>
    <row r="546" spans="1:3" x14ac:dyDescent="0.25">
      <c r="A546" t="s">
        <v>594</v>
      </c>
      <c r="B546">
        <v>19.710349099999998</v>
      </c>
      <c r="C546">
        <v>100.2866277</v>
      </c>
    </row>
    <row r="547" spans="1:3" x14ac:dyDescent="0.25">
      <c r="A547" t="s">
        <v>594</v>
      </c>
      <c r="B547">
        <v>20.118009900000001</v>
      </c>
      <c r="C547">
        <v>100.18124280000001</v>
      </c>
    </row>
    <row r="548" spans="1:3" x14ac:dyDescent="0.25">
      <c r="A548" t="s">
        <v>594</v>
      </c>
      <c r="B548">
        <v>20.1144827</v>
      </c>
      <c r="C548">
        <v>100.0930566</v>
      </c>
    </row>
    <row r="549" spans="1:3" x14ac:dyDescent="0.25">
      <c r="A549" t="s">
        <v>594</v>
      </c>
      <c r="B549">
        <v>16.671999700000001</v>
      </c>
      <c r="C549">
        <v>98.597997300000003</v>
      </c>
    </row>
    <row r="550" spans="1:3" x14ac:dyDescent="0.25">
      <c r="A550" t="s">
        <v>594</v>
      </c>
      <c r="B550">
        <v>14.051403000000001</v>
      </c>
      <c r="C550">
        <v>99.436962300000005</v>
      </c>
    </row>
    <row r="551" spans="1:3" x14ac:dyDescent="0.25">
      <c r="A551" t="s">
        <v>594</v>
      </c>
      <c r="B551">
        <v>12.468275</v>
      </c>
      <c r="C551">
        <v>102.201108</v>
      </c>
    </row>
    <row r="552" spans="1:3" x14ac:dyDescent="0.25">
      <c r="A552" t="s">
        <v>594</v>
      </c>
      <c r="B552">
        <v>9.2071649999999998</v>
      </c>
      <c r="C552">
        <v>99.680351999999999</v>
      </c>
    </row>
    <row r="553" spans="1:3" x14ac:dyDescent="0.25">
      <c r="A553" t="s">
        <v>594</v>
      </c>
      <c r="B553">
        <v>7.9999640999999997</v>
      </c>
      <c r="C553">
        <v>98.348740199999995</v>
      </c>
    </row>
    <row r="554" spans="1:3" x14ac:dyDescent="0.25">
      <c r="A554" t="s">
        <v>594</v>
      </c>
      <c r="B554">
        <v>7.9999640999999997</v>
      </c>
      <c r="C554">
        <v>98.348740199999995</v>
      </c>
    </row>
    <row r="555" spans="1:3" x14ac:dyDescent="0.25">
      <c r="A555" t="s">
        <v>594</v>
      </c>
      <c r="B555">
        <v>7.9752049999999999</v>
      </c>
      <c r="C555">
        <v>98.5880413</v>
      </c>
    </row>
    <row r="556" spans="1:3" x14ac:dyDescent="0.25">
      <c r="A556" t="s">
        <v>594</v>
      </c>
      <c r="B556">
        <v>8.8696283000000005</v>
      </c>
      <c r="C556">
        <v>98.346127899999999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2"/>
  <sheetViews>
    <sheetView topLeftCell="A601" workbookViewId="0">
      <selection activeCell="C601" sqref="C1:C104857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452</v>
      </c>
      <c r="B2">
        <v>100.53699400000001</v>
      </c>
      <c r="C2">
        <v>13.723481</v>
      </c>
    </row>
    <row r="3" spans="1:3" x14ac:dyDescent="0.25">
      <c r="A3" t="s">
        <v>452</v>
      </c>
      <c r="B3">
        <v>100.5327947</v>
      </c>
      <c r="C3">
        <v>13.716271900000001</v>
      </c>
    </row>
    <row r="4" spans="1:3" x14ac:dyDescent="0.25">
      <c r="A4" t="s">
        <v>452</v>
      </c>
      <c r="B4">
        <v>100.520348</v>
      </c>
      <c r="C4">
        <v>13.731173</v>
      </c>
    </row>
    <row r="5" spans="1:3" x14ac:dyDescent="0.25">
      <c r="A5" t="s">
        <v>452</v>
      </c>
      <c r="B5">
        <v>100.562528</v>
      </c>
      <c r="C5">
        <v>13.735795</v>
      </c>
    </row>
    <row r="6" spans="1:3" x14ac:dyDescent="0.25">
      <c r="A6" t="s">
        <v>452</v>
      </c>
      <c r="B6">
        <v>100.534869</v>
      </c>
      <c r="C6">
        <v>13.723542999999999</v>
      </c>
    </row>
    <row r="7" spans="1:3" x14ac:dyDescent="0.25">
      <c r="A7" t="s">
        <v>452</v>
      </c>
      <c r="B7">
        <v>100.525525</v>
      </c>
      <c r="C7">
        <v>13.751276000000001</v>
      </c>
    </row>
    <row r="8" spans="1:3" x14ac:dyDescent="0.25">
      <c r="A8" t="s">
        <v>453</v>
      </c>
      <c r="B8">
        <v>100.50006</v>
      </c>
      <c r="C8">
        <v>13.749988999999999</v>
      </c>
    </row>
    <row r="9" spans="1:3" x14ac:dyDescent="0.25">
      <c r="A9" t="s">
        <v>452</v>
      </c>
      <c r="B9">
        <v>100.572463</v>
      </c>
      <c r="C9">
        <v>13.747253000000001</v>
      </c>
    </row>
    <row r="10" spans="1:3" x14ac:dyDescent="0.25">
      <c r="A10" t="s">
        <v>452</v>
      </c>
      <c r="B10">
        <v>100.532037</v>
      </c>
      <c r="C10">
        <v>13.705083999999999</v>
      </c>
    </row>
    <row r="11" spans="1:3" x14ac:dyDescent="0.25">
      <c r="A11" t="s">
        <v>452</v>
      </c>
      <c r="B11">
        <v>100.540747</v>
      </c>
      <c r="C11">
        <v>13.698266</v>
      </c>
    </row>
    <row r="12" spans="1:3" x14ac:dyDescent="0.25">
      <c r="A12" t="s">
        <v>454</v>
      </c>
      <c r="B12">
        <v>100.5623707</v>
      </c>
      <c r="C12">
        <v>13.7431009</v>
      </c>
    </row>
    <row r="13" spans="1:3" x14ac:dyDescent="0.25">
      <c r="A13" t="s">
        <v>455</v>
      </c>
      <c r="B13">
        <v>100.55732999999999</v>
      </c>
      <c r="C13">
        <v>13.7124299</v>
      </c>
    </row>
    <row r="14" spans="1:3" x14ac:dyDescent="0.25">
      <c r="A14" t="s">
        <v>452</v>
      </c>
      <c r="B14">
        <v>100.507171</v>
      </c>
      <c r="C14">
        <v>13.716289</v>
      </c>
    </row>
    <row r="15" spans="1:3" x14ac:dyDescent="0.25">
      <c r="A15" t="s">
        <v>456</v>
      </c>
      <c r="B15">
        <v>100.544416</v>
      </c>
      <c r="C15">
        <v>13.7796483</v>
      </c>
    </row>
    <row r="16" spans="1:3" x14ac:dyDescent="0.25">
      <c r="A16" t="s">
        <v>452</v>
      </c>
      <c r="B16">
        <v>100.595699</v>
      </c>
      <c r="C16">
        <v>13.724978999999999</v>
      </c>
    </row>
    <row r="17" spans="1:3" x14ac:dyDescent="0.25">
      <c r="A17" t="s">
        <v>452</v>
      </c>
      <c r="B17">
        <v>100.563242</v>
      </c>
      <c r="C17">
        <v>13.829881</v>
      </c>
    </row>
    <row r="18" spans="1:3" x14ac:dyDescent="0.25">
      <c r="A18" t="s">
        <v>452</v>
      </c>
      <c r="B18">
        <v>100.75472499999999</v>
      </c>
      <c r="C18">
        <v>13.61392</v>
      </c>
    </row>
    <row r="19" spans="1:3" x14ac:dyDescent="0.25">
      <c r="A19" t="s">
        <v>452</v>
      </c>
      <c r="B19">
        <v>100.676402</v>
      </c>
      <c r="C19">
        <v>13.610201999999999</v>
      </c>
    </row>
    <row r="20" spans="1:3" x14ac:dyDescent="0.25">
      <c r="A20" t="s">
        <v>452</v>
      </c>
      <c r="B20">
        <v>100.72443199999999</v>
      </c>
      <c r="C20">
        <v>13.681406000000001</v>
      </c>
    </row>
    <row r="21" spans="1:3" x14ac:dyDescent="0.25">
      <c r="A21" t="s">
        <v>452</v>
      </c>
      <c r="B21">
        <v>100.643574</v>
      </c>
      <c r="C21">
        <v>13.747128</v>
      </c>
    </row>
    <row r="22" spans="1:3" x14ac:dyDescent="0.25">
      <c r="A22" t="s">
        <v>452</v>
      </c>
      <c r="B22">
        <v>100.61315999999999</v>
      </c>
      <c r="C22">
        <v>13.743012</v>
      </c>
    </row>
    <row r="23" spans="1:3" x14ac:dyDescent="0.25">
      <c r="A23" t="s">
        <v>457</v>
      </c>
      <c r="B23">
        <v>100.665691</v>
      </c>
      <c r="C23">
        <v>13.659706999999999</v>
      </c>
    </row>
    <row r="24" spans="1:3" x14ac:dyDescent="0.25">
      <c r="A24" t="s">
        <v>458</v>
      </c>
      <c r="B24">
        <v>100.7791141</v>
      </c>
      <c r="C24">
        <v>13.75271</v>
      </c>
    </row>
    <row r="25" spans="1:3" x14ac:dyDescent="0.25">
      <c r="A25" t="s">
        <v>452</v>
      </c>
      <c r="B25">
        <v>100.633875</v>
      </c>
      <c r="C25">
        <v>13.761062000000001</v>
      </c>
    </row>
    <row r="26" spans="1:3" x14ac:dyDescent="0.25">
      <c r="A26" t="s">
        <v>459</v>
      </c>
      <c r="B26">
        <v>100.6525764</v>
      </c>
      <c r="C26">
        <v>13.6776108</v>
      </c>
    </row>
    <row r="27" spans="1:3" x14ac:dyDescent="0.25">
      <c r="A27" t="s">
        <v>452</v>
      </c>
      <c r="B27">
        <v>100.645642</v>
      </c>
      <c r="C27">
        <v>13.703522</v>
      </c>
    </row>
    <row r="28" spans="1:3" x14ac:dyDescent="0.25">
      <c r="A28" t="s">
        <v>452</v>
      </c>
      <c r="B28">
        <v>100.673479</v>
      </c>
      <c r="C28">
        <v>13.777242599999999</v>
      </c>
    </row>
    <row r="29" spans="1:3" x14ac:dyDescent="0.25">
      <c r="A29" t="s">
        <v>452</v>
      </c>
      <c r="B29">
        <v>100.554063</v>
      </c>
      <c r="C29">
        <v>13.773723</v>
      </c>
    </row>
    <row r="30" spans="1:3" x14ac:dyDescent="0.25">
      <c r="A30" t="s">
        <v>460</v>
      </c>
      <c r="B30">
        <v>100.7759397</v>
      </c>
      <c r="C30">
        <v>14.2607099</v>
      </c>
    </row>
    <row r="31" spans="1:3" x14ac:dyDescent="0.25">
      <c r="A31" t="s">
        <v>461</v>
      </c>
      <c r="B31">
        <v>100.711519</v>
      </c>
      <c r="C31">
        <v>13.81291</v>
      </c>
    </row>
    <row r="32" spans="1:3" x14ac:dyDescent="0.25">
      <c r="A32" t="s">
        <v>452</v>
      </c>
      <c r="B32">
        <v>101.4054855</v>
      </c>
      <c r="C32">
        <v>14.6541351</v>
      </c>
    </row>
    <row r="33" spans="1:3" x14ac:dyDescent="0.25">
      <c r="A33" t="s">
        <v>452</v>
      </c>
      <c r="B33">
        <v>100.668567</v>
      </c>
      <c r="C33">
        <v>13.780626</v>
      </c>
    </row>
    <row r="34" spans="1:3" x14ac:dyDescent="0.25">
      <c r="A34" t="s">
        <v>452</v>
      </c>
      <c r="B34">
        <v>100.708505</v>
      </c>
      <c r="C34">
        <v>13.812315999999999</v>
      </c>
    </row>
    <row r="35" spans="1:3" x14ac:dyDescent="0.25">
      <c r="A35" t="s">
        <v>462</v>
      </c>
      <c r="B35">
        <v>101.0938324</v>
      </c>
      <c r="C35">
        <v>14.622173699999999</v>
      </c>
    </row>
    <row r="36" spans="1:3" x14ac:dyDescent="0.25">
      <c r="A36" t="s">
        <v>463</v>
      </c>
      <c r="B36">
        <v>100.7630285</v>
      </c>
      <c r="C36">
        <v>13.757382</v>
      </c>
    </row>
    <row r="37" spans="1:3" x14ac:dyDescent="0.25">
      <c r="A37" t="s">
        <v>452</v>
      </c>
      <c r="B37">
        <v>100.872946</v>
      </c>
      <c r="C37">
        <v>13.804074999999999</v>
      </c>
    </row>
    <row r="38" spans="1:3" x14ac:dyDescent="0.25">
      <c r="A38" t="s">
        <v>464</v>
      </c>
      <c r="B38">
        <v>99.832098599999995</v>
      </c>
      <c r="C38">
        <v>19.899623099999999</v>
      </c>
    </row>
    <row r="39" spans="1:3" x14ac:dyDescent="0.25">
      <c r="A39" t="s">
        <v>452</v>
      </c>
      <c r="B39">
        <v>99.846689999999995</v>
      </c>
      <c r="C39">
        <v>19.945001000000001</v>
      </c>
    </row>
    <row r="40" spans="1:3" x14ac:dyDescent="0.25">
      <c r="A40" t="s">
        <v>452</v>
      </c>
      <c r="B40">
        <v>99.823301000000001</v>
      </c>
      <c r="C40">
        <v>19.907162</v>
      </c>
    </row>
    <row r="41" spans="1:3" x14ac:dyDescent="0.25">
      <c r="A41" t="s">
        <v>452</v>
      </c>
      <c r="B41">
        <v>99.858626000000001</v>
      </c>
      <c r="C41">
        <v>20.153423</v>
      </c>
    </row>
    <row r="42" spans="1:3" x14ac:dyDescent="0.25">
      <c r="A42" t="s">
        <v>465</v>
      </c>
      <c r="B42">
        <v>99.857855000000001</v>
      </c>
      <c r="C42">
        <v>20.0080159</v>
      </c>
    </row>
    <row r="43" spans="1:3" x14ac:dyDescent="0.25">
      <c r="A43" t="s">
        <v>452</v>
      </c>
      <c r="B43">
        <v>99.640660999999994</v>
      </c>
      <c r="C43">
        <v>19.258932999999999</v>
      </c>
    </row>
    <row r="44" spans="1:3" x14ac:dyDescent="0.25">
      <c r="A44" t="s">
        <v>466</v>
      </c>
      <c r="B44">
        <v>99.518149600000001</v>
      </c>
      <c r="C44">
        <v>19.209743</v>
      </c>
    </row>
    <row r="45" spans="1:3" x14ac:dyDescent="0.25">
      <c r="A45" t="s">
        <v>452</v>
      </c>
      <c r="B45">
        <v>100.298185</v>
      </c>
      <c r="C45">
        <v>19.166819</v>
      </c>
    </row>
    <row r="46" spans="1:3" x14ac:dyDescent="0.25">
      <c r="A46" t="s">
        <v>452</v>
      </c>
      <c r="B46">
        <v>99.914399000000003</v>
      </c>
      <c r="C46">
        <v>19.156397999999999</v>
      </c>
    </row>
    <row r="47" spans="1:3" x14ac:dyDescent="0.25">
      <c r="A47" t="s">
        <v>452</v>
      </c>
      <c r="B47">
        <v>99.478530199999994</v>
      </c>
      <c r="C47">
        <v>18.278389000000001</v>
      </c>
    </row>
    <row r="48" spans="1:3" x14ac:dyDescent="0.25">
      <c r="A48" t="s">
        <v>452</v>
      </c>
      <c r="B48">
        <v>98.966345999999902</v>
      </c>
      <c r="C48">
        <v>18.752473999999999</v>
      </c>
    </row>
    <row r="49" spans="1:3" x14ac:dyDescent="0.25">
      <c r="A49" t="s">
        <v>467</v>
      </c>
      <c r="B49">
        <v>98.926376899999894</v>
      </c>
      <c r="C49">
        <v>18.695623300000001</v>
      </c>
    </row>
    <row r="50" spans="1:3" x14ac:dyDescent="0.25">
      <c r="A50" t="s">
        <v>452</v>
      </c>
      <c r="B50">
        <v>99.016940000000005</v>
      </c>
      <c r="C50">
        <v>18.80311</v>
      </c>
    </row>
    <row r="51" spans="1:3" x14ac:dyDescent="0.25">
      <c r="A51" t="s">
        <v>452</v>
      </c>
      <c r="B51">
        <v>99.036405000000101</v>
      </c>
      <c r="C51">
        <v>18.817551999999999</v>
      </c>
    </row>
    <row r="52" spans="1:3" x14ac:dyDescent="0.25">
      <c r="A52" t="s">
        <v>452</v>
      </c>
      <c r="B52">
        <v>99.042493399999998</v>
      </c>
      <c r="C52">
        <v>18.600577300000001</v>
      </c>
    </row>
    <row r="53" spans="1:3" x14ac:dyDescent="0.25">
      <c r="A53" t="s">
        <v>468</v>
      </c>
      <c r="B53">
        <v>99.358474000000001</v>
      </c>
      <c r="C53">
        <v>18.317771</v>
      </c>
    </row>
    <row r="54" spans="1:3" x14ac:dyDescent="0.25">
      <c r="A54" t="s">
        <v>452</v>
      </c>
      <c r="B54">
        <v>99.023506299999994</v>
      </c>
      <c r="C54">
        <v>18.762789600000001</v>
      </c>
    </row>
    <row r="55" spans="1:3" x14ac:dyDescent="0.25">
      <c r="A55" t="s">
        <v>452</v>
      </c>
      <c r="B55">
        <v>98.973968999999997</v>
      </c>
      <c r="C55">
        <v>18.797829</v>
      </c>
    </row>
    <row r="56" spans="1:3" x14ac:dyDescent="0.25">
      <c r="A56" t="s">
        <v>452</v>
      </c>
      <c r="B56">
        <v>98.359408700000003</v>
      </c>
      <c r="C56">
        <v>17.800238499999999</v>
      </c>
    </row>
    <row r="57" spans="1:3" x14ac:dyDescent="0.25">
      <c r="A57" t="s">
        <v>452</v>
      </c>
      <c r="B57">
        <v>102.08039770000001</v>
      </c>
      <c r="C57">
        <v>12.607044200000001</v>
      </c>
    </row>
    <row r="58" spans="1:3" x14ac:dyDescent="0.25">
      <c r="A58" t="s">
        <v>469</v>
      </c>
      <c r="B58">
        <v>102.0858097</v>
      </c>
      <c r="C58">
        <v>12.664291</v>
      </c>
    </row>
    <row r="59" spans="1:3" x14ac:dyDescent="0.25">
      <c r="A59" t="s">
        <v>452</v>
      </c>
      <c r="B59">
        <v>101.908407</v>
      </c>
      <c r="C59">
        <v>12.732792</v>
      </c>
    </row>
    <row r="60" spans="1:3" x14ac:dyDescent="0.25">
      <c r="A60" t="s">
        <v>452</v>
      </c>
      <c r="B60">
        <v>102.105013</v>
      </c>
      <c r="C60">
        <v>12.618722</v>
      </c>
    </row>
    <row r="61" spans="1:3" x14ac:dyDescent="0.25">
      <c r="A61" t="s">
        <v>452</v>
      </c>
      <c r="B61">
        <v>102.134764</v>
      </c>
      <c r="C61">
        <v>12.602753</v>
      </c>
    </row>
    <row r="62" spans="1:3" x14ac:dyDescent="0.25">
      <c r="A62" t="s">
        <v>470</v>
      </c>
      <c r="B62">
        <v>101.68960800000001</v>
      </c>
      <c r="C62">
        <v>12.782563</v>
      </c>
    </row>
    <row r="63" spans="1:3" x14ac:dyDescent="0.25">
      <c r="A63" t="s">
        <v>452</v>
      </c>
      <c r="B63">
        <v>102.10656899999999</v>
      </c>
      <c r="C63">
        <v>12.611594999999999</v>
      </c>
    </row>
    <row r="64" spans="1:3" x14ac:dyDescent="0.25">
      <c r="A64" t="s">
        <v>452</v>
      </c>
      <c r="B64">
        <v>102.116075</v>
      </c>
      <c r="C64">
        <v>12.588742999999999</v>
      </c>
    </row>
    <row r="65" spans="1:3" x14ac:dyDescent="0.25">
      <c r="A65" t="s">
        <v>452</v>
      </c>
      <c r="B65">
        <v>102.17446099999999</v>
      </c>
      <c r="C65">
        <v>12.644023000000001</v>
      </c>
    </row>
    <row r="66" spans="1:3" x14ac:dyDescent="0.25">
      <c r="A66" t="s">
        <v>452</v>
      </c>
      <c r="B66">
        <v>102.085916</v>
      </c>
      <c r="C66">
        <v>12.664258</v>
      </c>
    </row>
    <row r="67" spans="1:3" x14ac:dyDescent="0.25">
      <c r="A67" t="s">
        <v>471</v>
      </c>
      <c r="B67">
        <v>102.28162620000001</v>
      </c>
      <c r="C67">
        <v>12.070925799999999</v>
      </c>
    </row>
    <row r="68" spans="1:3" x14ac:dyDescent="0.25">
      <c r="A68" t="s">
        <v>452</v>
      </c>
      <c r="B68">
        <v>102.506918</v>
      </c>
      <c r="C68">
        <v>12.231032000000001</v>
      </c>
    </row>
    <row r="69" spans="1:3" x14ac:dyDescent="0.25">
      <c r="A69" t="s">
        <v>452</v>
      </c>
      <c r="B69">
        <v>102.10511200000001</v>
      </c>
      <c r="C69">
        <v>12.6187393</v>
      </c>
    </row>
    <row r="70" spans="1:3" x14ac:dyDescent="0.25">
      <c r="A70" t="s">
        <v>472</v>
      </c>
      <c r="B70">
        <v>102.1347414</v>
      </c>
      <c r="C70">
        <v>12.6030564</v>
      </c>
    </row>
    <row r="71" spans="1:3" x14ac:dyDescent="0.25">
      <c r="A71" t="s">
        <v>473</v>
      </c>
      <c r="B71">
        <v>101.2991194</v>
      </c>
      <c r="C71">
        <v>13.596052200000001</v>
      </c>
    </row>
    <row r="72" spans="1:3" x14ac:dyDescent="0.25">
      <c r="A72" t="s">
        <v>474</v>
      </c>
      <c r="B72">
        <v>101.03106870000001</v>
      </c>
      <c r="C72">
        <v>13.119966700000001</v>
      </c>
    </row>
    <row r="73" spans="1:3" x14ac:dyDescent="0.25">
      <c r="A73" t="s">
        <v>452</v>
      </c>
      <c r="B73">
        <v>101.042751</v>
      </c>
      <c r="C73">
        <v>13.342898</v>
      </c>
    </row>
    <row r="74" spans="1:3" x14ac:dyDescent="0.25">
      <c r="A74" t="s">
        <v>475</v>
      </c>
      <c r="B74">
        <v>101.07552200000001</v>
      </c>
      <c r="C74">
        <v>13.658654</v>
      </c>
    </row>
    <row r="75" spans="1:3" x14ac:dyDescent="0.25">
      <c r="A75" t="s">
        <v>452</v>
      </c>
      <c r="B75">
        <v>101.07012</v>
      </c>
      <c r="C75">
        <v>13.69293</v>
      </c>
    </row>
    <row r="76" spans="1:3" x14ac:dyDescent="0.25">
      <c r="A76" t="s">
        <v>452</v>
      </c>
      <c r="B76">
        <v>101.10129000000001</v>
      </c>
      <c r="C76">
        <v>13.663103</v>
      </c>
    </row>
    <row r="77" spans="1:3" x14ac:dyDescent="0.25">
      <c r="A77" t="s">
        <v>476</v>
      </c>
      <c r="B77">
        <v>102.1718231</v>
      </c>
      <c r="C77">
        <v>13.520848600000001</v>
      </c>
    </row>
    <row r="78" spans="1:3" x14ac:dyDescent="0.25">
      <c r="A78" t="s">
        <v>452</v>
      </c>
      <c r="B78">
        <v>101.235355</v>
      </c>
      <c r="C78">
        <v>14.184429</v>
      </c>
    </row>
    <row r="79" spans="1:3" x14ac:dyDescent="0.25">
      <c r="A79" t="s">
        <v>452</v>
      </c>
      <c r="B79">
        <v>101.4344833</v>
      </c>
      <c r="C79">
        <v>13.2821585</v>
      </c>
    </row>
    <row r="80" spans="1:3" x14ac:dyDescent="0.25">
      <c r="A80" t="s">
        <v>477</v>
      </c>
      <c r="B80">
        <v>101.1488002</v>
      </c>
      <c r="C80">
        <v>13.022475</v>
      </c>
    </row>
    <row r="81" spans="1:3" x14ac:dyDescent="0.25">
      <c r="A81" t="s">
        <v>452</v>
      </c>
      <c r="B81">
        <v>102.100539</v>
      </c>
      <c r="C81">
        <v>14.977135000000001</v>
      </c>
    </row>
    <row r="82" spans="1:3" x14ac:dyDescent="0.25">
      <c r="A82" t="s">
        <v>452</v>
      </c>
      <c r="B82">
        <v>101.7636</v>
      </c>
      <c r="C82">
        <v>13.989625</v>
      </c>
    </row>
    <row r="83" spans="1:3" x14ac:dyDescent="0.25">
      <c r="A83" t="s">
        <v>452</v>
      </c>
      <c r="B83">
        <v>101.720663</v>
      </c>
      <c r="C83">
        <v>14.899497</v>
      </c>
    </row>
    <row r="84" spans="1:3" x14ac:dyDescent="0.25">
      <c r="A84" t="s">
        <v>478</v>
      </c>
      <c r="B84">
        <v>102.0641218</v>
      </c>
      <c r="C84">
        <v>14.9728268</v>
      </c>
    </row>
    <row r="85" spans="1:3" x14ac:dyDescent="0.25">
      <c r="A85" t="s">
        <v>452</v>
      </c>
      <c r="B85">
        <v>102.11799000000001</v>
      </c>
      <c r="C85">
        <v>14.959761</v>
      </c>
    </row>
    <row r="86" spans="1:3" x14ac:dyDescent="0.25">
      <c r="A86" t="s">
        <v>452</v>
      </c>
      <c r="B86">
        <v>102.5608404</v>
      </c>
      <c r="C86">
        <v>15.0037351</v>
      </c>
    </row>
    <row r="87" spans="1:3" x14ac:dyDescent="0.25">
      <c r="A87" t="s">
        <v>452</v>
      </c>
      <c r="B87">
        <v>101.41944599999999</v>
      </c>
      <c r="C87">
        <v>14.709630000000001</v>
      </c>
    </row>
    <row r="88" spans="1:3" x14ac:dyDescent="0.25">
      <c r="A88" t="s">
        <v>452</v>
      </c>
      <c r="B88">
        <v>101.589682</v>
      </c>
      <c r="C88">
        <v>13.897519000000001</v>
      </c>
    </row>
    <row r="89" spans="1:3" x14ac:dyDescent="0.25">
      <c r="A89" t="s">
        <v>479</v>
      </c>
      <c r="B89">
        <v>102.188247</v>
      </c>
      <c r="C89">
        <v>15.065276000000001</v>
      </c>
    </row>
    <row r="90" spans="1:3" x14ac:dyDescent="0.25">
      <c r="A90" t="s">
        <v>480</v>
      </c>
      <c r="B90">
        <v>103.4654294</v>
      </c>
      <c r="C90">
        <v>14.829449200000001</v>
      </c>
    </row>
    <row r="91" spans="1:3" x14ac:dyDescent="0.25">
      <c r="A91" t="s">
        <v>481</v>
      </c>
      <c r="B91">
        <v>104.1545316</v>
      </c>
      <c r="C91">
        <v>15.3456215</v>
      </c>
    </row>
    <row r="92" spans="1:3" x14ac:dyDescent="0.25">
      <c r="A92" t="s">
        <v>452</v>
      </c>
      <c r="B92">
        <v>103.85476300000001</v>
      </c>
      <c r="C92">
        <v>14.622076</v>
      </c>
    </row>
    <row r="93" spans="1:3" x14ac:dyDescent="0.25">
      <c r="A93" t="s">
        <v>452</v>
      </c>
      <c r="B93">
        <v>103.03163600000001</v>
      </c>
      <c r="C93">
        <v>14.606921</v>
      </c>
    </row>
    <row r="94" spans="1:3" x14ac:dyDescent="0.25">
      <c r="A94" t="s">
        <v>482</v>
      </c>
      <c r="B94">
        <v>102.3571214</v>
      </c>
      <c r="C94">
        <v>15.2104628</v>
      </c>
    </row>
    <row r="95" spans="1:3" x14ac:dyDescent="0.25">
      <c r="A95" t="s">
        <v>452</v>
      </c>
      <c r="B95">
        <v>103.106014</v>
      </c>
      <c r="C95">
        <v>15.000826</v>
      </c>
    </row>
    <row r="96" spans="1:3" x14ac:dyDescent="0.25">
      <c r="A96" t="s">
        <v>483</v>
      </c>
      <c r="B96">
        <v>102.5261655</v>
      </c>
      <c r="C96">
        <v>15.751947700000001</v>
      </c>
    </row>
    <row r="97" spans="1:3" x14ac:dyDescent="0.25">
      <c r="A97" t="s">
        <v>452</v>
      </c>
      <c r="B97">
        <v>103.480858</v>
      </c>
      <c r="C97">
        <v>14.887516</v>
      </c>
    </row>
    <row r="98" spans="1:3" x14ac:dyDescent="0.25">
      <c r="A98" t="s">
        <v>484</v>
      </c>
      <c r="B98">
        <v>104.2213309</v>
      </c>
      <c r="C98">
        <v>15.794273199999999</v>
      </c>
    </row>
    <row r="99" spans="1:3" x14ac:dyDescent="0.25">
      <c r="A99" t="s">
        <v>452</v>
      </c>
      <c r="B99">
        <v>102.04156</v>
      </c>
      <c r="C99">
        <v>15.817468</v>
      </c>
    </row>
    <row r="100" spans="1:3" x14ac:dyDescent="0.25">
      <c r="A100" t="s">
        <v>452</v>
      </c>
      <c r="B100">
        <v>102.735322</v>
      </c>
      <c r="C100">
        <v>16.057542000000002</v>
      </c>
    </row>
    <row r="101" spans="1:3" x14ac:dyDescent="0.25">
      <c r="A101" t="s">
        <v>452</v>
      </c>
      <c r="B101">
        <v>102.80493</v>
      </c>
      <c r="C101">
        <v>16.442557000000001</v>
      </c>
    </row>
    <row r="102" spans="1:3" x14ac:dyDescent="0.25">
      <c r="A102" t="s">
        <v>485</v>
      </c>
      <c r="B102">
        <v>102.831779</v>
      </c>
      <c r="C102">
        <v>16.520201</v>
      </c>
    </row>
    <row r="103" spans="1:3" x14ac:dyDescent="0.25">
      <c r="A103" t="s">
        <v>486</v>
      </c>
      <c r="B103">
        <v>102.87414200000001</v>
      </c>
      <c r="C103">
        <v>16.427235</v>
      </c>
    </row>
    <row r="104" spans="1:3" x14ac:dyDescent="0.25">
      <c r="A104" t="s">
        <v>460</v>
      </c>
      <c r="B104">
        <v>103.2942168</v>
      </c>
      <c r="C104">
        <v>16.172710500000001</v>
      </c>
    </row>
    <row r="105" spans="1:3" x14ac:dyDescent="0.25">
      <c r="A105" t="s">
        <v>452</v>
      </c>
      <c r="B105">
        <v>102.82862710000001</v>
      </c>
      <c r="C105">
        <v>16.431981</v>
      </c>
    </row>
    <row r="106" spans="1:3" x14ac:dyDescent="0.25">
      <c r="A106" t="s">
        <v>487</v>
      </c>
      <c r="B106">
        <v>102.80319900000001</v>
      </c>
      <c r="C106">
        <v>16.353285</v>
      </c>
    </row>
    <row r="107" spans="1:3" x14ac:dyDescent="0.25">
      <c r="A107" t="s">
        <v>488</v>
      </c>
      <c r="B107">
        <v>102.8566914</v>
      </c>
      <c r="C107">
        <v>16.470666699999999</v>
      </c>
    </row>
    <row r="108" spans="1:3" x14ac:dyDescent="0.25">
      <c r="A108" t="s">
        <v>489</v>
      </c>
      <c r="B108">
        <v>104.1249006</v>
      </c>
      <c r="C108">
        <v>17.146047100000001</v>
      </c>
    </row>
    <row r="109" spans="1:3" x14ac:dyDescent="0.25">
      <c r="A109" t="s">
        <v>475</v>
      </c>
      <c r="B109">
        <v>101.88308000000001</v>
      </c>
      <c r="C109">
        <v>18.016870000000001</v>
      </c>
    </row>
    <row r="110" spans="1:3" x14ac:dyDescent="0.25">
      <c r="A110" t="s">
        <v>452</v>
      </c>
      <c r="B110">
        <v>103.082711</v>
      </c>
      <c r="C110">
        <v>18.02167</v>
      </c>
    </row>
    <row r="111" spans="1:3" x14ac:dyDescent="0.25">
      <c r="A111" t="s">
        <v>452</v>
      </c>
      <c r="B111">
        <v>104.71445900000001</v>
      </c>
      <c r="C111">
        <v>16.545966</v>
      </c>
    </row>
    <row r="112" spans="1:3" x14ac:dyDescent="0.25">
      <c r="A112" t="s">
        <v>490</v>
      </c>
      <c r="B112">
        <v>100.5706215</v>
      </c>
      <c r="C112">
        <v>16.327325200000001</v>
      </c>
    </row>
    <row r="113" spans="1:3" x14ac:dyDescent="0.25">
      <c r="A113" t="s">
        <v>491</v>
      </c>
      <c r="B113">
        <v>99.521905999999902</v>
      </c>
      <c r="C113">
        <v>16.407743</v>
      </c>
    </row>
    <row r="114" spans="1:3" x14ac:dyDescent="0.25">
      <c r="A114" t="s">
        <v>492</v>
      </c>
      <c r="B114">
        <v>101.1166475</v>
      </c>
      <c r="C114">
        <v>15.6764153</v>
      </c>
    </row>
    <row r="115" spans="1:3" x14ac:dyDescent="0.25">
      <c r="A115" t="s">
        <v>493</v>
      </c>
      <c r="B115">
        <v>101.6534911</v>
      </c>
      <c r="C115">
        <v>17.890393599999999</v>
      </c>
    </row>
    <row r="116" spans="1:3" x14ac:dyDescent="0.25">
      <c r="A116" t="s">
        <v>494</v>
      </c>
      <c r="B116">
        <v>100.38124139999999</v>
      </c>
      <c r="C116">
        <v>16.033760000000001</v>
      </c>
    </row>
    <row r="117" spans="1:3" x14ac:dyDescent="0.25">
      <c r="A117" t="s">
        <v>495</v>
      </c>
      <c r="B117">
        <v>100.2550912</v>
      </c>
      <c r="C117">
        <v>16.826328700000001</v>
      </c>
    </row>
    <row r="118" spans="1:3" x14ac:dyDescent="0.25">
      <c r="A118" t="s">
        <v>496</v>
      </c>
      <c r="B118">
        <v>100.06644919999999</v>
      </c>
      <c r="C118">
        <v>17.966769500000002</v>
      </c>
    </row>
    <row r="119" spans="1:3" x14ac:dyDescent="0.25">
      <c r="A119" t="s">
        <v>452</v>
      </c>
      <c r="B119">
        <v>99.572557000000003</v>
      </c>
      <c r="C119">
        <v>17.327338000000001</v>
      </c>
    </row>
    <row r="120" spans="1:3" x14ac:dyDescent="0.25">
      <c r="A120" t="s">
        <v>452</v>
      </c>
      <c r="B120">
        <v>99.508573999999996</v>
      </c>
      <c r="C120">
        <v>17.026653</v>
      </c>
    </row>
    <row r="121" spans="1:3" x14ac:dyDescent="0.25">
      <c r="A121" t="s">
        <v>452</v>
      </c>
      <c r="B121">
        <v>99.564513999999903</v>
      </c>
      <c r="C121">
        <v>17.026247000000001</v>
      </c>
    </row>
    <row r="122" spans="1:3" x14ac:dyDescent="0.25">
      <c r="A122" t="s">
        <v>497</v>
      </c>
      <c r="B122">
        <v>99.979827700000001</v>
      </c>
      <c r="C122">
        <v>17.3459696</v>
      </c>
    </row>
    <row r="123" spans="1:3" x14ac:dyDescent="0.25">
      <c r="A123" t="s">
        <v>452</v>
      </c>
      <c r="B123">
        <v>99.822410000000005</v>
      </c>
      <c r="C123">
        <v>17.039009</v>
      </c>
    </row>
    <row r="124" spans="1:3" x14ac:dyDescent="0.25">
      <c r="A124" t="s">
        <v>452</v>
      </c>
      <c r="B124">
        <v>100.16396899999999</v>
      </c>
      <c r="C124">
        <v>17.106279000000001</v>
      </c>
    </row>
    <row r="125" spans="1:3" x14ac:dyDescent="0.25">
      <c r="A125" t="s">
        <v>498</v>
      </c>
      <c r="B125">
        <v>100.2028749</v>
      </c>
      <c r="C125">
        <v>17.0145561</v>
      </c>
    </row>
    <row r="126" spans="1:3" x14ac:dyDescent="0.25">
      <c r="A126" t="s">
        <v>499</v>
      </c>
      <c r="B126">
        <v>100.1244919</v>
      </c>
      <c r="C126">
        <v>15.5857227</v>
      </c>
    </row>
    <row r="127" spans="1:3" x14ac:dyDescent="0.25">
      <c r="A127" t="s">
        <v>500</v>
      </c>
      <c r="B127">
        <v>100.025749</v>
      </c>
      <c r="C127">
        <v>13.80345</v>
      </c>
    </row>
    <row r="128" spans="1:3" x14ac:dyDescent="0.25">
      <c r="A128" t="s">
        <v>501</v>
      </c>
      <c r="B128">
        <v>100.047791</v>
      </c>
      <c r="C128">
        <v>13.807169</v>
      </c>
    </row>
    <row r="129" spans="1:3" x14ac:dyDescent="0.25">
      <c r="A129" t="s">
        <v>452</v>
      </c>
      <c r="B129">
        <v>100.4024</v>
      </c>
      <c r="C129">
        <v>13.784062</v>
      </c>
    </row>
    <row r="130" spans="1:3" x14ac:dyDescent="0.25">
      <c r="A130" t="s">
        <v>452</v>
      </c>
      <c r="B130">
        <v>100.4079234</v>
      </c>
      <c r="C130">
        <v>13.7666734</v>
      </c>
    </row>
    <row r="131" spans="1:3" x14ac:dyDescent="0.25">
      <c r="A131" t="s">
        <v>502</v>
      </c>
      <c r="B131">
        <v>100.45084180000001</v>
      </c>
      <c r="C131">
        <v>13.8927298</v>
      </c>
    </row>
    <row r="132" spans="1:3" x14ac:dyDescent="0.25">
      <c r="A132" t="s">
        <v>452</v>
      </c>
      <c r="B132">
        <v>100.47103799999999</v>
      </c>
      <c r="C132">
        <v>13.760350000000001</v>
      </c>
    </row>
    <row r="133" spans="1:3" x14ac:dyDescent="0.25">
      <c r="A133" t="s">
        <v>452</v>
      </c>
      <c r="B133">
        <v>100.455978</v>
      </c>
      <c r="C133">
        <v>13.720079999999999</v>
      </c>
    </row>
    <row r="134" spans="1:3" x14ac:dyDescent="0.25">
      <c r="A134" t="s">
        <v>452</v>
      </c>
      <c r="B134">
        <v>100.49192859999999</v>
      </c>
      <c r="C134">
        <v>13.687821599999999</v>
      </c>
    </row>
    <row r="135" spans="1:3" x14ac:dyDescent="0.25">
      <c r="A135" t="s">
        <v>452</v>
      </c>
      <c r="B135">
        <v>100.50144899999999</v>
      </c>
      <c r="C135">
        <v>13.830933</v>
      </c>
    </row>
    <row r="136" spans="1:3" x14ac:dyDescent="0.25">
      <c r="A136" t="s">
        <v>452</v>
      </c>
      <c r="B136">
        <v>102.742856</v>
      </c>
      <c r="C136">
        <v>17.879411000000001</v>
      </c>
    </row>
    <row r="137" spans="1:3" x14ac:dyDescent="0.25">
      <c r="A137" t="s">
        <v>452</v>
      </c>
      <c r="B137">
        <v>103.51259570000001</v>
      </c>
      <c r="C137">
        <v>16.434853</v>
      </c>
    </row>
    <row r="138" spans="1:3" x14ac:dyDescent="0.25">
      <c r="A138" t="s">
        <v>452</v>
      </c>
      <c r="B138">
        <v>102.86806900000001</v>
      </c>
      <c r="C138">
        <v>17.364913000000001</v>
      </c>
    </row>
    <row r="139" spans="1:3" x14ac:dyDescent="0.25">
      <c r="A139" t="s">
        <v>452</v>
      </c>
      <c r="B139">
        <v>103.30959989999999</v>
      </c>
      <c r="C139">
        <v>18.313124800000001</v>
      </c>
    </row>
    <row r="140" spans="1:3" x14ac:dyDescent="0.25">
      <c r="A140" t="s">
        <v>452</v>
      </c>
      <c r="B140">
        <v>104.09223</v>
      </c>
      <c r="C140">
        <v>17.194008</v>
      </c>
    </row>
    <row r="141" spans="1:3" x14ac:dyDescent="0.25">
      <c r="A141" t="s">
        <v>452</v>
      </c>
      <c r="B141">
        <v>102.796937</v>
      </c>
      <c r="C141">
        <v>17.396531</v>
      </c>
    </row>
    <row r="142" spans="1:3" x14ac:dyDescent="0.25">
      <c r="A142" t="s">
        <v>452</v>
      </c>
      <c r="B142">
        <v>103.71123299999999</v>
      </c>
      <c r="C142">
        <v>17.390995</v>
      </c>
    </row>
    <row r="143" spans="1:3" x14ac:dyDescent="0.25">
      <c r="A143" t="s">
        <v>452</v>
      </c>
      <c r="B143">
        <v>103.75394300000001</v>
      </c>
      <c r="C143">
        <v>17.642436</v>
      </c>
    </row>
    <row r="144" spans="1:3" x14ac:dyDescent="0.25">
      <c r="A144" t="s">
        <v>452</v>
      </c>
      <c r="B144">
        <v>103.084159</v>
      </c>
      <c r="C144">
        <v>17.822793999999998</v>
      </c>
    </row>
    <row r="145" spans="1:3" x14ac:dyDescent="0.25">
      <c r="A145" t="s">
        <v>452</v>
      </c>
      <c r="B145">
        <v>102.771939</v>
      </c>
      <c r="C145">
        <v>17.408919000000001</v>
      </c>
    </row>
    <row r="146" spans="1:3" x14ac:dyDescent="0.25">
      <c r="A146" t="s">
        <v>452</v>
      </c>
      <c r="B146">
        <v>101.882491</v>
      </c>
      <c r="C146">
        <v>6.0907776</v>
      </c>
    </row>
    <row r="147" spans="1:3" x14ac:dyDescent="0.25">
      <c r="A147" t="s">
        <v>452</v>
      </c>
      <c r="B147">
        <v>101.82234</v>
      </c>
      <c r="C147">
        <v>6.4242059999999999</v>
      </c>
    </row>
    <row r="148" spans="1:3" x14ac:dyDescent="0.25">
      <c r="A148" t="s">
        <v>452</v>
      </c>
      <c r="B148">
        <v>101.2609471</v>
      </c>
      <c r="C148">
        <v>6.5767296000000002</v>
      </c>
    </row>
    <row r="149" spans="1:3" x14ac:dyDescent="0.25">
      <c r="A149" t="s">
        <v>452</v>
      </c>
      <c r="B149">
        <v>101.289203</v>
      </c>
      <c r="C149">
        <v>6.5553249999999998</v>
      </c>
    </row>
    <row r="150" spans="1:3" x14ac:dyDescent="0.25">
      <c r="A150" t="s">
        <v>452</v>
      </c>
      <c r="B150">
        <v>101.2767396</v>
      </c>
      <c r="C150">
        <v>6.5102061000000004</v>
      </c>
    </row>
    <row r="151" spans="1:3" x14ac:dyDescent="0.25">
      <c r="A151" t="s">
        <v>503</v>
      </c>
      <c r="B151">
        <v>101.28660549999999</v>
      </c>
      <c r="C151">
        <v>6.5509076999999998</v>
      </c>
    </row>
    <row r="152" spans="1:3" x14ac:dyDescent="0.25">
      <c r="A152" t="s">
        <v>490</v>
      </c>
      <c r="B152">
        <v>100.698403</v>
      </c>
      <c r="C152">
        <v>6.9439146999999997</v>
      </c>
    </row>
    <row r="153" spans="1:3" x14ac:dyDescent="0.25">
      <c r="A153" t="s">
        <v>452</v>
      </c>
      <c r="B153">
        <v>100.47949300000001</v>
      </c>
      <c r="C153">
        <v>7.0003039999999999</v>
      </c>
    </row>
    <row r="154" spans="1:3" x14ac:dyDescent="0.25">
      <c r="A154" t="s">
        <v>504</v>
      </c>
      <c r="B154">
        <v>100.4946611</v>
      </c>
      <c r="C154">
        <v>7.0147684000000003</v>
      </c>
    </row>
    <row r="155" spans="1:3" x14ac:dyDescent="0.25">
      <c r="A155" t="s">
        <v>452</v>
      </c>
      <c r="B155">
        <v>100.40320199999999</v>
      </c>
      <c r="C155">
        <v>7.3254419999999998</v>
      </c>
    </row>
    <row r="156" spans="1:3" x14ac:dyDescent="0.25">
      <c r="A156" t="s">
        <v>452</v>
      </c>
      <c r="B156">
        <v>100.329932</v>
      </c>
      <c r="C156">
        <v>7.2639519999999997</v>
      </c>
    </row>
    <row r="157" spans="1:3" x14ac:dyDescent="0.25">
      <c r="A157" t="s">
        <v>452</v>
      </c>
      <c r="B157">
        <v>100.36342</v>
      </c>
      <c r="C157">
        <v>7.3461699999999999</v>
      </c>
    </row>
    <row r="158" spans="1:3" x14ac:dyDescent="0.25">
      <c r="A158" t="s">
        <v>505</v>
      </c>
      <c r="B158">
        <v>100.7015852</v>
      </c>
      <c r="C158">
        <v>6.7378267999999997</v>
      </c>
    </row>
    <row r="159" spans="1:3" x14ac:dyDescent="0.25">
      <c r="A159" t="s">
        <v>452</v>
      </c>
      <c r="B159">
        <v>100.47069500000001</v>
      </c>
      <c r="C159">
        <v>7.0133270000000003</v>
      </c>
    </row>
    <row r="160" spans="1:3" x14ac:dyDescent="0.25">
      <c r="A160" t="s">
        <v>506</v>
      </c>
      <c r="B160">
        <v>100.59804560000001</v>
      </c>
      <c r="C160">
        <v>7.1860685000000002</v>
      </c>
    </row>
    <row r="161" spans="1:3" x14ac:dyDescent="0.25">
      <c r="A161" t="s">
        <v>462</v>
      </c>
      <c r="B161">
        <v>98.903383599999998</v>
      </c>
      <c r="C161">
        <v>8.1024773000000003</v>
      </c>
    </row>
    <row r="162" spans="1:3" x14ac:dyDescent="0.25">
      <c r="A162" t="s">
        <v>452</v>
      </c>
      <c r="B162">
        <v>98.894769999999994</v>
      </c>
      <c r="C162">
        <v>8.0840119999999995</v>
      </c>
    </row>
    <row r="163" spans="1:3" x14ac:dyDescent="0.25">
      <c r="A163" t="s">
        <v>452</v>
      </c>
      <c r="B163">
        <v>98.388672999999898</v>
      </c>
      <c r="C163">
        <v>7.8858540000000001</v>
      </c>
    </row>
    <row r="164" spans="1:3" x14ac:dyDescent="0.25">
      <c r="A164" t="s">
        <v>507</v>
      </c>
      <c r="B164">
        <v>98.636412999999905</v>
      </c>
      <c r="C164">
        <v>8.5179790999999998</v>
      </c>
    </row>
    <row r="165" spans="1:3" x14ac:dyDescent="0.25">
      <c r="A165" t="s">
        <v>452</v>
      </c>
      <c r="B165">
        <v>98.914321999999999</v>
      </c>
      <c r="C165">
        <v>8.0671970000000002</v>
      </c>
    </row>
    <row r="166" spans="1:3" x14ac:dyDescent="0.25">
      <c r="A166" t="s">
        <v>508</v>
      </c>
      <c r="B166">
        <v>98.532922299999996</v>
      </c>
      <c r="C166">
        <v>8.4206074999999991</v>
      </c>
    </row>
    <row r="167" spans="1:3" x14ac:dyDescent="0.25">
      <c r="A167" t="s">
        <v>452</v>
      </c>
      <c r="B167">
        <v>98.995963000000003</v>
      </c>
      <c r="C167">
        <v>8.073893</v>
      </c>
    </row>
    <row r="168" spans="1:3" x14ac:dyDescent="0.25">
      <c r="A168" t="s">
        <v>452</v>
      </c>
      <c r="B168">
        <v>99.145377999999894</v>
      </c>
      <c r="C168">
        <v>7.9337650000000002</v>
      </c>
    </row>
    <row r="169" spans="1:3" x14ac:dyDescent="0.25">
      <c r="A169" t="s">
        <v>452</v>
      </c>
      <c r="B169">
        <v>98.399484999999999</v>
      </c>
      <c r="C169">
        <v>7.88307</v>
      </c>
    </row>
    <row r="170" spans="1:3" x14ac:dyDescent="0.25">
      <c r="A170" t="s">
        <v>452</v>
      </c>
      <c r="B170">
        <v>98.742509999999996</v>
      </c>
      <c r="C170">
        <v>8.393535</v>
      </c>
    </row>
    <row r="171" spans="1:3" x14ac:dyDescent="0.25">
      <c r="A171" t="s">
        <v>452</v>
      </c>
      <c r="B171">
        <v>99.373591000000005</v>
      </c>
      <c r="C171">
        <v>9.1507930000000002</v>
      </c>
    </row>
    <row r="172" spans="1:3" x14ac:dyDescent="0.25">
      <c r="A172" t="s">
        <v>452</v>
      </c>
      <c r="B172">
        <v>99.331365000000005</v>
      </c>
      <c r="C172">
        <v>9.1466940000000001</v>
      </c>
    </row>
    <row r="173" spans="1:3" x14ac:dyDescent="0.25">
      <c r="A173" t="s">
        <v>452</v>
      </c>
      <c r="B173">
        <v>99.652322999999996</v>
      </c>
      <c r="C173">
        <v>9.1442739999999993</v>
      </c>
    </row>
    <row r="174" spans="1:3" x14ac:dyDescent="0.25">
      <c r="A174" t="s">
        <v>452</v>
      </c>
      <c r="B174">
        <v>99.311770999999993</v>
      </c>
      <c r="C174">
        <v>9.1018740000000005</v>
      </c>
    </row>
    <row r="175" spans="1:3" x14ac:dyDescent="0.25">
      <c r="A175" t="s">
        <v>509</v>
      </c>
      <c r="B175">
        <v>99.138869500000098</v>
      </c>
      <c r="C175">
        <v>9.1678400999999994</v>
      </c>
    </row>
    <row r="176" spans="1:3" x14ac:dyDescent="0.25">
      <c r="A176" t="s">
        <v>510</v>
      </c>
      <c r="B176">
        <v>99.929176999999996</v>
      </c>
      <c r="C176">
        <v>8.6605094000000005</v>
      </c>
    </row>
    <row r="177" spans="1:3" x14ac:dyDescent="0.25">
      <c r="A177" t="s">
        <v>511</v>
      </c>
      <c r="B177">
        <v>99.960322399999995</v>
      </c>
      <c r="C177">
        <v>9.4722074000000003</v>
      </c>
    </row>
    <row r="178" spans="1:3" x14ac:dyDescent="0.25">
      <c r="A178" t="s">
        <v>475</v>
      </c>
      <c r="B178">
        <v>98.655831500000005</v>
      </c>
      <c r="C178">
        <v>10.0159007</v>
      </c>
    </row>
    <row r="179" spans="1:3" x14ac:dyDescent="0.25">
      <c r="A179" t="s">
        <v>512</v>
      </c>
      <c r="B179">
        <v>99.513311599999994</v>
      </c>
      <c r="C179">
        <v>11.394315000000001</v>
      </c>
    </row>
    <row r="180" spans="1:3" x14ac:dyDescent="0.25">
      <c r="A180" t="s">
        <v>452</v>
      </c>
      <c r="B180">
        <v>99.439294000000004</v>
      </c>
      <c r="C180">
        <v>11.249123000000001</v>
      </c>
    </row>
    <row r="181" spans="1:3" x14ac:dyDescent="0.25">
      <c r="A181" t="s">
        <v>513</v>
      </c>
      <c r="B181">
        <v>99.621363900000006</v>
      </c>
      <c r="C181">
        <v>7.5342367000000001</v>
      </c>
    </row>
    <row r="182" spans="1:3" x14ac:dyDescent="0.25">
      <c r="A182" t="s">
        <v>452</v>
      </c>
      <c r="B182">
        <v>99.978568999999993</v>
      </c>
      <c r="C182">
        <v>8.3854310000000005</v>
      </c>
    </row>
    <row r="183" spans="1:3" x14ac:dyDescent="0.25">
      <c r="A183" t="s">
        <v>452</v>
      </c>
      <c r="B183">
        <v>99.322559600000005</v>
      </c>
      <c r="C183">
        <v>9.1026933000000003</v>
      </c>
    </row>
    <row r="184" spans="1:3" x14ac:dyDescent="0.25">
      <c r="A184" t="s">
        <v>514</v>
      </c>
      <c r="B184">
        <v>99.940111999999999</v>
      </c>
      <c r="C184">
        <v>8.6500208999999995</v>
      </c>
    </row>
    <row r="185" spans="1:3" x14ac:dyDescent="0.25">
      <c r="A185" t="s">
        <v>462</v>
      </c>
      <c r="B185">
        <v>99.224389000000002</v>
      </c>
      <c r="C185">
        <v>8.8935555999999991</v>
      </c>
    </row>
    <row r="186" spans="1:3" x14ac:dyDescent="0.25">
      <c r="A186" t="s">
        <v>515</v>
      </c>
      <c r="B186">
        <v>99.882079200000007</v>
      </c>
      <c r="C186">
        <v>13.124305400000001</v>
      </c>
    </row>
    <row r="187" spans="1:3" x14ac:dyDescent="0.25">
      <c r="A187" t="s">
        <v>452</v>
      </c>
      <c r="B187">
        <v>100.90867299999999</v>
      </c>
      <c r="C187">
        <v>12.849021</v>
      </c>
    </row>
    <row r="188" spans="1:3" x14ac:dyDescent="0.25">
      <c r="A188" t="s">
        <v>475</v>
      </c>
      <c r="B188">
        <v>99.919821499999998</v>
      </c>
      <c r="C188">
        <v>12.863531200000001</v>
      </c>
    </row>
    <row r="189" spans="1:3" x14ac:dyDescent="0.25">
      <c r="A189" t="s">
        <v>452</v>
      </c>
      <c r="B189">
        <v>100.890057</v>
      </c>
      <c r="C189">
        <v>12.937291999999999</v>
      </c>
    </row>
    <row r="190" spans="1:3" x14ac:dyDescent="0.25">
      <c r="A190" t="s">
        <v>475</v>
      </c>
      <c r="B190">
        <v>100.9141884</v>
      </c>
      <c r="C190">
        <v>12.9387501</v>
      </c>
    </row>
    <row r="191" spans="1:3" x14ac:dyDescent="0.25">
      <c r="A191" t="s">
        <v>516</v>
      </c>
      <c r="B191">
        <v>100.9091677</v>
      </c>
      <c r="C191">
        <v>12.9605481</v>
      </c>
    </row>
    <row r="192" spans="1:3" x14ac:dyDescent="0.25">
      <c r="A192" t="s">
        <v>452</v>
      </c>
      <c r="B192">
        <v>100.90598</v>
      </c>
      <c r="C192">
        <v>12.951518500000001</v>
      </c>
    </row>
    <row r="193" spans="1:3" x14ac:dyDescent="0.25">
      <c r="A193" t="s">
        <v>452</v>
      </c>
      <c r="B193">
        <v>100.93128230000001</v>
      </c>
      <c r="C193">
        <v>13.164642199999999</v>
      </c>
    </row>
    <row r="194" spans="1:3" x14ac:dyDescent="0.25">
      <c r="A194" t="s">
        <v>490</v>
      </c>
      <c r="B194">
        <v>99.886409900000004</v>
      </c>
      <c r="C194">
        <v>12.373073399999999</v>
      </c>
    </row>
    <row r="195" spans="1:3" x14ac:dyDescent="0.25">
      <c r="A195" t="s">
        <v>452</v>
      </c>
      <c r="B195">
        <v>99.071680999999998</v>
      </c>
      <c r="C195">
        <v>9.9513359999999995</v>
      </c>
    </row>
    <row r="196" spans="1:3" x14ac:dyDescent="0.25">
      <c r="A196" t="s">
        <v>452</v>
      </c>
      <c r="B196">
        <v>98.530434999999997</v>
      </c>
      <c r="C196">
        <v>8.4696108999999993</v>
      </c>
    </row>
    <row r="197" spans="1:3" x14ac:dyDescent="0.25">
      <c r="A197" t="s">
        <v>452</v>
      </c>
      <c r="B197">
        <v>98.266519900000006</v>
      </c>
      <c r="C197">
        <v>8.3896095000000006</v>
      </c>
    </row>
    <row r="198" spans="1:3" x14ac:dyDescent="0.25">
      <c r="A198" t="s">
        <v>517</v>
      </c>
      <c r="B198">
        <v>98.256040999999996</v>
      </c>
      <c r="C198">
        <v>8.5943658999999997</v>
      </c>
    </row>
    <row r="199" spans="1:3" x14ac:dyDescent="0.25">
      <c r="A199" t="s">
        <v>518</v>
      </c>
      <c r="B199">
        <v>98.452011900000002</v>
      </c>
      <c r="C199">
        <v>8.3857356999999997</v>
      </c>
    </row>
    <row r="200" spans="1:3" x14ac:dyDescent="0.25">
      <c r="A200" t="s">
        <v>452</v>
      </c>
      <c r="B200">
        <v>98.879415399999999</v>
      </c>
      <c r="C200">
        <v>8.8861498999999995</v>
      </c>
    </row>
    <row r="201" spans="1:3" x14ac:dyDescent="0.25">
      <c r="A201" t="s">
        <v>452</v>
      </c>
      <c r="B201">
        <v>100.52429100000001</v>
      </c>
      <c r="C201">
        <v>13.7826</v>
      </c>
    </row>
    <row r="202" spans="1:3" x14ac:dyDescent="0.25">
      <c r="A202" t="s">
        <v>519</v>
      </c>
      <c r="B202">
        <v>101.9974203</v>
      </c>
      <c r="C202">
        <v>15.3776431</v>
      </c>
    </row>
    <row r="203" spans="1:3" x14ac:dyDescent="0.25">
      <c r="A203" t="s">
        <v>520</v>
      </c>
      <c r="B203">
        <v>100.71886979999999</v>
      </c>
      <c r="C203">
        <v>18.5579295</v>
      </c>
    </row>
    <row r="204" spans="1:3" x14ac:dyDescent="0.25">
      <c r="A204" t="s">
        <v>452</v>
      </c>
      <c r="B204">
        <v>99.542141000000001</v>
      </c>
      <c r="C204">
        <v>18.257648</v>
      </c>
    </row>
    <row r="205" spans="1:3" x14ac:dyDescent="0.25">
      <c r="A205" t="s">
        <v>452</v>
      </c>
      <c r="B205">
        <v>99.456911000000005</v>
      </c>
      <c r="C205">
        <v>18.255213000000001</v>
      </c>
    </row>
    <row r="206" spans="1:3" x14ac:dyDescent="0.25">
      <c r="A206" t="s">
        <v>452</v>
      </c>
      <c r="B206">
        <v>100.77144</v>
      </c>
      <c r="C206">
        <v>18.778687999999999</v>
      </c>
    </row>
    <row r="207" spans="1:3" x14ac:dyDescent="0.25">
      <c r="A207" t="s">
        <v>521</v>
      </c>
      <c r="B207">
        <v>101.00495410000001</v>
      </c>
      <c r="C207">
        <v>18.701143999999999</v>
      </c>
    </row>
    <row r="208" spans="1:3" x14ac:dyDescent="0.25">
      <c r="A208" t="s">
        <v>452</v>
      </c>
      <c r="B208">
        <v>100.148366</v>
      </c>
      <c r="C208">
        <v>18.143433999999999</v>
      </c>
    </row>
    <row r="209" spans="1:3" x14ac:dyDescent="0.25">
      <c r="A209" t="s">
        <v>452</v>
      </c>
      <c r="B209">
        <v>100.76271800000001</v>
      </c>
      <c r="C209">
        <v>18.763165999999998</v>
      </c>
    </row>
    <row r="210" spans="1:3" x14ac:dyDescent="0.25">
      <c r="A210" t="s">
        <v>452</v>
      </c>
      <c r="B210">
        <v>100.910934</v>
      </c>
      <c r="C210">
        <v>19.174685</v>
      </c>
    </row>
    <row r="211" spans="1:3" x14ac:dyDescent="0.25">
      <c r="A211" t="s">
        <v>522</v>
      </c>
      <c r="B211">
        <v>99.038823300000004</v>
      </c>
      <c r="C211">
        <v>18.5540147</v>
      </c>
    </row>
    <row r="212" spans="1:3" x14ac:dyDescent="0.25">
      <c r="A212" t="s">
        <v>452</v>
      </c>
      <c r="B212">
        <v>99.035302199999904</v>
      </c>
      <c r="C212">
        <v>18.743880300000001</v>
      </c>
    </row>
    <row r="213" spans="1:3" x14ac:dyDescent="0.25">
      <c r="A213" t="s">
        <v>452</v>
      </c>
      <c r="B213">
        <v>99.014094</v>
      </c>
      <c r="C213">
        <v>18.785696999999999</v>
      </c>
    </row>
    <row r="214" spans="1:3" x14ac:dyDescent="0.25">
      <c r="A214" t="s">
        <v>452</v>
      </c>
      <c r="B214">
        <v>98.570044000000095</v>
      </c>
      <c r="C214">
        <v>16.722445</v>
      </c>
    </row>
    <row r="215" spans="1:3" x14ac:dyDescent="0.25">
      <c r="A215" t="s">
        <v>452</v>
      </c>
      <c r="B215">
        <v>99.547612999999998</v>
      </c>
      <c r="C215">
        <v>16.474731999999999</v>
      </c>
    </row>
    <row r="216" spans="1:3" x14ac:dyDescent="0.25">
      <c r="A216" t="s">
        <v>523</v>
      </c>
      <c r="B216">
        <v>99.121132200000005</v>
      </c>
      <c r="C216">
        <v>16.9084632</v>
      </c>
    </row>
    <row r="217" spans="1:3" x14ac:dyDescent="0.25">
      <c r="A217" t="s">
        <v>452</v>
      </c>
      <c r="B217">
        <v>99.238278199999996</v>
      </c>
      <c r="C217">
        <v>17.631730300000001</v>
      </c>
    </row>
    <row r="218" spans="1:3" x14ac:dyDescent="0.25">
      <c r="A218" t="s">
        <v>452</v>
      </c>
      <c r="B218">
        <v>98.569700999999995</v>
      </c>
      <c r="C218">
        <v>16.72598</v>
      </c>
    </row>
    <row r="219" spans="1:3" x14ac:dyDescent="0.25">
      <c r="A219" t="s">
        <v>452</v>
      </c>
      <c r="B219">
        <v>100.607066</v>
      </c>
      <c r="C219">
        <v>13.804926999999999</v>
      </c>
    </row>
    <row r="220" spans="1:3" x14ac:dyDescent="0.25">
      <c r="A220" t="s">
        <v>452</v>
      </c>
      <c r="B220">
        <v>100.55891800000001</v>
      </c>
      <c r="C220">
        <v>13.84108</v>
      </c>
    </row>
    <row r="221" spans="1:3" x14ac:dyDescent="0.25">
      <c r="A221" t="s">
        <v>452</v>
      </c>
      <c r="B221">
        <v>100.54943900000001</v>
      </c>
      <c r="C221">
        <v>13.853966</v>
      </c>
    </row>
    <row r="222" spans="1:3" x14ac:dyDescent="0.25">
      <c r="A222" t="s">
        <v>452</v>
      </c>
      <c r="B222">
        <v>100.548586</v>
      </c>
      <c r="C222">
        <v>13.896744</v>
      </c>
    </row>
    <row r="223" spans="1:3" x14ac:dyDescent="0.25">
      <c r="A223" t="s">
        <v>452</v>
      </c>
      <c r="B223">
        <v>100.531527</v>
      </c>
      <c r="C223">
        <v>13.813753999999999</v>
      </c>
    </row>
    <row r="224" spans="1:3" x14ac:dyDescent="0.25">
      <c r="A224" t="s">
        <v>452</v>
      </c>
      <c r="B224">
        <v>99.637408999999906</v>
      </c>
      <c r="C224">
        <v>13.965809</v>
      </c>
    </row>
    <row r="225" spans="1:3" x14ac:dyDescent="0.25">
      <c r="A225" t="s">
        <v>452</v>
      </c>
      <c r="B225">
        <v>99.821738999999994</v>
      </c>
      <c r="C225">
        <v>13.869058000000001</v>
      </c>
    </row>
    <row r="226" spans="1:3" x14ac:dyDescent="0.25">
      <c r="A226" t="s">
        <v>452</v>
      </c>
      <c r="B226">
        <v>99.497270999999998</v>
      </c>
      <c r="C226">
        <v>13.998046</v>
      </c>
    </row>
    <row r="227" spans="1:3" x14ac:dyDescent="0.25">
      <c r="A227" t="s">
        <v>452</v>
      </c>
      <c r="B227">
        <v>99.929230799999999</v>
      </c>
      <c r="C227">
        <v>14.463168700000001</v>
      </c>
    </row>
    <row r="228" spans="1:3" x14ac:dyDescent="0.25">
      <c r="A228" t="s">
        <v>452</v>
      </c>
      <c r="B228">
        <v>99.623052000000001</v>
      </c>
      <c r="C228">
        <v>13.625937</v>
      </c>
    </row>
    <row r="229" spans="1:3" x14ac:dyDescent="0.25">
      <c r="A229" t="s">
        <v>471</v>
      </c>
      <c r="B229">
        <v>99.4590982</v>
      </c>
      <c r="C229">
        <v>14.3233268</v>
      </c>
    </row>
    <row r="230" spans="1:3" x14ac:dyDescent="0.25">
      <c r="A230" t="s">
        <v>524</v>
      </c>
      <c r="B230">
        <v>100.0119104</v>
      </c>
      <c r="C230">
        <v>14.4965385</v>
      </c>
    </row>
    <row r="231" spans="1:3" x14ac:dyDescent="0.25">
      <c r="A231" t="s">
        <v>525</v>
      </c>
      <c r="B231">
        <v>99.972327700000093</v>
      </c>
      <c r="C231">
        <v>13.7985167</v>
      </c>
    </row>
    <row r="232" spans="1:3" x14ac:dyDescent="0.25">
      <c r="A232" t="s">
        <v>526</v>
      </c>
      <c r="B232">
        <v>100.32624060000001</v>
      </c>
      <c r="C232">
        <v>15.015018100000001</v>
      </c>
    </row>
    <row r="233" spans="1:3" x14ac:dyDescent="0.25">
      <c r="A233" t="s">
        <v>527</v>
      </c>
      <c r="B233">
        <v>99.647772900000106</v>
      </c>
      <c r="C233">
        <v>15.130787700000001</v>
      </c>
    </row>
    <row r="234" spans="1:3" x14ac:dyDescent="0.25">
      <c r="A234" t="s">
        <v>452</v>
      </c>
      <c r="B234">
        <v>100.14486599999999</v>
      </c>
      <c r="C234">
        <v>15.458705999999999</v>
      </c>
    </row>
    <row r="235" spans="1:3" x14ac:dyDescent="0.25">
      <c r="A235" t="s">
        <v>452</v>
      </c>
      <c r="B235">
        <v>100.139748</v>
      </c>
      <c r="C235">
        <v>15.177258999999999</v>
      </c>
    </row>
    <row r="236" spans="1:3" x14ac:dyDescent="0.25">
      <c r="A236" t="s">
        <v>452</v>
      </c>
      <c r="B236">
        <v>100.341284</v>
      </c>
      <c r="C236">
        <v>15.014060000000001</v>
      </c>
    </row>
    <row r="237" spans="1:3" x14ac:dyDescent="0.25">
      <c r="A237" t="s">
        <v>452</v>
      </c>
      <c r="B237">
        <v>100.335581</v>
      </c>
      <c r="C237">
        <v>15.032939000000001</v>
      </c>
    </row>
    <row r="238" spans="1:3" x14ac:dyDescent="0.25">
      <c r="A238" t="s">
        <v>452</v>
      </c>
      <c r="B238">
        <v>100.1275498</v>
      </c>
      <c r="C238">
        <v>15.546222</v>
      </c>
    </row>
    <row r="239" spans="1:3" x14ac:dyDescent="0.25">
      <c r="A239" t="s">
        <v>452</v>
      </c>
      <c r="B239">
        <v>100.313104</v>
      </c>
      <c r="C239">
        <v>14.885515</v>
      </c>
    </row>
    <row r="240" spans="1:3" x14ac:dyDescent="0.25">
      <c r="A240" t="s">
        <v>452</v>
      </c>
      <c r="B240">
        <v>100.135531</v>
      </c>
      <c r="C240">
        <v>15.192283</v>
      </c>
    </row>
    <row r="241" spans="1:3" x14ac:dyDescent="0.25">
      <c r="A241" t="s">
        <v>452</v>
      </c>
      <c r="B241">
        <v>99.697491999999997</v>
      </c>
      <c r="C241">
        <v>15.17717</v>
      </c>
    </row>
    <row r="242" spans="1:3" x14ac:dyDescent="0.25">
      <c r="A242" t="s">
        <v>452</v>
      </c>
      <c r="B242">
        <v>101.06798499999999</v>
      </c>
      <c r="C242">
        <v>15.441348</v>
      </c>
    </row>
    <row r="243" spans="1:3" x14ac:dyDescent="0.25">
      <c r="A243" t="s">
        <v>528</v>
      </c>
      <c r="B243">
        <v>100.396289</v>
      </c>
      <c r="C243">
        <v>14.658078</v>
      </c>
    </row>
    <row r="244" spans="1:3" x14ac:dyDescent="0.25">
      <c r="A244" t="s">
        <v>452</v>
      </c>
      <c r="B244">
        <v>100.097809</v>
      </c>
      <c r="C244">
        <v>14.752660000000001</v>
      </c>
    </row>
    <row r="245" spans="1:3" x14ac:dyDescent="0.25">
      <c r="A245" t="s">
        <v>452</v>
      </c>
      <c r="B245">
        <v>100.138238</v>
      </c>
      <c r="C245">
        <v>15.704812</v>
      </c>
    </row>
    <row r="246" spans="1:3" x14ac:dyDescent="0.25">
      <c r="A246" t="s">
        <v>529</v>
      </c>
      <c r="B246">
        <v>103.2739527</v>
      </c>
      <c r="C246">
        <v>16.220462000000001</v>
      </c>
    </row>
    <row r="247" spans="1:3" x14ac:dyDescent="0.25">
      <c r="A247" t="s">
        <v>530</v>
      </c>
      <c r="B247">
        <v>103.64846300000001</v>
      </c>
      <c r="C247">
        <v>16.072382000000001</v>
      </c>
    </row>
    <row r="248" spans="1:3" x14ac:dyDescent="0.25">
      <c r="A248" t="s">
        <v>452</v>
      </c>
      <c r="B248">
        <v>103.519578</v>
      </c>
      <c r="C248">
        <v>16.413198000000001</v>
      </c>
    </row>
    <row r="249" spans="1:3" x14ac:dyDescent="0.25">
      <c r="A249" t="s">
        <v>452</v>
      </c>
      <c r="B249">
        <v>103.66550100000001</v>
      </c>
      <c r="C249">
        <v>16.053540000000002</v>
      </c>
    </row>
    <row r="250" spans="1:3" x14ac:dyDescent="0.25">
      <c r="A250" t="s">
        <v>452</v>
      </c>
      <c r="B250">
        <v>103.294106</v>
      </c>
      <c r="C250">
        <v>16.172668999999999</v>
      </c>
    </row>
    <row r="251" spans="1:3" x14ac:dyDescent="0.25">
      <c r="A251" t="s">
        <v>452</v>
      </c>
      <c r="B251">
        <v>103.481888</v>
      </c>
      <c r="C251">
        <v>16.422964</v>
      </c>
    </row>
    <row r="252" spans="1:3" x14ac:dyDescent="0.25">
      <c r="A252" t="s">
        <v>531</v>
      </c>
      <c r="B252">
        <v>103.80853</v>
      </c>
      <c r="C252">
        <v>15.599898400000001</v>
      </c>
    </row>
    <row r="253" spans="1:3" x14ac:dyDescent="0.25">
      <c r="A253" t="s">
        <v>532</v>
      </c>
      <c r="B253">
        <v>103.60761410000001</v>
      </c>
      <c r="C253">
        <v>15.653788199999999</v>
      </c>
    </row>
    <row r="254" spans="1:3" x14ac:dyDescent="0.25">
      <c r="A254" t="s">
        <v>452</v>
      </c>
      <c r="B254">
        <v>103.743306</v>
      </c>
      <c r="C254">
        <v>16.696328000000001</v>
      </c>
    </row>
    <row r="255" spans="1:3" x14ac:dyDescent="0.25">
      <c r="A255" t="s">
        <v>533</v>
      </c>
      <c r="B255">
        <v>104.10281449999999</v>
      </c>
      <c r="C255">
        <v>17.139077400000001</v>
      </c>
    </row>
    <row r="256" spans="1:3" x14ac:dyDescent="0.25">
      <c r="A256" t="s">
        <v>87</v>
      </c>
      <c r="B256">
        <v>104.5340052</v>
      </c>
      <c r="C256">
        <v>16.8093428</v>
      </c>
    </row>
    <row r="257" spans="1:3" x14ac:dyDescent="0.25">
      <c r="A257" t="s">
        <v>528</v>
      </c>
      <c r="B257">
        <v>104.32775599999999</v>
      </c>
      <c r="C257">
        <v>17.171527000000001</v>
      </c>
    </row>
    <row r="258" spans="1:3" x14ac:dyDescent="0.25">
      <c r="A258" t="s">
        <v>534</v>
      </c>
      <c r="B258">
        <v>103.7113057</v>
      </c>
      <c r="C258">
        <v>17.391243299999999</v>
      </c>
    </row>
    <row r="259" spans="1:3" x14ac:dyDescent="0.25">
      <c r="A259" t="s">
        <v>452</v>
      </c>
      <c r="B259">
        <v>101.71279629999999</v>
      </c>
      <c r="C259">
        <v>13.3838477</v>
      </c>
    </row>
    <row r="260" spans="1:3" x14ac:dyDescent="0.25">
      <c r="A260" t="s">
        <v>535</v>
      </c>
      <c r="B260">
        <v>102.2915258</v>
      </c>
      <c r="C260">
        <v>13.4518076</v>
      </c>
    </row>
    <row r="261" spans="1:3" x14ac:dyDescent="0.25">
      <c r="A261" t="s">
        <v>536</v>
      </c>
      <c r="B261">
        <v>101.889392</v>
      </c>
      <c r="C261">
        <v>13.776845</v>
      </c>
    </row>
    <row r="262" spans="1:3" x14ac:dyDescent="0.25">
      <c r="A262" t="s">
        <v>528</v>
      </c>
      <c r="B262">
        <v>102.171868</v>
      </c>
      <c r="C262">
        <v>13.520894999999999</v>
      </c>
    </row>
    <row r="263" spans="1:3" x14ac:dyDescent="0.25">
      <c r="A263" t="s">
        <v>537</v>
      </c>
      <c r="B263">
        <v>101.40604620000001</v>
      </c>
      <c r="C263">
        <v>13.6777722</v>
      </c>
    </row>
    <row r="264" spans="1:3" x14ac:dyDescent="0.25">
      <c r="A264" t="s">
        <v>452</v>
      </c>
      <c r="B264">
        <v>100.53267409999999</v>
      </c>
      <c r="C264">
        <v>13.7162039</v>
      </c>
    </row>
    <row r="265" spans="1:3" x14ac:dyDescent="0.25">
      <c r="A265" t="s">
        <v>452</v>
      </c>
      <c r="B265">
        <v>100.6734316</v>
      </c>
      <c r="C265">
        <v>13.777455700000001</v>
      </c>
    </row>
    <row r="266" spans="1:3" x14ac:dyDescent="0.25">
      <c r="A266" t="s">
        <v>452</v>
      </c>
      <c r="B266">
        <v>100.50430299999999</v>
      </c>
      <c r="C266">
        <v>13.750598999999999</v>
      </c>
    </row>
    <row r="267" spans="1:3" x14ac:dyDescent="0.25">
      <c r="A267" t="s">
        <v>452</v>
      </c>
      <c r="B267">
        <v>100.599757</v>
      </c>
      <c r="C267">
        <v>13.657064</v>
      </c>
    </row>
    <row r="268" spans="1:3" x14ac:dyDescent="0.25">
      <c r="A268" t="s">
        <v>452</v>
      </c>
      <c r="B268">
        <v>100.606645</v>
      </c>
      <c r="C268">
        <v>13.639438999999999</v>
      </c>
    </row>
    <row r="269" spans="1:3" x14ac:dyDescent="0.25">
      <c r="A269" t="s">
        <v>452</v>
      </c>
      <c r="B269">
        <v>100.517065</v>
      </c>
      <c r="C269">
        <v>13.838096</v>
      </c>
    </row>
    <row r="270" spans="1:3" x14ac:dyDescent="0.25">
      <c r="A270" t="s">
        <v>538</v>
      </c>
      <c r="B270">
        <v>100.33065910000001</v>
      </c>
      <c r="C270">
        <v>13.717379899999999</v>
      </c>
    </row>
    <row r="271" spans="1:3" x14ac:dyDescent="0.25">
      <c r="A271" t="s">
        <v>539</v>
      </c>
      <c r="B271">
        <v>100.44831720000001</v>
      </c>
      <c r="C271">
        <v>13.7459905</v>
      </c>
    </row>
    <row r="272" spans="1:3" x14ac:dyDescent="0.25">
      <c r="A272" t="s">
        <v>452</v>
      </c>
      <c r="B272">
        <v>100.43089809999999</v>
      </c>
      <c r="C272">
        <v>13.891692000000001</v>
      </c>
    </row>
    <row r="273" spans="1:3" x14ac:dyDescent="0.25">
      <c r="A273" t="s">
        <v>452</v>
      </c>
      <c r="B273">
        <v>100.330635</v>
      </c>
      <c r="C273">
        <v>13.717331</v>
      </c>
    </row>
    <row r="274" spans="1:3" x14ac:dyDescent="0.25">
      <c r="A274" t="s">
        <v>452</v>
      </c>
      <c r="B274">
        <v>100.43848199999999</v>
      </c>
      <c r="C274">
        <v>13.779541999999999</v>
      </c>
    </row>
    <row r="275" spans="1:3" x14ac:dyDescent="0.25">
      <c r="A275" t="s">
        <v>452</v>
      </c>
      <c r="B275">
        <v>100.48214900000001</v>
      </c>
      <c r="C275">
        <v>13.728304</v>
      </c>
    </row>
    <row r="276" spans="1:3" x14ac:dyDescent="0.25">
      <c r="A276" t="s">
        <v>540</v>
      </c>
      <c r="B276">
        <v>100.41045</v>
      </c>
      <c r="C276">
        <v>13.710609</v>
      </c>
    </row>
    <row r="277" spans="1:3" x14ac:dyDescent="0.25">
      <c r="A277" t="s">
        <v>452</v>
      </c>
      <c r="B277">
        <v>100.47330700000001</v>
      </c>
      <c r="C277">
        <v>13.719849</v>
      </c>
    </row>
    <row r="278" spans="1:3" x14ac:dyDescent="0.25">
      <c r="A278" t="s">
        <v>541</v>
      </c>
      <c r="B278">
        <v>100.2871852</v>
      </c>
      <c r="C278">
        <v>13.6103814</v>
      </c>
    </row>
    <row r="279" spans="1:3" x14ac:dyDescent="0.25">
      <c r="A279" t="s">
        <v>452</v>
      </c>
      <c r="B279">
        <v>100.4473825</v>
      </c>
      <c r="C279">
        <v>13.6680358</v>
      </c>
    </row>
    <row r="280" spans="1:3" x14ac:dyDescent="0.25">
      <c r="A280" t="s">
        <v>478</v>
      </c>
      <c r="B280">
        <v>100.48522699999999</v>
      </c>
      <c r="C280">
        <v>13.686931</v>
      </c>
    </row>
    <row r="281" spans="1:3" x14ac:dyDescent="0.25">
      <c r="A281" t="s">
        <v>542</v>
      </c>
      <c r="B281">
        <v>100.0523597</v>
      </c>
      <c r="C281">
        <v>13.816080299999999</v>
      </c>
    </row>
    <row r="282" spans="1:3" x14ac:dyDescent="0.25">
      <c r="A282" t="s">
        <v>452</v>
      </c>
      <c r="B282">
        <v>100.334199</v>
      </c>
      <c r="C282">
        <v>13.592126800000001</v>
      </c>
    </row>
    <row r="283" spans="1:3" x14ac:dyDescent="0.25">
      <c r="A283" t="s">
        <v>543</v>
      </c>
      <c r="B283">
        <v>99.974291799999904</v>
      </c>
      <c r="C283">
        <v>13.4180285</v>
      </c>
    </row>
    <row r="284" spans="1:3" x14ac:dyDescent="0.25">
      <c r="A284" t="s">
        <v>544</v>
      </c>
      <c r="B284">
        <v>99.971464100000006</v>
      </c>
      <c r="C284">
        <v>13.5212547</v>
      </c>
    </row>
    <row r="285" spans="1:3" x14ac:dyDescent="0.25">
      <c r="A285" t="s">
        <v>545</v>
      </c>
      <c r="B285">
        <v>99.813901999999999</v>
      </c>
      <c r="C285">
        <v>13.537095600000001</v>
      </c>
    </row>
    <row r="286" spans="1:3" x14ac:dyDescent="0.25">
      <c r="A286" t="s">
        <v>452</v>
      </c>
      <c r="B286">
        <v>100.00395930000001</v>
      </c>
      <c r="C286">
        <v>13.4029212</v>
      </c>
    </row>
    <row r="287" spans="1:3" x14ac:dyDescent="0.25">
      <c r="A287" t="s">
        <v>471</v>
      </c>
      <c r="B287">
        <v>99.623217600000004</v>
      </c>
      <c r="C287">
        <v>13.6263481</v>
      </c>
    </row>
    <row r="288" spans="1:3" x14ac:dyDescent="0.25">
      <c r="A288" t="s">
        <v>452</v>
      </c>
      <c r="B288">
        <v>100.01557</v>
      </c>
      <c r="C288">
        <v>13.406451499999999</v>
      </c>
    </row>
    <row r="289" spans="1:3" x14ac:dyDescent="0.25">
      <c r="A289" t="s">
        <v>452</v>
      </c>
      <c r="B289">
        <v>99.823998000000003</v>
      </c>
      <c r="C289">
        <v>13.239653000000001</v>
      </c>
    </row>
    <row r="290" spans="1:3" x14ac:dyDescent="0.25">
      <c r="A290" t="s">
        <v>546</v>
      </c>
      <c r="B290">
        <v>100.0155556</v>
      </c>
      <c r="C290">
        <v>13.4063889</v>
      </c>
    </row>
    <row r="291" spans="1:3" x14ac:dyDescent="0.25">
      <c r="A291" t="s">
        <v>547</v>
      </c>
      <c r="B291">
        <v>99.813894000000005</v>
      </c>
      <c r="C291">
        <v>13.537096</v>
      </c>
    </row>
    <row r="292" spans="1:3" x14ac:dyDescent="0.25">
      <c r="A292" t="s">
        <v>548</v>
      </c>
      <c r="B292">
        <v>99.947355099999996</v>
      </c>
      <c r="C292">
        <v>13.646468</v>
      </c>
    </row>
    <row r="293" spans="1:3" x14ac:dyDescent="0.25">
      <c r="A293" t="s">
        <v>549</v>
      </c>
      <c r="B293">
        <v>99.466766699999994</v>
      </c>
      <c r="C293">
        <v>13.8881069</v>
      </c>
    </row>
    <row r="294" spans="1:3" x14ac:dyDescent="0.25">
      <c r="A294" t="s">
        <v>471</v>
      </c>
      <c r="B294">
        <v>99.684550299999998</v>
      </c>
      <c r="C294">
        <v>13.178361000000001</v>
      </c>
    </row>
    <row r="295" spans="1:3" x14ac:dyDescent="0.25">
      <c r="A295" t="s">
        <v>550</v>
      </c>
      <c r="B295">
        <v>99.711698900000002</v>
      </c>
      <c r="C295">
        <v>13.803082399999999</v>
      </c>
    </row>
    <row r="296" spans="1:3" x14ac:dyDescent="0.25">
      <c r="A296" t="s">
        <v>471</v>
      </c>
      <c r="B296">
        <v>99.497391399999998</v>
      </c>
      <c r="C296">
        <v>13.998044200000001</v>
      </c>
    </row>
    <row r="297" spans="1:3" x14ac:dyDescent="0.25">
      <c r="A297" t="s">
        <v>551</v>
      </c>
      <c r="B297">
        <v>99.875463999999994</v>
      </c>
      <c r="C297">
        <v>12.572661</v>
      </c>
    </row>
    <row r="298" spans="1:3" x14ac:dyDescent="0.25">
      <c r="A298" t="s">
        <v>452</v>
      </c>
      <c r="B298">
        <v>99.952238899999998</v>
      </c>
      <c r="C298">
        <v>12.5811166</v>
      </c>
    </row>
    <row r="299" spans="1:3" x14ac:dyDescent="0.25">
      <c r="A299" t="s">
        <v>552</v>
      </c>
      <c r="B299">
        <v>99.844136899999995</v>
      </c>
      <c r="C299">
        <v>13.3416996</v>
      </c>
    </row>
    <row r="300" spans="1:3" x14ac:dyDescent="0.25">
      <c r="A300" t="s">
        <v>471</v>
      </c>
      <c r="B300">
        <v>99.941254699999902</v>
      </c>
      <c r="C300">
        <v>13.1113421</v>
      </c>
    </row>
    <row r="301" spans="1:3" x14ac:dyDescent="0.25">
      <c r="A301" t="s">
        <v>452</v>
      </c>
      <c r="B301">
        <v>99.952317799999904</v>
      </c>
      <c r="C301">
        <v>12.580992800000001</v>
      </c>
    </row>
    <row r="302" spans="1:3" x14ac:dyDescent="0.25">
      <c r="A302" t="s">
        <v>553</v>
      </c>
      <c r="B302">
        <v>99.852951699999906</v>
      </c>
      <c r="C302">
        <v>12.1266219</v>
      </c>
    </row>
    <row r="303" spans="1:3" x14ac:dyDescent="0.25">
      <c r="A303" t="s">
        <v>452</v>
      </c>
      <c r="B303">
        <v>99.662497000000002</v>
      </c>
      <c r="C303">
        <v>11.605778000000001</v>
      </c>
    </row>
    <row r="304" spans="1:3" x14ac:dyDescent="0.25">
      <c r="A304" t="s">
        <v>554</v>
      </c>
      <c r="B304">
        <v>99.748686000000006</v>
      </c>
      <c r="C304">
        <v>11.741455</v>
      </c>
    </row>
    <row r="305" spans="1:3" x14ac:dyDescent="0.25">
      <c r="A305" t="s">
        <v>452</v>
      </c>
      <c r="B305">
        <v>100.457171</v>
      </c>
      <c r="C305">
        <v>13.784856</v>
      </c>
    </row>
    <row r="306" spans="1:3" x14ac:dyDescent="0.25">
      <c r="A306" t="s">
        <v>452</v>
      </c>
      <c r="B306">
        <v>100.40787</v>
      </c>
      <c r="C306">
        <v>13.766679999999999</v>
      </c>
    </row>
    <row r="307" spans="1:3" x14ac:dyDescent="0.25">
      <c r="A307" t="s">
        <v>555</v>
      </c>
      <c r="B307">
        <v>101.7160193</v>
      </c>
      <c r="C307">
        <v>17.247453700000001</v>
      </c>
    </row>
    <row r="308" spans="1:3" x14ac:dyDescent="0.25">
      <c r="A308" t="s">
        <v>471</v>
      </c>
      <c r="B308">
        <v>101.8830349</v>
      </c>
      <c r="C308">
        <v>18.0153237</v>
      </c>
    </row>
    <row r="309" spans="1:3" x14ac:dyDescent="0.25">
      <c r="A309" t="s">
        <v>452</v>
      </c>
      <c r="B309">
        <v>101.208673</v>
      </c>
      <c r="C309">
        <v>16.753406999999999</v>
      </c>
    </row>
    <row r="310" spans="1:3" x14ac:dyDescent="0.25">
      <c r="A310" t="s">
        <v>87</v>
      </c>
      <c r="B310">
        <v>102.44739490000001</v>
      </c>
      <c r="C310">
        <v>17.207387400000002</v>
      </c>
    </row>
    <row r="311" spans="1:3" x14ac:dyDescent="0.25">
      <c r="A311" t="s">
        <v>471</v>
      </c>
      <c r="B311">
        <v>102.2263402</v>
      </c>
      <c r="C311">
        <v>17.984724199999999</v>
      </c>
    </row>
    <row r="312" spans="1:3" x14ac:dyDescent="0.25">
      <c r="A312" t="s">
        <v>556</v>
      </c>
      <c r="B312">
        <v>101.1697101</v>
      </c>
      <c r="C312">
        <v>15.9935732</v>
      </c>
    </row>
    <row r="313" spans="1:3" x14ac:dyDescent="0.25">
      <c r="A313" t="s">
        <v>452</v>
      </c>
      <c r="B313">
        <v>101.43813710000001</v>
      </c>
      <c r="C313">
        <v>15.947837</v>
      </c>
    </row>
    <row r="314" spans="1:3" x14ac:dyDescent="0.25">
      <c r="A314" t="s">
        <v>452</v>
      </c>
      <c r="B314">
        <v>101.1677882</v>
      </c>
      <c r="C314">
        <v>15.828204599999999</v>
      </c>
    </row>
    <row r="315" spans="1:3" x14ac:dyDescent="0.25">
      <c r="A315" t="s">
        <v>471</v>
      </c>
      <c r="B315">
        <v>101.15919030000001</v>
      </c>
      <c r="C315">
        <v>15.749896</v>
      </c>
    </row>
    <row r="316" spans="1:3" x14ac:dyDescent="0.25">
      <c r="A316" t="s">
        <v>471</v>
      </c>
      <c r="B316">
        <v>101.370034</v>
      </c>
      <c r="C316">
        <v>15.801127299999999</v>
      </c>
    </row>
    <row r="317" spans="1:3" x14ac:dyDescent="0.25">
      <c r="A317" t="s">
        <v>557</v>
      </c>
      <c r="B317">
        <v>101.00569400000001</v>
      </c>
      <c r="C317">
        <v>15.777139</v>
      </c>
    </row>
    <row r="318" spans="1:3" x14ac:dyDescent="0.25">
      <c r="A318" t="s">
        <v>471</v>
      </c>
      <c r="B318">
        <v>100.8756023</v>
      </c>
      <c r="C318">
        <v>15.727959999999999</v>
      </c>
    </row>
    <row r="319" spans="1:3" x14ac:dyDescent="0.25">
      <c r="A319" t="s">
        <v>558</v>
      </c>
      <c r="B319">
        <v>101.7819488</v>
      </c>
      <c r="C319">
        <v>15.205967599999999</v>
      </c>
    </row>
    <row r="320" spans="1:3" x14ac:dyDescent="0.25">
      <c r="A320" t="s">
        <v>452</v>
      </c>
      <c r="B320">
        <v>101.14507260000001</v>
      </c>
      <c r="C320">
        <v>15.2188909</v>
      </c>
    </row>
    <row r="321" spans="1:3" x14ac:dyDescent="0.25">
      <c r="A321" t="s">
        <v>559</v>
      </c>
      <c r="B321">
        <v>101.5103987</v>
      </c>
      <c r="C321">
        <v>15.1216688</v>
      </c>
    </row>
    <row r="322" spans="1:3" x14ac:dyDescent="0.25">
      <c r="A322" t="s">
        <v>452</v>
      </c>
      <c r="B322">
        <v>101.59634560000001</v>
      </c>
      <c r="C322">
        <v>15.133362999999999</v>
      </c>
    </row>
    <row r="323" spans="1:3" x14ac:dyDescent="0.25">
      <c r="A323" t="s">
        <v>471</v>
      </c>
      <c r="B323">
        <v>101.2772769</v>
      </c>
      <c r="C323">
        <v>14.8819167</v>
      </c>
    </row>
    <row r="324" spans="1:3" x14ac:dyDescent="0.25">
      <c r="A324" t="s">
        <v>471</v>
      </c>
      <c r="B324">
        <v>99.395404900000003</v>
      </c>
      <c r="C324">
        <v>14.540316900000001</v>
      </c>
    </row>
    <row r="325" spans="1:3" x14ac:dyDescent="0.25">
      <c r="A325" t="s">
        <v>560</v>
      </c>
      <c r="B325">
        <v>99.690371200000101</v>
      </c>
      <c r="C325">
        <v>14.8345897</v>
      </c>
    </row>
    <row r="326" spans="1:3" x14ac:dyDescent="0.25">
      <c r="A326" t="s">
        <v>471</v>
      </c>
      <c r="B326">
        <v>99.912238200000004</v>
      </c>
      <c r="C326">
        <v>14.5253516</v>
      </c>
    </row>
    <row r="327" spans="1:3" x14ac:dyDescent="0.25">
      <c r="A327" t="s">
        <v>471</v>
      </c>
      <c r="B327">
        <v>99.912553299999999</v>
      </c>
      <c r="C327">
        <v>14.6094437</v>
      </c>
    </row>
    <row r="328" spans="1:3" x14ac:dyDescent="0.25">
      <c r="A328" t="s">
        <v>471</v>
      </c>
      <c r="B328">
        <v>99.871993200000006</v>
      </c>
      <c r="C328">
        <v>14.768343099999999</v>
      </c>
    </row>
    <row r="329" spans="1:3" x14ac:dyDescent="0.25">
      <c r="A329" t="s">
        <v>471</v>
      </c>
      <c r="B329">
        <v>99.497335399999997</v>
      </c>
      <c r="C329">
        <v>14.0572476</v>
      </c>
    </row>
    <row r="330" spans="1:3" x14ac:dyDescent="0.25">
      <c r="A330" t="s">
        <v>561</v>
      </c>
      <c r="B330">
        <v>99.877838500000095</v>
      </c>
      <c r="C330">
        <v>14.6301094</v>
      </c>
    </row>
    <row r="331" spans="1:3" x14ac:dyDescent="0.25">
      <c r="A331" t="s">
        <v>562</v>
      </c>
      <c r="B331">
        <v>99.116212000000004</v>
      </c>
      <c r="C331">
        <v>10.564435</v>
      </c>
    </row>
    <row r="332" spans="1:3" x14ac:dyDescent="0.25">
      <c r="A332" t="s">
        <v>563</v>
      </c>
      <c r="B332">
        <v>99.126028000000005</v>
      </c>
      <c r="C332">
        <v>10.476057000000001</v>
      </c>
    </row>
    <row r="333" spans="1:3" x14ac:dyDescent="0.25">
      <c r="A333" t="s">
        <v>564</v>
      </c>
      <c r="B333">
        <v>99.091773900000007</v>
      </c>
      <c r="C333">
        <v>10.507394</v>
      </c>
    </row>
    <row r="334" spans="1:3" x14ac:dyDescent="0.25">
      <c r="A334" t="s">
        <v>565</v>
      </c>
      <c r="B334">
        <v>99.091818200000006</v>
      </c>
      <c r="C334">
        <v>10.5072627</v>
      </c>
    </row>
    <row r="335" spans="1:3" x14ac:dyDescent="0.25">
      <c r="A335" t="s">
        <v>566</v>
      </c>
      <c r="B335">
        <v>99.116164100000006</v>
      </c>
      <c r="C335">
        <v>10.564413699999999</v>
      </c>
    </row>
    <row r="336" spans="1:3" x14ac:dyDescent="0.25">
      <c r="A336" t="s">
        <v>567</v>
      </c>
      <c r="B336">
        <v>99.066310700000002</v>
      </c>
      <c r="C336">
        <v>10.0088708</v>
      </c>
    </row>
    <row r="337" spans="1:3" x14ac:dyDescent="0.25">
      <c r="A337" t="s">
        <v>452</v>
      </c>
      <c r="B337">
        <v>98.655790900000099</v>
      </c>
      <c r="C337">
        <v>10.0158874</v>
      </c>
    </row>
    <row r="338" spans="1:3" x14ac:dyDescent="0.25">
      <c r="A338" t="s">
        <v>452</v>
      </c>
      <c r="B338">
        <v>98.633425799999898</v>
      </c>
      <c r="C338">
        <v>9.9373143000000006</v>
      </c>
    </row>
    <row r="339" spans="1:3" x14ac:dyDescent="0.25">
      <c r="A339" t="s">
        <v>568</v>
      </c>
      <c r="B339">
        <v>99.127733600000099</v>
      </c>
      <c r="C339">
        <v>9.5877955999999998</v>
      </c>
    </row>
    <row r="340" spans="1:3" x14ac:dyDescent="0.25">
      <c r="A340" t="s">
        <v>452</v>
      </c>
      <c r="B340">
        <v>99.169275999999996</v>
      </c>
      <c r="C340">
        <v>9.3943300000000001</v>
      </c>
    </row>
    <row r="341" spans="1:3" x14ac:dyDescent="0.25">
      <c r="A341" t="s">
        <v>569</v>
      </c>
      <c r="B341">
        <v>99.272990699999994</v>
      </c>
      <c r="C341">
        <v>9.1257024999999992</v>
      </c>
    </row>
    <row r="342" spans="1:3" x14ac:dyDescent="0.25">
      <c r="A342" t="s">
        <v>570</v>
      </c>
      <c r="B342">
        <v>99.058245600000006</v>
      </c>
      <c r="C342">
        <v>9.7575594999999993</v>
      </c>
    </row>
    <row r="343" spans="1:3" x14ac:dyDescent="0.25">
      <c r="A343" t="s">
        <v>452</v>
      </c>
      <c r="B343">
        <v>99.3223512</v>
      </c>
      <c r="C343">
        <v>9.1029304999999994</v>
      </c>
    </row>
    <row r="344" spans="1:3" x14ac:dyDescent="0.25">
      <c r="A344" t="s">
        <v>571</v>
      </c>
      <c r="B344">
        <v>99.282415599999894</v>
      </c>
      <c r="C344">
        <v>8.5836153999999993</v>
      </c>
    </row>
    <row r="345" spans="1:3" x14ac:dyDescent="0.25">
      <c r="A345" t="s">
        <v>572</v>
      </c>
      <c r="B345">
        <v>99.552289100000095</v>
      </c>
      <c r="C345">
        <v>8.3790531999999995</v>
      </c>
    </row>
    <row r="346" spans="1:3" x14ac:dyDescent="0.25">
      <c r="A346" t="s">
        <v>573</v>
      </c>
      <c r="B346">
        <v>99.383443700000001</v>
      </c>
      <c r="C346">
        <v>8.6349376000000007</v>
      </c>
    </row>
    <row r="347" spans="1:3" x14ac:dyDescent="0.25">
      <c r="A347" t="s">
        <v>574</v>
      </c>
      <c r="B347">
        <v>99.273393299999995</v>
      </c>
      <c r="C347">
        <v>8.9396991000000003</v>
      </c>
    </row>
    <row r="348" spans="1:3" x14ac:dyDescent="0.25">
      <c r="A348" t="s">
        <v>452</v>
      </c>
      <c r="B348">
        <v>98.903299799999999</v>
      </c>
      <c r="C348">
        <v>8.1023130000000005</v>
      </c>
    </row>
    <row r="349" spans="1:3" x14ac:dyDescent="0.25">
      <c r="A349" t="s">
        <v>575</v>
      </c>
      <c r="B349">
        <v>100.1018864</v>
      </c>
      <c r="C349">
        <v>7.7597516000000004</v>
      </c>
    </row>
    <row r="350" spans="1:3" x14ac:dyDescent="0.25">
      <c r="A350" t="s">
        <v>452</v>
      </c>
      <c r="B350">
        <v>100.1007366</v>
      </c>
      <c r="C350">
        <v>7.6244202999999997</v>
      </c>
    </row>
    <row r="351" spans="1:3" x14ac:dyDescent="0.25">
      <c r="A351" t="s">
        <v>452</v>
      </c>
      <c r="B351">
        <v>100.61048630000001</v>
      </c>
      <c r="C351">
        <v>7.1791963000000001</v>
      </c>
    </row>
    <row r="352" spans="1:3" x14ac:dyDescent="0.25">
      <c r="A352" t="s">
        <v>576</v>
      </c>
      <c r="B352">
        <v>99.676664699999904</v>
      </c>
      <c r="C352">
        <v>7.3682749999999997</v>
      </c>
    </row>
    <row r="353" spans="1:3" x14ac:dyDescent="0.25">
      <c r="A353" t="s">
        <v>577</v>
      </c>
      <c r="B353">
        <v>100.0204684</v>
      </c>
      <c r="C353">
        <v>7.6677415</v>
      </c>
    </row>
    <row r="354" spans="1:3" x14ac:dyDescent="0.25">
      <c r="A354" t="s">
        <v>578</v>
      </c>
      <c r="B354">
        <v>100.09077069999999</v>
      </c>
      <c r="C354">
        <v>7.2245568999999996</v>
      </c>
    </row>
    <row r="355" spans="1:3" x14ac:dyDescent="0.25">
      <c r="A355" t="s">
        <v>452</v>
      </c>
      <c r="B355">
        <v>100.41208899999999</v>
      </c>
      <c r="C355">
        <v>7.0134340000000002</v>
      </c>
    </row>
    <row r="356" spans="1:3" x14ac:dyDescent="0.25">
      <c r="A356" t="s">
        <v>579</v>
      </c>
      <c r="B356">
        <v>100.0956881</v>
      </c>
      <c r="C356">
        <v>7.2308463999999999</v>
      </c>
    </row>
    <row r="357" spans="1:3" x14ac:dyDescent="0.25">
      <c r="A357" t="s">
        <v>580</v>
      </c>
      <c r="B357">
        <v>100.3216766</v>
      </c>
      <c r="C357">
        <v>7.3504616</v>
      </c>
    </row>
    <row r="358" spans="1:3" x14ac:dyDescent="0.25">
      <c r="A358" t="s">
        <v>452</v>
      </c>
      <c r="B358">
        <v>100.427144</v>
      </c>
      <c r="C358">
        <v>6.6476800000000003</v>
      </c>
    </row>
    <row r="359" spans="1:3" x14ac:dyDescent="0.25">
      <c r="A359" t="s">
        <v>452</v>
      </c>
      <c r="B359">
        <v>101.13871899999999</v>
      </c>
      <c r="C359">
        <v>6.8028170000000001</v>
      </c>
    </row>
    <row r="360" spans="1:3" x14ac:dyDescent="0.25">
      <c r="A360" t="s">
        <v>452</v>
      </c>
      <c r="B360">
        <v>100.69601400000001</v>
      </c>
      <c r="C360">
        <v>6.9460420000000003</v>
      </c>
    </row>
    <row r="361" spans="1:3" x14ac:dyDescent="0.25">
      <c r="A361" t="s">
        <v>581</v>
      </c>
      <c r="B361">
        <v>101.2894357</v>
      </c>
      <c r="C361">
        <v>6.5555963999999998</v>
      </c>
    </row>
    <row r="362" spans="1:3" x14ac:dyDescent="0.25">
      <c r="A362" t="s">
        <v>582</v>
      </c>
      <c r="B362">
        <v>101.88253039999999</v>
      </c>
      <c r="C362">
        <v>6.0907562999999998</v>
      </c>
    </row>
    <row r="363" spans="1:3" x14ac:dyDescent="0.25">
      <c r="A363" t="s">
        <v>452</v>
      </c>
      <c r="B363">
        <v>101.824411</v>
      </c>
      <c r="C363">
        <v>6.4365519999999998</v>
      </c>
    </row>
    <row r="364" spans="1:3" x14ac:dyDescent="0.25">
      <c r="A364" t="s">
        <v>583</v>
      </c>
      <c r="B364">
        <v>99.975745599999996</v>
      </c>
      <c r="C364">
        <v>6.7874812000000002</v>
      </c>
    </row>
    <row r="365" spans="1:3" x14ac:dyDescent="0.25">
      <c r="A365" t="s">
        <v>452</v>
      </c>
      <c r="B365">
        <v>100.08948909999999</v>
      </c>
      <c r="C365">
        <v>6.8408705999999997</v>
      </c>
    </row>
    <row r="366" spans="1:3" x14ac:dyDescent="0.25">
      <c r="A366" t="s">
        <v>584</v>
      </c>
      <c r="B366">
        <v>99.974092299999896</v>
      </c>
      <c r="C366">
        <v>6.7866938000000001</v>
      </c>
    </row>
    <row r="367" spans="1:3" x14ac:dyDescent="0.25">
      <c r="A367" t="s">
        <v>585</v>
      </c>
      <c r="B367">
        <v>99.722853299999997</v>
      </c>
      <c r="C367">
        <v>7.2134508999999998</v>
      </c>
    </row>
    <row r="368" spans="1:3" x14ac:dyDescent="0.25">
      <c r="A368" t="s">
        <v>452</v>
      </c>
      <c r="B368">
        <v>99.604695000000007</v>
      </c>
      <c r="C368">
        <v>7.5645610000000003</v>
      </c>
    </row>
    <row r="369" spans="1:3" x14ac:dyDescent="0.25">
      <c r="A369" t="s">
        <v>586</v>
      </c>
      <c r="B369">
        <v>99.530856299999996</v>
      </c>
      <c r="C369">
        <v>8.0233459000000007</v>
      </c>
    </row>
    <row r="370" spans="1:3" x14ac:dyDescent="0.25">
      <c r="A370" t="s">
        <v>452</v>
      </c>
      <c r="B370">
        <v>99.864879999999999</v>
      </c>
      <c r="C370">
        <v>7.5840287000000002</v>
      </c>
    </row>
    <row r="371" spans="1:3" x14ac:dyDescent="0.25">
      <c r="A371" t="s">
        <v>587</v>
      </c>
      <c r="B371">
        <v>98.636948699999905</v>
      </c>
      <c r="C371">
        <v>8.4777079999999998</v>
      </c>
    </row>
    <row r="372" spans="1:3" x14ac:dyDescent="0.25">
      <c r="A372" t="s">
        <v>452</v>
      </c>
      <c r="B372">
        <v>99.919809900000004</v>
      </c>
      <c r="C372">
        <v>12.8635298</v>
      </c>
    </row>
    <row r="373" spans="1:3" x14ac:dyDescent="0.25">
      <c r="A373" t="s">
        <v>588</v>
      </c>
      <c r="B373">
        <v>99.944857499999998</v>
      </c>
      <c r="C373">
        <v>13.0581044</v>
      </c>
    </row>
    <row r="374" spans="1:3" x14ac:dyDescent="0.25">
      <c r="A374" t="s">
        <v>589</v>
      </c>
      <c r="B374">
        <v>100.1307431</v>
      </c>
      <c r="C374">
        <v>14.5217508</v>
      </c>
    </row>
    <row r="375" spans="1:3" x14ac:dyDescent="0.25">
      <c r="A375" t="s">
        <v>590</v>
      </c>
      <c r="B375">
        <v>100.046547</v>
      </c>
      <c r="C375">
        <v>14.462726999999999</v>
      </c>
    </row>
    <row r="376" spans="1:3" x14ac:dyDescent="0.25">
      <c r="A376" t="s">
        <v>591</v>
      </c>
      <c r="B376">
        <v>100.1847492</v>
      </c>
      <c r="C376">
        <v>14.460774000000001</v>
      </c>
    </row>
    <row r="377" spans="1:3" x14ac:dyDescent="0.25">
      <c r="A377" t="s">
        <v>592</v>
      </c>
      <c r="B377">
        <v>100.0673827</v>
      </c>
      <c r="C377">
        <v>14.3860908</v>
      </c>
    </row>
    <row r="378" spans="1:3" x14ac:dyDescent="0.25">
      <c r="A378" t="s">
        <v>593</v>
      </c>
      <c r="B378">
        <v>100.147955</v>
      </c>
      <c r="C378">
        <v>14.620798000000001</v>
      </c>
    </row>
    <row r="379" spans="1:3" x14ac:dyDescent="0.25">
      <c r="A379" t="s">
        <v>594</v>
      </c>
      <c r="B379">
        <v>100.25278230000001</v>
      </c>
      <c r="C379">
        <v>14.2654622</v>
      </c>
    </row>
    <row r="380" spans="1:3" x14ac:dyDescent="0.25">
      <c r="A380" t="s">
        <v>595</v>
      </c>
      <c r="B380">
        <v>100.0660128</v>
      </c>
      <c r="C380">
        <v>14.483980499999999</v>
      </c>
    </row>
    <row r="381" spans="1:3" x14ac:dyDescent="0.25">
      <c r="A381" t="s">
        <v>591</v>
      </c>
      <c r="B381">
        <v>100.23081500000001</v>
      </c>
      <c r="C381">
        <v>14.4188379</v>
      </c>
    </row>
    <row r="382" spans="1:3" x14ac:dyDescent="0.25">
      <c r="A382" t="s">
        <v>596</v>
      </c>
      <c r="B382">
        <v>100.3395395</v>
      </c>
      <c r="C382">
        <v>14.595723</v>
      </c>
    </row>
    <row r="383" spans="1:3" x14ac:dyDescent="0.25">
      <c r="A383" t="s">
        <v>597</v>
      </c>
      <c r="B383">
        <v>99.874182000000005</v>
      </c>
      <c r="C383">
        <v>14.635524</v>
      </c>
    </row>
    <row r="384" spans="1:3" x14ac:dyDescent="0.25">
      <c r="A384" t="s">
        <v>3</v>
      </c>
      <c r="B384">
        <v>103.54568399999999</v>
      </c>
      <c r="C384">
        <v>16.460121999999998</v>
      </c>
    </row>
    <row r="385" spans="1:3" x14ac:dyDescent="0.25">
      <c r="A385" t="s">
        <v>598</v>
      </c>
      <c r="B385">
        <v>103.518068</v>
      </c>
      <c r="C385">
        <v>16.4396399</v>
      </c>
    </row>
    <row r="386" spans="1:3" x14ac:dyDescent="0.25">
      <c r="A386" t="s">
        <v>599</v>
      </c>
      <c r="B386">
        <v>103.5058968</v>
      </c>
      <c r="C386">
        <v>16.431390400000002</v>
      </c>
    </row>
    <row r="387" spans="1:3" x14ac:dyDescent="0.25">
      <c r="A387" t="s">
        <v>28</v>
      </c>
      <c r="B387">
        <v>103.554841</v>
      </c>
      <c r="C387">
        <v>16.471702000000001</v>
      </c>
    </row>
    <row r="388" spans="1:3" x14ac:dyDescent="0.25">
      <c r="A388" t="s">
        <v>78</v>
      </c>
      <c r="B388">
        <v>103.52188940000001</v>
      </c>
      <c r="C388">
        <v>16.459107199999998</v>
      </c>
    </row>
    <row r="389" spans="1:3" x14ac:dyDescent="0.25">
      <c r="A389" t="s">
        <v>600</v>
      </c>
      <c r="B389">
        <v>103.51896480000001</v>
      </c>
      <c r="C389">
        <v>16.441624600000001</v>
      </c>
    </row>
    <row r="390" spans="1:3" x14ac:dyDescent="0.25">
      <c r="A390" t="s">
        <v>3</v>
      </c>
      <c r="B390">
        <v>103.5508549</v>
      </c>
      <c r="C390">
        <v>16.414526500000001</v>
      </c>
    </row>
    <row r="391" spans="1:3" x14ac:dyDescent="0.25">
      <c r="A391" t="s">
        <v>25</v>
      </c>
      <c r="B391">
        <v>103.53607719999999</v>
      </c>
      <c r="C391">
        <v>16.393799600000001</v>
      </c>
    </row>
    <row r="392" spans="1:3" x14ac:dyDescent="0.25">
      <c r="A392" t="s">
        <v>601</v>
      </c>
      <c r="B392">
        <v>103.508211</v>
      </c>
      <c r="C392">
        <v>16.566724900000001</v>
      </c>
    </row>
    <row r="393" spans="1:3" x14ac:dyDescent="0.25">
      <c r="A393" t="s">
        <v>602</v>
      </c>
      <c r="B393">
        <v>103.492986</v>
      </c>
      <c r="C393">
        <v>16.428607</v>
      </c>
    </row>
    <row r="394" spans="1:3" x14ac:dyDescent="0.25">
      <c r="A394" t="s">
        <v>251</v>
      </c>
      <c r="B394">
        <v>102.5886491</v>
      </c>
      <c r="C394">
        <v>17.9512489</v>
      </c>
    </row>
    <row r="395" spans="1:3" x14ac:dyDescent="0.25">
      <c r="A395" t="s">
        <v>251</v>
      </c>
      <c r="B395">
        <v>102.56946000000001</v>
      </c>
      <c r="C395">
        <v>17.9568911</v>
      </c>
    </row>
    <row r="396" spans="1:3" x14ac:dyDescent="0.25">
      <c r="A396" t="s">
        <v>603</v>
      </c>
      <c r="B396">
        <v>102.8002384</v>
      </c>
      <c r="C396">
        <v>17.5876552</v>
      </c>
    </row>
    <row r="397" spans="1:3" x14ac:dyDescent="0.25">
      <c r="A397" t="s">
        <v>604</v>
      </c>
      <c r="B397">
        <v>102.7672779</v>
      </c>
      <c r="C397">
        <v>17.7754619</v>
      </c>
    </row>
    <row r="398" spans="1:3" x14ac:dyDescent="0.25">
      <c r="A398" t="s">
        <v>605</v>
      </c>
      <c r="B398">
        <v>102.80923199999999</v>
      </c>
      <c r="C398">
        <v>17.919764000000001</v>
      </c>
    </row>
    <row r="399" spans="1:3" x14ac:dyDescent="0.25">
      <c r="A399" t="s">
        <v>606</v>
      </c>
      <c r="B399">
        <v>102.74938179999999</v>
      </c>
      <c r="C399">
        <v>17.8620375</v>
      </c>
    </row>
    <row r="400" spans="1:3" x14ac:dyDescent="0.25">
      <c r="A400" t="s">
        <v>607</v>
      </c>
      <c r="B400">
        <v>102.62334370000001</v>
      </c>
      <c r="C400">
        <v>17.969836999999998</v>
      </c>
    </row>
    <row r="401" spans="1:3" x14ac:dyDescent="0.25">
      <c r="A401" t="s">
        <v>608</v>
      </c>
      <c r="B401">
        <v>101.7258041</v>
      </c>
      <c r="C401">
        <v>17.526029999999999</v>
      </c>
    </row>
    <row r="402" spans="1:3" x14ac:dyDescent="0.25">
      <c r="A402" t="s">
        <v>50</v>
      </c>
      <c r="B402">
        <v>101.3477328</v>
      </c>
      <c r="C402">
        <v>17.448343000000001</v>
      </c>
    </row>
    <row r="403" spans="1:3" x14ac:dyDescent="0.25">
      <c r="A403" t="s">
        <v>50</v>
      </c>
      <c r="B403">
        <v>103.0193477</v>
      </c>
      <c r="C403">
        <v>17.106136200000002</v>
      </c>
    </row>
    <row r="404" spans="1:3" x14ac:dyDescent="0.25">
      <c r="A404" t="s">
        <v>609</v>
      </c>
      <c r="B404">
        <v>103.980205</v>
      </c>
      <c r="C404">
        <v>17.080239500000001</v>
      </c>
    </row>
    <row r="405" spans="1:3" x14ac:dyDescent="0.25">
      <c r="A405" t="s">
        <v>610</v>
      </c>
      <c r="B405">
        <v>103.9125032</v>
      </c>
      <c r="C405">
        <v>17.006937700000002</v>
      </c>
    </row>
    <row r="406" spans="1:3" x14ac:dyDescent="0.25">
      <c r="A406" t="s">
        <v>611</v>
      </c>
      <c r="B406">
        <v>104.0626496</v>
      </c>
      <c r="C406">
        <v>16.743242800000001</v>
      </c>
    </row>
    <row r="407" spans="1:3" x14ac:dyDescent="0.25">
      <c r="A407" t="s">
        <v>612</v>
      </c>
      <c r="B407">
        <v>103.82964800000001</v>
      </c>
      <c r="C407">
        <v>17.0894811</v>
      </c>
    </row>
    <row r="408" spans="1:3" x14ac:dyDescent="0.25">
      <c r="A408" t="s">
        <v>613</v>
      </c>
      <c r="B408">
        <v>100.5423246</v>
      </c>
      <c r="C408">
        <v>13.758566999999999</v>
      </c>
    </row>
    <row r="409" spans="1:3" x14ac:dyDescent="0.25">
      <c r="A409" t="s">
        <v>614</v>
      </c>
      <c r="B409">
        <v>100.5442213</v>
      </c>
      <c r="C409">
        <v>13.7778262</v>
      </c>
    </row>
    <row r="410" spans="1:3" x14ac:dyDescent="0.25">
      <c r="A410" t="s">
        <v>615</v>
      </c>
      <c r="B410">
        <v>100.54015</v>
      </c>
      <c r="C410">
        <v>13.7251067</v>
      </c>
    </row>
    <row r="411" spans="1:3" x14ac:dyDescent="0.25">
      <c r="A411" t="s">
        <v>616</v>
      </c>
      <c r="B411">
        <v>100.4910577</v>
      </c>
      <c r="C411">
        <v>13.7196631</v>
      </c>
    </row>
    <row r="412" spans="1:3" x14ac:dyDescent="0.25">
      <c r="A412" t="s">
        <v>616</v>
      </c>
      <c r="B412">
        <v>100.5435394</v>
      </c>
      <c r="C412">
        <v>13.830259</v>
      </c>
    </row>
    <row r="413" spans="1:3" x14ac:dyDescent="0.25">
      <c r="A413" t="s">
        <v>616</v>
      </c>
      <c r="B413">
        <v>100.5476226</v>
      </c>
      <c r="C413">
        <v>13.684718999999999</v>
      </c>
    </row>
    <row r="414" spans="1:3" x14ac:dyDescent="0.25">
      <c r="A414" t="s">
        <v>616</v>
      </c>
      <c r="B414">
        <v>100.5657101</v>
      </c>
      <c r="C414">
        <v>13.844909700000001</v>
      </c>
    </row>
    <row r="415" spans="1:3" x14ac:dyDescent="0.25">
      <c r="A415" t="s">
        <v>617</v>
      </c>
      <c r="B415">
        <v>100.5225121</v>
      </c>
      <c r="C415">
        <v>13.7313177</v>
      </c>
    </row>
    <row r="416" spans="1:3" x14ac:dyDescent="0.25">
      <c r="A416" t="s">
        <v>616</v>
      </c>
      <c r="B416">
        <v>100.5025941</v>
      </c>
      <c r="C416">
        <v>13.8626931</v>
      </c>
    </row>
    <row r="417" spans="1:3" x14ac:dyDescent="0.25">
      <c r="A417" t="s">
        <v>452</v>
      </c>
      <c r="B417">
        <v>99.427728999999999</v>
      </c>
      <c r="C417">
        <v>18.227428199999999</v>
      </c>
    </row>
    <row r="418" spans="1:3" x14ac:dyDescent="0.25">
      <c r="A418" t="s">
        <v>452</v>
      </c>
      <c r="B418">
        <v>99.434395699999996</v>
      </c>
      <c r="C418">
        <v>18.234138900000001</v>
      </c>
    </row>
    <row r="419" spans="1:3" x14ac:dyDescent="0.25">
      <c r="A419" t="s">
        <v>618</v>
      </c>
      <c r="B419">
        <v>99.427804299999906</v>
      </c>
      <c r="C419">
        <v>18.2275174</v>
      </c>
    </row>
    <row r="420" spans="1:3" x14ac:dyDescent="0.25">
      <c r="A420" t="s">
        <v>452</v>
      </c>
      <c r="B420">
        <v>100.351905</v>
      </c>
      <c r="C420">
        <v>16.859199</v>
      </c>
    </row>
    <row r="421" spans="1:3" x14ac:dyDescent="0.25">
      <c r="A421" t="s">
        <v>452</v>
      </c>
      <c r="B421">
        <v>100.42885800000001</v>
      </c>
      <c r="C421">
        <v>16.822997000000001</v>
      </c>
    </row>
    <row r="422" spans="1:3" x14ac:dyDescent="0.25">
      <c r="A422" t="s">
        <v>452</v>
      </c>
      <c r="B422">
        <v>100.294152</v>
      </c>
      <c r="C422">
        <v>16.818487999999999</v>
      </c>
    </row>
    <row r="423" spans="1:3" x14ac:dyDescent="0.25">
      <c r="A423" t="s">
        <v>452</v>
      </c>
      <c r="B423">
        <v>100.327009</v>
      </c>
      <c r="C423">
        <v>16.994012000000001</v>
      </c>
    </row>
    <row r="424" spans="1:3" x14ac:dyDescent="0.25">
      <c r="A424" t="s">
        <v>452</v>
      </c>
      <c r="B424">
        <v>100.279319</v>
      </c>
      <c r="C424">
        <v>16.863835000000002</v>
      </c>
    </row>
    <row r="425" spans="1:3" x14ac:dyDescent="0.25">
      <c r="A425" t="s">
        <v>452</v>
      </c>
      <c r="B425">
        <v>100.26703500000001</v>
      </c>
      <c r="C425">
        <v>16.810580000000002</v>
      </c>
    </row>
    <row r="426" spans="1:3" x14ac:dyDescent="0.25">
      <c r="A426" t="s">
        <v>452</v>
      </c>
      <c r="B426">
        <v>100.25508170000001</v>
      </c>
      <c r="C426">
        <v>16.826304199999999</v>
      </c>
    </row>
    <row r="427" spans="1:3" x14ac:dyDescent="0.25">
      <c r="A427" t="s">
        <v>452</v>
      </c>
      <c r="B427">
        <v>100.264567</v>
      </c>
      <c r="C427">
        <v>16.79785</v>
      </c>
    </row>
    <row r="428" spans="1:3" x14ac:dyDescent="0.25">
      <c r="A428" t="s">
        <v>452</v>
      </c>
      <c r="B428">
        <v>100.194948</v>
      </c>
      <c r="C428">
        <v>16.765384000000001</v>
      </c>
    </row>
    <row r="429" spans="1:3" x14ac:dyDescent="0.25">
      <c r="A429" t="s">
        <v>452</v>
      </c>
      <c r="B429">
        <v>100.21387900000001</v>
      </c>
      <c r="C429">
        <v>16.798435000000001</v>
      </c>
    </row>
    <row r="430" spans="1:3" x14ac:dyDescent="0.25">
      <c r="A430" t="s">
        <v>619</v>
      </c>
      <c r="B430">
        <v>100.4787152</v>
      </c>
      <c r="C430">
        <v>16.491730199999999</v>
      </c>
    </row>
    <row r="431" spans="1:3" x14ac:dyDescent="0.25">
      <c r="A431" t="s">
        <v>452</v>
      </c>
      <c r="B431">
        <v>100.672078</v>
      </c>
      <c r="C431">
        <v>13.718959999999999</v>
      </c>
    </row>
    <row r="432" spans="1:3" x14ac:dyDescent="0.25">
      <c r="A432" t="s">
        <v>452</v>
      </c>
      <c r="B432">
        <v>100.642324</v>
      </c>
      <c r="C432">
        <v>13.723184</v>
      </c>
    </row>
    <row r="433" spans="1:3" x14ac:dyDescent="0.25">
      <c r="A433" t="s">
        <v>452</v>
      </c>
      <c r="B433">
        <v>100.63236999999999</v>
      </c>
      <c r="C433">
        <v>13.710614</v>
      </c>
    </row>
    <row r="434" spans="1:3" x14ac:dyDescent="0.25">
      <c r="A434" t="s">
        <v>452</v>
      </c>
      <c r="B434">
        <v>100.60535299999999</v>
      </c>
      <c r="C434">
        <v>13.696187999999999</v>
      </c>
    </row>
    <row r="435" spans="1:3" x14ac:dyDescent="0.25">
      <c r="A435" t="s">
        <v>452</v>
      </c>
      <c r="B435">
        <v>100.609328</v>
      </c>
      <c r="C435">
        <v>13.680077000000001</v>
      </c>
    </row>
    <row r="436" spans="1:3" x14ac:dyDescent="0.25">
      <c r="A436" t="s">
        <v>452</v>
      </c>
      <c r="B436">
        <v>100.60280400000001</v>
      </c>
      <c r="C436">
        <v>13.662751</v>
      </c>
    </row>
    <row r="437" spans="1:3" x14ac:dyDescent="0.25">
      <c r="A437" t="s">
        <v>452</v>
      </c>
      <c r="B437">
        <v>100.633838</v>
      </c>
      <c r="C437">
        <v>13.686441</v>
      </c>
    </row>
    <row r="438" spans="1:3" x14ac:dyDescent="0.25">
      <c r="A438" t="s">
        <v>452</v>
      </c>
      <c r="B438">
        <v>100.557215</v>
      </c>
      <c r="C438">
        <v>13.710252000000001</v>
      </c>
    </row>
    <row r="439" spans="1:3" x14ac:dyDescent="0.25">
      <c r="A439" t="s">
        <v>452</v>
      </c>
      <c r="B439">
        <v>100.566509</v>
      </c>
      <c r="C439">
        <v>13.717847000000001</v>
      </c>
    </row>
    <row r="440" spans="1:3" x14ac:dyDescent="0.25">
      <c r="A440" t="s">
        <v>452</v>
      </c>
      <c r="B440">
        <v>100.56748</v>
      </c>
      <c r="C440">
        <v>13.718546</v>
      </c>
    </row>
    <row r="441" spans="1:3" x14ac:dyDescent="0.25">
      <c r="A441" t="s">
        <v>452</v>
      </c>
      <c r="B441">
        <v>100.524006</v>
      </c>
      <c r="C441">
        <v>13.682995999999999</v>
      </c>
    </row>
    <row r="442" spans="1:3" x14ac:dyDescent="0.25">
      <c r="A442" t="s">
        <v>452</v>
      </c>
      <c r="B442">
        <v>100.605728</v>
      </c>
      <c r="C442">
        <v>13.57095</v>
      </c>
    </row>
    <row r="443" spans="1:3" x14ac:dyDescent="0.25">
      <c r="A443" t="s">
        <v>452</v>
      </c>
      <c r="B443">
        <v>100.593722</v>
      </c>
      <c r="C443">
        <v>13.612719999999999</v>
      </c>
    </row>
    <row r="444" spans="1:3" x14ac:dyDescent="0.25">
      <c r="A444" t="s">
        <v>452</v>
      </c>
      <c r="B444">
        <v>100.60186</v>
      </c>
      <c r="C444">
        <v>13.581367999999999</v>
      </c>
    </row>
    <row r="445" spans="1:3" x14ac:dyDescent="0.25">
      <c r="A445" t="s">
        <v>452</v>
      </c>
      <c r="B445">
        <v>100.956749</v>
      </c>
      <c r="C445">
        <v>13.556379</v>
      </c>
    </row>
    <row r="446" spans="1:3" x14ac:dyDescent="0.25">
      <c r="A446" t="s">
        <v>452</v>
      </c>
      <c r="B446">
        <v>101.0066987</v>
      </c>
      <c r="C446">
        <v>13.580479499999999</v>
      </c>
    </row>
    <row r="447" spans="1:3" x14ac:dyDescent="0.25">
      <c r="A447" t="s">
        <v>452</v>
      </c>
      <c r="B447">
        <v>101.0002594</v>
      </c>
      <c r="C447">
        <v>13.412201899999999</v>
      </c>
    </row>
    <row r="448" spans="1:3" x14ac:dyDescent="0.25">
      <c r="A448" t="s">
        <v>452</v>
      </c>
      <c r="B448">
        <v>100.812832</v>
      </c>
      <c r="C448">
        <v>13.593662999999999</v>
      </c>
    </row>
    <row r="449" spans="1:3" x14ac:dyDescent="0.25">
      <c r="A449" t="s">
        <v>452</v>
      </c>
      <c r="B449">
        <v>101.000179</v>
      </c>
      <c r="C449">
        <v>13.412132</v>
      </c>
    </row>
    <row r="450" spans="1:3" x14ac:dyDescent="0.25">
      <c r="A450" t="s">
        <v>620</v>
      </c>
      <c r="B450">
        <v>101.019841</v>
      </c>
      <c r="C450">
        <v>13.6008657</v>
      </c>
    </row>
    <row r="451" spans="1:3" x14ac:dyDescent="0.25">
      <c r="A451" t="s">
        <v>452</v>
      </c>
      <c r="B451">
        <v>100.991848</v>
      </c>
      <c r="C451">
        <v>13.380127</v>
      </c>
    </row>
    <row r="452" spans="1:3" x14ac:dyDescent="0.25">
      <c r="A452" t="s">
        <v>621</v>
      </c>
      <c r="B452">
        <v>100.738197</v>
      </c>
      <c r="C452">
        <v>13.596520999999999</v>
      </c>
    </row>
    <row r="453" spans="1:3" x14ac:dyDescent="0.25">
      <c r="A453" t="s">
        <v>452</v>
      </c>
      <c r="B453">
        <v>100.940685</v>
      </c>
      <c r="C453">
        <v>13.289720000000001</v>
      </c>
    </row>
    <row r="454" spans="1:3" x14ac:dyDescent="0.25">
      <c r="A454" t="s">
        <v>622</v>
      </c>
      <c r="B454">
        <v>100.984814</v>
      </c>
      <c r="C454">
        <v>13.2864193</v>
      </c>
    </row>
    <row r="455" spans="1:3" x14ac:dyDescent="0.25">
      <c r="A455" t="s">
        <v>452</v>
      </c>
      <c r="B455">
        <v>101.00867599999999</v>
      </c>
      <c r="C455">
        <v>13.351709</v>
      </c>
    </row>
    <row r="456" spans="1:3" x14ac:dyDescent="0.25">
      <c r="A456" t="s">
        <v>623</v>
      </c>
      <c r="B456">
        <v>100.9406614</v>
      </c>
      <c r="C456">
        <v>13.2897242</v>
      </c>
    </row>
    <row r="457" spans="1:3" x14ac:dyDescent="0.25">
      <c r="A457" t="s">
        <v>624</v>
      </c>
      <c r="B457">
        <v>101.2740707</v>
      </c>
      <c r="C457">
        <v>12.6890348</v>
      </c>
    </row>
    <row r="458" spans="1:3" x14ac:dyDescent="0.25">
      <c r="A458" t="s">
        <v>452</v>
      </c>
      <c r="B458">
        <v>101.26074</v>
      </c>
      <c r="C458">
        <v>12.683173</v>
      </c>
    </row>
    <row r="459" spans="1:3" x14ac:dyDescent="0.25">
      <c r="A459" t="s">
        <v>452</v>
      </c>
      <c r="B459">
        <v>101.290249</v>
      </c>
      <c r="C459">
        <v>12.693148000000001</v>
      </c>
    </row>
    <row r="460" spans="1:3" x14ac:dyDescent="0.25">
      <c r="A460" t="s">
        <v>452</v>
      </c>
      <c r="B460">
        <v>101.22640610000001</v>
      </c>
      <c r="C460">
        <v>12.718045800000001</v>
      </c>
    </row>
    <row r="461" spans="1:3" x14ac:dyDescent="0.25">
      <c r="A461" t="s">
        <v>452</v>
      </c>
      <c r="B461">
        <v>101.273915</v>
      </c>
      <c r="C461">
        <v>12.689014</v>
      </c>
    </row>
    <row r="462" spans="1:3" x14ac:dyDescent="0.25">
      <c r="A462" t="s">
        <v>452</v>
      </c>
      <c r="B462">
        <v>101.24547250000001</v>
      </c>
      <c r="C462">
        <v>12.7022569</v>
      </c>
    </row>
    <row r="463" spans="1:3" x14ac:dyDescent="0.25">
      <c r="A463" t="s">
        <v>452</v>
      </c>
      <c r="B463">
        <v>101.1987118</v>
      </c>
      <c r="C463">
        <v>12.694860200000001</v>
      </c>
    </row>
    <row r="464" spans="1:3" x14ac:dyDescent="0.25">
      <c r="A464" t="s">
        <v>625</v>
      </c>
      <c r="B464">
        <v>101.3331767</v>
      </c>
      <c r="C464">
        <v>12.656105200000001</v>
      </c>
    </row>
    <row r="465" spans="1:3" x14ac:dyDescent="0.25">
      <c r="A465" t="s">
        <v>471</v>
      </c>
      <c r="B465">
        <v>101.2607263</v>
      </c>
      <c r="C465">
        <v>12.683157700000001</v>
      </c>
    </row>
    <row r="466" spans="1:3" x14ac:dyDescent="0.25">
      <c r="A466" t="s">
        <v>452</v>
      </c>
      <c r="B466">
        <v>101.164191</v>
      </c>
      <c r="C466">
        <v>12.779985</v>
      </c>
    </row>
    <row r="467" spans="1:3" x14ac:dyDescent="0.25">
      <c r="A467" t="s">
        <v>626</v>
      </c>
      <c r="B467">
        <v>101.39810319999999</v>
      </c>
      <c r="C467">
        <v>12.6403265</v>
      </c>
    </row>
    <row r="468" spans="1:3" x14ac:dyDescent="0.25">
      <c r="A468" t="s">
        <v>452</v>
      </c>
      <c r="B468">
        <v>101.067331</v>
      </c>
      <c r="C468">
        <v>12.731128999999999</v>
      </c>
    </row>
    <row r="469" spans="1:3" x14ac:dyDescent="0.25">
      <c r="A469" t="s">
        <v>452</v>
      </c>
      <c r="B469">
        <v>102.506862</v>
      </c>
      <c r="C469">
        <v>12.258279999999999</v>
      </c>
    </row>
    <row r="470" spans="1:3" x14ac:dyDescent="0.25">
      <c r="A470" t="s">
        <v>452</v>
      </c>
      <c r="B470">
        <v>99.972673</v>
      </c>
      <c r="C470">
        <v>12.798206</v>
      </c>
    </row>
    <row r="471" spans="1:3" x14ac:dyDescent="0.25">
      <c r="A471" t="s">
        <v>452</v>
      </c>
      <c r="B471">
        <v>104.85887700000001</v>
      </c>
      <c r="C471">
        <v>15.235458</v>
      </c>
    </row>
    <row r="472" spans="1:3" x14ac:dyDescent="0.25">
      <c r="A472" t="s">
        <v>452</v>
      </c>
      <c r="B472">
        <v>104.857282</v>
      </c>
      <c r="C472">
        <v>15.226945000000001</v>
      </c>
    </row>
    <row r="473" spans="1:3" x14ac:dyDescent="0.25">
      <c r="A473" t="s">
        <v>452</v>
      </c>
      <c r="B473">
        <v>104.859081</v>
      </c>
      <c r="C473">
        <v>15.213819000000001</v>
      </c>
    </row>
    <row r="474" spans="1:3" x14ac:dyDescent="0.25">
      <c r="A474" t="s">
        <v>452</v>
      </c>
      <c r="B474">
        <v>104.816592</v>
      </c>
      <c r="C474">
        <v>15.188370000000001</v>
      </c>
    </row>
    <row r="475" spans="1:3" x14ac:dyDescent="0.25">
      <c r="A475" t="s">
        <v>627</v>
      </c>
      <c r="B475">
        <v>104.91212539999999</v>
      </c>
      <c r="C475">
        <v>15.8858683</v>
      </c>
    </row>
    <row r="476" spans="1:3" x14ac:dyDescent="0.25">
      <c r="A476" t="s">
        <v>628</v>
      </c>
      <c r="B476">
        <v>104.82922600000001</v>
      </c>
      <c r="C476">
        <v>15.143138</v>
      </c>
    </row>
    <row r="477" spans="1:3" x14ac:dyDescent="0.25">
      <c r="A477" t="s">
        <v>452</v>
      </c>
      <c r="B477">
        <v>104.329883</v>
      </c>
      <c r="C477">
        <v>15.107749</v>
      </c>
    </row>
    <row r="478" spans="1:3" x14ac:dyDescent="0.25">
      <c r="A478" t="s">
        <v>452</v>
      </c>
      <c r="B478">
        <v>104.598985</v>
      </c>
      <c r="C478">
        <v>15.862539999999999</v>
      </c>
    </row>
    <row r="479" spans="1:3" x14ac:dyDescent="0.25">
      <c r="A479" t="s">
        <v>629</v>
      </c>
      <c r="B479">
        <v>104.60023459999999</v>
      </c>
      <c r="C479">
        <v>15.8623973</v>
      </c>
    </row>
    <row r="480" spans="1:3" x14ac:dyDescent="0.25">
      <c r="A480" t="s">
        <v>452</v>
      </c>
      <c r="B480">
        <v>103.64780639999999</v>
      </c>
      <c r="C480">
        <v>18.3631666</v>
      </c>
    </row>
    <row r="481" spans="1:3" x14ac:dyDescent="0.25">
      <c r="A481" t="s">
        <v>452</v>
      </c>
      <c r="B481">
        <v>97.964458500000006</v>
      </c>
      <c r="C481">
        <v>19.2945669</v>
      </c>
    </row>
    <row r="482" spans="1:3" x14ac:dyDescent="0.25">
      <c r="A482" t="s">
        <v>452</v>
      </c>
      <c r="B482">
        <v>100.58408300000001</v>
      </c>
      <c r="C482">
        <v>14.352957</v>
      </c>
    </row>
    <row r="483" spans="1:3" x14ac:dyDescent="0.25">
      <c r="A483" t="s">
        <v>452</v>
      </c>
      <c r="B483">
        <v>100.538871</v>
      </c>
      <c r="C483">
        <v>14.351606</v>
      </c>
    </row>
    <row r="484" spans="1:3" x14ac:dyDescent="0.25">
      <c r="A484" t="s">
        <v>452</v>
      </c>
      <c r="B484">
        <v>100.612053</v>
      </c>
      <c r="C484">
        <v>14.29674</v>
      </c>
    </row>
    <row r="485" spans="1:3" x14ac:dyDescent="0.25">
      <c r="A485" t="s">
        <v>452</v>
      </c>
      <c r="B485">
        <v>100.53642499999999</v>
      </c>
      <c r="C485">
        <v>14.385861999999999</v>
      </c>
    </row>
    <row r="486" spans="1:3" x14ac:dyDescent="0.25">
      <c r="A486" t="s">
        <v>452</v>
      </c>
      <c r="B486">
        <v>100.7758814</v>
      </c>
      <c r="C486">
        <v>14.2609718</v>
      </c>
    </row>
    <row r="487" spans="1:3" x14ac:dyDescent="0.25">
      <c r="A487" t="s">
        <v>452</v>
      </c>
      <c r="B487">
        <v>100.618758</v>
      </c>
      <c r="C487">
        <v>14.153076</v>
      </c>
    </row>
    <row r="488" spans="1:3" x14ac:dyDescent="0.25">
      <c r="A488" t="s">
        <v>452</v>
      </c>
      <c r="B488">
        <v>100.53636179999999</v>
      </c>
      <c r="C488">
        <v>14.5451146</v>
      </c>
    </row>
    <row r="489" spans="1:3" x14ac:dyDescent="0.25">
      <c r="A489" t="s">
        <v>452</v>
      </c>
      <c r="B489">
        <v>100.6868843</v>
      </c>
      <c r="C489">
        <v>14.215823500000001</v>
      </c>
    </row>
    <row r="490" spans="1:3" x14ac:dyDescent="0.25">
      <c r="A490" t="s">
        <v>452</v>
      </c>
      <c r="B490">
        <v>100.79735599999999</v>
      </c>
      <c r="C490">
        <v>14.043664</v>
      </c>
    </row>
    <row r="491" spans="1:3" x14ac:dyDescent="0.25">
      <c r="A491" t="s">
        <v>452</v>
      </c>
      <c r="B491">
        <v>100.6232117</v>
      </c>
      <c r="C491">
        <v>13.9428684</v>
      </c>
    </row>
    <row r="492" spans="1:3" x14ac:dyDescent="0.25">
      <c r="A492" t="s">
        <v>452</v>
      </c>
      <c r="B492">
        <v>100.611548</v>
      </c>
      <c r="C492">
        <v>13.967506999999999</v>
      </c>
    </row>
    <row r="493" spans="1:3" x14ac:dyDescent="0.25">
      <c r="A493" t="s">
        <v>452</v>
      </c>
      <c r="B493">
        <v>100.652058</v>
      </c>
      <c r="C493">
        <v>13.931951</v>
      </c>
    </row>
    <row r="494" spans="1:3" x14ac:dyDescent="0.25">
      <c r="A494" t="s">
        <v>452</v>
      </c>
      <c r="B494">
        <v>100.569534</v>
      </c>
      <c r="C494">
        <v>13.890328</v>
      </c>
    </row>
    <row r="495" spans="1:3" x14ac:dyDescent="0.25">
      <c r="A495" t="s">
        <v>452</v>
      </c>
      <c r="B495">
        <v>100.599704</v>
      </c>
      <c r="C495">
        <v>13.881204</v>
      </c>
    </row>
    <row r="496" spans="1:3" x14ac:dyDescent="0.25">
      <c r="A496" t="s">
        <v>452</v>
      </c>
      <c r="B496">
        <v>100.610551</v>
      </c>
      <c r="C496">
        <v>13.937332</v>
      </c>
    </row>
    <row r="497" spans="1:3" x14ac:dyDescent="0.25">
      <c r="A497" t="s">
        <v>452</v>
      </c>
      <c r="B497">
        <v>100.62699240000001</v>
      </c>
      <c r="C497">
        <v>13.8808817</v>
      </c>
    </row>
    <row r="498" spans="1:3" x14ac:dyDescent="0.25">
      <c r="A498" t="s">
        <v>630</v>
      </c>
      <c r="B498">
        <v>100.67606600000001</v>
      </c>
      <c r="C498">
        <v>13.910819</v>
      </c>
    </row>
    <row r="499" spans="1:3" x14ac:dyDescent="0.25">
      <c r="A499" t="s">
        <v>452</v>
      </c>
      <c r="B499">
        <v>100.6143</v>
      </c>
      <c r="C499">
        <v>13.996413</v>
      </c>
    </row>
    <row r="500" spans="1:3" x14ac:dyDescent="0.25">
      <c r="A500" t="s">
        <v>452</v>
      </c>
      <c r="B500">
        <v>100.65058000000001</v>
      </c>
      <c r="C500">
        <v>13.921842</v>
      </c>
    </row>
    <row r="501" spans="1:3" x14ac:dyDescent="0.25">
      <c r="A501" t="s">
        <v>452</v>
      </c>
      <c r="B501">
        <v>100.821994</v>
      </c>
      <c r="C501">
        <v>13.973774000000001</v>
      </c>
    </row>
    <row r="502" spans="1:3" x14ac:dyDescent="0.25">
      <c r="A502" t="s">
        <v>631</v>
      </c>
      <c r="B502">
        <v>100.8344027</v>
      </c>
      <c r="C502">
        <v>13.806635699999999</v>
      </c>
    </row>
    <row r="503" spans="1:3" x14ac:dyDescent="0.25">
      <c r="A503" t="s">
        <v>452</v>
      </c>
      <c r="B503">
        <v>100.77910230000001</v>
      </c>
      <c r="C503">
        <v>13.752821300000001</v>
      </c>
    </row>
    <row r="504" spans="1:3" x14ac:dyDescent="0.25">
      <c r="A504" t="s">
        <v>452</v>
      </c>
      <c r="B504">
        <v>100.740858</v>
      </c>
      <c r="C504">
        <v>13.819426999999999</v>
      </c>
    </row>
    <row r="505" spans="1:3" x14ac:dyDescent="0.25">
      <c r="A505" t="s">
        <v>452</v>
      </c>
      <c r="B505">
        <v>100.79742</v>
      </c>
      <c r="C505">
        <v>14.043946</v>
      </c>
    </row>
    <row r="506" spans="1:3" x14ac:dyDescent="0.25">
      <c r="A506" t="s">
        <v>452</v>
      </c>
      <c r="B506">
        <v>100.76956300000001</v>
      </c>
      <c r="C506">
        <v>13.711546999999999</v>
      </c>
    </row>
    <row r="507" spans="1:3" x14ac:dyDescent="0.25">
      <c r="A507" t="s">
        <v>632</v>
      </c>
      <c r="B507">
        <v>100.501031</v>
      </c>
      <c r="C507">
        <v>13.639142</v>
      </c>
    </row>
    <row r="508" spans="1:3" x14ac:dyDescent="0.25">
      <c r="A508" t="s">
        <v>452</v>
      </c>
      <c r="B508">
        <v>100.35904499999999</v>
      </c>
      <c r="C508">
        <v>13.628085</v>
      </c>
    </row>
    <row r="509" spans="1:3" x14ac:dyDescent="0.25">
      <c r="A509" t="s">
        <v>452</v>
      </c>
      <c r="B509">
        <v>100.525509</v>
      </c>
      <c r="C509">
        <v>14.039528000000001</v>
      </c>
    </row>
    <row r="510" spans="1:3" x14ac:dyDescent="0.25">
      <c r="A510" t="s">
        <v>452</v>
      </c>
      <c r="B510">
        <v>100.554036</v>
      </c>
      <c r="C510">
        <v>14.006176999999999</v>
      </c>
    </row>
    <row r="511" spans="1:3" x14ac:dyDescent="0.25">
      <c r="A511" t="s">
        <v>452</v>
      </c>
      <c r="B511">
        <v>100.555364</v>
      </c>
      <c r="C511">
        <v>14.00263</v>
      </c>
    </row>
    <row r="512" spans="1:3" x14ac:dyDescent="0.25">
      <c r="A512" t="s">
        <v>452</v>
      </c>
      <c r="B512">
        <v>100.523073</v>
      </c>
      <c r="C512">
        <v>13.905487000000001</v>
      </c>
    </row>
    <row r="513" spans="1:3" x14ac:dyDescent="0.25">
      <c r="A513" t="s">
        <v>452</v>
      </c>
      <c r="B513">
        <v>102.499759</v>
      </c>
      <c r="C513">
        <v>13.694775</v>
      </c>
    </row>
    <row r="514" spans="1:3" x14ac:dyDescent="0.25">
      <c r="A514" t="s">
        <v>452</v>
      </c>
      <c r="B514">
        <v>102.0821</v>
      </c>
      <c r="C514">
        <v>13.439424000000001</v>
      </c>
    </row>
    <row r="515" spans="1:3" x14ac:dyDescent="0.25">
      <c r="A515" t="s">
        <v>452</v>
      </c>
      <c r="B515">
        <v>102.31664809999999</v>
      </c>
      <c r="C515">
        <v>13.7457615</v>
      </c>
    </row>
    <row r="516" spans="1:3" x14ac:dyDescent="0.25">
      <c r="A516" t="s">
        <v>633</v>
      </c>
      <c r="B516">
        <v>102.57066639999999</v>
      </c>
      <c r="C516">
        <v>14.674985100000001</v>
      </c>
    </row>
    <row r="517" spans="1:3" x14ac:dyDescent="0.25">
      <c r="A517" t="s">
        <v>452</v>
      </c>
      <c r="B517">
        <v>100.662125</v>
      </c>
      <c r="C517">
        <v>15.599753</v>
      </c>
    </row>
    <row r="518" spans="1:3" x14ac:dyDescent="0.25">
      <c r="A518" t="s">
        <v>634</v>
      </c>
      <c r="B518">
        <v>102.43244850000001</v>
      </c>
      <c r="C518">
        <v>17.182185499999999</v>
      </c>
    </row>
    <row r="519" spans="1:3" x14ac:dyDescent="0.25">
      <c r="A519" t="s">
        <v>635</v>
      </c>
      <c r="B519">
        <v>102.3684171</v>
      </c>
      <c r="C519">
        <v>17.251092199999999</v>
      </c>
    </row>
    <row r="520" spans="1:3" x14ac:dyDescent="0.25">
      <c r="A520" t="s">
        <v>636</v>
      </c>
      <c r="B520">
        <v>102.3436993</v>
      </c>
      <c r="C520">
        <v>17.252075999999999</v>
      </c>
    </row>
    <row r="521" spans="1:3" x14ac:dyDescent="0.25">
      <c r="A521" t="s">
        <v>452</v>
      </c>
      <c r="B521">
        <v>102.4324494</v>
      </c>
      <c r="C521">
        <v>17.1821871</v>
      </c>
    </row>
    <row r="522" spans="1:3" x14ac:dyDescent="0.25">
      <c r="A522" t="s">
        <v>452</v>
      </c>
      <c r="B522">
        <v>102.58302</v>
      </c>
      <c r="C522">
        <v>17.84198</v>
      </c>
    </row>
    <row r="523" spans="1:3" x14ac:dyDescent="0.25">
      <c r="A523" t="s">
        <v>452</v>
      </c>
      <c r="B523">
        <v>100.95934</v>
      </c>
      <c r="C523">
        <v>14.546274</v>
      </c>
    </row>
    <row r="524" spans="1:3" x14ac:dyDescent="0.25">
      <c r="A524" t="s">
        <v>637</v>
      </c>
      <c r="B524">
        <v>101.00413639999999</v>
      </c>
      <c r="C524">
        <v>14.330153599999999</v>
      </c>
    </row>
    <row r="525" spans="1:3" x14ac:dyDescent="0.25">
      <c r="A525" t="s">
        <v>452</v>
      </c>
      <c r="B525">
        <v>100.641852</v>
      </c>
      <c r="C525">
        <v>14.852658999999999</v>
      </c>
    </row>
    <row r="526" spans="1:3" x14ac:dyDescent="0.25">
      <c r="A526" t="s">
        <v>638</v>
      </c>
      <c r="B526">
        <v>100.646044</v>
      </c>
      <c r="C526">
        <v>14.830183</v>
      </c>
    </row>
    <row r="527" spans="1:3" x14ac:dyDescent="0.25">
      <c r="A527" t="s">
        <v>452</v>
      </c>
      <c r="B527">
        <v>100.687911</v>
      </c>
      <c r="C527">
        <v>14.781304</v>
      </c>
    </row>
    <row r="528" spans="1:3" x14ac:dyDescent="0.25">
      <c r="A528" t="s">
        <v>452</v>
      </c>
      <c r="B528">
        <v>100.64236579999999</v>
      </c>
      <c r="C528">
        <v>14.8401522</v>
      </c>
    </row>
    <row r="529" spans="1:3" x14ac:dyDescent="0.25">
      <c r="A529" t="s">
        <v>452</v>
      </c>
      <c r="B529">
        <v>100.53079200000001</v>
      </c>
      <c r="C529">
        <v>14.810048</v>
      </c>
    </row>
    <row r="530" spans="1:3" x14ac:dyDescent="0.25">
      <c r="A530" t="s">
        <v>452</v>
      </c>
      <c r="B530">
        <v>100.785195</v>
      </c>
      <c r="C530">
        <v>14.731586999999999</v>
      </c>
    </row>
    <row r="531" spans="1:3" x14ac:dyDescent="0.25">
      <c r="A531" t="s">
        <v>639</v>
      </c>
      <c r="B531">
        <v>100.497705</v>
      </c>
      <c r="C531">
        <v>14.558225999999999</v>
      </c>
    </row>
    <row r="532" spans="1:3" x14ac:dyDescent="0.25">
      <c r="A532" t="s">
        <v>640</v>
      </c>
      <c r="B532">
        <v>100.4532253</v>
      </c>
      <c r="C532">
        <v>14.7413492</v>
      </c>
    </row>
    <row r="533" spans="1:3" x14ac:dyDescent="0.25">
      <c r="A533" t="s">
        <v>641</v>
      </c>
      <c r="B533">
        <v>100.1203987</v>
      </c>
      <c r="C533">
        <v>15.773104</v>
      </c>
    </row>
    <row r="534" spans="1:3" x14ac:dyDescent="0.25">
      <c r="A534" t="s">
        <v>452</v>
      </c>
      <c r="B534">
        <v>100.1274853</v>
      </c>
      <c r="C534">
        <v>15.5462145</v>
      </c>
    </row>
    <row r="535" spans="1:3" x14ac:dyDescent="0.25">
      <c r="A535" t="s">
        <v>452</v>
      </c>
      <c r="B535">
        <v>100.095417</v>
      </c>
      <c r="C535">
        <v>15.198582999999999</v>
      </c>
    </row>
    <row r="536" spans="1:3" x14ac:dyDescent="0.25">
      <c r="A536" t="s">
        <v>642</v>
      </c>
      <c r="B536">
        <v>100.021945</v>
      </c>
      <c r="C536">
        <v>15.377079999999999</v>
      </c>
    </row>
    <row r="537" spans="1:3" x14ac:dyDescent="0.25">
      <c r="A537" t="s">
        <v>643</v>
      </c>
      <c r="B537">
        <v>99.804313800000003</v>
      </c>
      <c r="C537">
        <v>15.753235</v>
      </c>
    </row>
    <row r="538" spans="1:3" x14ac:dyDescent="0.25">
      <c r="A538" t="s">
        <v>452</v>
      </c>
      <c r="B538">
        <v>100.15234</v>
      </c>
      <c r="C538">
        <v>15.153086</v>
      </c>
    </row>
    <row r="539" spans="1:3" x14ac:dyDescent="0.25">
      <c r="A539" t="s">
        <v>644</v>
      </c>
      <c r="B539">
        <v>101.6211555</v>
      </c>
      <c r="C539">
        <v>15.6301384</v>
      </c>
    </row>
    <row r="540" spans="1:3" x14ac:dyDescent="0.25">
      <c r="A540" t="s">
        <v>645</v>
      </c>
      <c r="B540">
        <v>101.12104050000001</v>
      </c>
      <c r="C540">
        <v>15.839185199999999</v>
      </c>
    </row>
    <row r="541" spans="1:3" x14ac:dyDescent="0.25">
      <c r="A541" t="s">
        <v>646</v>
      </c>
      <c r="B541">
        <v>100.549504</v>
      </c>
      <c r="C541">
        <v>13.651669</v>
      </c>
    </row>
    <row r="542" spans="1:3" x14ac:dyDescent="0.25">
      <c r="A542" t="s">
        <v>452</v>
      </c>
      <c r="B542">
        <v>100.616022</v>
      </c>
      <c r="C542">
        <v>13.633037</v>
      </c>
    </row>
    <row r="543" spans="1:3" x14ac:dyDescent="0.25">
      <c r="A543" t="s">
        <v>452</v>
      </c>
      <c r="B543">
        <v>99.829126599999995</v>
      </c>
      <c r="C543">
        <v>13.5630556</v>
      </c>
    </row>
    <row r="544" spans="1:3" x14ac:dyDescent="0.25">
      <c r="A544" t="s">
        <v>452</v>
      </c>
      <c r="B544">
        <v>99.941226999999998</v>
      </c>
      <c r="C544">
        <v>13.111361</v>
      </c>
    </row>
    <row r="545" spans="1:3" x14ac:dyDescent="0.25">
      <c r="A545" t="s">
        <v>452</v>
      </c>
      <c r="B545">
        <v>98.367013900000003</v>
      </c>
      <c r="C545">
        <v>7.8606737000000004</v>
      </c>
    </row>
    <row r="546" spans="1:3" x14ac:dyDescent="0.25">
      <c r="A546" t="s">
        <v>452</v>
      </c>
      <c r="B546">
        <v>98.333813000000006</v>
      </c>
      <c r="C546">
        <v>7.9793950000000002</v>
      </c>
    </row>
    <row r="547" spans="1:3" x14ac:dyDescent="0.25">
      <c r="A547" t="s">
        <v>452</v>
      </c>
      <c r="B547">
        <v>98.362076000000002</v>
      </c>
      <c r="C547">
        <v>7.9822600000000001</v>
      </c>
    </row>
    <row r="548" spans="1:3" x14ac:dyDescent="0.25">
      <c r="A548" t="s">
        <v>452</v>
      </c>
      <c r="B548">
        <v>98.351669000000001</v>
      </c>
      <c r="C548">
        <v>7.9085270000000003</v>
      </c>
    </row>
    <row r="549" spans="1:3" x14ac:dyDescent="0.25">
      <c r="A549" t="s">
        <v>452</v>
      </c>
      <c r="B549">
        <v>98.394670000000005</v>
      </c>
      <c r="C549">
        <v>7.9417450000000001</v>
      </c>
    </row>
    <row r="550" spans="1:3" x14ac:dyDescent="0.25">
      <c r="A550" t="s">
        <v>452</v>
      </c>
      <c r="B550">
        <v>98.334593999999896</v>
      </c>
      <c r="C550">
        <v>8.0378769999999999</v>
      </c>
    </row>
    <row r="551" spans="1:3" x14ac:dyDescent="0.25">
      <c r="A551" t="s">
        <v>647</v>
      </c>
      <c r="B551">
        <v>98.367095999999904</v>
      </c>
      <c r="C551">
        <v>7.913818</v>
      </c>
    </row>
    <row r="552" spans="1:3" x14ac:dyDescent="0.25">
      <c r="A552" t="s">
        <v>452</v>
      </c>
      <c r="B552">
        <v>98.355607000000006</v>
      </c>
      <c r="C552">
        <v>7.8681640000000002</v>
      </c>
    </row>
    <row r="553" spans="1:3" x14ac:dyDescent="0.25">
      <c r="A553" t="s">
        <v>648</v>
      </c>
      <c r="B553">
        <v>98.295982800000004</v>
      </c>
      <c r="C553">
        <v>7.8843832000000003</v>
      </c>
    </row>
    <row r="554" spans="1:3" x14ac:dyDescent="0.25">
      <c r="A554" t="s">
        <v>649</v>
      </c>
      <c r="B554">
        <v>98.334595999999905</v>
      </c>
      <c r="C554">
        <v>7.823302</v>
      </c>
    </row>
    <row r="555" spans="1:3" x14ac:dyDescent="0.25">
      <c r="A555" t="s">
        <v>650</v>
      </c>
      <c r="B555">
        <v>98.328244999999896</v>
      </c>
      <c r="C555">
        <v>7.7754510000000003</v>
      </c>
    </row>
    <row r="556" spans="1:3" x14ac:dyDescent="0.25">
      <c r="A556" t="s">
        <v>651</v>
      </c>
      <c r="B556">
        <v>98.338768399999907</v>
      </c>
      <c r="C556">
        <v>7.8128525</v>
      </c>
    </row>
    <row r="557" spans="1:3" x14ac:dyDescent="0.25">
      <c r="A557" t="s">
        <v>452</v>
      </c>
      <c r="B557">
        <v>99.652397800000003</v>
      </c>
      <c r="C557">
        <v>9.1443040999999994</v>
      </c>
    </row>
    <row r="558" spans="1:3" x14ac:dyDescent="0.25">
      <c r="A558" t="s">
        <v>452</v>
      </c>
      <c r="B558">
        <v>100.050792</v>
      </c>
      <c r="C558">
        <v>9.513916</v>
      </c>
    </row>
    <row r="559" spans="1:3" x14ac:dyDescent="0.25">
      <c r="A559" t="s">
        <v>652</v>
      </c>
      <c r="B559">
        <v>100.01359290000001</v>
      </c>
      <c r="C559">
        <v>9.7318753000000005</v>
      </c>
    </row>
    <row r="560" spans="1:3" x14ac:dyDescent="0.25">
      <c r="A560" t="s">
        <v>652</v>
      </c>
      <c r="B560">
        <v>100.00224009999999</v>
      </c>
      <c r="C560">
        <v>9.7089651999999997</v>
      </c>
    </row>
    <row r="561" spans="1:3" x14ac:dyDescent="0.25">
      <c r="A561" t="s">
        <v>653</v>
      </c>
      <c r="B561">
        <v>99.892922299999995</v>
      </c>
      <c r="C561">
        <v>9.0078893000000004</v>
      </c>
    </row>
    <row r="562" spans="1:3" x14ac:dyDescent="0.25">
      <c r="A562" t="s">
        <v>654</v>
      </c>
      <c r="B562">
        <v>99.9923261</v>
      </c>
      <c r="C562">
        <v>9.7197347000000001</v>
      </c>
    </row>
    <row r="563" spans="1:3" x14ac:dyDescent="0.25">
      <c r="A563" t="s">
        <v>655</v>
      </c>
      <c r="B563">
        <v>99.361758699999996</v>
      </c>
      <c r="C563">
        <v>9.1628969999999992</v>
      </c>
    </row>
    <row r="564" spans="1:3" x14ac:dyDescent="0.25">
      <c r="A564" t="s">
        <v>656</v>
      </c>
      <c r="B564">
        <v>99.691180600000095</v>
      </c>
      <c r="C564">
        <v>9.3010824000000003</v>
      </c>
    </row>
    <row r="565" spans="1:3" x14ac:dyDescent="0.25">
      <c r="A565" t="s">
        <v>452</v>
      </c>
      <c r="B565">
        <v>99.398451100000003</v>
      </c>
      <c r="C565">
        <v>9.1480958999999995</v>
      </c>
    </row>
    <row r="566" spans="1:3" x14ac:dyDescent="0.25">
      <c r="A566" t="s">
        <v>657</v>
      </c>
      <c r="B566">
        <v>99.812282499999995</v>
      </c>
      <c r="C566">
        <v>8.3786716000000006</v>
      </c>
    </row>
    <row r="567" spans="1:3" x14ac:dyDescent="0.25">
      <c r="A567" t="s">
        <v>658</v>
      </c>
      <c r="B567">
        <v>99.9381281</v>
      </c>
      <c r="C567">
        <v>8.6500555000000006</v>
      </c>
    </row>
    <row r="568" spans="1:3" x14ac:dyDescent="0.25">
      <c r="A568" t="s">
        <v>659</v>
      </c>
      <c r="B568">
        <v>99.938189600000001</v>
      </c>
      <c r="C568">
        <v>8.6501591999999992</v>
      </c>
    </row>
    <row r="569" spans="1:3" x14ac:dyDescent="0.25">
      <c r="A569" t="s">
        <v>660</v>
      </c>
      <c r="B569">
        <v>99.383565000000004</v>
      </c>
      <c r="C569">
        <v>8.6348175999999999</v>
      </c>
    </row>
    <row r="570" spans="1:3" x14ac:dyDescent="0.25">
      <c r="A570" t="s">
        <v>649</v>
      </c>
      <c r="B570">
        <v>100.172747</v>
      </c>
      <c r="C570">
        <v>8.3399190000000001</v>
      </c>
    </row>
    <row r="571" spans="1:3" x14ac:dyDescent="0.25">
      <c r="A571" t="s">
        <v>661</v>
      </c>
      <c r="B571">
        <v>100.3028182</v>
      </c>
      <c r="C571">
        <v>8.0433576999999996</v>
      </c>
    </row>
    <row r="572" spans="1:3" x14ac:dyDescent="0.25">
      <c r="A572" t="s">
        <v>581</v>
      </c>
      <c r="B572">
        <v>100.0355186</v>
      </c>
      <c r="C572">
        <v>8.3815767000000001</v>
      </c>
    </row>
    <row r="573" spans="1:3" x14ac:dyDescent="0.25">
      <c r="A573" t="s">
        <v>649</v>
      </c>
      <c r="B573">
        <v>100.0508591</v>
      </c>
      <c r="C573">
        <v>7.6140509999999999</v>
      </c>
    </row>
    <row r="574" spans="1:3" x14ac:dyDescent="0.25">
      <c r="A574" t="s">
        <v>662</v>
      </c>
      <c r="B574">
        <v>100.4701587</v>
      </c>
      <c r="C574">
        <v>6.8764674000000001</v>
      </c>
    </row>
    <row r="575" spans="1:3" x14ac:dyDescent="0.25">
      <c r="A575" t="s">
        <v>649</v>
      </c>
      <c r="B575">
        <v>100.437791</v>
      </c>
      <c r="C575">
        <v>6.9991120000000002</v>
      </c>
    </row>
    <row r="576" spans="1:3" x14ac:dyDescent="0.25">
      <c r="A576" t="s">
        <v>649</v>
      </c>
      <c r="B576">
        <v>100.466416</v>
      </c>
      <c r="C576">
        <v>7.044689</v>
      </c>
    </row>
    <row r="577" spans="1:3" x14ac:dyDescent="0.25">
      <c r="A577" t="s">
        <v>663</v>
      </c>
      <c r="B577">
        <v>100.4994152</v>
      </c>
      <c r="C577">
        <v>7.0233733999999997</v>
      </c>
    </row>
    <row r="578" spans="1:3" x14ac:dyDescent="0.25">
      <c r="A578" t="s">
        <v>452</v>
      </c>
      <c r="B578">
        <v>101.258785</v>
      </c>
      <c r="C578">
        <v>6.8682239999999997</v>
      </c>
    </row>
    <row r="579" spans="1:3" x14ac:dyDescent="0.25">
      <c r="A579" t="s">
        <v>452</v>
      </c>
      <c r="B579">
        <v>101.14339630000001</v>
      </c>
      <c r="C579">
        <v>6.7815387999999999</v>
      </c>
    </row>
    <row r="580" spans="1:3" x14ac:dyDescent="0.25">
      <c r="A580" t="s">
        <v>452</v>
      </c>
      <c r="B580">
        <v>101.2609367</v>
      </c>
      <c r="C580">
        <v>6.5767369999999996</v>
      </c>
    </row>
    <row r="581" spans="1:3" x14ac:dyDescent="0.25">
      <c r="A581" t="s">
        <v>452</v>
      </c>
      <c r="B581">
        <v>101.26054999999999</v>
      </c>
      <c r="C581">
        <v>6.8783979999999998</v>
      </c>
    </row>
    <row r="582" spans="1:3" x14ac:dyDescent="0.25">
      <c r="A582" t="s">
        <v>664</v>
      </c>
      <c r="B582">
        <v>99.661038000000005</v>
      </c>
      <c r="C582">
        <v>8.1616110000000006</v>
      </c>
    </row>
    <row r="583" spans="1:3" x14ac:dyDescent="0.25">
      <c r="A583" t="s">
        <v>452</v>
      </c>
      <c r="B583">
        <v>99.669650099999998</v>
      </c>
      <c r="C583">
        <v>8.1565323000000003</v>
      </c>
    </row>
    <row r="584" spans="1:3" x14ac:dyDescent="0.25">
      <c r="A584" t="s">
        <v>490</v>
      </c>
      <c r="B584">
        <v>99.631914199999997</v>
      </c>
      <c r="C584">
        <v>8.1759039999999992</v>
      </c>
    </row>
    <row r="585" spans="1:3" x14ac:dyDescent="0.25">
      <c r="A585" t="s">
        <v>452</v>
      </c>
      <c r="B585">
        <v>99.863414299999903</v>
      </c>
      <c r="C585">
        <v>8.2040746000000002</v>
      </c>
    </row>
    <row r="586" spans="1:3" x14ac:dyDescent="0.25">
      <c r="A586" t="s">
        <v>452</v>
      </c>
      <c r="B586">
        <v>99.491639000000106</v>
      </c>
      <c r="C586">
        <v>8.363429</v>
      </c>
    </row>
    <row r="587" spans="1:3" x14ac:dyDescent="0.25">
      <c r="A587" t="s">
        <v>665</v>
      </c>
      <c r="B587">
        <v>99.486627999999996</v>
      </c>
      <c r="C587">
        <v>8.0264866000000001</v>
      </c>
    </row>
    <row r="588" spans="1:3" x14ac:dyDescent="0.25">
      <c r="A588" t="s">
        <v>666</v>
      </c>
      <c r="B588">
        <v>99.675401799999904</v>
      </c>
      <c r="C588">
        <v>8.1455085</v>
      </c>
    </row>
    <row r="589" spans="1:3" x14ac:dyDescent="0.25">
      <c r="A589" t="s">
        <v>667</v>
      </c>
      <c r="B589">
        <v>99.668248700000007</v>
      </c>
      <c r="C589">
        <v>8.1574048999999995</v>
      </c>
    </row>
    <row r="590" spans="1:3" x14ac:dyDescent="0.25">
      <c r="A590" t="s">
        <v>452</v>
      </c>
      <c r="B590">
        <v>99.631763800000002</v>
      </c>
      <c r="C590">
        <v>7.9735329999999998</v>
      </c>
    </row>
    <row r="591" spans="1:3" x14ac:dyDescent="0.25">
      <c r="A591" t="s">
        <v>452</v>
      </c>
      <c r="B591">
        <v>98.346788000000103</v>
      </c>
      <c r="C591">
        <v>8.8689199999999992</v>
      </c>
    </row>
    <row r="592" spans="1:3" x14ac:dyDescent="0.25">
      <c r="A592" t="s">
        <v>452</v>
      </c>
      <c r="B592">
        <v>100.245518</v>
      </c>
      <c r="C592">
        <v>15.137962999999999</v>
      </c>
    </row>
    <row r="593" spans="1:3" x14ac:dyDescent="0.25">
      <c r="A593" t="s">
        <v>452</v>
      </c>
      <c r="B593">
        <v>101.995311</v>
      </c>
      <c r="C593">
        <v>16.599921999999999</v>
      </c>
    </row>
    <row r="594" spans="1:3" x14ac:dyDescent="0.25">
      <c r="A594" t="s">
        <v>452</v>
      </c>
      <c r="B594">
        <v>102.12513</v>
      </c>
      <c r="C594">
        <v>16.491419</v>
      </c>
    </row>
    <row r="595" spans="1:3" x14ac:dyDescent="0.25">
      <c r="A595" t="s">
        <v>452</v>
      </c>
      <c r="B595">
        <v>102.078282</v>
      </c>
      <c r="C595">
        <v>16.554157</v>
      </c>
    </row>
    <row r="596" spans="1:3" x14ac:dyDescent="0.25">
      <c r="A596" t="s">
        <v>668</v>
      </c>
      <c r="B596">
        <v>100.822666</v>
      </c>
      <c r="C596">
        <v>13.567748999999999</v>
      </c>
    </row>
    <row r="597" spans="1:3" x14ac:dyDescent="0.25">
      <c r="A597" t="s">
        <v>669</v>
      </c>
      <c r="B597">
        <v>100.7859423</v>
      </c>
      <c r="C597">
        <v>13.651193900000001</v>
      </c>
    </row>
    <row r="598" spans="1:3" x14ac:dyDescent="0.25">
      <c r="A598" t="s">
        <v>452</v>
      </c>
      <c r="B598">
        <v>100.649582</v>
      </c>
      <c r="C598">
        <v>13.799880999999999</v>
      </c>
    </row>
    <row r="599" spans="1:3" x14ac:dyDescent="0.25">
      <c r="A599" t="s">
        <v>452</v>
      </c>
      <c r="B599">
        <v>100.59196300000001</v>
      </c>
      <c r="C599">
        <v>13.830449</v>
      </c>
    </row>
    <row r="600" spans="1:3" x14ac:dyDescent="0.25">
      <c r="A600" t="s">
        <v>452</v>
      </c>
      <c r="B600">
        <v>100.663946</v>
      </c>
      <c r="C600">
        <v>13.7775249</v>
      </c>
    </row>
    <row r="601" spans="1:3" x14ac:dyDescent="0.25">
      <c r="A601" t="s">
        <v>452</v>
      </c>
      <c r="B601">
        <v>101.150694</v>
      </c>
      <c r="C601">
        <v>13.659988</v>
      </c>
    </row>
    <row r="602" spans="1:3" x14ac:dyDescent="0.25">
      <c r="A602" t="s">
        <v>670</v>
      </c>
      <c r="B602">
        <v>101.38849999999999</v>
      </c>
      <c r="C602">
        <v>13.787629000000001</v>
      </c>
    </row>
    <row r="603" spans="1:3" x14ac:dyDescent="0.25">
      <c r="A603" t="s">
        <v>452</v>
      </c>
      <c r="B603">
        <v>101.36146599999999</v>
      </c>
      <c r="C603">
        <v>13.748621</v>
      </c>
    </row>
    <row r="604" spans="1:3" x14ac:dyDescent="0.25">
      <c r="A604" t="s">
        <v>671</v>
      </c>
      <c r="B604">
        <v>101.51237999999999</v>
      </c>
      <c r="C604">
        <v>13.762608</v>
      </c>
    </row>
    <row r="605" spans="1:3" x14ac:dyDescent="0.25">
      <c r="A605" t="s">
        <v>452</v>
      </c>
      <c r="B605">
        <v>100.101395</v>
      </c>
      <c r="C605">
        <v>17.589424999999999</v>
      </c>
    </row>
    <row r="606" spans="1:3" x14ac:dyDescent="0.25">
      <c r="A606" t="s">
        <v>471</v>
      </c>
      <c r="B606">
        <v>100.1015391</v>
      </c>
      <c r="C606">
        <v>17.589464499999998</v>
      </c>
    </row>
    <row r="607" spans="1:3" x14ac:dyDescent="0.25">
      <c r="A607" t="s">
        <v>672</v>
      </c>
      <c r="B607">
        <v>100.0977802</v>
      </c>
      <c r="C607">
        <v>17.414020799999999</v>
      </c>
    </row>
    <row r="608" spans="1:3" x14ac:dyDescent="0.25">
      <c r="A608" t="s">
        <v>673</v>
      </c>
      <c r="B608">
        <v>100.7467432</v>
      </c>
      <c r="C608">
        <v>13.741452799999999</v>
      </c>
    </row>
    <row r="609" spans="1:3" x14ac:dyDescent="0.25">
      <c r="A609" t="s">
        <v>452</v>
      </c>
      <c r="B609">
        <v>100.7504656</v>
      </c>
      <c r="C609">
        <v>13.755117500000001</v>
      </c>
    </row>
    <row r="610" spans="1:3" x14ac:dyDescent="0.25">
      <c r="A610" t="s">
        <v>452</v>
      </c>
      <c r="B610">
        <v>100.6911101</v>
      </c>
      <c r="C610">
        <v>13.705036399999999</v>
      </c>
    </row>
    <row r="611" spans="1:3" x14ac:dyDescent="0.25">
      <c r="A611" t="s">
        <v>452</v>
      </c>
      <c r="B611">
        <v>100.595085</v>
      </c>
      <c r="C611">
        <v>13.742637</v>
      </c>
    </row>
    <row r="612" spans="1:3" x14ac:dyDescent="0.25">
      <c r="A612" t="s">
        <v>452</v>
      </c>
      <c r="B612">
        <v>100.59515500000001</v>
      </c>
      <c r="C612">
        <v>13.768613999999999</v>
      </c>
    </row>
    <row r="613" spans="1:3" x14ac:dyDescent="0.25">
      <c r="A613" t="s">
        <v>452</v>
      </c>
      <c r="B613">
        <v>100.603255</v>
      </c>
      <c r="C613">
        <v>13.871111000000001</v>
      </c>
    </row>
    <row r="614" spans="1:3" x14ac:dyDescent="0.25">
      <c r="A614" t="s">
        <v>452</v>
      </c>
      <c r="B614">
        <v>100.61094799999999</v>
      </c>
      <c r="C614">
        <v>14.218481000000001</v>
      </c>
    </row>
    <row r="615" spans="1:3" x14ac:dyDescent="0.25">
      <c r="A615" t="s">
        <v>452</v>
      </c>
      <c r="B615">
        <v>100.59814799999999</v>
      </c>
      <c r="C615">
        <v>14.200165999999999</v>
      </c>
    </row>
    <row r="616" spans="1:3" x14ac:dyDescent="0.25">
      <c r="A616" t="s">
        <v>674</v>
      </c>
      <c r="B616">
        <v>100.651191</v>
      </c>
      <c r="C616">
        <v>14.198126999999999</v>
      </c>
    </row>
    <row r="617" spans="1:3" x14ac:dyDescent="0.25">
      <c r="A617" t="s">
        <v>675</v>
      </c>
      <c r="B617">
        <v>100.647812</v>
      </c>
      <c r="C617">
        <v>14.2046755</v>
      </c>
    </row>
    <row r="618" spans="1:3" x14ac:dyDescent="0.25">
      <c r="A618" t="s">
        <v>676</v>
      </c>
      <c r="B618">
        <v>100.53007599999999</v>
      </c>
      <c r="C618">
        <v>14.1019813</v>
      </c>
    </row>
    <row r="619" spans="1:3" x14ac:dyDescent="0.25">
      <c r="A619" t="s">
        <v>677</v>
      </c>
      <c r="B619">
        <v>99.123960500000095</v>
      </c>
      <c r="C619">
        <v>16.878879399999999</v>
      </c>
    </row>
    <row r="620" spans="1:3" x14ac:dyDescent="0.25">
      <c r="A620" t="s">
        <v>452</v>
      </c>
      <c r="B620">
        <v>99.121131000000005</v>
      </c>
      <c r="C620">
        <v>16.908308000000002</v>
      </c>
    </row>
    <row r="621" spans="1:3" x14ac:dyDescent="0.25">
      <c r="A621" t="s">
        <v>678</v>
      </c>
      <c r="B621">
        <v>101.22984169999999</v>
      </c>
      <c r="C621">
        <v>16.906632800000001</v>
      </c>
    </row>
    <row r="622" spans="1:3" x14ac:dyDescent="0.25">
      <c r="A622" t="s">
        <v>452</v>
      </c>
      <c r="B622">
        <v>100.424834</v>
      </c>
      <c r="C622">
        <v>13.942106000000001</v>
      </c>
    </row>
    <row r="623" spans="1:3" x14ac:dyDescent="0.25">
      <c r="A623" t="s">
        <v>4376</v>
      </c>
      <c r="B623">
        <v>9.9368200000000009</v>
      </c>
      <c r="C623">
        <v>98.634553999999994</v>
      </c>
    </row>
    <row r="624" spans="1:3" x14ac:dyDescent="0.25">
      <c r="A624" t="s">
        <v>4165</v>
      </c>
      <c r="B624">
        <v>12.230944300000001</v>
      </c>
      <c r="C624">
        <v>102.50700929999999</v>
      </c>
    </row>
    <row r="625" spans="1:3" x14ac:dyDescent="0.25">
      <c r="A625" t="s">
        <v>460</v>
      </c>
      <c r="B625">
        <v>12.9230749</v>
      </c>
      <c r="C625">
        <v>100.8838619</v>
      </c>
    </row>
    <row r="626" spans="1:3" x14ac:dyDescent="0.25">
      <c r="A626" t="s">
        <v>4377</v>
      </c>
      <c r="B626">
        <v>9.9368200000000009</v>
      </c>
      <c r="C626">
        <v>98.634553999999994</v>
      </c>
    </row>
    <row r="627" spans="1:3" x14ac:dyDescent="0.25">
      <c r="A627" t="s">
        <v>452</v>
      </c>
      <c r="B627">
        <v>8.1714977999999991</v>
      </c>
      <c r="C627">
        <v>98.298607500000003</v>
      </c>
    </row>
    <row r="628" spans="1:3" x14ac:dyDescent="0.25">
      <c r="A628" t="s">
        <v>452</v>
      </c>
      <c r="B628">
        <v>8.1714977999999991</v>
      </c>
      <c r="C628">
        <v>98.298607500000003</v>
      </c>
    </row>
    <row r="629" spans="1:3" x14ac:dyDescent="0.25">
      <c r="A629" t="s">
        <v>460</v>
      </c>
      <c r="B629">
        <v>12.230944300000001</v>
      </c>
      <c r="C629">
        <v>102.50700929999999</v>
      </c>
    </row>
    <row r="630" spans="1:3" x14ac:dyDescent="0.25">
      <c r="A630" t="s">
        <v>452</v>
      </c>
      <c r="B630">
        <v>8.5943658999999997</v>
      </c>
      <c r="C630">
        <v>98.256040999999996</v>
      </c>
    </row>
    <row r="631" spans="1:3" x14ac:dyDescent="0.25">
      <c r="A631" t="s">
        <v>4378</v>
      </c>
      <c r="B631">
        <v>12.718021</v>
      </c>
      <c r="C631">
        <v>100.9758638</v>
      </c>
    </row>
    <row r="632" spans="1:3" x14ac:dyDescent="0.25">
      <c r="A632" t="s">
        <v>452</v>
      </c>
      <c r="B632">
        <v>14.523956200000001</v>
      </c>
      <c r="C632">
        <v>103.94847559999999</v>
      </c>
    </row>
    <row r="633" spans="1:3" x14ac:dyDescent="0.25">
      <c r="A633" t="s">
        <v>452</v>
      </c>
      <c r="B633">
        <v>8.1714977999999991</v>
      </c>
      <c r="C633">
        <v>98.298607500000003</v>
      </c>
    </row>
    <row r="634" spans="1:3" x14ac:dyDescent="0.25">
      <c r="A634" t="s">
        <v>452</v>
      </c>
      <c r="B634">
        <v>8.1714977999999991</v>
      </c>
      <c r="C634">
        <v>98.298607500000003</v>
      </c>
    </row>
    <row r="635" spans="1:3" x14ac:dyDescent="0.25">
      <c r="A635" t="s">
        <v>452</v>
      </c>
      <c r="B635">
        <v>13.710812000000001</v>
      </c>
      <c r="C635">
        <v>100.497732</v>
      </c>
    </row>
    <row r="636" spans="1:3" x14ac:dyDescent="0.25">
      <c r="A636" t="s">
        <v>4379</v>
      </c>
      <c r="B636">
        <v>9.7089651999999997</v>
      </c>
      <c r="C636">
        <v>100.00224009999999</v>
      </c>
    </row>
    <row r="637" spans="1:3" x14ac:dyDescent="0.25">
      <c r="A637" t="s">
        <v>4379</v>
      </c>
      <c r="B637">
        <v>9.7318753000000005</v>
      </c>
      <c r="C637">
        <v>100.01359290000001</v>
      </c>
    </row>
    <row r="638" spans="1:3" x14ac:dyDescent="0.25">
      <c r="A638" t="s">
        <v>4262</v>
      </c>
      <c r="B638">
        <v>7.8233280000000001</v>
      </c>
      <c r="C638">
        <v>98.334695999999994</v>
      </c>
    </row>
    <row r="639" spans="1:3" x14ac:dyDescent="0.25">
      <c r="A639" t="s">
        <v>452</v>
      </c>
      <c r="B639">
        <v>10.564435</v>
      </c>
      <c r="C639">
        <v>99.116212000000004</v>
      </c>
    </row>
    <row r="640" spans="1:3" x14ac:dyDescent="0.25">
      <c r="A640" t="s">
        <v>452</v>
      </c>
      <c r="B640">
        <v>10.564435</v>
      </c>
      <c r="C640">
        <v>99.116212000000004</v>
      </c>
    </row>
    <row r="641" spans="1:3" x14ac:dyDescent="0.25">
      <c r="A641" t="s">
        <v>4372</v>
      </c>
      <c r="B641">
        <v>13.2896924</v>
      </c>
      <c r="C641">
        <v>100.9407758</v>
      </c>
    </row>
    <row r="642" spans="1:3" x14ac:dyDescent="0.25">
      <c r="A642" t="s">
        <v>452</v>
      </c>
      <c r="B642">
        <v>12.7026425</v>
      </c>
      <c r="C642">
        <v>101.1644414</v>
      </c>
    </row>
    <row r="643" spans="1:3" x14ac:dyDescent="0.25">
      <c r="A643" t="s">
        <v>452</v>
      </c>
      <c r="B643">
        <v>10.507612</v>
      </c>
      <c r="C643">
        <v>99.091811000000007</v>
      </c>
    </row>
    <row r="644" spans="1:3" x14ac:dyDescent="0.25">
      <c r="A644" t="s">
        <v>4372</v>
      </c>
      <c r="B644">
        <v>10.008885299999999</v>
      </c>
      <c r="C644">
        <v>99.0662296</v>
      </c>
    </row>
    <row r="645" spans="1:3" x14ac:dyDescent="0.25">
      <c r="A645" t="s">
        <v>4372</v>
      </c>
      <c r="B645">
        <v>12.873560400000001</v>
      </c>
      <c r="C645">
        <v>100.9020632</v>
      </c>
    </row>
    <row r="646" spans="1:3" x14ac:dyDescent="0.25">
      <c r="A646" t="s">
        <v>452</v>
      </c>
      <c r="B646">
        <v>13.093570400000001</v>
      </c>
      <c r="C646">
        <v>100.9156821</v>
      </c>
    </row>
    <row r="647" spans="1:3" x14ac:dyDescent="0.25">
      <c r="A647" t="s">
        <v>452</v>
      </c>
      <c r="B647">
        <v>13.022872</v>
      </c>
      <c r="C647">
        <v>100.930742</v>
      </c>
    </row>
    <row r="648" spans="1:3" x14ac:dyDescent="0.25">
      <c r="A648" t="s">
        <v>452</v>
      </c>
      <c r="B648">
        <v>8.3935887000000005</v>
      </c>
      <c r="C648">
        <v>98.742675500000004</v>
      </c>
    </row>
    <row r="649" spans="1:3" x14ac:dyDescent="0.25">
      <c r="A649" t="s">
        <v>4247</v>
      </c>
      <c r="B649">
        <v>7.8860847999999999</v>
      </c>
      <c r="C649">
        <v>98.390723100000002</v>
      </c>
    </row>
    <row r="650" spans="1:3" x14ac:dyDescent="0.25">
      <c r="A650" t="s">
        <v>4247</v>
      </c>
      <c r="B650">
        <v>7.8860847999999999</v>
      </c>
      <c r="C650">
        <v>98.390723100000002</v>
      </c>
    </row>
    <row r="651" spans="1:3" x14ac:dyDescent="0.25">
      <c r="A651" t="s">
        <v>511</v>
      </c>
      <c r="B651">
        <v>9.4722074000000003</v>
      </c>
      <c r="C651">
        <v>99.960322399999995</v>
      </c>
    </row>
    <row r="652" spans="1:3" x14ac:dyDescent="0.25">
      <c r="A652" t="s">
        <v>511</v>
      </c>
      <c r="B652">
        <v>9.4722074000000003</v>
      </c>
      <c r="C652">
        <v>99.960322399999995</v>
      </c>
    </row>
    <row r="653" spans="1:3" x14ac:dyDescent="0.25">
      <c r="A653" t="s">
        <v>568</v>
      </c>
      <c r="B653">
        <v>9.5877955999999998</v>
      </c>
      <c r="C653">
        <v>99.127733599999999</v>
      </c>
    </row>
    <row r="654" spans="1:3" x14ac:dyDescent="0.25">
      <c r="A654" t="s">
        <v>4380</v>
      </c>
      <c r="B654">
        <v>12.6403265</v>
      </c>
      <c r="C654">
        <v>101.39810319999999</v>
      </c>
    </row>
    <row r="655" spans="1:3" x14ac:dyDescent="0.25">
      <c r="A655" t="s">
        <v>4380</v>
      </c>
      <c r="B655">
        <v>12.782563</v>
      </c>
      <c r="C655">
        <v>101.68960800000001</v>
      </c>
    </row>
    <row r="656" spans="1:3" x14ac:dyDescent="0.25">
      <c r="A656" t="s">
        <v>625</v>
      </c>
      <c r="B656">
        <v>12.397755999999999</v>
      </c>
      <c r="C656">
        <v>99.921758999999994</v>
      </c>
    </row>
    <row r="657" spans="1:3" x14ac:dyDescent="0.25">
      <c r="A657" t="s">
        <v>625</v>
      </c>
      <c r="B657">
        <v>12.656105200000001</v>
      </c>
      <c r="C657">
        <v>101.3331767</v>
      </c>
    </row>
    <row r="658" spans="1:3" x14ac:dyDescent="0.25">
      <c r="A658" t="s">
        <v>4349</v>
      </c>
      <c r="B658">
        <v>10.0159153</v>
      </c>
      <c r="C658">
        <v>98.6558335</v>
      </c>
    </row>
    <row r="659" spans="1:3" x14ac:dyDescent="0.25">
      <c r="A659" t="s">
        <v>4381</v>
      </c>
      <c r="B659">
        <v>10.0159153</v>
      </c>
      <c r="C659">
        <v>98.6558335</v>
      </c>
    </row>
    <row r="660" spans="1:3" x14ac:dyDescent="0.25">
      <c r="A660" t="s">
        <v>490</v>
      </c>
      <c r="B660">
        <v>6.9439146999999997</v>
      </c>
      <c r="C660">
        <v>100.698403</v>
      </c>
    </row>
    <row r="661" spans="1:3" x14ac:dyDescent="0.25">
      <c r="A661" t="s">
        <v>490</v>
      </c>
      <c r="B661">
        <v>12.373073399999999</v>
      </c>
      <c r="C661">
        <v>99.886409900000004</v>
      </c>
    </row>
    <row r="662" spans="1:3" x14ac:dyDescent="0.25">
      <c r="A662" t="s">
        <v>563</v>
      </c>
      <c r="B662">
        <v>10.476057000000001</v>
      </c>
      <c r="C662">
        <v>99.126028000000005</v>
      </c>
    </row>
    <row r="663" spans="1:3" x14ac:dyDescent="0.25">
      <c r="A663" t="s">
        <v>3673</v>
      </c>
      <c r="B663">
        <v>11.785795500000001</v>
      </c>
      <c r="C663">
        <v>102.8735148</v>
      </c>
    </row>
    <row r="664" spans="1:3" x14ac:dyDescent="0.25">
      <c r="A664" t="s">
        <v>4375</v>
      </c>
      <c r="B664">
        <v>11.394315000000001</v>
      </c>
      <c r="C664">
        <v>99.513311599999994</v>
      </c>
    </row>
    <row r="665" spans="1:3" x14ac:dyDescent="0.25">
      <c r="A665" t="s">
        <v>4374</v>
      </c>
      <c r="B665">
        <v>11.394315000000001</v>
      </c>
      <c r="C665">
        <v>99.513311599999994</v>
      </c>
    </row>
    <row r="666" spans="1:3" x14ac:dyDescent="0.25">
      <c r="A666" t="s">
        <v>462</v>
      </c>
      <c r="B666">
        <v>12.95139</v>
      </c>
      <c r="C666">
        <v>100.90611</v>
      </c>
    </row>
    <row r="667" spans="1:3" x14ac:dyDescent="0.25">
      <c r="A667" t="s">
        <v>475</v>
      </c>
      <c r="B667">
        <v>18.016870000000001</v>
      </c>
      <c r="C667">
        <v>101.88308000000001</v>
      </c>
    </row>
    <row r="668" spans="1:3" x14ac:dyDescent="0.25">
      <c r="A668" t="s">
        <v>651</v>
      </c>
      <c r="B668">
        <v>7.8128525</v>
      </c>
      <c r="C668">
        <v>98.338768400000006</v>
      </c>
    </row>
    <row r="669" spans="1:3" x14ac:dyDescent="0.25">
      <c r="A669" t="s">
        <v>622</v>
      </c>
      <c r="B669">
        <v>13.2864193</v>
      </c>
      <c r="C669">
        <v>100.984814</v>
      </c>
    </row>
    <row r="670" spans="1:3" x14ac:dyDescent="0.25">
      <c r="A670" t="s">
        <v>4373</v>
      </c>
      <c r="B670">
        <v>12.7581124</v>
      </c>
      <c r="C670">
        <v>99.963226399999996</v>
      </c>
    </row>
    <row r="671" spans="1:3" x14ac:dyDescent="0.25">
      <c r="A671" t="s">
        <v>3708</v>
      </c>
      <c r="B671">
        <v>14.6224504</v>
      </c>
      <c r="C671">
        <v>103.4118828</v>
      </c>
    </row>
    <row r="672" spans="1:3" x14ac:dyDescent="0.25">
      <c r="A672" t="s">
        <v>4372</v>
      </c>
      <c r="B672">
        <v>8.6492353000000008</v>
      </c>
      <c r="C672">
        <v>99.941758399999998</v>
      </c>
    </row>
    <row r="673" spans="1:3" x14ac:dyDescent="0.25">
      <c r="A673" t="s">
        <v>4372</v>
      </c>
      <c r="B673">
        <v>8.6501591999999992</v>
      </c>
      <c r="C673">
        <v>99.938189600000001</v>
      </c>
    </row>
    <row r="674" spans="1:3" x14ac:dyDescent="0.25">
      <c r="A674" t="s">
        <v>4372</v>
      </c>
      <c r="B674">
        <v>8.6160064999999992</v>
      </c>
      <c r="C674">
        <v>99.953980700000002</v>
      </c>
    </row>
    <row r="675" spans="1:3" x14ac:dyDescent="0.25">
      <c r="A675" t="s">
        <v>580</v>
      </c>
      <c r="B675">
        <v>7.3504616</v>
      </c>
      <c r="C675">
        <v>100.3216766</v>
      </c>
    </row>
    <row r="676" spans="1:3" x14ac:dyDescent="0.25">
      <c r="A676" t="s">
        <v>514</v>
      </c>
      <c r="B676">
        <v>8.6500208999999995</v>
      </c>
      <c r="C676">
        <v>99.940111999999999</v>
      </c>
    </row>
    <row r="677" spans="1:3" x14ac:dyDescent="0.25">
      <c r="A677" t="s">
        <v>661</v>
      </c>
      <c r="B677">
        <v>8.0433576999999996</v>
      </c>
      <c r="C677">
        <v>100.3028182</v>
      </c>
    </row>
    <row r="678" spans="1:3" x14ac:dyDescent="0.25">
      <c r="A678" t="s">
        <v>575</v>
      </c>
      <c r="B678">
        <v>7.7597516000000004</v>
      </c>
      <c r="C678">
        <v>100.1018864</v>
      </c>
    </row>
    <row r="679" spans="1:3" x14ac:dyDescent="0.25">
      <c r="A679" t="s">
        <v>3821</v>
      </c>
      <c r="B679">
        <v>17.689306200000001</v>
      </c>
      <c r="C679">
        <v>102.4754181</v>
      </c>
    </row>
    <row r="680" spans="1:3" x14ac:dyDescent="0.25">
      <c r="A680" t="s">
        <v>2854</v>
      </c>
      <c r="B680">
        <v>8.2664276000000001</v>
      </c>
      <c r="C680">
        <v>98.301617899999997</v>
      </c>
    </row>
    <row r="681" spans="1:3" x14ac:dyDescent="0.25">
      <c r="A681" t="s">
        <v>2854</v>
      </c>
      <c r="B681">
        <v>8.2664276000000001</v>
      </c>
      <c r="C681">
        <v>98.301617899999997</v>
      </c>
    </row>
    <row r="682" spans="1:3" x14ac:dyDescent="0.25">
      <c r="A682" t="s">
        <v>2854</v>
      </c>
      <c r="B682">
        <v>8.2664276000000001</v>
      </c>
      <c r="C682">
        <v>98.301617899999997</v>
      </c>
    </row>
    <row r="683" spans="1:3" x14ac:dyDescent="0.25">
      <c r="A683" t="s">
        <v>2854</v>
      </c>
      <c r="B683">
        <v>8.2664276000000001</v>
      </c>
      <c r="C683">
        <v>98.301617899999997</v>
      </c>
    </row>
    <row r="684" spans="1:3" x14ac:dyDescent="0.25">
      <c r="A684" t="s">
        <v>472</v>
      </c>
      <c r="B684">
        <v>12.6030564</v>
      </c>
      <c r="C684">
        <v>102.1347414</v>
      </c>
    </row>
    <row r="685" spans="1:3" x14ac:dyDescent="0.25">
      <c r="A685" t="s">
        <v>3983</v>
      </c>
      <c r="B685">
        <v>20.1532889</v>
      </c>
      <c r="C685">
        <v>99.858686199999994</v>
      </c>
    </row>
    <row r="686" spans="1:3" x14ac:dyDescent="0.25">
      <c r="A686" t="s">
        <v>510</v>
      </c>
      <c r="B686">
        <v>8.6605094000000005</v>
      </c>
      <c r="C686">
        <v>99.929176999999996</v>
      </c>
    </row>
    <row r="687" spans="1:3" x14ac:dyDescent="0.25">
      <c r="A687" t="s">
        <v>3697</v>
      </c>
      <c r="B687">
        <v>14.3896763</v>
      </c>
      <c r="C687">
        <v>103.11388959999999</v>
      </c>
    </row>
    <row r="688" spans="1:3" x14ac:dyDescent="0.25">
      <c r="A688" t="s">
        <v>518</v>
      </c>
      <c r="B688">
        <v>8.3857356999999997</v>
      </c>
      <c r="C688">
        <v>98.452011900000002</v>
      </c>
    </row>
    <row r="689" spans="1:3" x14ac:dyDescent="0.25">
      <c r="A689" t="s">
        <v>518</v>
      </c>
      <c r="B689">
        <v>8.3857356999999997</v>
      </c>
      <c r="C689">
        <v>98.452011900000002</v>
      </c>
    </row>
    <row r="690" spans="1:3" x14ac:dyDescent="0.25">
      <c r="A690" t="s">
        <v>518</v>
      </c>
      <c r="B690">
        <v>8.3857356999999997</v>
      </c>
      <c r="C690">
        <v>98.452011900000002</v>
      </c>
    </row>
    <row r="691" spans="1:3" x14ac:dyDescent="0.25">
      <c r="A691" t="s">
        <v>504</v>
      </c>
      <c r="B691">
        <v>7.0147684000000003</v>
      </c>
      <c r="C691">
        <v>100.4946611</v>
      </c>
    </row>
    <row r="692" spans="1:3" x14ac:dyDescent="0.25">
      <c r="A692" t="s">
        <v>658</v>
      </c>
      <c r="B692">
        <v>8.6500555000000006</v>
      </c>
      <c r="C692">
        <v>99.9381281</v>
      </c>
    </row>
    <row r="693" spans="1:3" x14ac:dyDescent="0.25">
      <c r="A693" t="s">
        <v>576</v>
      </c>
      <c r="B693">
        <v>7.3682749999999997</v>
      </c>
      <c r="C693">
        <v>99.676664700000003</v>
      </c>
    </row>
    <row r="694" spans="1:3" x14ac:dyDescent="0.25">
      <c r="A694" t="s">
        <v>576</v>
      </c>
      <c r="B694">
        <v>7.3682749999999997</v>
      </c>
      <c r="C694">
        <v>99.676664700000003</v>
      </c>
    </row>
    <row r="695" spans="1:3" x14ac:dyDescent="0.25">
      <c r="A695" t="s">
        <v>577</v>
      </c>
      <c r="B695">
        <v>7.6677415</v>
      </c>
      <c r="C695">
        <v>100.0204684</v>
      </c>
    </row>
    <row r="696" spans="1:3" x14ac:dyDescent="0.25">
      <c r="A696" t="s">
        <v>3143</v>
      </c>
      <c r="B696">
        <v>10.400050800000001</v>
      </c>
      <c r="C696">
        <v>98.776932599999995</v>
      </c>
    </row>
    <row r="697" spans="1:3" x14ac:dyDescent="0.25">
      <c r="A697" t="s">
        <v>521</v>
      </c>
      <c r="B697">
        <v>18.701143999999999</v>
      </c>
      <c r="C697">
        <v>101.00495410000001</v>
      </c>
    </row>
    <row r="698" spans="1:3" x14ac:dyDescent="0.25">
      <c r="A698" t="s">
        <v>513</v>
      </c>
      <c r="B698">
        <v>7.5342367000000001</v>
      </c>
      <c r="C698">
        <v>99.621363900000006</v>
      </c>
    </row>
    <row r="699" spans="1:3" x14ac:dyDescent="0.25">
      <c r="A699" t="s">
        <v>513</v>
      </c>
      <c r="B699">
        <v>7.5342367000000001</v>
      </c>
      <c r="C699">
        <v>99.621363900000006</v>
      </c>
    </row>
    <row r="700" spans="1:3" x14ac:dyDescent="0.25">
      <c r="A700" t="s">
        <v>624</v>
      </c>
      <c r="B700">
        <v>12.6890348</v>
      </c>
      <c r="C700">
        <v>101.2740707</v>
      </c>
    </row>
    <row r="701" spans="1:3" x14ac:dyDescent="0.25">
      <c r="A701" t="s">
        <v>535</v>
      </c>
      <c r="B701">
        <v>13.4518076</v>
      </c>
      <c r="C701">
        <v>102.2915258</v>
      </c>
    </row>
    <row r="702" spans="1:3" x14ac:dyDescent="0.25">
      <c r="A702" t="s">
        <v>476</v>
      </c>
      <c r="B702">
        <v>13.520848600000001</v>
      </c>
      <c r="C702">
        <v>102.1718231</v>
      </c>
    </row>
    <row r="703" spans="1:3" x14ac:dyDescent="0.25">
      <c r="A703" t="s">
        <v>493</v>
      </c>
      <c r="B703">
        <v>17.890393599999999</v>
      </c>
      <c r="C703">
        <v>101.6534911</v>
      </c>
    </row>
    <row r="704" spans="1:3" x14ac:dyDescent="0.25">
      <c r="A704" t="s">
        <v>506</v>
      </c>
      <c r="B704">
        <v>7.1860685000000002</v>
      </c>
      <c r="C704">
        <v>100.59804560000001</v>
      </c>
    </row>
    <row r="705" spans="1:3" x14ac:dyDescent="0.25">
      <c r="A705" t="s">
        <v>506</v>
      </c>
      <c r="B705">
        <v>7.1860685000000002</v>
      </c>
      <c r="C705">
        <v>100.59804560000001</v>
      </c>
    </row>
    <row r="706" spans="1:3" x14ac:dyDescent="0.25">
      <c r="A706" t="s">
        <v>585</v>
      </c>
      <c r="B706">
        <v>7.2134508999999998</v>
      </c>
      <c r="C706">
        <v>99.722853299999997</v>
      </c>
    </row>
    <row r="707" spans="1:3" x14ac:dyDescent="0.25">
      <c r="A707" t="s">
        <v>649</v>
      </c>
      <c r="B707">
        <v>7.044689</v>
      </c>
      <c r="C707">
        <v>100.466416</v>
      </c>
    </row>
    <row r="708" spans="1:3" x14ac:dyDescent="0.25">
      <c r="A708" t="s">
        <v>649</v>
      </c>
      <c r="B708">
        <v>7.6140509999999999</v>
      </c>
      <c r="C708">
        <v>100.0508591</v>
      </c>
    </row>
    <row r="709" spans="1:3" x14ac:dyDescent="0.25">
      <c r="A709" t="s">
        <v>649</v>
      </c>
      <c r="B709">
        <v>8.3399190000000001</v>
      </c>
      <c r="C709">
        <v>100.172747</v>
      </c>
    </row>
    <row r="710" spans="1:3" x14ac:dyDescent="0.25">
      <c r="A710" t="s">
        <v>649</v>
      </c>
      <c r="B710">
        <v>7.823302</v>
      </c>
      <c r="C710">
        <v>98.334596000000005</v>
      </c>
    </row>
    <row r="711" spans="1:3" x14ac:dyDescent="0.25">
      <c r="A711" t="s">
        <v>649</v>
      </c>
      <c r="B711">
        <v>7.044689</v>
      </c>
      <c r="C711">
        <v>100.466416</v>
      </c>
    </row>
    <row r="712" spans="1:3" x14ac:dyDescent="0.25">
      <c r="A712" t="s">
        <v>509</v>
      </c>
      <c r="B712">
        <v>9.1678400999999994</v>
      </c>
      <c r="C712">
        <v>99.138869499999998</v>
      </c>
    </row>
    <row r="713" spans="1:3" x14ac:dyDescent="0.25">
      <c r="A713" t="s">
        <v>452</v>
      </c>
      <c r="B713">
        <v>11.605778000000001</v>
      </c>
      <c r="C713">
        <v>99.662497000000002</v>
      </c>
    </row>
    <row r="714" spans="1:3" x14ac:dyDescent="0.25">
      <c r="A714" t="s">
        <v>452</v>
      </c>
      <c r="B714">
        <v>11.3943811</v>
      </c>
      <c r="C714">
        <v>99.513627099999994</v>
      </c>
    </row>
    <row r="715" spans="1:3" x14ac:dyDescent="0.25">
      <c r="A715" t="s">
        <v>452</v>
      </c>
      <c r="B715">
        <v>11.249123000000001</v>
      </c>
      <c r="C715">
        <v>99.439294000000004</v>
      </c>
    </row>
    <row r="716" spans="1:3" x14ac:dyDescent="0.25">
      <c r="A716" t="s">
        <v>452</v>
      </c>
      <c r="B716">
        <v>10.5074434</v>
      </c>
      <c r="C716">
        <v>99.091750099999999</v>
      </c>
    </row>
    <row r="717" spans="1:3" x14ac:dyDescent="0.25">
      <c r="A717" t="s">
        <v>452</v>
      </c>
      <c r="B717">
        <v>10.0158874</v>
      </c>
      <c r="C717">
        <v>98.6557909</v>
      </c>
    </row>
    <row r="718" spans="1:3" x14ac:dyDescent="0.25">
      <c r="A718" t="s">
        <v>452</v>
      </c>
      <c r="B718">
        <v>9.9373143000000006</v>
      </c>
      <c r="C718">
        <v>98.633425799999998</v>
      </c>
    </row>
    <row r="719" spans="1:3" x14ac:dyDescent="0.25">
      <c r="A719" t="s">
        <v>452</v>
      </c>
      <c r="B719">
        <v>8.1714336000000003</v>
      </c>
      <c r="C719">
        <v>98.298520100000005</v>
      </c>
    </row>
    <row r="720" spans="1:3" x14ac:dyDescent="0.25">
      <c r="A720" t="s">
        <v>452</v>
      </c>
      <c r="B720">
        <v>8.1093770000000003</v>
      </c>
      <c r="C720">
        <v>98.335547000000005</v>
      </c>
    </row>
    <row r="721" spans="1:3" x14ac:dyDescent="0.25">
      <c r="A721" t="s">
        <v>452</v>
      </c>
      <c r="B721">
        <v>8.0378769999999999</v>
      </c>
      <c r="C721">
        <v>98.334593999999996</v>
      </c>
    </row>
    <row r="722" spans="1:3" x14ac:dyDescent="0.25">
      <c r="A722" t="s">
        <v>452</v>
      </c>
      <c r="B722">
        <v>8.1093770000000003</v>
      </c>
      <c r="C722">
        <v>98.335547000000005</v>
      </c>
    </row>
    <row r="723" spans="1:3" x14ac:dyDescent="0.25">
      <c r="A723" t="s">
        <v>452</v>
      </c>
      <c r="B723">
        <v>8.1714336000000003</v>
      </c>
      <c r="C723">
        <v>98.298520100000005</v>
      </c>
    </row>
    <row r="724" spans="1:3" x14ac:dyDescent="0.25">
      <c r="A724" t="s">
        <v>452</v>
      </c>
      <c r="B724">
        <v>8.4696108999999993</v>
      </c>
      <c r="C724">
        <v>98.530434999999997</v>
      </c>
    </row>
    <row r="725" spans="1:3" x14ac:dyDescent="0.25">
      <c r="A725" t="s">
        <v>452</v>
      </c>
      <c r="B725">
        <v>8.5180217000000003</v>
      </c>
      <c r="C725">
        <v>98.636431799999997</v>
      </c>
    </row>
    <row r="726" spans="1:3" x14ac:dyDescent="0.25">
      <c r="A726" t="s">
        <v>452</v>
      </c>
      <c r="B726">
        <v>8.1023130000000005</v>
      </c>
      <c r="C726">
        <v>98.903299799999999</v>
      </c>
    </row>
    <row r="727" spans="1:3" x14ac:dyDescent="0.25">
      <c r="A727" t="s">
        <v>452</v>
      </c>
      <c r="B727">
        <v>8.0840119999999995</v>
      </c>
      <c r="C727">
        <v>98.894769999999994</v>
      </c>
    </row>
    <row r="728" spans="1:3" x14ac:dyDescent="0.25">
      <c r="A728" t="s">
        <v>452</v>
      </c>
      <c r="B728">
        <v>8.0671970000000002</v>
      </c>
      <c r="C728">
        <v>98.914321999999999</v>
      </c>
    </row>
    <row r="729" spans="1:3" x14ac:dyDescent="0.25">
      <c r="A729" t="s">
        <v>452</v>
      </c>
      <c r="B729">
        <v>8.073893</v>
      </c>
      <c r="C729">
        <v>98.995963000000003</v>
      </c>
    </row>
    <row r="730" spans="1:3" x14ac:dyDescent="0.25">
      <c r="A730" t="s">
        <v>452</v>
      </c>
      <c r="B730">
        <v>7.5338322</v>
      </c>
      <c r="C730">
        <v>99.621684099999996</v>
      </c>
    </row>
    <row r="731" spans="1:3" x14ac:dyDescent="0.25">
      <c r="A731" t="s">
        <v>452</v>
      </c>
      <c r="B731">
        <v>7.368112</v>
      </c>
      <c r="C731">
        <v>99.676681000000002</v>
      </c>
    </row>
    <row r="732" spans="1:3" x14ac:dyDescent="0.25">
      <c r="A732" t="s">
        <v>452</v>
      </c>
      <c r="B732">
        <v>6.8408705999999997</v>
      </c>
      <c r="C732">
        <v>100.08948909999999</v>
      </c>
    </row>
    <row r="733" spans="1:3" x14ac:dyDescent="0.25">
      <c r="A733" t="s">
        <v>452</v>
      </c>
      <c r="B733">
        <v>6.5767369999999996</v>
      </c>
      <c r="C733">
        <v>101.2609367</v>
      </c>
    </row>
    <row r="734" spans="1:3" x14ac:dyDescent="0.25">
      <c r="A734" t="s">
        <v>452</v>
      </c>
      <c r="B734">
        <v>6.0907450000000001</v>
      </c>
      <c r="C734">
        <v>101.8825126</v>
      </c>
    </row>
    <row r="735" spans="1:3" x14ac:dyDescent="0.25">
      <c r="A735" t="s">
        <v>452</v>
      </c>
      <c r="B735">
        <v>6.0907450000000001</v>
      </c>
      <c r="C735">
        <v>101.8825126</v>
      </c>
    </row>
    <row r="736" spans="1:3" x14ac:dyDescent="0.25">
      <c r="A736" t="s">
        <v>452</v>
      </c>
      <c r="B736">
        <v>6.4365519999999998</v>
      </c>
      <c r="C736">
        <v>101.824411</v>
      </c>
    </row>
    <row r="737" spans="1:3" x14ac:dyDescent="0.25">
      <c r="A737" t="s">
        <v>452</v>
      </c>
      <c r="B737">
        <v>6.4242059999999999</v>
      </c>
      <c r="C737">
        <v>101.82234</v>
      </c>
    </row>
    <row r="738" spans="1:3" x14ac:dyDescent="0.25">
      <c r="A738" t="s">
        <v>452</v>
      </c>
      <c r="B738">
        <v>6.8028170000000001</v>
      </c>
      <c r="C738">
        <v>101.13871899999999</v>
      </c>
    </row>
    <row r="739" spans="1:3" x14ac:dyDescent="0.25">
      <c r="A739" t="s">
        <v>452</v>
      </c>
      <c r="B739">
        <v>6.8226597</v>
      </c>
      <c r="C739">
        <v>101.0620636</v>
      </c>
    </row>
    <row r="740" spans="1:3" x14ac:dyDescent="0.25">
      <c r="A740" t="s">
        <v>452</v>
      </c>
      <c r="B740">
        <v>6.8682239999999997</v>
      </c>
      <c r="C740">
        <v>101.258785</v>
      </c>
    </row>
    <row r="741" spans="1:3" x14ac:dyDescent="0.25">
      <c r="A741" t="s">
        <v>452</v>
      </c>
      <c r="B741">
        <v>6.9460420000000003</v>
      </c>
      <c r="C741">
        <v>100.69601400000001</v>
      </c>
    </row>
    <row r="742" spans="1:3" x14ac:dyDescent="0.25">
      <c r="A742" t="s">
        <v>452</v>
      </c>
      <c r="B742">
        <v>7.1791963000000001</v>
      </c>
      <c r="C742">
        <v>100.61048630000001</v>
      </c>
    </row>
    <row r="743" spans="1:3" x14ac:dyDescent="0.25">
      <c r="A743" t="s">
        <v>452</v>
      </c>
      <c r="B743">
        <v>7.1908519999999996</v>
      </c>
      <c r="C743">
        <v>100.59415199999999</v>
      </c>
    </row>
    <row r="744" spans="1:3" x14ac:dyDescent="0.25">
      <c r="A744" t="s">
        <v>452</v>
      </c>
      <c r="B744">
        <v>7.1495100000000003</v>
      </c>
      <c r="C744">
        <v>100.597622</v>
      </c>
    </row>
    <row r="745" spans="1:3" x14ac:dyDescent="0.25">
      <c r="A745" t="s">
        <v>452</v>
      </c>
      <c r="B745">
        <v>7.1792449999999999</v>
      </c>
      <c r="C745">
        <v>100.610513</v>
      </c>
    </row>
    <row r="746" spans="1:3" x14ac:dyDescent="0.25">
      <c r="A746" t="s">
        <v>452</v>
      </c>
      <c r="B746">
        <v>7.2045570000000003</v>
      </c>
      <c r="C746">
        <v>100.554991</v>
      </c>
    </row>
    <row r="747" spans="1:3" x14ac:dyDescent="0.25">
      <c r="A747" t="s">
        <v>452</v>
      </c>
      <c r="B747">
        <v>7.1210459999999998</v>
      </c>
      <c r="C747">
        <v>100.552454</v>
      </c>
    </row>
    <row r="748" spans="1:3" x14ac:dyDescent="0.25">
      <c r="A748" t="s">
        <v>452</v>
      </c>
      <c r="B748">
        <v>7.0134340000000002</v>
      </c>
      <c r="C748">
        <v>100.41208899999999</v>
      </c>
    </row>
    <row r="749" spans="1:3" x14ac:dyDescent="0.25">
      <c r="A749" t="s">
        <v>452</v>
      </c>
      <c r="B749">
        <v>7.2639519999999997</v>
      </c>
      <c r="C749">
        <v>100.329932</v>
      </c>
    </row>
    <row r="750" spans="1:3" x14ac:dyDescent="0.25">
      <c r="A750" t="s">
        <v>452</v>
      </c>
      <c r="B750">
        <v>7.3076749999999997</v>
      </c>
      <c r="C750">
        <v>100.41955299999999</v>
      </c>
    </row>
    <row r="751" spans="1:3" x14ac:dyDescent="0.25">
      <c r="A751" t="s">
        <v>452</v>
      </c>
      <c r="B751">
        <v>7.3254419999999998</v>
      </c>
      <c r="C751">
        <v>100.40320199999999</v>
      </c>
    </row>
    <row r="752" spans="1:3" x14ac:dyDescent="0.25">
      <c r="A752" t="s">
        <v>452</v>
      </c>
      <c r="B752">
        <v>7.3461699999999999</v>
      </c>
      <c r="C752">
        <v>100.36342</v>
      </c>
    </row>
    <row r="753" spans="1:3" x14ac:dyDescent="0.25">
      <c r="A753" t="s">
        <v>452</v>
      </c>
      <c r="B753">
        <v>7.6244202999999997</v>
      </c>
      <c r="C753">
        <v>100.1007366</v>
      </c>
    </row>
    <row r="754" spans="1:3" x14ac:dyDescent="0.25">
      <c r="A754" t="s">
        <v>452</v>
      </c>
      <c r="B754">
        <v>7.6166559999999999</v>
      </c>
      <c r="C754">
        <v>100.077102</v>
      </c>
    </row>
    <row r="755" spans="1:3" x14ac:dyDescent="0.25">
      <c r="A755" t="s">
        <v>452</v>
      </c>
      <c r="B755">
        <v>7.7778480999999999</v>
      </c>
      <c r="C755">
        <v>100.1131926</v>
      </c>
    </row>
    <row r="756" spans="1:3" x14ac:dyDescent="0.25">
      <c r="A756" t="s">
        <v>452</v>
      </c>
      <c r="B756">
        <v>7.2302299999999997</v>
      </c>
      <c r="C756">
        <v>100.56005</v>
      </c>
    </row>
    <row r="757" spans="1:3" x14ac:dyDescent="0.25">
      <c r="A757" t="s">
        <v>452</v>
      </c>
      <c r="B757">
        <v>8.3817196999999997</v>
      </c>
      <c r="C757">
        <v>100.03546799999999</v>
      </c>
    </row>
    <row r="758" spans="1:3" x14ac:dyDescent="0.25">
      <c r="A758" t="s">
        <v>452</v>
      </c>
      <c r="B758">
        <v>8.3854310000000005</v>
      </c>
      <c r="C758">
        <v>99.978568999999993</v>
      </c>
    </row>
    <row r="759" spans="1:3" x14ac:dyDescent="0.25">
      <c r="A759" t="s">
        <v>452</v>
      </c>
      <c r="B759">
        <v>8.4410980000000002</v>
      </c>
      <c r="C759">
        <v>99.968580000000003</v>
      </c>
    </row>
    <row r="760" spans="1:3" x14ac:dyDescent="0.25">
      <c r="A760" t="s">
        <v>452</v>
      </c>
      <c r="B760">
        <v>8.6498729000000001</v>
      </c>
      <c r="C760">
        <v>99.938171499999996</v>
      </c>
    </row>
    <row r="761" spans="1:3" x14ac:dyDescent="0.25">
      <c r="A761" t="s">
        <v>452</v>
      </c>
      <c r="B761">
        <v>8.4180811000000002</v>
      </c>
      <c r="C761">
        <v>99.921509799999995</v>
      </c>
    </row>
    <row r="762" spans="1:3" x14ac:dyDescent="0.25">
      <c r="A762" t="s">
        <v>452</v>
      </c>
      <c r="B762">
        <v>8.9930489999999992</v>
      </c>
      <c r="C762">
        <v>99.889550999999997</v>
      </c>
    </row>
    <row r="763" spans="1:3" x14ac:dyDescent="0.25">
      <c r="A763" t="s">
        <v>452</v>
      </c>
      <c r="B763">
        <v>9.1443040999999994</v>
      </c>
      <c r="C763">
        <v>99.652397800000003</v>
      </c>
    </row>
    <row r="764" spans="1:3" x14ac:dyDescent="0.25">
      <c r="A764" t="s">
        <v>452</v>
      </c>
      <c r="B764">
        <v>9.1507930000000002</v>
      </c>
      <c r="C764">
        <v>99.373591000000005</v>
      </c>
    </row>
    <row r="765" spans="1:3" x14ac:dyDescent="0.25">
      <c r="A765" t="s">
        <v>452</v>
      </c>
      <c r="B765">
        <v>9.1480958999999995</v>
      </c>
      <c r="C765">
        <v>99.398451100000003</v>
      </c>
    </row>
    <row r="766" spans="1:3" x14ac:dyDescent="0.25">
      <c r="A766" t="s">
        <v>452</v>
      </c>
      <c r="B766">
        <v>9.1466940000000001</v>
      </c>
      <c r="C766">
        <v>99.331365000000005</v>
      </c>
    </row>
    <row r="767" spans="1:3" x14ac:dyDescent="0.25">
      <c r="A767" t="s">
        <v>452</v>
      </c>
      <c r="B767">
        <v>9.3943300000000001</v>
      </c>
      <c r="C767">
        <v>99.169275999999996</v>
      </c>
    </row>
    <row r="768" spans="1:3" x14ac:dyDescent="0.25">
      <c r="A768" t="s">
        <v>452</v>
      </c>
      <c r="B768">
        <v>9.5877838999999998</v>
      </c>
      <c r="C768">
        <v>99.127717700000005</v>
      </c>
    </row>
    <row r="769" spans="1:3" x14ac:dyDescent="0.25">
      <c r="A769" t="s">
        <v>452</v>
      </c>
      <c r="B769">
        <v>9.7576441000000003</v>
      </c>
      <c r="C769">
        <v>99.058194499999999</v>
      </c>
    </row>
    <row r="770" spans="1:3" x14ac:dyDescent="0.25">
      <c r="A770" t="s">
        <v>452</v>
      </c>
      <c r="B770">
        <v>9.9513359999999995</v>
      </c>
      <c r="C770">
        <v>99.071680999999998</v>
      </c>
    </row>
    <row r="771" spans="1:3" x14ac:dyDescent="0.25">
      <c r="A771" t="s">
        <v>452</v>
      </c>
      <c r="B771">
        <v>10.5074434</v>
      </c>
      <c r="C771">
        <v>99.091750099999999</v>
      </c>
    </row>
    <row r="772" spans="1:3" x14ac:dyDescent="0.25">
      <c r="A772" t="s">
        <v>452</v>
      </c>
      <c r="B772">
        <v>11.249123000000001</v>
      </c>
      <c r="C772">
        <v>99.439294000000004</v>
      </c>
    </row>
    <row r="773" spans="1:3" x14ac:dyDescent="0.25">
      <c r="A773" t="s">
        <v>452</v>
      </c>
      <c r="B773">
        <v>11.3943811</v>
      </c>
      <c r="C773">
        <v>99.513627099999994</v>
      </c>
    </row>
    <row r="774" spans="1:3" x14ac:dyDescent="0.25">
      <c r="A774" t="s">
        <v>452</v>
      </c>
      <c r="B774">
        <v>11.605778000000001</v>
      </c>
      <c r="C774">
        <v>99.662497000000002</v>
      </c>
    </row>
    <row r="775" spans="1:3" x14ac:dyDescent="0.25">
      <c r="A775" t="s">
        <v>452</v>
      </c>
      <c r="B775">
        <v>12.580992800000001</v>
      </c>
      <c r="C775">
        <v>99.952317800000003</v>
      </c>
    </row>
    <row r="776" spans="1:3" x14ac:dyDescent="0.25">
      <c r="A776" t="s">
        <v>452</v>
      </c>
      <c r="B776">
        <v>12.572449499999999</v>
      </c>
      <c r="C776">
        <v>99.875541900000002</v>
      </c>
    </row>
    <row r="777" spans="1:3" x14ac:dyDescent="0.25">
      <c r="A777" t="s">
        <v>452</v>
      </c>
      <c r="B777">
        <v>12.798206</v>
      </c>
      <c r="C777">
        <v>99.972673</v>
      </c>
    </row>
    <row r="778" spans="1:3" x14ac:dyDescent="0.25">
      <c r="A778" t="s">
        <v>452</v>
      </c>
      <c r="B778">
        <v>12.8635298</v>
      </c>
      <c r="C778">
        <v>99.919809900000004</v>
      </c>
    </row>
    <row r="779" spans="1:3" x14ac:dyDescent="0.25">
      <c r="A779" t="s">
        <v>452</v>
      </c>
      <c r="B779">
        <v>13.058355000000001</v>
      </c>
      <c r="C779">
        <v>99.944690899999998</v>
      </c>
    </row>
    <row r="780" spans="1:3" x14ac:dyDescent="0.25">
      <c r="A780" t="s">
        <v>452</v>
      </c>
      <c r="B780">
        <v>13.239653000000001</v>
      </c>
      <c r="C780">
        <v>99.823998000000003</v>
      </c>
    </row>
    <row r="781" spans="1:3" x14ac:dyDescent="0.25">
      <c r="A781" t="s">
        <v>452</v>
      </c>
      <c r="B781">
        <v>13.4029212</v>
      </c>
      <c r="C781">
        <v>100.00395930000001</v>
      </c>
    </row>
    <row r="782" spans="1:3" x14ac:dyDescent="0.25">
      <c r="A782" t="s">
        <v>452</v>
      </c>
      <c r="B782">
        <v>13.406451499999999</v>
      </c>
      <c r="C782">
        <v>100.01557</v>
      </c>
    </row>
    <row r="783" spans="1:3" x14ac:dyDescent="0.25">
      <c r="A783" t="s">
        <v>452</v>
      </c>
      <c r="B783">
        <v>13.550122999999999</v>
      </c>
      <c r="C783">
        <v>100.14672299999999</v>
      </c>
    </row>
    <row r="784" spans="1:3" x14ac:dyDescent="0.25">
      <c r="A784" t="s">
        <v>452</v>
      </c>
      <c r="B784">
        <v>13.592126800000001</v>
      </c>
      <c r="C784">
        <v>100.334199</v>
      </c>
    </row>
    <row r="785" spans="1:3" x14ac:dyDescent="0.25">
      <c r="A785" t="s">
        <v>452</v>
      </c>
      <c r="B785">
        <v>13.716289</v>
      </c>
      <c r="C785">
        <v>100.507171</v>
      </c>
    </row>
    <row r="786" spans="1:3" x14ac:dyDescent="0.25">
      <c r="A786" t="s">
        <v>452</v>
      </c>
      <c r="B786">
        <v>13.716915</v>
      </c>
      <c r="C786">
        <v>100.489666</v>
      </c>
    </row>
    <row r="787" spans="1:3" x14ac:dyDescent="0.25">
      <c r="A787" t="s">
        <v>452</v>
      </c>
      <c r="B787">
        <v>13.687821599999999</v>
      </c>
      <c r="C787">
        <v>100.49192859999999</v>
      </c>
    </row>
    <row r="788" spans="1:3" x14ac:dyDescent="0.25">
      <c r="A788" t="s">
        <v>452</v>
      </c>
      <c r="B788">
        <v>13.723542999999999</v>
      </c>
      <c r="C788">
        <v>100.534869</v>
      </c>
    </row>
    <row r="789" spans="1:3" x14ac:dyDescent="0.25">
      <c r="A789" t="s">
        <v>452</v>
      </c>
      <c r="B789">
        <v>13.57095</v>
      </c>
      <c r="C789">
        <v>100.605728</v>
      </c>
    </row>
    <row r="790" spans="1:3" x14ac:dyDescent="0.25">
      <c r="A790" t="s">
        <v>452</v>
      </c>
      <c r="B790">
        <v>13.581367999999999</v>
      </c>
      <c r="C790">
        <v>100.60186</v>
      </c>
    </row>
    <row r="791" spans="1:3" x14ac:dyDescent="0.25">
      <c r="A791" t="s">
        <v>452</v>
      </c>
      <c r="B791">
        <v>13.612719999999999</v>
      </c>
      <c r="C791">
        <v>100.593722</v>
      </c>
    </row>
    <row r="792" spans="1:3" x14ac:dyDescent="0.25">
      <c r="A792" t="s">
        <v>452</v>
      </c>
      <c r="B792">
        <v>13.579658</v>
      </c>
      <c r="C792">
        <v>100.62519</v>
      </c>
    </row>
    <row r="793" spans="1:3" x14ac:dyDescent="0.25">
      <c r="A793" t="s">
        <v>452</v>
      </c>
      <c r="B793">
        <v>13.610201999999999</v>
      </c>
      <c r="C793">
        <v>100.676402</v>
      </c>
    </row>
    <row r="794" spans="1:3" x14ac:dyDescent="0.25">
      <c r="A794" t="s">
        <v>452</v>
      </c>
      <c r="B794">
        <v>13.412201899999999</v>
      </c>
      <c r="C794">
        <v>101.0002594</v>
      </c>
    </row>
    <row r="795" spans="1:3" x14ac:dyDescent="0.25">
      <c r="A795" t="s">
        <v>452</v>
      </c>
      <c r="B795">
        <v>13.412132</v>
      </c>
      <c r="C795">
        <v>101.000179</v>
      </c>
    </row>
    <row r="796" spans="1:3" x14ac:dyDescent="0.25">
      <c r="A796" t="s">
        <v>452</v>
      </c>
      <c r="B796">
        <v>13.412789</v>
      </c>
      <c r="C796">
        <v>100.99896699999999</v>
      </c>
    </row>
    <row r="797" spans="1:3" x14ac:dyDescent="0.25">
      <c r="A797" t="s">
        <v>452</v>
      </c>
      <c r="B797">
        <v>13.380127</v>
      </c>
      <c r="C797">
        <v>100.991848</v>
      </c>
    </row>
    <row r="798" spans="1:3" x14ac:dyDescent="0.25">
      <c r="A798" t="s">
        <v>452</v>
      </c>
      <c r="B798">
        <v>13.289720000000001</v>
      </c>
      <c r="C798">
        <v>100.940685</v>
      </c>
    </row>
    <row r="799" spans="1:3" x14ac:dyDescent="0.25">
      <c r="A799" t="s">
        <v>452</v>
      </c>
      <c r="B799">
        <v>13.164642199999999</v>
      </c>
      <c r="C799">
        <v>100.93128230000001</v>
      </c>
    </row>
    <row r="800" spans="1:3" x14ac:dyDescent="0.25">
      <c r="A800" t="s">
        <v>452</v>
      </c>
      <c r="B800">
        <v>13.1633266</v>
      </c>
      <c r="C800">
        <v>100.9290237</v>
      </c>
    </row>
    <row r="801" spans="1:3" x14ac:dyDescent="0.25">
      <c r="A801" t="s">
        <v>452</v>
      </c>
      <c r="B801">
        <v>13.0935883</v>
      </c>
      <c r="C801">
        <v>100.91593829999999</v>
      </c>
    </row>
    <row r="802" spans="1:3" x14ac:dyDescent="0.25">
      <c r="A802" t="s">
        <v>452</v>
      </c>
      <c r="B802">
        <v>12.996383</v>
      </c>
      <c r="C802">
        <v>100.936257</v>
      </c>
    </row>
    <row r="803" spans="1:3" x14ac:dyDescent="0.25">
      <c r="A803" t="s">
        <v>452</v>
      </c>
      <c r="B803">
        <v>12.9603416</v>
      </c>
      <c r="C803">
        <v>100.9094188</v>
      </c>
    </row>
    <row r="804" spans="1:3" x14ac:dyDescent="0.25">
      <c r="A804" t="s">
        <v>452</v>
      </c>
      <c r="B804">
        <v>12.951518500000001</v>
      </c>
      <c r="C804">
        <v>100.90598</v>
      </c>
    </row>
    <row r="805" spans="1:3" x14ac:dyDescent="0.25">
      <c r="A805" t="s">
        <v>452</v>
      </c>
      <c r="B805">
        <v>12.937291999999999</v>
      </c>
      <c r="C805">
        <v>100.890057</v>
      </c>
    </row>
    <row r="806" spans="1:3" x14ac:dyDescent="0.25">
      <c r="A806" t="s">
        <v>452</v>
      </c>
      <c r="B806">
        <v>12.8736912</v>
      </c>
      <c r="C806">
        <v>100.902361</v>
      </c>
    </row>
    <row r="807" spans="1:3" x14ac:dyDescent="0.25">
      <c r="A807" t="s">
        <v>452</v>
      </c>
      <c r="B807">
        <v>12.849021</v>
      </c>
      <c r="C807">
        <v>100.90867299999999</v>
      </c>
    </row>
    <row r="808" spans="1:3" x14ac:dyDescent="0.25">
      <c r="A808" t="s">
        <v>452</v>
      </c>
      <c r="B808">
        <v>12.6957144</v>
      </c>
      <c r="C808">
        <v>100.9765494</v>
      </c>
    </row>
    <row r="809" spans="1:3" x14ac:dyDescent="0.25">
      <c r="A809" t="s">
        <v>452</v>
      </c>
      <c r="B809">
        <v>12.731128999999999</v>
      </c>
      <c r="C809">
        <v>101.067331</v>
      </c>
    </row>
    <row r="810" spans="1:3" x14ac:dyDescent="0.25">
      <c r="A810" t="s">
        <v>452</v>
      </c>
      <c r="B810">
        <v>12.7022569</v>
      </c>
      <c r="C810">
        <v>101.24547250000001</v>
      </c>
    </row>
    <row r="811" spans="1:3" x14ac:dyDescent="0.25">
      <c r="A811" t="s">
        <v>452</v>
      </c>
      <c r="B811">
        <v>12.640175899999999</v>
      </c>
      <c r="C811">
        <v>101.3981522</v>
      </c>
    </row>
    <row r="812" spans="1:3" x14ac:dyDescent="0.25">
      <c r="A812" t="s">
        <v>452</v>
      </c>
      <c r="B812">
        <v>12.732792</v>
      </c>
      <c r="C812">
        <v>101.908407</v>
      </c>
    </row>
    <row r="813" spans="1:3" x14ac:dyDescent="0.25">
      <c r="A813" t="s">
        <v>452</v>
      </c>
      <c r="B813">
        <v>12.607044200000001</v>
      </c>
      <c r="C813">
        <v>102.08039770000001</v>
      </c>
    </row>
    <row r="814" spans="1:3" x14ac:dyDescent="0.25">
      <c r="A814" t="s">
        <v>452</v>
      </c>
      <c r="B814">
        <v>12.6187393</v>
      </c>
      <c r="C814">
        <v>102.10511200000001</v>
      </c>
    </row>
    <row r="815" spans="1:3" x14ac:dyDescent="0.25">
      <c r="A815" t="s">
        <v>452</v>
      </c>
      <c r="B815">
        <v>12.613049999999999</v>
      </c>
      <c r="C815">
        <v>102.11777499999999</v>
      </c>
    </row>
    <row r="816" spans="1:3" x14ac:dyDescent="0.25">
      <c r="A816" t="s">
        <v>452</v>
      </c>
      <c r="B816">
        <v>12.602054000000001</v>
      </c>
      <c r="C816">
        <v>102.106089</v>
      </c>
    </row>
    <row r="817" spans="1:3" x14ac:dyDescent="0.25">
      <c r="A817" t="s">
        <v>452</v>
      </c>
      <c r="B817">
        <v>12.6184674</v>
      </c>
      <c r="C817">
        <v>102.0914952</v>
      </c>
    </row>
    <row r="818" spans="1:3" x14ac:dyDescent="0.25">
      <c r="A818" t="s">
        <v>452</v>
      </c>
      <c r="B818">
        <v>12.231032000000001</v>
      </c>
      <c r="C818">
        <v>102.506918</v>
      </c>
    </row>
    <row r="819" spans="1:3" x14ac:dyDescent="0.25">
      <c r="A819" t="s">
        <v>452</v>
      </c>
      <c r="B819">
        <v>12.5307625</v>
      </c>
      <c r="C819">
        <v>102.4437441</v>
      </c>
    </row>
    <row r="820" spans="1:3" x14ac:dyDescent="0.25">
      <c r="A820" t="s">
        <v>452</v>
      </c>
      <c r="B820">
        <v>13.694775</v>
      </c>
      <c r="C820">
        <v>102.499759</v>
      </c>
    </row>
    <row r="821" spans="1:3" x14ac:dyDescent="0.25">
      <c r="A821" t="s">
        <v>452</v>
      </c>
      <c r="B821">
        <v>13.714297800000001</v>
      </c>
      <c r="C821">
        <v>102.4758654</v>
      </c>
    </row>
    <row r="822" spans="1:3" x14ac:dyDescent="0.25">
      <c r="A822" t="s">
        <v>452</v>
      </c>
      <c r="B822">
        <v>14.622494100000001</v>
      </c>
      <c r="C822">
        <v>103.4121452</v>
      </c>
    </row>
    <row r="823" spans="1:3" x14ac:dyDescent="0.25">
      <c r="A823" t="s">
        <v>452</v>
      </c>
      <c r="B823">
        <v>14.622076</v>
      </c>
      <c r="C823">
        <v>103.85476300000001</v>
      </c>
    </row>
    <row r="824" spans="1:3" x14ac:dyDescent="0.25">
      <c r="A824" t="s">
        <v>452</v>
      </c>
      <c r="B824">
        <v>14.494281000000001</v>
      </c>
      <c r="C824">
        <v>105.01584800000001</v>
      </c>
    </row>
    <row r="825" spans="1:3" x14ac:dyDescent="0.25">
      <c r="A825" t="s">
        <v>452</v>
      </c>
      <c r="B825">
        <v>16.545966</v>
      </c>
      <c r="C825">
        <v>104.71445900000001</v>
      </c>
    </row>
    <row r="826" spans="1:3" x14ac:dyDescent="0.25">
      <c r="A826" t="s">
        <v>452</v>
      </c>
      <c r="B826">
        <v>16.583984000000001</v>
      </c>
      <c r="C826">
        <v>104.720483</v>
      </c>
    </row>
    <row r="827" spans="1:3" x14ac:dyDescent="0.25">
      <c r="A827" t="s">
        <v>452</v>
      </c>
      <c r="B827">
        <v>16.536729000000001</v>
      </c>
      <c r="C827">
        <v>104.702282</v>
      </c>
    </row>
    <row r="828" spans="1:3" x14ac:dyDescent="0.25">
      <c r="A828" t="s">
        <v>452</v>
      </c>
      <c r="B828">
        <v>18.3631666</v>
      </c>
      <c r="C828">
        <v>103.64780639999999</v>
      </c>
    </row>
    <row r="829" spans="1:3" x14ac:dyDescent="0.25">
      <c r="A829" t="s">
        <v>452</v>
      </c>
      <c r="B829">
        <v>18.313124800000001</v>
      </c>
      <c r="C829">
        <v>103.30959989999999</v>
      </c>
    </row>
    <row r="830" spans="1:3" x14ac:dyDescent="0.25">
      <c r="A830" t="s">
        <v>452</v>
      </c>
      <c r="B830">
        <v>18.02167</v>
      </c>
      <c r="C830">
        <v>103.082711</v>
      </c>
    </row>
    <row r="831" spans="1:3" x14ac:dyDescent="0.25">
      <c r="A831" t="s">
        <v>452</v>
      </c>
      <c r="B831">
        <v>17.885082799999999</v>
      </c>
      <c r="C831">
        <v>102.7600308</v>
      </c>
    </row>
    <row r="832" spans="1:3" x14ac:dyDescent="0.25">
      <c r="A832" t="s">
        <v>452</v>
      </c>
      <c r="B832">
        <v>17.879411000000001</v>
      </c>
      <c r="C832">
        <v>102.742856</v>
      </c>
    </row>
    <row r="833" spans="1:3" x14ac:dyDescent="0.25">
      <c r="A833" t="s">
        <v>452</v>
      </c>
      <c r="B833">
        <v>17.84198</v>
      </c>
      <c r="C833">
        <v>102.58302</v>
      </c>
    </row>
    <row r="834" spans="1:3" x14ac:dyDescent="0.25">
      <c r="A834" t="s">
        <v>452</v>
      </c>
      <c r="B834">
        <v>17.800599800000001</v>
      </c>
      <c r="C834">
        <v>102.76094809999999</v>
      </c>
    </row>
    <row r="835" spans="1:3" x14ac:dyDescent="0.25">
      <c r="A835" t="s">
        <v>452</v>
      </c>
      <c r="B835">
        <v>17.689074000000002</v>
      </c>
      <c r="C835">
        <v>102.475555</v>
      </c>
    </row>
    <row r="836" spans="1:3" x14ac:dyDescent="0.25">
      <c r="A836" t="s">
        <v>452</v>
      </c>
      <c r="B836">
        <v>18.5579924</v>
      </c>
      <c r="C836">
        <v>100.71880849999999</v>
      </c>
    </row>
    <row r="837" spans="1:3" x14ac:dyDescent="0.25">
      <c r="A837" t="s">
        <v>452</v>
      </c>
      <c r="B837">
        <v>20.153423</v>
      </c>
      <c r="C837">
        <v>99.858626000000001</v>
      </c>
    </row>
    <row r="838" spans="1:3" x14ac:dyDescent="0.25">
      <c r="A838" t="s">
        <v>452</v>
      </c>
      <c r="B838">
        <v>16.722445</v>
      </c>
      <c r="C838">
        <v>98.570043999999996</v>
      </c>
    </row>
    <row r="839" spans="1:3" x14ac:dyDescent="0.25">
      <c r="A839" t="s">
        <v>452</v>
      </c>
      <c r="B839">
        <v>16.72598</v>
      </c>
      <c r="C839">
        <v>98.569700999999995</v>
      </c>
    </row>
    <row r="840" spans="1:3" x14ac:dyDescent="0.25">
      <c r="A840" t="s">
        <v>452</v>
      </c>
      <c r="B840">
        <v>14.732137</v>
      </c>
      <c r="C840">
        <v>98.653267999999997</v>
      </c>
    </row>
    <row r="841" spans="1:3" x14ac:dyDescent="0.25">
      <c r="A841" t="s">
        <v>452</v>
      </c>
      <c r="B841">
        <v>12.9603416</v>
      </c>
      <c r="C841">
        <v>100.9094188</v>
      </c>
    </row>
    <row r="842" spans="1:3" x14ac:dyDescent="0.25">
      <c r="A842" t="s">
        <v>452</v>
      </c>
      <c r="B842">
        <v>12.231032000000001</v>
      </c>
      <c r="C842">
        <v>102.506918</v>
      </c>
    </row>
    <row r="843" spans="1:3" x14ac:dyDescent="0.25">
      <c r="A843" t="s">
        <v>452</v>
      </c>
      <c r="B843">
        <v>9.513916</v>
      </c>
      <c r="C843">
        <v>100.050792</v>
      </c>
    </row>
    <row r="844" spans="1:3" x14ac:dyDescent="0.25">
      <c r="A844" t="s">
        <v>452</v>
      </c>
      <c r="B844">
        <v>9.4720429999999993</v>
      </c>
      <c r="C844">
        <v>99.960162999999994</v>
      </c>
    </row>
    <row r="845" spans="1:3" x14ac:dyDescent="0.25">
      <c r="A845" t="s">
        <v>452</v>
      </c>
      <c r="B845">
        <v>7.368112</v>
      </c>
      <c r="C845">
        <v>99.676681000000002</v>
      </c>
    </row>
    <row r="846" spans="1:3" x14ac:dyDescent="0.25">
      <c r="A846" t="s">
        <v>452</v>
      </c>
      <c r="B846">
        <v>7.5338322</v>
      </c>
      <c r="C846">
        <v>99.621684099999996</v>
      </c>
    </row>
    <row r="847" spans="1:3" x14ac:dyDescent="0.25">
      <c r="A847" t="s">
        <v>452</v>
      </c>
      <c r="B847">
        <v>8.1093770000000003</v>
      </c>
      <c r="C847">
        <v>98.335547000000005</v>
      </c>
    </row>
    <row r="848" spans="1:3" x14ac:dyDescent="0.25">
      <c r="A848" t="s">
        <v>452</v>
      </c>
      <c r="B848">
        <v>8.1714336000000003</v>
      </c>
      <c r="C848">
        <v>98.298520100000005</v>
      </c>
    </row>
    <row r="849" spans="1:3" x14ac:dyDescent="0.25">
      <c r="A849" t="s">
        <v>452</v>
      </c>
      <c r="B849">
        <v>7.9085270000000003</v>
      </c>
      <c r="C849">
        <v>98.351669000000001</v>
      </c>
    </row>
    <row r="850" spans="1:3" x14ac:dyDescent="0.25">
      <c r="A850" t="s">
        <v>452</v>
      </c>
      <c r="B850">
        <v>7.8858540000000001</v>
      </c>
      <c r="C850">
        <v>98.388672999999997</v>
      </c>
    </row>
    <row r="851" spans="1:3" x14ac:dyDescent="0.25">
      <c r="A851" t="s">
        <v>452</v>
      </c>
      <c r="B851">
        <v>7.9417450000000001</v>
      </c>
      <c r="C851">
        <v>98.394670000000005</v>
      </c>
    </row>
    <row r="852" spans="1:3" x14ac:dyDescent="0.25">
      <c r="A852" t="s">
        <v>452</v>
      </c>
      <c r="B852">
        <v>7.9822600000000001</v>
      </c>
      <c r="C852">
        <v>98.362076000000002</v>
      </c>
    </row>
    <row r="853" spans="1:3" x14ac:dyDescent="0.25">
      <c r="A853" t="s">
        <v>452</v>
      </c>
      <c r="B853">
        <v>7.88307</v>
      </c>
      <c r="C853">
        <v>98.399484999999999</v>
      </c>
    </row>
    <row r="854" spans="1:3" x14ac:dyDescent="0.25">
      <c r="A854" t="s">
        <v>452</v>
      </c>
      <c r="B854">
        <v>7.8606737000000004</v>
      </c>
      <c r="C854">
        <v>98.367013900000003</v>
      </c>
    </row>
    <row r="855" spans="1:3" x14ac:dyDescent="0.25">
      <c r="A855" t="s">
        <v>452</v>
      </c>
      <c r="B855">
        <v>7.8681640000000002</v>
      </c>
      <c r="C855">
        <v>98.355607000000006</v>
      </c>
    </row>
    <row r="856" spans="1:3" x14ac:dyDescent="0.25">
      <c r="A856" t="s">
        <v>452</v>
      </c>
      <c r="B856">
        <v>7.9085270000000003</v>
      </c>
      <c r="C856">
        <v>98.351669000000001</v>
      </c>
    </row>
    <row r="857" spans="1:3" x14ac:dyDescent="0.25">
      <c r="A857" t="s">
        <v>452</v>
      </c>
      <c r="B857">
        <v>8.1093770000000003</v>
      </c>
      <c r="C857">
        <v>98.335547000000005</v>
      </c>
    </row>
    <row r="858" spans="1:3" x14ac:dyDescent="0.25">
      <c r="A858" t="s">
        <v>452</v>
      </c>
      <c r="B858">
        <v>8.0378769999999999</v>
      </c>
      <c r="C858">
        <v>98.334593999999996</v>
      </c>
    </row>
    <row r="859" spans="1:3" x14ac:dyDescent="0.25">
      <c r="A859" t="s">
        <v>452</v>
      </c>
      <c r="B859">
        <v>8.1714336000000003</v>
      </c>
      <c r="C859">
        <v>98.298520100000005</v>
      </c>
    </row>
    <row r="860" spans="1:3" x14ac:dyDescent="0.25">
      <c r="A860" t="s">
        <v>452</v>
      </c>
      <c r="B860">
        <v>7.8858540000000001</v>
      </c>
      <c r="C860">
        <v>98.388672999999997</v>
      </c>
    </row>
    <row r="861" spans="1:3" x14ac:dyDescent="0.25">
      <c r="A861" t="s">
        <v>452</v>
      </c>
      <c r="B861">
        <v>7.9417450000000001</v>
      </c>
      <c r="C861">
        <v>98.394670000000005</v>
      </c>
    </row>
    <row r="862" spans="1:3" x14ac:dyDescent="0.25">
      <c r="A862" t="s">
        <v>452</v>
      </c>
      <c r="B862">
        <v>7.8606737000000004</v>
      </c>
      <c r="C862">
        <v>98.367013900000003</v>
      </c>
    </row>
    <row r="863" spans="1:3" x14ac:dyDescent="0.25">
      <c r="A863" t="s">
        <v>452</v>
      </c>
      <c r="B863">
        <v>7.2045570000000003</v>
      </c>
      <c r="C863">
        <v>100.554991</v>
      </c>
    </row>
    <row r="864" spans="1:3" x14ac:dyDescent="0.25">
      <c r="A864" t="s">
        <v>452</v>
      </c>
      <c r="B864">
        <v>7.1791963000000001</v>
      </c>
      <c r="C864">
        <v>100.61048630000001</v>
      </c>
    </row>
    <row r="865" spans="1:3" x14ac:dyDescent="0.25">
      <c r="A865" t="s">
        <v>452</v>
      </c>
      <c r="B865">
        <v>7.1792449999999999</v>
      </c>
      <c r="C865">
        <v>100.610513</v>
      </c>
    </row>
    <row r="866" spans="1:3" x14ac:dyDescent="0.25">
      <c r="A866" t="s">
        <v>452</v>
      </c>
      <c r="B866">
        <v>9.9373143000000006</v>
      </c>
      <c r="C866">
        <v>98.633425799999998</v>
      </c>
    </row>
    <row r="867" spans="1:3" x14ac:dyDescent="0.25">
      <c r="A867" t="s">
        <v>452</v>
      </c>
      <c r="B867">
        <v>10.0158874</v>
      </c>
      <c r="C867">
        <v>98.6557909</v>
      </c>
    </row>
    <row r="868" spans="1:3" x14ac:dyDescent="0.25">
      <c r="A868" t="s">
        <v>452</v>
      </c>
      <c r="B868">
        <v>13.1633266</v>
      </c>
      <c r="C868">
        <v>100.9290237</v>
      </c>
    </row>
    <row r="869" spans="1:3" x14ac:dyDescent="0.25">
      <c r="A869" t="s">
        <v>452</v>
      </c>
      <c r="B869">
        <v>13.164642199999999</v>
      </c>
      <c r="C869">
        <v>100.93128230000001</v>
      </c>
    </row>
    <row r="870" spans="1:3" x14ac:dyDescent="0.25">
      <c r="A870" t="s">
        <v>655</v>
      </c>
      <c r="B870">
        <v>9.1628969999999992</v>
      </c>
      <c r="C870">
        <v>99.361758699999996</v>
      </c>
    </row>
    <row r="871" spans="1:3" x14ac:dyDescent="0.25">
      <c r="A871" t="s">
        <v>4049</v>
      </c>
      <c r="B871">
        <v>16.714630799999998</v>
      </c>
      <c r="C871">
        <v>98.574936399999999</v>
      </c>
    </row>
    <row r="872" spans="1:3" x14ac:dyDescent="0.25">
      <c r="A872" t="s">
        <v>653</v>
      </c>
      <c r="B872">
        <v>9.0078893000000004</v>
      </c>
      <c r="C872">
        <v>99.892922299999995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3"/>
  <sheetViews>
    <sheetView workbookViewId="0">
      <selection activeCell="A17" sqref="A17"/>
    </sheetView>
  </sheetViews>
  <sheetFormatPr defaultRowHeight="13.8" x14ac:dyDescent="0.25"/>
  <cols>
    <col min="1" max="1" width="63.79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681</v>
      </c>
      <c r="B2">
        <v>100.60756619999999</v>
      </c>
      <c r="C2">
        <v>13.675097900000001</v>
      </c>
    </row>
    <row r="3" spans="1:3" x14ac:dyDescent="0.25">
      <c r="A3" t="s">
        <v>683</v>
      </c>
      <c r="B3">
        <v>100.5791823</v>
      </c>
      <c r="C3">
        <v>13.725574200000001</v>
      </c>
    </row>
    <row r="4" spans="1:3" x14ac:dyDescent="0.25">
      <c r="A4" t="e">
        <f>- บางจาก - เอกมัย</f>
        <v>#NAME?</v>
      </c>
      <c r="B4">
        <v>100.5798539</v>
      </c>
      <c r="C4">
        <v>13.7269256</v>
      </c>
    </row>
    <row r="5" spans="1:3" x14ac:dyDescent="0.25">
      <c r="A5" t="e">
        <f>- บางจาก - สก.ทร.ทุ่งมหาเมฆ</f>
        <v>#NAME?</v>
      </c>
      <c r="B5">
        <v>100.5417545</v>
      </c>
      <c r="C5">
        <v>13.710630200000001</v>
      </c>
    </row>
    <row r="6" spans="1:3" x14ac:dyDescent="0.25">
      <c r="A6" t="s">
        <v>687</v>
      </c>
      <c r="B6">
        <v>100.54219879999999</v>
      </c>
      <c r="C6">
        <v>13.709812100000001</v>
      </c>
    </row>
    <row r="7" spans="1:3" x14ac:dyDescent="0.25">
      <c r="A7" t="s">
        <v>689</v>
      </c>
      <c r="B7">
        <v>100.534121</v>
      </c>
      <c r="C7">
        <v>13.7134746</v>
      </c>
    </row>
    <row r="8" spans="1:3" x14ac:dyDescent="0.25">
      <c r="A8" t="e">
        <f>- บางจาก - ซอยสวนหลวง</f>
        <v>#NAME?</v>
      </c>
      <c r="B8">
        <v>100.629604</v>
      </c>
      <c r="C8">
        <v>13.710183300000001</v>
      </c>
    </row>
    <row r="9" spans="1:3" x14ac:dyDescent="0.25">
      <c r="A9" t="s">
        <v>692</v>
      </c>
      <c r="B9">
        <v>100.598246</v>
      </c>
      <c r="C9">
        <v>13.7463344</v>
      </c>
    </row>
    <row r="10" spans="1:3" x14ac:dyDescent="0.25">
      <c r="A10" t="e">
        <f>- บจก. มฤคมาศ</f>
        <v>#NAME?</v>
      </c>
      <c r="B10">
        <v>100.5760193</v>
      </c>
      <c r="C10">
        <v>13.755266900000001</v>
      </c>
    </row>
    <row r="11" spans="1:3" x14ac:dyDescent="0.25">
      <c r="A11" t="e">
        <f>- บางจาก - สาธุประดิษฐ์</f>
        <v>#NAME?</v>
      </c>
      <c r="B11">
        <v>100.52565730000001</v>
      </c>
      <c r="C11">
        <v>13.696953600000001</v>
      </c>
    </row>
    <row r="12" spans="1:3" x14ac:dyDescent="0.25">
      <c r="A12" t="s">
        <v>696</v>
      </c>
      <c r="B12">
        <v>100.629604</v>
      </c>
      <c r="C12">
        <v>13.710183300000001</v>
      </c>
    </row>
    <row r="13" spans="1:3" x14ac:dyDescent="0.25">
      <c r="A13" t="e">
        <f>- หจก. บี.อาร์.เซอร์วิส</f>
        <v>#NAME?</v>
      </c>
      <c r="B13">
        <v>100.5227472</v>
      </c>
      <c r="C13">
        <v>13.719423300000001</v>
      </c>
    </row>
    <row r="14" spans="1:3" x14ac:dyDescent="0.25">
      <c r="A14" t="s">
        <v>698</v>
      </c>
      <c r="B14">
        <v>100.6079268</v>
      </c>
      <c r="C14">
        <v>13.6761964</v>
      </c>
    </row>
    <row r="15" spans="1:3" x14ac:dyDescent="0.25">
      <c r="A15" t="e">
        <f>- บางจาก - ริมน้ำ</f>
        <v>#NAME?</v>
      </c>
      <c r="B15">
        <v>100.5890036</v>
      </c>
      <c r="C15">
        <v>13.7022663</v>
      </c>
    </row>
    <row r="16" spans="1:3" x14ac:dyDescent="0.25">
      <c r="A16" t="s">
        <v>701</v>
      </c>
      <c r="B16">
        <v>100.6308263</v>
      </c>
      <c r="C16">
        <v>13.7367726</v>
      </c>
    </row>
    <row r="17" spans="1:3" x14ac:dyDescent="0.25">
      <c r="A17" t="e">
        <f>- บางจาก - พัฒนาการ</f>
        <v>#NAME?</v>
      </c>
      <c r="B17">
        <v>100.6308263</v>
      </c>
      <c r="C17">
        <v>13.7367726</v>
      </c>
    </row>
    <row r="18" spans="1:3" x14ac:dyDescent="0.25">
      <c r="A18" t="e">
        <f>- บางจาก - เจริญกรุงตัดใหม่</f>
        <v>#NAME?</v>
      </c>
      <c r="B18">
        <v>100.5155484</v>
      </c>
      <c r="C18">
        <v>13.7012731</v>
      </c>
    </row>
    <row r="19" spans="1:3" x14ac:dyDescent="0.25">
      <c r="A19" t="e">
        <f>- บางจาก - สวัสดิการกระทรวงแรงงานและสวัสดิการสังคม</f>
        <v>#NAME?</v>
      </c>
      <c r="B19">
        <v>100.5524075</v>
      </c>
      <c r="C19">
        <v>13.7682217</v>
      </c>
    </row>
    <row r="20" spans="1:3" x14ac:dyDescent="0.25">
      <c r="A20" t="e">
        <f>- บางจาก - เทียมร่วมมิตร</f>
        <v>#NAME?</v>
      </c>
      <c r="B20">
        <v>100.5810778</v>
      </c>
      <c r="C20">
        <v>13.766807399999999</v>
      </c>
    </row>
    <row r="21" spans="1:3" x14ac:dyDescent="0.25">
      <c r="A21" t="s">
        <v>706</v>
      </c>
      <c r="B21">
        <v>100.6058141</v>
      </c>
      <c r="C21">
        <v>13.7724209</v>
      </c>
    </row>
    <row r="22" spans="1:3" x14ac:dyDescent="0.25">
      <c r="A22" t="s">
        <v>708</v>
      </c>
      <c r="B22">
        <v>100.60756619999999</v>
      </c>
      <c r="C22">
        <v>13.675097900000001</v>
      </c>
    </row>
    <row r="23" spans="1:3" x14ac:dyDescent="0.25">
      <c r="A23" t="s">
        <v>710</v>
      </c>
      <c r="B23">
        <v>100.6079268</v>
      </c>
      <c r="C23">
        <v>13.6761964</v>
      </c>
    </row>
    <row r="24" spans="1:3" x14ac:dyDescent="0.25">
      <c r="A24" t="s">
        <v>712</v>
      </c>
      <c r="B24">
        <v>100.536554</v>
      </c>
      <c r="C24">
        <v>13.673360000000001</v>
      </c>
    </row>
    <row r="25" spans="1:3" x14ac:dyDescent="0.25">
      <c r="A25" t="s">
        <v>714</v>
      </c>
      <c r="B25">
        <v>100.5127068</v>
      </c>
      <c r="C25">
        <v>13.688962999999999</v>
      </c>
    </row>
    <row r="26" spans="1:3" x14ac:dyDescent="0.25">
      <c r="A26" t="e">
        <f>- บางจาก - เหม่งจ๋าย</f>
        <v>#NAME?</v>
      </c>
      <c r="B26">
        <v>100.5854817</v>
      </c>
      <c r="C26">
        <v>13.7705392</v>
      </c>
    </row>
    <row r="27" spans="1:3" x14ac:dyDescent="0.25">
      <c r="A27" t="s">
        <v>717</v>
      </c>
      <c r="B27">
        <v>100.50231909999999</v>
      </c>
      <c r="C27">
        <v>13.7206145</v>
      </c>
    </row>
    <row r="28" spans="1:3" x14ac:dyDescent="0.25">
      <c r="A28" t="e">
        <f>- บางจาก - อิสรภาพ</f>
        <v>#NAME?</v>
      </c>
      <c r="B28">
        <v>100.497004</v>
      </c>
      <c r="C28">
        <v>13.7324635</v>
      </c>
    </row>
    <row r="29" spans="1:3" x14ac:dyDescent="0.25">
      <c r="A29" t="e">
        <f>- บางจาก - สวัสดิการสรรพาวุธทหารเรือ</f>
        <v>#NAME?</v>
      </c>
      <c r="B29">
        <v>100.5890036</v>
      </c>
      <c r="C29">
        <v>13.7022663</v>
      </c>
    </row>
    <row r="30" spans="1:3" x14ac:dyDescent="0.25">
      <c r="A30" t="e">
        <f>- บางจาก - เพิ่มสิน</f>
        <v>#NAME?</v>
      </c>
      <c r="B30">
        <v>100.56010139999999</v>
      </c>
      <c r="C30">
        <v>13.7862165</v>
      </c>
    </row>
    <row r="31" spans="1:3" x14ac:dyDescent="0.25">
      <c r="A31" t="s">
        <v>722</v>
      </c>
      <c r="B31">
        <v>100.6292346</v>
      </c>
      <c r="C31">
        <v>13.6782032</v>
      </c>
    </row>
    <row r="32" spans="1:3" x14ac:dyDescent="0.25">
      <c r="A32" t="e">
        <f>- บางจาก - สวัสดิการกรมอุตุนิยมวิทยา</f>
        <v>#NAME?</v>
      </c>
      <c r="B32">
        <v>100.6079268</v>
      </c>
      <c r="C32">
        <v>13.6761964</v>
      </c>
    </row>
    <row r="33" spans="1:3" x14ac:dyDescent="0.25">
      <c r="A33" t="s">
        <v>724</v>
      </c>
      <c r="B33">
        <v>100.5092307</v>
      </c>
      <c r="C33">
        <v>13.6801899</v>
      </c>
    </row>
    <row r="34" spans="1:3" x14ac:dyDescent="0.25">
      <c r="A34" t="e">
        <f>- บางจาก - มหาดไทย</f>
        <v>#NAME?</v>
      </c>
      <c r="B34">
        <v>100.67372880000001</v>
      </c>
      <c r="C34">
        <v>13.7772249</v>
      </c>
    </row>
    <row r="35" spans="1:3" x14ac:dyDescent="0.25">
      <c r="A35" t="s">
        <v>727</v>
      </c>
      <c r="B35">
        <v>100.59995069999999</v>
      </c>
      <c r="C35">
        <v>13.780248800000001</v>
      </c>
    </row>
    <row r="36" spans="1:3" x14ac:dyDescent="0.25">
      <c r="A36" t="e">
        <f>- บจก. เจริญราษบูรณะ</f>
        <v>#NAME?</v>
      </c>
      <c r="B36">
        <v>100.4939905</v>
      </c>
      <c r="C36">
        <v>13.685775899999999</v>
      </c>
    </row>
    <row r="37" spans="1:3" x14ac:dyDescent="0.25">
      <c r="A37" t="s">
        <v>730</v>
      </c>
      <c r="B37">
        <v>100.600087</v>
      </c>
      <c r="C37">
        <v>13.782559900000001</v>
      </c>
    </row>
    <row r="38" spans="1:3" x14ac:dyDescent="0.25">
      <c r="A38" t="s">
        <v>732</v>
      </c>
      <c r="B38">
        <v>100.4939905</v>
      </c>
      <c r="C38">
        <v>13.685775899999999</v>
      </c>
    </row>
    <row r="39" spans="1:3" x14ac:dyDescent="0.25">
      <c r="A39" t="e">
        <f>- บางจาก - กรมประชาสัมพันธ์</f>
        <v>#NAME?</v>
      </c>
      <c r="B39">
        <v>100.5349499</v>
      </c>
      <c r="C39">
        <v>13.7847065</v>
      </c>
    </row>
    <row r="40" spans="1:3" x14ac:dyDescent="0.25">
      <c r="A40" t="e">
        <f>- บางจาก - สุขสวัสดิ์</f>
        <v>#NAME?</v>
      </c>
      <c r="B40">
        <v>100.492616</v>
      </c>
      <c r="C40">
        <v>13.682057800000001</v>
      </c>
    </row>
    <row r="41" spans="1:3" x14ac:dyDescent="0.25">
      <c r="A41" t="e">
        <f>- บจก. บางขุนเทียน ปิโตรเลียม</f>
        <v>#NAME?</v>
      </c>
      <c r="B41">
        <v>100.4857768</v>
      </c>
      <c r="C41">
        <v>13.705335</v>
      </c>
    </row>
    <row r="42" spans="1:3" x14ac:dyDescent="0.25">
      <c r="A42" t="s">
        <v>736</v>
      </c>
      <c r="B42">
        <v>100.5994434</v>
      </c>
      <c r="C42">
        <v>13.791699899999999</v>
      </c>
    </row>
    <row r="43" spans="1:3" x14ac:dyDescent="0.25">
      <c r="A43" t="s">
        <v>738</v>
      </c>
      <c r="B43">
        <v>100.524877</v>
      </c>
      <c r="C43">
        <v>13.760379</v>
      </c>
    </row>
    <row r="44" spans="1:3" x14ac:dyDescent="0.25">
      <c r="A44" t="s">
        <v>740</v>
      </c>
      <c r="B44">
        <v>100.6783418</v>
      </c>
      <c r="C44">
        <v>13.720126</v>
      </c>
    </row>
    <row r="45" spans="1:3" x14ac:dyDescent="0.25">
      <c r="A45" t="s">
        <v>742</v>
      </c>
      <c r="B45">
        <v>100.5349499</v>
      </c>
      <c r="C45">
        <v>13.7847065</v>
      </c>
    </row>
    <row r="46" spans="1:3" x14ac:dyDescent="0.25">
      <c r="A46" t="e">
        <f>- บางจาก - อุดมสุข</f>
        <v>#NAME?</v>
      </c>
      <c r="B46">
        <v>101.6472326</v>
      </c>
      <c r="C46">
        <v>12.782018000000001</v>
      </c>
    </row>
    <row r="47" spans="1:3" x14ac:dyDescent="0.25">
      <c r="A47" t="s">
        <v>744</v>
      </c>
      <c r="B47">
        <v>100.6365483</v>
      </c>
      <c r="C47">
        <v>13.7815197</v>
      </c>
    </row>
    <row r="48" spans="1:3" x14ac:dyDescent="0.25">
      <c r="A48" t="s">
        <v>746</v>
      </c>
      <c r="B48">
        <v>100.63712700000001</v>
      </c>
      <c r="C48">
        <v>13.664882</v>
      </c>
    </row>
    <row r="49" spans="1:3" x14ac:dyDescent="0.25">
      <c r="A49" t="s">
        <v>748</v>
      </c>
      <c r="B49">
        <v>100.4916417</v>
      </c>
      <c r="C49">
        <v>13.781833900000001</v>
      </c>
    </row>
    <row r="50" spans="1:3" x14ac:dyDescent="0.25">
      <c r="A50" t="s">
        <v>750</v>
      </c>
      <c r="B50">
        <v>100.60862539999999</v>
      </c>
      <c r="C50">
        <v>13.8083188</v>
      </c>
    </row>
    <row r="51" spans="1:3" x14ac:dyDescent="0.25">
      <c r="A51" t="e">
        <f>- บางจาก - สวนหลวง ร.9</f>
        <v>#NAME?</v>
      </c>
      <c r="B51">
        <v>101.6472326</v>
      </c>
      <c r="C51">
        <v>12.782018000000001</v>
      </c>
    </row>
    <row r="52" spans="1:3" x14ac:dyDescent="0.25">
      <c r="A52" t="e">
        <f>- บางจาก - กรุงเทพ-กรีฑา</f>
        <v>#NAME?</v>
      </c>
      <c r="B52">
        <v>100.6534443</v>
      </c>
      <c r="C52">
        <v>13.717925899999999</v>
      </c>
    </row>
    <row r="53" spans="1:3" x14ac:dyDescent="0.25">
      <c r="A53" t="e">
        <f>- บางจาก - สถานีรถไฟบางซื่อ</f>
        <v>#NAME?</v>
      </c>
      <c r="B53">
        <v>100.5381471</v>
      </c>
      <c r="C53">
        <v>13.8007539</v>
      </c>
    </row>
    <row r="54" spans="1:3" x14ac:dyDescent="0.25">
      <c r="A54" t="s">
        <v>754</v>
      </c>
      <c r="B54">
        <v>100.59626780000001</v>
      </c>
      <c r="C54">
        <v>13.809897400000001</v>
      </c>
    </row>
    <row r="55" spans="1:3" x14ac:dyDescent="0.25">
      <c r="A55" t="e">
        <f>- บางจาก - รัตนกวี</f>
        <v>#NAME?</v>
      </c>
      <c r="B55">
        <v>100.46653120000001</v>
      </c>
      <c r="C55">
        <v>13.6842007</v>
      </c>
    </row>
    <row r="56" spans="1:3" x14ac:dyDescent="0.25">
      <c r="A56" t="e">
        <f>- บางจาก - ประชาอุทิศ</f>
        <v>#NAME?</v>
      </c>
      <c r="B56">
        <v>100.49783100000001</v>
      </c>
      <c r="C56">
        <v>13.654023</v>
      </c>
    </row>
    <row r="57" spans="1:3" x14ac:dyDescent="0.25">
      <c r="A57" t="s">
        <v>758</v>
      </c>
      <c r="B57">
        <v>100.618798</v>
      </c>
      <c r="C57">
        <v>13.8075359</v>
      </c>
    </row>
    <row r="58" spans="1:3" x14ac:dyDescent="0.25">
      <c r="A58" t="s">
        <v>760</v>
      </c>
      <c r="B58">
        <v>100.6253923</v>
      </c>
      <c r="C58">
        <v>13.819494000000001</v>
      </c>
    </row>
    <row r="59" spans="1:3" x14ac:dyDescent="0.25">
      <c r="A59" t="s">
        <v>762</v>
      </c>
      <c r="B59">
        <v>100.4714678</v>
      </c>
      <c r="C59">
        <v>13.780685800000001</v>
      </c>
    </row>
    <row r="60" spans="1:3" x14ac:dyDescent="0.25">
      <c r="A60" t="s">
        <v>764</v>
      </c>
      <c r="B60">
        <v>100.6473532</v>
      </c>
      <c r="C60">
        <v>13.7710794</v>
      </c>
    </row>
    <row r="61" spans="1:3" x14ac:dyDescent="0.25">
      <c r="A61" t="e">
        <f>- บางจาก - จรัญสนิทวงศ์</f>
        <v>#NAME?</v>
      </c>
      <c r="B61">
        <v>100.5098551</v>
      </c>
      <c r="C61">
        <v>13.799143600000001</v>
      </c>
    </row>
    <row r="62" spans="1:3" x14ac:dyDescent="0.25">
      <c r="A62" t="e">
        <f>- บางจาก - วังหิน</f>
        <v>#NAME?</v>
      </c>
      <c r="B62">
        <v>100.5913693</v>
      </c>
      <c r="C62">
        <v>13.817949799999999</v>
      </c>
    </row>
    <row r="63" spans="1:3" x14ac:dyDescent="0.25">
      <c r="A63" t="e">
        <f>- บางจาก - ENCO</f>
        <v>#NAME?</v>
      </c>
      <c r="B63">
        <v>100.5582915</v>
      </c>
      <c r="C63">
        <v>13.8244018</v>
      </c>
    </row>
    <row r="64" spans="1:3" x14ac:dyDescent="0.25">
      <c r="A64" t="e">
        <f>- บางจาก - โยธินพัฒนา</f>
        <v>#NAME?</v>
      </c>
      <c r="B64">
        <v>100.610221</v>
      </c>
      <c r="C64">
        <v>13.808052</v>
      </c>
    </row>
    <row r="65" spans="1:3" x14ac:dyDescent="0.25">
      <c r="A65" t="s">
        <v>770</v>
      </c>
      <c r="B65">
        <v>100.4430545</v>
      </c>
      <c r="C65">
        <v>13.714803399999999</v>
      </c>
    </row>
    <row r="66" spans="1:3" x14ac:dyDescent="0.25">
      <c r="A66" t="e">
        <f>- บจก. สุวิมลเรียลเอสเตท</f>
        <v>#NAME?</v>
      </c>
      <c r="B66">
        <v>100.4227992</v>
      </c>
      <c r="C66">
        <v>13.790714700000001</v>
      </c>
    </row>
    <row r="67" spans="1:3" x14ac:dyDescent="0.25">
      <c r="A67" t="e">
        <f>- บจก. กำแพงเพชร ปิโตรเลียม</f>
        <v>#NAME?</v>
      </c>
      <c r="B67">
        <v>100.54986529999999</v>
      </c>
      <c r="C67">
        <v>13.8136396</v>
      </c>
    </row>
    <row r="68" spans="1:3" x14ac:dyDescent="0.25">
      <c r="A68" t="e">
        <f>- บางจาก - วัดกำแพง</f>
        <v>#NAME?</v>
      </c>
      <c r="B68">
        <v>100.3991408</v>
      </c>
      <c r="C68">
        <v>13.659204300000001</v>
      </c>
    </row>
    <row r="69" spans="1:3" x14ac:dyDescent="0.25">
      <c r="A69" t="e">
        <f>- บจก. พงษ์วัฒน์ ออยล์</f>
        <v>#NAME?</v>
      </c>
      <c r="B69">
        <v>100.41096589999999</v>
      </c>
      <c r="C69">
        <v>13.6426196</v>
      </c>
    </row>
    <row r="70" spans="1:3" x14ac:dyDescent="0.25">
      <c r="A70" t="e">
        <f>- บางจาก - เกษตร</f>
        <v>#NAME?</v>
      </c>
      <c r="B70">
        <v>100.5663969</v>
      </c>
      <c r="C70">
        <v>13.8239467</v>
      </c>
    </row>
    <row r="71" spans="1:3" x14ac:dyDescent="0.25">
      <c r="A71" t="e">
        <f>- บางจาก - ราษฎร์พัฒนา</f>
        <v>#NAME?</v>
      </c>
      <c r="B71">
        <v>100.7057243</v>
      </c>
      <c r="C71">
        <v>13.7797768</v>
      </c>
    </row>
    <row r="72" spans="1:3" x14ac:dyDescent="0.25">
      <c r="A72" t="e">
        <f>- บางจาก - คลองหนองใหญ่</f>
        <v>#NAME?</v>
      </c>
      <c r="B72">
        <v>100.414372</v>
      </c>
      <c r="C72">
        <v>13.6967312</v>
      </c>
    </row>
    <row r="73" spans="1:3" x14ac:dyDescent="0.25">
      <c r="A73" t="s">
        <v>779</v>
      </c>
      <c r="B73">
        <v>100.6253923</v>
      </c>
      <c r="C73">
        <v>13.819494000000001</v>
      </c>
    </row>
    <row r="74" spans="1:3" x14ac:dyDescent="0.25">
      <c r="A74" t="e">
        <f>- บางจาก - นวลจันทร์</f>
        <v>#NAME?</v>
      </c>
      <c r="B74">
        <v>100.6473895</v>
      </c>
      <c r="C74">
        <v>13.8124824</v>
      </c>
    </row>
    <row r="75" spans="1:3" x14ac:dyDescent="0.25">
      <c r="A75" t="e">
        <f>- บางจาก - มัยลาภ</f>
        <v>#NAME?</v>
      </c>
      <c r="B75">
        <v>100.617733</v>
      </c>
      <c r="C75">
        <v>13.8414576</v>
      </c>
    </row>
    <row r="76" spans="1:3" x14ac:dyDescent="0.25">
      <c r="A76" t="s">
        <v>782</v>
      </c>
      <c r="B76">
        <v>100.6512524</v>
      </c>
      <c r="C76">
        <v>13.795451399999999</v>
      </c>
    </row>
    <row r="77" spans="1:3" x14ac:dyDescent="0.25">
      <c r="A77" t="s">
        <v>784</v>
      </c>
      <c r="B77">
        <v>100.39755359999999</v>
      </c>
      <c r="C77">
        <v>13.6582448</v>
      </c>
    </row>
    <row r="78" spans="1:3" x14ac:dyDescent="0.25">
      <c r="A78" t="e">
        <f>- หจก. วารณีปิโตรเลียม</f>
        <v>#NAME?</v>
      </c>
      <c r="B78">
        <v>100.67372880000001</v>
      </c>
      <c r="C78">
        <v>13.7772249</v>
      </c>
    </row>
    <row r="79" spans="1:3" x14ac:dyDescent="0.25">
      <c r="A79" t="e">
        <f>- บางจาก - ปิ่นเกล้า-นครชัยศรี</f>
        <v>#NAME?</v>
      </c>
      <c r="B79">
        <v>100.43736560000001</v>
      </c>
      <c r="C79">
        <v>13.7795884</v>
      </c>
    </row>
    <row r="80" spans="1:3" x14ac:dyDescent="0.25">
      <c r="A80" t="e">
        <f>- บจก. สินปิ่นเกล้า</f>
        <v>#NAME?</v>
      </c>
      <c r="B80">
        <v>100.41489319999999</v>
      </c>
      <c r="C80">
        <v>13.7820094</v>
      </c>
    </row>
    <row r="81" spans="1:3" x14ac:dyDescent="0.25">
      <c r="A81" t="e">
        <f>- บจก. วงแหวนออยล์</f>
        <v>#NAME?</v>
      </c>
      <c r="B81">
        <v>100.4055</v>
      </c>
      <c r="C81">
        <v>13.6613414</v>
      </c>
    </row>
    <row r="82" spans="1:3" x14ac:dyDescent="0.25">
      <c r="A82" t="e">
        <f>- บางจาก - เคหะร่มเกล้า</f>
        <v>#NAME?</v>
      </c>
      <c r="B82">
        <v>100.7139134</v>
      </c>
      <c r="C82">
        <v>13.7680521</v>
      </c>
    </row>
    <row r="83" spans="1:3" x14ac:dyDescent="0.25">
      <c r="A83" t="s">
        <v>791</v>
      </c>
      <c r="B83">
        <v>99.121764299999995</v>
      </c>
      <c r="C83">
        <v>10.510093100000001</v>
      </c>
    </row>
    <row r="84" spans="1:3" x14ac:dyDescent="0.25">
      <c r="A84" t="e">
        <f>- หจก. ธาตุทองปิโตรเลียม</f>
        <v>#NAME?</v>
      </c>
      <c r="B84">
        <v>100.4351547</v>
      </c>
      <c r="C84">
        <v>13.624807199999999</v>
      </c>
    </row>
    <row r="85" spans="1:3" x14ac:dyDescent="0.25">
      <c r="A85" t="e">
        <f>- บางจาก - รามอินทรา กม.14</f>
        <v>#NAME?</v>
      </c>
      <c r="B85">
        <v>100.70733989999999</v>
      </c>
      <c r="C85">
        <v>13.8126661</v>
      </c>
    </row>
    <row r="86" spans="1:3" x14ac:dyDescent="0.25">
      <c r="A86" t="e">
        <f>- หจก. สามบุตรศิริ</f>
        <v>#NAME?</v>
      </c>
      <c r="B86">
        <v>100.65387819999999</v>
      </c>
      <c r="C86">
        <v>13.8431582</v>
      </c>
    </row>
    <row r="87" spans="1:3" x14ac:dyDescent="0.25">
      <c r="A87" t="s">
        <v>796</v>
      </c>
      <c r="B87">
        <v>100.40834030000001</v>
      </c>
      <c r="C87">
        <v>13.7818576</v>
      </c>
    </row>
    <row r="88" spans="1:3" x14ac:dyDescent="0.25">
      <c r="A88" t="s">
        <v>798</v>
      </c>
      <c r="B88">
        <v>100.5756664</v>
      </c>
      <c r="C88">
        <v>13.873791300000001</v>
      </c>
    </row>
    <row r="89" spans="1:3" x14ac:dyDescent="0.25">
      <c r="A89" t="e">
        <f>- บจก. นันทชัย</f>
        <v>#NAME?</v>
      </c>
      <c r="B89">
        <v>100.6329612</v>
      </c>
      <c r="C89">
        <v>13.8544812</v>
      </c>
    </row>
    <row r="90" spans="1:3" x14ac:dyDescent="0.25">
      <c r="A90" t="e">
        <f>- บจก. บางจากเขียวใบไม้ปิ่นเกล้า</f>
        <v>#NAME?</v>
      </c>
      <c r="B90">
        <v>100.43147690000001</v>
      </c>
      <c r="C90">
        <v>13.7808171</v>
      </c>
    </row>
    <row r="91" spans="1:3" x14ac:dyDescent="0.25">
      <c r="A91" t="e">
        <f>- บจก. วัชรชัยปิโตรเลียม</f>
        <v>#NAME?</v>
      </c>
      <c r="B91">
        <v>100.7262707</v>
      </c>
      <c r="C91">
        <v>13.8126055</v>
      </c>
    </row>
    <row r="92" spans="1:3" x14ac:dyDescent="0.25">
      <c r="A92" t="e">
        <f>- บางจาก - วิภาวดีรังสิต</f>
        <v>#NAME?</v>
      </c>
      <c r="B92">
        <v>100.5756664</v>
      </c>
      <c r="C92">
        <v>13.873791300000001</v>
      </c>
    </row>
    <row r="93" spans="1:3" x14ac:dyDescent="0.25">
      <c r="A93" t="e">
        <f>- บางจาก - วัชรพล</f>
        <v>#NAME?</v>
      </c>
      <c r="B93">
        <v>100.64463550000001</v>
      </c>
      <c r="C93">
        <v>13.8698187</v>
      </c>
    </row>
    <row r="94" spans="1:3" x14ac:dyDescent="0.25">
      <c r="A94" t="e">
        <f>- หจก. พยุง ศรวิเศษ</f>
        <v>#NAME?</v>
      </c>
      <c r="B94">
        <v>100.69910640000001</v>
      </c>
      <c r="C94">
        <v>13.828115199999999</v>
      </c>
    </row>
    <row r="95" spans="1:3" x14ac:dyDescent="0.25">
      <c r="A95" t="e">
        <f>- หจก. ช.นุรัตน์เซอร์วิส</f>
        <v>#NAME?</v>
      </c>
      <c r="B95">
        <v>100.3706938</v>
      </c>
      <c r="C95">
        <v>13.787638299999999</v>
      </c>
    </row>
    <row r="96" spans="1:3" x14ac:dyDescent="0.25">
      <c r="A96" t="e">
        <f>- บางจาก - รัตนโกสินทร์สมโภช</f>
        <v>#NAME?</v>
      </c>
      <c r="B96">
        <v>100.6465503</v>
      </c>
      <c r="C96">
        <v>13.8624119</v>
      </c>
    </row>
    <row r="97" spans="1:3" x14ac:dyDescent="0.25">
      <c r="A97" t="s">
        <v>808</v>
      </c>
      <c r="B97">
        <v>100.41096589999999</v>
      </c>
      <c r="C97">
        <v>13.6426196</v>
      </c>
    </row>
    <row r="98" spans="1:3" x14ac:dyDescent="0.25">
      <c r="A98" t="e">
        <f>- บจก. ตระกูลทิมปิโตรเลียม</f>
        <v>#NAME?</v>
      </c>
      <c r="B98">
        <v>100.6465503</v>
      </c>
      <c r="C98">
        <v>13.8624119</v>
      </c>
    </row>
    <row r="99" spans="1:3" x14ac:dyDescent="0.25">
      <c r="A99" t="s">
        <v>809</v>
      </c>
      <c r="B99">
        <v>100.6126819</v>
      </c>
      <c r="C99">
        <v>13.8788953</v>
      </c>
    </row>
    <row r="100" spans="1:3" x14ac:dyDescent="0.25">
      <c r="A100" t="e">
        <f>- บางจาก - การสื่อสารแห่งประเทศไทย</f>
        <v>#NAME?</v>
      </c>
      <c r="B100">
        <v>100.5663481</v>
      </c>
      <c r="C100">
        <v>13.8910296</v>
      </c>
    </row>
    <row r="101" spans="1:3" x14ac:dyDescent="0.25">
      <c r="A101" t="e">
        <f>- บางจาก - นิมิตรใหม่</f>
        <v>#NAME?</v>
      </c>
      <c r="B101">
        <v>100.7327781</v>
      </c>
      <c r="C101">
        <v>13.8488411</v>
      </c>
    </row>
    <row r="102" spans="1:3" x14ac:dyDescent="0.25">
      <c r="A102" t="e">
        <f>- บางจาก - สวัสดิการทหารอากาศ</f>
        <v>#NAME?</v>
      </c>
      <c r="B102">
        <v>100.59640570000001</v>
      </c>
      <c r="C102">
        <v>13.892350499999999</v>
      </c>
    </row>
    <row r="103" spans="1:3" x14ac:dyDescent="0.25">
      <c r="A103" t="s">
        <v>814</v>
      </c>
      <c r="B103">
        <v>100.3706938</v>
      </c>
      <c r="C103">
        <v>13.787638299999999</v>
      </c>
    </row>
    <row r="104" spans="1:3" x14ac:dyDescent="0.25">
      <c r="A104" t="e">
        <f>- บางจาก - เพิ่มสิน-ออเงิน</f>
        <v>#NAME?</v>
      </c>
      <c r="B104">
        <v>100.6330033</v>
      </c>
      <c r="C104">
        <v>13.8996203</v>
      </c>
    </row>
    <row r="105" spans="1:3" x14ac:dyDescent="0.25">
      <c r="A105" t="e">
        <f>- บางจาก - โกสุมรวมใจ</f>
        <v>#NAME?</v>
      </c>
      <c r="B105">
        <v>100.5802431</v>
      </c>
      <c r="C105">
        <v>13.906027099999999</v>
      </c>
    </row>
    <row r="106" spans="1:3" x14ac:dyDescent="0.25">
      <c r="A106" t="s">
        <v>817</v>
      </c>
      <c r="B106">
        <v>100.81626489999999</v>
      </c>
      <c r="C106">
        <v>13.808908799999999</v>
      </c>
    </row>
    <row r="107" spans="1:3" x14ac:dyDescent="0.25">
      <c r="A107" t="e">
        <f>- หจก. ไพรัตน์ปิโตรเลียม</f>
        <v>#NAME?</v>
      </c>
      <c r="B107">
        <v>100.8448526</v>
      </c>
      <c r="C107">
        <v>13.7015706</v>
      </c>
    </row>
    <row r="108" spans="1:3" x14ac:dyDescent="0.25">
      <c r="A108" t="e">
        <f>- บางจาก - สายไหม</f>
        <v>#NAME?</v>
      </c>
      <c r="B108">
        <v>100.6749714</v>
      </c>
      <c r="C108">
        <v>13.9102541</v>
      </c>
    </row>
    <row r="109" spans="1:3" x14ac:dyDescent="0.25">
      <c r="A109" t="s">
        <v>821</v>
      </c>
      <c r="B109">
        <v>100.8403563</v>
      </c>
      <c r="C109">
        <v>13.806855799999999</v>
      </c>
    </row>
    <row r="110" spans="1:3" x14ac:dyDescent="0.25">
      <c r="A110" t="e">
        <f>- หจก. ไอ.เอส เลียบวารี</f>
        <v>#NAME?</v>
      </c>
      <c r="B110">
        <v>100.85516560000001</v>
      </c>
      <c r="C110">
        <v>13.855940199999999</v>
      </c>
    </row>
    <row r="111" spans="1:3" x14ac:dyDescent="0.25">
      <c r="A111" t="e">
        <f>- สกก. หนองจอก</f>
        <v>#NAME?</v>
      </c>
      <c r="B111">
        <v>100.90208320000001</v>
      </c>
      <c r="C111">
        <v>13.838834800000001</v>
      </c>
    </row>
    <row r="112" spans="1:3" x14ac:dyDescent="0.25">
      <c r="A112" t="e">
        <f>- บางจาก - ทางรถไฟสายเก่า</f>
        <v>#NAME?</v>
      </c>
      <c r="B112">
        <v>100.59254919999999</v>
      </c>
      <c r="C112">
        <v>13.6586944</v>
      </c>
    </row>
    <row r="113" spans="1:3" x14ac:dyDescent="0.25">
      <c r="A113" t="e">
        <f>- บางจาก - ปู่เจ้า</f>
        <v>#NAME?</v>
      </c>
      <c r="B113">
        <v>100.57318739999999</v>
      </c>
      <c r="C113">
        <v>13.6471675</v>
      </c>
    </row>
    <row r="114" spans="1:3" x14ac:dyDescent="0.25">
      <c r="A114" t="e">
        <f>- บางจาก - แบริ่ง</f>
        <v>#NAME?</v>
      </c>
      <c r="B114">
        <v>100.6108892</v>
      </c>
      <c r="C114">
        <v>13.654837499999999</v>
      </c>
    </row>
    <row r="115" spans="1:3" x14ac:dyDescent="0.25">
      <c r="A115" t="s">
        <v>828</v>
      </c>
      <c r="B115">
        <v>100.57318739999999</v>
      </c>
      <c r="C115">
        <v>13.6471675</v>
      </c>
    </row>
    <row r="116" spans="1:3" x14ac:dyDescent="0.25">
      <c r="A116" t="s">
        <v>830</v>
      </c>
      <c r="B116">
        <v>100.5214229</v>
      </c>
      <c r="C116">
        <v>13.6524889</v>
      </c>
    </row>
    <row r="117" spans="1:3" x14ac:dyDescent="0.25">
      <c r="A117" t="e">
        <f>- บางจาก - ศรีนครินทร์</f>
        <v>#NAME?</v>
      </c>
      <c r="B117">
        <v>100.637451</v>
      </c>
      <c r="C117">
        <v>13.645699799999999</v>
      </c>
    </row>
    <row r="118" spans="1:3" x14ac:dyDescent="0.25">
      <c r="A118" t="e">
        <f>- บางจาก - วัดด่านสำโรง</f>
        <v>#NAME?</v>
      </c>
      <c r="B118">
        <v>100.5970679</v>
      </c>
      <c r="C118">
        <v>13.649446599999999</v>
      </c>
    </row>
    <row r="119" spans="1:3" x14ac:dyDescent="0.25">
      <c r="A119" t="e">
        <f>- บางจาก - หนามแดง</f>
        <v>#NAME?</v>
      </c>
      <c r="B119">
        <v>100.6853797</v>
      </c>
      <c r="C119">
        <v>13.6480292</v>
      </c>
    </row>
    <row r="120" spans="1:3" x14ac:dyDescent="0.25">
      <c r="A120" t="s">
        <v>835</v>
      </c>
      <c r="B120">
        <v>100.5985635</v>
      </c>
      <c r="C120">
        <v>13.599862099999999</v>
      </c>
    </row>
    <row r="121" spans="1:3" x14ac:dyDescent="0.25">
      <c r="A121" t="e">
        <f>- บางจาก - ปากน้ำ</f>
        <v>#NAME?</v>
      </c>
      <c r="B121">
        <v>100.5985635</v>
      </c>
      <c r="C121">
        <v>13.599862099999999</v>
      </c>
    </row>
    <row r="122" spans="1:3" x14ac:dyDescent="0.25">
      <c r="A122" t="e">
        <f>- บางจาก - กิ่งแก้ว</f>
        <v>#NAME?</v>
      </c>
      <c r="B122">
        <v>100.7224837</v>
      </c>
      <c r="C122">
        <v>13.676705399999999</v>
      </c>
    </row>
    <row r="123" spans="1:3" x14ac:dyDescent="0.25">
      <c r="A123" t="e">
        <f>- บางจาก - เทพารักษ์ กม.9</f>
        <v>#NAME?</v>
      </c>
      <c r="B123">
        <v>100.670534</v>
      </c>
      <c r="C123">
        <v>13.611027999999999</v>
      </c>
    </row>
    <row r="124" spans="1:3" x14ac:dyDescent="0.25">
      <c r="A124" t="e">
        <f>- บางจาก - บางนา-ตราด กม.13</f>
        <v>#NAME?</v>
      </c>
      <c r="B124">
        <v>100.7159</v>
      </c>
      <c r="C124">
        <v>13.631835000000001</v>
      </c>
    </row>
    <row r="125" spans="1:3" x14ac:dyDescent="0.25">
      <c r="A125" t="e">
        <f>- บางจาก - บางพลี</f>
        <v>#NAME?</v>
      </c>
      <c r="B125">
        <v>100.7068393</v>
      </c>
      <c r="C125">
        <v>13.6069253</v>
      </c>
    </row>
    <row r="126" spans="1:3" x14ac:dyDescent="0.25">
      <c r="A126" t="e">
        <f>- บจก. บี.ซี. ปิโตรเลียม</f>
        <v>#NAME?</v>
      </c>
      <c r="B126">
        <v>100.60337939999999</v>
      </c>
      <c r="C126">
        <v>13.5744814</v>
      </c>
    </row>
    <row r="127" spans="1:3" x14ac:dyDescent="0.25">
      <c r="A127" t="e">
        <f>- บางจาก - เทพารักษ์ กม.11</f>
        <v>#NAME?</v>
      </c>
      <c r="B127">
        <v>100.6920841</v>
      </c>
      <c r="C127">
        <v>13.606325699999999</v>
      </c>
    </row>
    <row r="128" spans="1:3" x14ac:dyDescent="0.25">
      <c r="A128" t="e">
        <f>- บางจาก - บางพลีใหญ่</f>
        <v>#NAME?</v>
      </c>
      <c r="B128">
        <v>100.7000077</v>
      </c>
      <c r="C128">
        <v>13.6040752</v>
      </c>
    </row>
    <row r="129" spans="1:3" x14ac:dyDescent="0.25">
      <c r="A129" t="e">
        <f>- บจก. ปิยะการปิโตรเลียม</f>
        <v>#NAME?</v>
      </c>
      <c r="B129">
        <v>100.6539561</v>
      </c>
      <c r="C129">
        <v>13.5697504</v>
      </c>
    </row>
    <row r="130" spans="1:3" x14ac:dyDescent="0.25">
      <c r="A130" t="e">
        <f>- บจก. เค เอ เอส ออยล์</f>
        <v>#NAME?</v>
      </c>
      <c r="B130">
        <v>100.8030737</v>
      </c>
      <c r="C130">
        <v>13.668982400000001</v>
      </c>
    </row>
    <row r="131" spans="1:3" x14ac:dyDescent="0.25">
      <c r="A131" t="e">
        <f>- บางจาก - บางปู</f>
        <v>#NAME?</v>
      </c>
      <c r="B131">
        <v>100.6549268</v>
      </c>
      <c r="C131">
        <v>13.5172594</v>
      </c>
    </row>
    <row r="132" spans="1:3" x14ac:dyDescent="0.25">
      <c r="A132" t="s">
        <v>847</v>
      </c>
      <c r="B132">
        <v>100.8030737</v>
      </c>
      <c r="C132">
        <v>13.668982400000001</v>
      </c>
    </row>
    <row r="133" spans="1:3" x14ac:dyDescent="0.25">
      <c r="A133" t="e">
        <f>- บางจาก - เคหะบางพลี</f>
        <v>#NAME?</v>
      </c>
      <c r="B133">
        <v>100.8009539</v>
      </c>
      <c r="C133">
        <v>13.5816512</v>
      </c>
    </row>
    <row r="134" spans="1:3" x14ac:dyDescent="0.25">
      <c r="A134" t="e">
        <f>- บางจาก - บางนา-ตราด กม.27</f>
        <v>#NAME?</v>
      </c>
      <c r="B134">
        <v>100.8030737</v>
      </c>
      <c r="C134">
        <v>13.668982400000001</v>
      </c>
    </row>
    <row r="135" spans="1:3" x14ac:dyDescent="0.25">
      <c r="A135" t="e">
        <f>- บจก. ร่ำรวยทรัพย์ปิโตรเลียม</f>
        <v>#NAME?</v>
      </c>
      <c r="B135">
        <v>100.8305168</v>
      </c>
      <c r="C135">
        <v>13.5047651</v>
      </c>
    </row>
    <row r="136" spans="1:3" x14ac:dyDescent="0.25">
      <c r="A136" t="e">
        <f>- บางจาก - เมืองสมุทรสาคร</f>
        <v>#NAME?</v>
      </c>
      <c r="B136">
        <v>100.35263550000001</v>
      </c>
      <c r="C136">
        <v>13.6220797</v>
      </c>
    </row>
    <row r="137" spans="1:3" x14ac:dyDescent="0.25">
      <c r="A137" t="e">
        <f>- บางจาก - อ้อมน้อย</f>
        <v>#NAME?</v>
      </c>
      <c r="B137">
        <v>100.3057665</v>
      </c>
      <c r="C137">
        <v>13.705921</v>
      </c>
    </row>
    <row r="138" spans="1:3" x14ac:dyDescent="0.25">
      <c r="A138" t="e">
        <f>- บางจาก - มหาชัย</f>
        <v>#NAME?</v>
      </c>
      <c r="B138">
        <v>100.3352481</v>
      </c>
      <c r="C138">
        <v>13.5917236</v>
      </c>
    </row>
    <row r="139" spans="1:3" x14ac:dyDescent="0.25">
      <c r="A139" t="e">
        <f>- บางจาก - เอกชัย</f>
        <v>#NAME?</v>
      </c>
      <c r="B139">
        <v>100.33451119999999</v>
      </c>
      <c r="C139">
        <v>13.597587000000001</v>
      </c>
    </row>
    <row r="140" spans="1:3" x14ac:dyDescent="0.25">
      <c r="A140" t="e">
        <f ca="1">- บจก. สมนึกธุรกิจ(1994)</f>
        <v>#NAME?</v>
      </c>
      <c r="B140">
        <v>100.2815135</v>
      </c>
      <c r="C140">
        <v>13.5932409</v>
      </c>
    </row>
    <row r="141" spans="1:3" x14ac:dyDescent="0.25">
      <c r="A141" t="e">
        <f>- สก. นิคมสมุทรสาคร</f>
        <v>#NAME?</v>
      </c>
      <c r="B141">
        <v>100.36562840000001</v>
      </c>
      <c r="C141">
        <v>13.577772400000001</v>
      </c>
    </row>
    <row r="142" spans="1:3" x14ac:dyDescent="0.25">
      <c r="A142" t="e">
        <f>- หจก. ทรัพย์มั่นคงบริการ</f>
        <v>#NAME?</v>
      </c>
      <c r="B142">
        <v>100.38611040000001</v>
      </c>
      <c r="C142">
        <v>13.6496885</v>
      </c>
    </row>
    <row r="143" spans="1:3" x14ac:dyDescent="0.25">
      <c r="A143" t="e">
        <f>- บางจาก - คลองครุ</f>
        <v>#NAME?</v>
      </c>
      <c r="B143">
        <v>100.2723659</v>
      </c>
      <c r="C143">
        <v>13.5719292</v>
      </c>
    </row>
    <row r="144" spans="1:3" x14ac:dyDescent="0.25">
      <c r="A144" t="e">
        <f>- บจก. โชคมหาชัย</f>
        <v>#NAME?</v>
      </c>
      <c r="B144">
        <v>100.2921918</v>
      </c>
      <c r="C144">
        <v>13.5358979</v>
      </c>
    </row>
    <row r="145" spans="1:3" x14ac:dyDescent="0.25">
      <c r="A145" t="e">
        <f>- บจก. สัมฤทธิผลปิโตรเลียม</f>
        <v>#NAME?</v>
      </c>
      <c r="B145">
        <v>100.1899578</v>
      </c>
      <c r="C145">
        <v>13.6326027</v>
      </c>
    </row>
    <row r="146" spans="1:3" x14ac:dyDescent="0.25">
      <c r="A146" t="e">
        <f>- บจก. ชิดบุญ</f>
        <v>#NAME?</v>
      </c>
      <c r="B146">
        <v>100.2127933</v>
      </c>
      <c r="C146">
        <v>13.533937099999999</v>
      </c>
    </row>
    <row r="147" spans="1:3" x14ac:dyDescent="0.25">
      <c r="A147" t="e">
        <f>- หจก. หลักสองออยล์</f>
        <v>#NAME?</v>
      </c>
      <c r="B147">
        <v>100.27122970000001</v>
      </c>
      <c r="C147">
        <v>13.6655807</v>
      </c>
    </row>
    <row r="148" spans="1:3" x14ac:dyDescent="0.25">
      <c r="A148" t="e">
        <f>- บางจาก - บางกระเจ้า</f>
        <v>#NAME?</v>
      </c>
      <c r="B148">
        <v>100.2127933</v>
      </c>
      <c r="C148">
        <v>13.533937099999999</v>
      </c>
    </row>
    <row r="149" spans="1:3" x14ac:dyDescent="0.25">
      <c r="A149" t="e">
        <f>- หจก. สุริวงษ์ออยล์</f>
        <v>#NAME?</v>
      </c>
      <c r="B149">
        <v>100.090084</v>
      </c>
      <c r="C149">
        <v>13.651449</v>
      </c>
    </row>
    <row r="150" spans="1:3" x14ac:dyDescent="0.25">
      <c r="A150" t="e">
        <f>- สกก. บ้านแพ้ว</f>
        <v>#NAME?</v>
      </c>
      <c r="B150">
        <v>100.090084</v>
      </c>
      <c r="C150">
        <v>13.651449</v>
      </c>
    </row>
    <row r="151" spans="1:3" x14ac:dyDescent="0.25">
      <c r="A151" t="s">
        <v>865</v>
      </c>
      <c r="B151">
        <v>100.1013066</v>
      </c>
      <c r="C151">
        <v>13.4762506</v>
      </c>
    </row>
    <row r="152" spans="1:3" x14ac:dyDescent="0.25">
      <c r="A152" t="e">
        <f>- บางจาก - นาโคก</f>
        <v>#NAME?</v>
      </c>
      <c r="B152">
        <v>100.09577040000001</v>
      </c>
      <c r="C152">
        <v>13.4605336</v>
      </c>
    </row>
    <row r="153" spans="1:3" x14ac:dyDescent="0.25">
      <c r="A153" t="e">
        <f>- บางจาก - เทิดพระเกียรติ</f>
        <v>#NAME?</v>
      </c>
      <c r="B153">
        <v>100.477322</v>
      </c>
      <c r="C153">
        <v>13.8027079</v>
      </c>
    </row>
    <row r="154" spans="1:3" x14ac:dyDescent="0.25">
      <c r="A154" t="s">
        <v>869</v>
      </c>
      <c r="B154">
        <v>100.500866</v>
      </c>
      <c r="C154">
        <v>13.831709999999999</v>
      </c>
    </row>
    <row r="155" spans="1:3" x14ac:dyDescent="0.25">
      <c r="A155" t="e">
        <f>- สกก. บางกรวย</f>
        <v>#NAME?</v>
      </c>
      <c r="B155">
        <v>100.4423</v>
      </c>
      <c r="C155">
        <v>13.8094699</v>
      </c>
    </row>
    <row r="156" spans="1:3" x14ac:dyDescent="0.25">
      <c r="A156" t="s">
        <v>872</v>
      </c>
      <c r="B156">
        <v>100.512474</v>
      </c>
      <c r="C156">
        <v>13.819044</v>
      </c>
    </row>
    <row r="157" spans="1:3" x14ac:dyDescent="0.25">
      <c r="A157" t="e">
        <f>- หจก. กรีนเอิร์ธ ปิโตรเลียม (ประเทศไทย)</f>
        <v>#NAME?</v>
      </c>
      <c r="B157">
        <v>100.5109396</v>
      </c>
      <c r="C157">
        <v>13.842998</v>
      </c>
    </row>
    <row r="158" spans="1:3" x14ac:dyDescent="0.25">
      <c r="A158" t="e">
        <f>- บางจาก - แคราย</f>
        <v>#NAME?</v>
      </c>
      <c r="B158">
        <v>100.5173422</v>
      </c>
      <c r="C158">
        <v>13.871219399999999</v>
      </c>
    </row>
    <row r="159" spans="1:3" x14ac:dyDescent="0.25">
      <c r="A159" t="e">
        <f>- บางจาก - เรวดี</f>
        <v>#NAME?</v>
      </c>
      <c r="B159">
        <v>100.5109396</v>
      </c>
      <c r="C159">
        <v>13.842998</v>
      </c>
    </row>
    <row r="160" spans="1:3" x14ac:dyDescent="0.25">
      <c r="A160" t="e">
        <f>- บางจาก - ประชาชื่น</f>
        <v>#NAME?</v>
      </c>
      <c r="B160">
        <v>100.54950650000001</v>
      </c>
      <c r="C160">
        <v>13.875045699999999</v>
      </c>
    </row>
    <row r="161" spans="1:3" x14ac:dyDescent="0.25">
      <c r="A161" t="e">
        <f>- บางจาก - บางกรวย-บางบัวทอง</f>
        <v>#NAME?</v>
      </c>
      <c r="B161">
        <v>100.436744</v>
      </c>
      <c r="C161">
        <v>13.848826799999999</v>
      </c>
    </row>
    <row r="162" spans="1:3" x14ac:dyDescent="0.25">
      <c r="A162" t="e">
        <f>- บางจาก - รัตนาธิเบศร์</f>
        <v>#NAME?</v>
      </c>
      <c r="B162">
        <v>100.4603639</v>
      </c>
      <c r="C162">
        <v>13.8730663</v>
      </c>
    </row>
    <row r="163" spans="1:3" x14ac:dyDescent="0.25">
      <c r="A163" t="e">
        <f>- บางจาก - แจ้งวัฒนะ</f>
        <v>#NAME?</v>
      </c>
      <c r="B163">
        <v>100.51296309999999</v>
      </c>
      <c r="C163">
        <v>13.9067908</v>
      </c>
    </row>
    <row r="164" spans="1:3" x14ac:dyDescent="0.25">
      <c r="A164" t="e">
        <f>- บจก. ไอ.อี. เทรดดิ้ง</f>
        <v>#NAME?</v>
      </c>
      <c r="B164">
        <v>100.5232453</v>
      </c>
      <c r="C164">
        <v>13.9239464</v>
      </c>
    </row>
    <row r="165" spans="1:3" x14ac:dyDescent="0.25">
      <c r="A165" t="s">
        <v>881</v>
      </c>
      <c r="B165">
        <v>100.45070800000001</v>
      </c>
      <c r="C165">
        <v>13.8847079</v>
      </c>
    </row>
    <row r="166" spans="1:3" x14ac:dyDescent="0.25">
      <c r="A166" t="e">
        <f>- บางจาก - ติวานนท์</f>
        <v>#NAME?</v>
      </c>
      <c r="B166">
        <v>100.53950500000001</v>
      </c>
      <c r="C166">
        <v>13.9374915</v>
      </c>
    </row>
    <row r="167" spans="1:3" x14ac:dyDescent="0.25">
      <c r="A167" t="e">
        <f>- บางจาก - ไทรน้อย</f>
        <v>#NAME?</v>
      </c>
      <c r="B167">
        <v>100.40876900000001</v>
      </c>
      <c r="C167">
        <v>13.927756</v>
      </c>
    </row>
    <row r="168" spans="1:3" x14ac:dyDescent="0.25">
      <c r="A168" t="s">
        <v>885</v>
      </c>
      <c r="B168">
        <v>100.3270627</v>
      </c>
      <c r="C168">
        <v>14.0627557</v>
      </c>
    </row>
    <row r="169" spans="1:3" x14ac:dyDescent="0.25">
      <c r="A169" t="e">
        <f>- บจก. บ่อน้ำมัน</f>
        <v>#NAME?</v>
      </c>
      <c r="B169">
        <v>100.64227440000001</v>
      </c>
      <c r="C169">
        <v>13.9415207</v>
      </c>
    </row>
    <row r="170" spans="1:3" x14ac:dyDescent="0.25">
      <c r="A170" t="e">
        <f>- สกก. ลำลูกกา</f>
        <v>#NAME?</v>
      </c>
      <c r="B170">
        <v>100.73013090000001</v>
      </c>
      <c r="C170">
        <v>13.9342516</v>
      </c>
    </row>
    <row r="171" spans="1:3" x14ac:dyDescent="0.25">
      <c r="A171" t="s">
        <v>889</v>
      </c>
      <c r="B171">
        <v>100.5926293</v>
      </c>
      <c r="C171">
        <v>13.984315799999999</v>
      </c>
    </row>
    <row r="172" spans="1:3" x14ac:dyDescent="0.25">
      <c r="A172" t="s">
        <v>891</v>
      </c>
      <c r="B172">
        <v>100.6393808</v>
      </c>
      <c r="C172">
        <v>13.9331689</v>
      </c>
    </row>
    <row r="173" spans="1:3" x14ac:dyDescent="0.25">
      <c r="A173" t="e">
        <f>- บางจาก - ชวนชื่น</f>
        <v>#NAME?</v>
      </c>
      <c r="B173">
        <v>100.5323966</v>
      </c>
      <c r="C173">
        <v>13.997617399999999</v>
      </c>
    </row>
    <row r="174" spans="1:3" x14ac:dyDescent="0.25">
      <c r="A174" t="e">
        <f>- บจก. ลิ้มเจริญผล</f>
        <v>#NAME?</v>
      </c>
      <c r="B174">
        <v>100.5819877</v>
      </c>
      <c r="C174">
        <v>13.9908065</v>
      </c>
    </row>
    <row r="175" spans="1:3" x14ac:dyDescent="0.25">
      <c r="A175" t="e">
        <f>- บจก. ร่ำรวย ปิโตรเลียม</f>
        <v>#NAME?</v>
      </c>
      <c r="B175">
        <v>100.6399998</v>
      </c>
      <c r="C175">
        <v>13.9896671</v>
      </c>
    </row>
    <row r="176" spans="1:3" x14ac:dyDescent="0.25">
      <c r="A176" t="e">
        <f>- บางจาก - สวัสดิการศูนย์ฝึกอบรมวิศวกรรมเกษตรบางพูน</f>
        <v>#NAME?</v>
      </c>
      <c r="B176">
        <v>100.5779776</v>
      </c>
      <c r="C176">
        <v>13.992792700000001</v>
      </c>
    </row>
    <row r="177" spans="1:3" x14ac:dyDescent="0.25">
      <c r="A177" t="e">
        <f>- บางจาก - พัฒนสัมพันธ์</f>
        <v>#NAME?</v>
      </c>
      <c r="B177">
        <v>100.5284209</v>
      </c>
      <c r="C177">
        <v>14.022289199999999</v>
      </c>
    </row>
    <row r="178" spans="1:3" x14ac:dyDescent="0.25">
      <c r="A178" t="e">
        <f>- หจก. ส.แก้วจินดาลักษณ์</f>
        <v>#NAME?</v>
      </c>
      <c r="B178">
        <v>100.487627</v>
      </c>
      <c r="C178">
        <v>14.025897000000001</v>
      </c>
    </row>
    <row r="179" spans="1:3" x14ac:dyDescent="0.25">
      <c r="A179" t="e">
        <f>- บางจาก - พหลโยธิน กม.38</f>
        <v>#NAME?</v>
      </c>
      <c r="B179">
        <v>100.6175576</v>
      </c>
      <c r="C179">
        <v>14.0722627</v>
      </c>
    </row>
    <row r="180" spans="1:3" x14ac:dyDescent="0.25">
      <c r="A180" t="e">
        <f>- หจก. พี.ดี. ปิโตรเลียม</f>
        <v>#NAME?</v>
      </c>
      <c r="B180">
        <v>100.3445389</v>
      </c>
      <c r="C180">
        <v>14.048440299999999</v>
      </c>
    </row>
    <row r="181" spans="1:3" x14ac:dyDescent="0.25">
      <c r="A181" t="e">
        <f>- สกก. ลาดหลุมแก้วพัฒนา</f>
        <v>#NAME?</v>
      </c>
      <c r="B181">
        <v>100.38347899999999</v>
      </c>
      <c r="C181">
        <v>14.072972800000001</v>
      </c>
    </row>
    <row r="182" spans="1:3" x14ac:dyDescent="0.25">
      <c r="A182" t="e">
        <f>- สกก. คลองหลวง</f>
        <v>#NAME?</v>
      </c>
      <c r="B182">
        <v>100.6367824</v>
      </c>
      <c r="C182">
        <v>14.065365699999999</v>
      </c>
    </row>
    <row r="183" spans="1:3" x14ac:dyDescent="0.25">
      <c r="A183" t="e">
        <f>- สก. เครดิตยูเนี่ยนมงคลเศรษฐี</f>
        <v>#NAME?</v>
      </c>
      <c r="B183">
        <v>100.6367824</v>
      </c>
      <c r="C183">
        <v>14.065365699999999</v>
      </c>
    </row>
    <row r="184" spans="1:3" x14ac:dyDescent="0.25">
      <c r="A184" t="e">
        <f>- หจก. สหรุ่งเรืองออยล์</f>
        <v>#NAME?</v>
      </c>
      <c r="B184">
        <v>100.695009</v>
      </c>
      <c r="C184">
        <v>14.0669807</v>
      </c>
    </row>
    <row r="185" spans="1:3" x14ac:dyDescent="0.25">
      <c r="A185" t="e">
        <f>- สกก. สามโคก</f>
        <v>#NAME?</v>
      </c>
      <c r="B185">
        <v>100.52021209999999</v>
      </c>
      <c r="C185">
        <v>14.0819773</v>
      </c>
    </row>
    <row r="186" spans="1:3" x14ac:dyDescent="0.25">
      <c r="A186" t="e">
        <f>- หจก. สัมฤทธิ์ออยล์</f>
        <v>#NAME?</v>
      </c>
      <c r="B186">
        <v>100.78028500000001</v>
      </c>
      <c r="C186">
        <v>14.035553999999999</v>
      </c>
    </row>
    <row r="187" spans="1:3" x14ac:dyDescent="0.25">
      <c r="A187" t="e">
        <f>- หจก. ทวีวัตร์เซอร์วิส</f>
        <v>#NAME?</v>
      </c>
      <c r="B187">
        <v>100.50541130000001</v>
      </c>
      <c r="C187">
        <v>14.118775299999999</v>
      </c>
    </row>
    <row r="188" spans="1:3" x14ac:dyDescent="0.25">
      <c r="A188" t="e">
        <f>- บางจาก - นวนคร</f>
        <v>#NAME?</v>
      </c>
      <c r="B188">
        <v>100.6173324</v>
      </c>
      <c r="C188">
        <v>14.0636691</v>
      </c>
    </row>
    <row r="189" spans="1:3" x14ac:dyDescent="0.25">
      <c r="A189" t="e">
        <f>- สก. การเช่าซื้อที่ดินธัญบุรี</f>
        <v>#NAME?</v>
      </c>
      <c r="B189">
        <v>100.8565689</v>
      </c>
      <c r="C189">
        <v>14.063196400000001</v>
      </c>
    </row>
    <row r="190" spans="1:3" x14ac:dyDescent="0.25">
      <c r="A190" t="s">
        <v>909</v>
      </c>
      <c r="B190">
        <v>100.7520658</v>
      </c>
      <c r="C190">
        <v>14.122628799999999</v>
      </c>
    </row>
    <row r="191" spans="1:3" x14ac:dyDescent="0.25">
      <c r="A191" t="e">
        <f>- หจก. ช.รุ่งรัตน์บริการ</f>
        <v>#NAME?</v>
      </c>
      <c r="B191">
        <v>100.8239255</v>
      </c>
      <c r="C191">
        <v>14.1738119</v>
      </c>
    </row>
    <row r="192" spans="1:3" x14ac:dyDescent="0.25">
      <c r="A192" t="e">
        <f>- บางจาก - ประตูน้ำพระอินทร์</f>
        <v>#NAME?</v>
      </c>
      <c r="B192">
        <v>99.437020099999998</v>
      </c>
      <c r="C192">
        <v>16.585379799999998</v>
      </c>
    </row>
    <row r="193" spans="1:3" x14ac:dyDescent="0.25">
      <c r="A193" t="e">
        <f>- บางจาก - คลังบางปะอิน</f>
        <v>#NAME?</v>
      </c>
      <c r="B193">
        <v>100.5467749</v>
      </c>
      <c r="C193">
        <v>14.1673229</v>
      </c>
    </row>
    <row r="194" spans="1:3" x14ac:dyDescent="0.25">
      <c r="A194" t="e">
        <f>- สกก. ปฏิรูปที่ดินลาดบัวหลวง</f>
        <v>#NAME?</v>
      </c>
      <c r="B194">
        <v>100.3919033</v>
      </c>
      <c r="C194">
        <v>14.167219899999999</v>
      </c>
    </row>
    <row r="195" spans="1:3" x14ac:dyDescent="0.25">
      <c r="A195" t="e">
        <f>- สกก. บางปะอิน</f>
        <v>#NAME?</v>
      </c>
      <c r="B195">
        <v>100.6052342</v>
      </c>
      <c r="C195">
        <v>14.241934199999999</v>
      </c>
    </row>
    <row r="196" spans="1:3" x14ac:dyDescent="0.25">
      <c r="A196" t="s">
        <v>916</v>
      </c>
      <c r="B196">
        <v>100.7704969</v>
      </c>
      <c r="C196">
        <v>14.2574223</v>
      </c>
    </row>
    <row r="197" spans="1:3" x14ac:dyDescent="0.25">
      <c r="A197" t="e">
        <f>- บางจาก - สายเอเซีย</f>
        <v>#NAME?</v>
      </c>
      <c r="B197">
        <v>100.5367775</v>
      </c>
      <c r="C197">
        <v>14.246779099999999</v>
      </c>
    </row>
    <row r="198" spans="1:3" x14ac:dyDescent="0.25">
      <c r="A198" t="e">
        <f>- บางจาก - บางปะอิน</f>
        <v>#NAME?</v>
      </c>
      <c r="B198">
        <v>100.58856299999999</v>
      </c>
      <c r="C198">
        <v>14.2821157</v>
      </c>
    </row>
    <row r="199" spans="1:3" x14ac:dyDescent="0.25">
      <c r="A199" t="s">
        <v>920</v>
      </c>
      <c r="B199">
        <v>100.6140516</v>
      </c>
      <c r="C199">
        <v>14.324218</v>
      </c>
    </row>
    <row r="200" spans="1:3" x14ac:dyDescent="0.25">
      <c r="A200" t="e">
        <f>- บางจาก - เสนา</f>
        <v>#NAME?</v>
      </c>
      <c r="B200">
        <v>100.4192894</v>
      </c>
      <c r="C200">
        <v>14.3171348</v>
      </c>
    </row>
    <row r="201" spans="1:3" x14ac:dyDescent="0.25">
      <c r="A201" t="e">
        <f>- บจก. บ้านแพน เอนจิเนียริ่ง แอนด์ โฮลดิ้ง</f>
        <v>#NAME?</v>
      </c>
      <c r="B201">
        <v>100.4227992</v>
      </c>
      <c r="C201">
        <v>14.2949812</v>
      </c>
    </row>
    <row r="202" spans="1:3" x14ac:dyDescent="0.25">
      <c r="A202" t="e">
        <f>- สกก. เสนา</f>
        <v>#NAME?</v>
      </c>
      <c r="B202">
        <v>100.40032840000001</v>
      </c>
      <c r="C202">
        <v>14.295969100000001</v>
      </c>
    </row>
    <row r="203" spans="1:3" x14ac:dyDescent="0.25">
      <c r="A203" t="e">
        <f>- สกก. บางซ้าย</f>
        <v>#NAME?</v>
      </c>
      <c r="B203">
        <v>100.3217245</v>
      </c>
      <c r="C203">
        <v>14.3108936</v>
      </c>
    </row>
    <row r="204" spans="1:3" x14ac:dyDescent="0.25">
      <c r="A204" t="e">
        <f>- หจก. เจนจิรโฆษิต ปิโตรเลียม</f>
        <v>#NAME?</v>
      </c>
      <c r="B204">
        <v>100.54177679999999</v>
      </c>
      <c r="C204">
        <v>14.3506093</v>
      </c>
    </row>
    <row r="205" spans="1:3" x14ac:dyDescent="0.25">
      <c r="A205" t="e">
        <f>- บางจาก - บางบาล</f>
        <v>#NAME?</v>
      </c>
      <c r="B205">
        <v>100.47618970000001</v>
      </c>
      <c r="C205">
        <v>14.3873651</v>
      </c>
    </row>
    <row r="206" spans="1:3" x14ac:dyDescent="0.25">
      <c r="A206" t="e">
        <f>- สกก. ผักไห่</f>
        <v>#NAME?</v>
      </c>
      <c r="B206">
        <v>100.37786319999999</v>
      </c>
      <c r="C206">
        <v>14.457806700000001</v>
      </c>
    </row>
    <row r="207" spans="1:3" x14ac:dyDescent="0.25">
      <c r="A207" t="e">
        <f>- บจก. พงษ์สุภาพรออยล์</f>
        <v>#NAME?</v>
      </c>
      <c r="B207">
        <v>100.51794200000001</v>
      </c>
      <c r="C207">
        <v>14.5071829</v>
      </c>
    </row>
    <row r="208" spans="1:3" x14ac:dyDescent="0.25">
      <c r="A208" t="e">
        <f>- สหกรณ์ชุมชนเทศบาลตำบลท่าหลวง จำกัด</f>
        <v>#NAME?</v>
      </c>
      <c r="B208">
        <v>100.73447729999999</v>
      </c>
      <c r="C208">
        <v>14.5674685</v>
      </c>
    </row>
    <row r="209" spans="1:3" x14ac:dyDescent="0.25">
      <c r="A209" t="e">
        <f>- สกก. อุทัย</f>
        <v>#NAME?</v>
      </c>
      <c r="B209">
        <v>100.67102149999999</v>
      </c>
      <c r="C209">
        <v>14.363218699999999</v>
      </c>
    </row>
    <row r="210" spans="1:3" x14ac:dyDescent="0.25">
      <c r="A210" t="e">
        <f>- หจก. ป่าโมกปิโตรเลียม</f>
        <v>#NAME?</v>
      </c>
      <c r="B210">
        <v>100.46004379999999</v>
      </c>
      <c r="C210">
        <v>14.4944139</v>
      </c>
    </row>
    <row r="211" spans="1:3" x14ac:dyDescent="0.25">
      <c r="A211" t="e">
        <f>- หจก. ล.ศรีทองคำ</f>
        <v>#NAME?</v>
      </c>
      <c r="B211">
        <v>100.36833660000001</v>
      </c>
      <c r="C211">
        <v>14.522008899999999</v>
      </c>
    </row>
    <row r="212" spans="1:3" x14ac:dyDescent="0.25">
      <c r="A212" t="e">
        <f>- สกก. วิเศษชัยชาญ</f>
        <v>#NAME?</v>
      </c>
      <c r="B212">
        <v>100.35299000000001</v>
      </c>
      <c r="C212">
        <v>14.597758000000001</v>
      </c>
    </row>
    <row r="213" spans="1:3" x14ac:dyDescent="0.25">
      <c r="A213" t="e">
        <f>- สกก. ไชโย</f>
        <v>#NAME?</v>
      </c>
      <c r="B213">
        <v>100.4537057</v>
      </c>
      <c r="C213">
        <v>14.6413236</v>
      </c>
    </row>
    <row r="214" spans="1:3" x14ac:dyDescent="0.25">
      <c r="A214" t="e">
        <f>- หจก. เพิ่มทรัพย์ปิโตรเลียม</f>
        <v>#NAME?</v>
      </c>
      <c r="B214">
        <v>100.47119600000001</v>
      </c>
      <c r="C214">
        <v>14.663681</v>
      </c>
    </row>
    <row r="215" spans="1:3" x14ac:dyDescent="0.25">
      <c r="A215" t="e">
        <f>- สกก. โพธิ์ทอง</f>
        <v>#NAME?</v>
      </c>
      <c r="B215">
        <v>100.4115631</v>
      </c>
      <c r="C215">
        <v>14.6173275</v>
      </c>
    </row>
    <row r="216" spans="1:3" x14ac:dyDescent="0.25">
      <c r="A216" t="e">
        <f>- สกก. ปศุสัตว์อ่างทอง</f>
        <v>#NAME?</v>
      </c>
      <c r="B216">
        <v>100.31894389999999</v>
      </c>
      <c r="C216">
        <v>14.592446000000001</v>
      </c>
    </row>
    <row r="217" spans="1:3" x14ac:dyDescent="0.25">
      <c r="A217" t="e">
        <f>- บจก. ไชโยเจริญ ออยล์</f>
        <v>#NAME?</v>
      </c>
      <c r="B217">
        <v>100.4302316</v>
      </c>
      <c r="C217">
        <v>14.881661599999999</v>
      </c>
    </row>
    <row r="218" spans="1:3" x14ac:dyDescent="0.25">
      <c r="A218" t="e">
        <f>- สกก. แสวงหา</f>
        <v>#NAME?</v>
      </c>
      <c r="B218">
        <v>100.310501</v>
      </c>
      <c r="C218">
        <v>14.7600313</v>
      </c>
    </row>
    <row r="219" spans="1:3" x14ac:dyDescent="0.25">
      <c r="A219" t="s">
        <v>941</v>
      </c>
      <c r="B219">
        <v>100.48025610000001</v>
      </c>
      <c r="C219">
        <v>14.827389200000001</v>
      </c>
    </row>
    <row r="220" spans="1:3" x14ac:dyDescent="0.25">
      <c r="A220" t="e">
        <f>- สกก. นิคมสร้างตนเองเขตโคกตูม</f>
        <v>#NAME?</v>
      </c>
      <c r="B220">
        <v>100.82257319999999</v>
      </c>
      <c r="C220">
        <v>14.845846999999999</v>
      </c>
    </row>
    <row r="221" spans="1:3" x14ac:dyDescent="0.25">
      <c r="A221" t="e">
        <f>- สกก. พัฒนานิคม</f>
        <v>#NAME?</v>
      </c>
      <c r="B221">
        <v>100.91289949999999</v>
      </c>
      <c r="C221">
        <v>14.795520700000001</v>
      </c>
    </row>
    <row r="222" spans="1:3" x14ac:dyDescent="0.25">
      <c r="A222" t="e">
        <f>- สก. โคนมพัฒนานิคม</f>
        <v>#NAME?</v>
      </c>
      <c r="B222">
        <v>100.98022109999999</v>
      </c>
      <c r="C222">
        <v>14.8516142</v>
      </c>
    </row>
    <row r="223" spans="1:3" x14ac:dyDescent="0.25">
      <c r="A223" t="e">
        <f>- บางจาก - พัฒนานิคม</f>
        <v>#NAME?</v>
      </c>
      <c r="B223">
        <v>100.91289949999999</v>
      </c>
      <c r="C223">
        <v>14.795520700000001</v>
      </c>
    </row>
    <row r="224" spans="1:3" x14ac:dyDescent="0.25">
      <c r="A224" t="s">
        <v>946</v>
      </c>
      <c r="B224">
        <v>100.466281</v>
      </c>
      <c r="C224">
        <v>14.9152325</v>
      </c>
    </row>
    <row r="225" spans="1:3" x14ac:dyDescent="0.25">
      <c r="A225" t="e">
        <f>- หจก. วิฑูรย์ บริการ</f>
        <v>#NAME?</v>
      </c>
      <c r="B225">
        <v>100.98858</v>
      </c>
      <c r="C225">
        <v>14.996333399999999</v>
      </c>
    </row>
    <row r="226" spans="1:3" x14ac:dyDescent="0.25">
      <c r="A226" t="e">
        <f>- สกก. โคกสำโรง</f>
        <v>#NAME?</v>
      </c>
      <c r="B226">
        <v>100.5875722</v>
      </c>
      <c r="C226">
        <v>13.860222500000001</v>
      </c>
    </row>
    <row r="227" spans="1:3" x14ac:dyDescent="0.25">
      <c r="A227" t="e">
        <f>- หจก. ป.ธนพลค้าน้ำมัน</f>
        <v>#NAME?</v>
      </c>
      <c r="B227">
        <v>101.1632693</v>
      </c>
      <c r="C227">
        <v>15.1991149</v>
      </c>
    </row>
    <row r="228" spans="1:3" x14ac:dyDescent="0.25">
      <c r="A228" t="e">
        <f>- สกก. พรหมบุรี</f>
        <v>#NAME?</v>
      </c>
      <c r="B228">
        <v>100.4580603</v>
      </c>
      <c r="C228">
        <v>14.790536100000001</v>
      </c>
    </row>
    <row r="229" spans="1:3" x14ac:dyDescent="0.25">
      <c r="A229" t="e">
        <f>- สกก. ค่ายบางระจัน</f>
        <v>#NAME?</v>
      </c>
      <c r="B229">
        <v>100.2880581</v>
      </c>
      <c r="C229">
        <v>14.795605699999999</v>
      </c>
    </row>
    <row r="230" spans="1:3" x14ac:dyDescent="0.25">
      <c r="A230" t="e">
        <f>- สกก. เมืองสิงห์บุรี</f>
        <v>#NAME?</v>
      </c>
      <c r="B230">
        <v>100.4115631</v>
      </c>
      <c r="C230">
        <v>14.859176700000001</v>
      </c>
    </row>
    <row r="231" spans="1:3" x14ac:dyDescent="0.25">
      <c r="A231" t="e">
        <f>- สกก. บางระจัน</f>
        <v>#NAME?</v>
      </c>
      <c r="B231">
        <v>100.317519</v>
      </c>
      <c r="C231">
        <v>14.892485000000001</v>
      </c>
    </row>
    <row r="232" spans="1:3" x14ac:dyDescent="0.25">
      <c r="A232" t="e">
        <f>- บางจาก - สิงห์บุรี</f>
        <v>#NAME?</v>
      </c>
      <c r="B232">
        <v>100.36871979999999</v>
      </c>
      <c r="C232">
        <v>14.9669334</v>
      </c>
    </row>
    <row r="233" spans="1:3" x14ac:dyDescent="0.25">
      <c r="A233" t="e">
        <f>- บางจาก - อินทร์บุรี</f>
        <v>#NAME?</v>
      </c>
      <c r="B233">
        <v>100.3151009</v>
      </c>
      <c r="C233">
        <v>15.073644699999999</v>
      </c>
    </row>
    <row r="234" spans="1:3" x14ac:dyDescent="0.25">
      <c r="A234" t="s">
        <v>957</v>
      </c>
      <c r="B234">
        <v>99.912984499999993</v>
      </c>
      <c r="C234">
        <v>14.967928300000001</v>
      </c>
    </row>
    <row r="235" spans="1:3" x14ac:dyDescent="0.25">
      <c r="A235" t="s">
        <v>959</v>
      </c>
      <c r="B235">
        <v>100.00240839999999</v>
      </c>
      <c r="C235">
        <v>15.0101985</v>
      </c>
    </row>
    <row r="236" spans="1:3" x14ac:dyDescent="0.25">
      <c r="A236" t="e">
        <f>- สกก. หันคา</f>
        <v>#NAME?</v>
      </c>
      <c r="B236">
        <v>100.002928</v>
      </c>
      <c r="C236">
        <v>14.985365</v>
      </c>
    </row>
    <row r="237" spans="1:3" x14ac:dyDescent="0.25">
      <c r="A237" t="e">
        <f>- สกก. สรรคบุรี</f>
        <v>#NAME?</v>
      </c>
      <c r="B237">
        <v>100.11431760000001</v>
      </c>
      <c r="C237">
        <v>15.0514203</v>
      </c>
    </row>
    <row r="238" spans="1:3" x14ac:dyDescent="0.25">
      <c r="A238" t="e">
        <f>- สกก. เขื่อนเจ้าพระยา</f>
        <v>#NAME?</v>
      </c>
      <c r="B238">
        <v>100.2710902</v>
      </c>
      <c r="C238">
        <v>15.1205415</v>
      </c>
    </row>
    <row r="239" spans="1:3" x14ac:dyDescent="0.25">
      <c r="A239" t="e">
        <f>- สนง. สกก. สรรพยา</f>
        <v>#NAME?</v>
      </c>
      <c r="B239">
        <v>100.2353483</v>
      </c>
      <c r="C239">
        <v>15.1763552</v>
      </c>
    </row>
    <row r="240" spans="1:3" x14ac:dyDescent="0.25">
      <c r="A240" t="e">
        <f>- หจก. พรธงชัยปิโตรเลียม</f>
        <v>#NAME?</v>
      </c>
      <c r="B240">
        <v>100.14040199999999</v>
      </c>
      <c r="C240">
        <v>15.1961355</v>
      </c>
    </row>
    <row r="241" spans="1:3" x14ac:dyDescent="0.25">
      <c r="A241" t="e">
        <f>- สกก. เมืองชัยนาท</f>
        <v>#NAME?</v>
      </c>
      <c r="B241">
        <v>99.437020099999998</v>
      </c>
      <c r="C241">
        <v>16.585379799999998</v>
      </c>
    </row>
    <row r="242" spans="1:3" x14ac:dyDescent="0.25">
      <c r="A242" t="e">
        <f>- สกก. ทุ่งวัดสิงห์</f>
        <v>#NAME?</v>
      </c>
      <c r="B242">
        <v>100.0471549</v>
      </c>
      <c r="C242">
        <v>15.2162024</v>
      </c>
    </row>
    <row r="243" spans="1:3" x14ac:dyDescent="0.25">
      <c r="A243" t="e">
        <f>- สกก. วัดสิงห์</f>
        <v>#NAME?</v>
      </c>
      <c r="B243">
        <v>100.0471549</v>
      </c>
      <c r="C243">
        <v>15.2162024</v>
      </c>
    </row>
    <row r="244" spans="1:3" x14ac:dyDescent="0.25">
      <c r="A244" t="e">
        <f>- สกก. มโนรมย์</f>
        <v>#NAME?</v>
      </c>
      <c r="B244">
        <v>100.1863541</v>
      </c>
      <c r="C244">
        <v>15.295165000000001</v>
      </c>
    </row>
    <row r="245" spans="1:3" x14ac:dyDescent="0.25">
      <c r="A245" t="s">
        <v>969</v>
      </c>
      <c r="B245">
        <v>100.09752210000001</v>
      </c>
      <c r="C245">
        <v>15.289096900000001</v>
      </c>
    </row>
    <row r="246" spans="1:3" x14ac:dyDescent="0.25">
      <c r="A246" t="e">
        <f>- บางจาก - ศิลาดาน</f>
        <v>#NAME?</v>
      </c>
      <c r="B246">
        <v>100.1311163</v>
      </c>
      <c r="C246">
        <v>15.3222705</v>
      </c>
    </row>
    <row r="247" spans="1:3" x14ac:dyDescent="0.25">
      <c r="A247" t="e">
        <f>- สกก. เช่าซื้อที่ดินหนองเสือ</f>
        <v>#NAME?</v>
      </c>
      <c r="B247">
        <v>100.92419630000001</v>
      </c>
      <c r="C247">
        <v>14.2781191</v>
      </c>
    </row>
    <row r="248" spans="1:3" x14ac:dyDescent="0.25">
      <c r="A248" t="e">
        <f>- สกก. หนองแค</f>
        <v>#NAME?</v>
      </c>
      <c r="B248">
        <v>100.9072516</v>
      </c>
      <c r="C248">
        <v>14.341976900000001</v>
      </c>
    </row>
    <row r="249" spans="1:3" x14ac:dyDescent="0.25">
      <c r="A249" t="s">
        <v>974</v>
      </c>
      <c r="B249">
        <v>100.8732988</v>
      </c>
      <c r="C249">
        <v>14.3347669</v>
      </c>
    </row>
    <row r="250" spans="1:3" x14ac:dyDescent="0.25">
      <c r="A250" t="e">
        <f>- หจก. กสิกิจปิโตรเลียม</f>
        <v>#NAME?</v>
      </c>
      <c r="B250">
        <v>100.99429309999999</v>
      </c>
      <c r="C250">
        <v>14.3411524</v>
      </c>
    </row>
    <row r="251" spans="1:3" x14ac:dyDescent="0.25">
      <c r="A251" t="e">
        <f>- บางจาก - หินกอง</f>
        <v>#NAME?</v>
      </c>
      <c r="B251">
        <v>100.8901535</v>
      </c>
      <c r="C251">
        <v>14.403115100000001</v>
      </c>
    </row>
    <row r="252" spans="1:3" x14ac:dyDescent="0.25">
      <c r="A252" t="e">
        <f>- สกก. หนองแซง (สาขาตลาดกลาง)</f>
        <v>#NAME?</v>
      </c>
      <c r="B252">
        <v>100.8197519</v>
      </c>
      <c r="C252">
        <v>14.48089</v>
      </c>
    </row>
    <row r="253" spans="1:3" x14ac:dyDescent="0.25">
      <c r="A253" t="e">
        <f>- สกก. หนองแซง</f>
        <v>#NAME?</v>
      </c>
      <c r="B253">
        <v>100.7971845</v>
      </c>
      <c r="C253">
        <v>14.4819332</v>
      </c>
    </row>
    <row r="254" spans="1:3" x14ac:dyDescent="0.25">
      <c r="A254" t="e">
        <f>- บางจาก - เมืองสระบุรี</f>
        <v>#NAME?</v>
      </c>
      <c r="B254">
        <v>100.9129377</v>
      </c>
      <c r="C254">
        <v>14.5270641</v>
      </c>
    </row>
    <row r="255" spans="1:3" x14ac:dyDescent="0.25">
      <c r="A255" t="e">
        <f>- หจก. สวนดอกไม้ปิโตรเลียม</f>
        <v>#NAME?</v>
      </c>
      <c r="B255">
        <v>100.90503870000001</v>
      </c>
      <c r="C255">
        <v>14.530191500000001</v>
      </c>
    </row>
    <row r="256" spans="1:3" x14ac:dyDescent="0.25">
      <c r="A256" t="e">
        <f>- สกก. เมืองสระบุรี</f>
        <v>#NAME?</v>
      </c>
      <c r="B256">
        <v>100.9200893</v>
      </c>
      <c r="C256">
        <v>14.547088499999999</v>
      </c>
    </row>
    <row r="257" spans="1:3" x14ac:dyDescent="0.25">
      <c r="A257" t="e">
        <f>- บางจาก - แก่งคอย</f>
        <v>#NAME?</v>
      </c>
      <c r="B257">
        <v>100.9882365</v>
      </c>
      <c r="C257">
        <v>14.573666899999999</v>
      </c>
    </row>
    <row r="258" spans="1:3" x14ac:dyDescent="0.25">
      <c r="A258" t="e">
        <f>- ศูนย์สาธิตการตลาดเพื่อชุมชน ต.ห้วยป่าหวาย</f>
        <v>#NAME?</v>
      </c>
      <c r="B258">
        <v>100.8146004</v>
      </c>
      <c r="C258">
        <v>14.643638299999999</v>
      </c>
    </row>
    <row r="259" spans="1:3" x14ac:dyDescent="0.25">
      <c r="A259" t="e">
        <f>- สกก. หนองโดน</f>
        <v>#NAME?</v>
      </c>
      <c r="B259">
        <v>100.6985155</v>
      </c>
      <c r="C259">
        <v>14.6790319</v>
      </c>
    </row>
    <row r="260" spans="1:3" x14ac:dyDescent="0.25">
      <c r="A260" t="e">
        <f>- สกก. พระพุทธบาท</f>
        <v>#NAME?</v>
      </c>
      <c r="B260">
        <v>100.7436084</v>
      </c>
      <c r="C260">
        <v>14.7229554</v>
      </c>
    </row>
    <row r="261" spans="1:3" x14ac:dyDescent="0.25">
      <c r="A261" t="e">
        <f>- หจก. พระพุทธบาทธุรกิจ</f>
        <v>#NAME?</v>
      </c>
      <c r="B261">
        <v>100.7840904</v>
      </c>
      <c r="C261">
        <v>14.731633799999999</v>
      </c>
    </row>
    <row r="262" spans="1:3" x14ac:dyDescent="0.25">
      <c r="A262" t="e">
        <f>- สก. โคนมมวกเหล็ก</f>
        <v>#NAME?</v>
      </c>
      <c r="B262">
        <v>101.1813712</v>
      </c>
      <c r="C262">
        <v>14.629652200000001</v>
      </c>
    </row>
    <row r="263" spans="1:3" x14ac:dyDescent="0.25">
      <c r="A263" t="e">
        <f>- ศูนย์สาธิตการตลาดเพื่อชุมชนห้วยป่าหวาย (ถ่ำเต่า)</f>
        <v>#NAME?</v>
      </c>
      <c r="B263">
        <v>101.0372376</v>
      </c>
      <c r="C263">
        <v>14.686085200000001</v>
      </c>
    </row>
    <row r="264" spans="1:3" x14ac:dyDescent="0.25">
      <c r="A264" t="e">
        <f>- สก. โคนมมวกเหล็ก</f>
        <v>#NAME?</v>
      </c>
      <c r="B264">
        <v>101.2630734</v>
      </c>
      <c r="C264">
        <v>14.7908662</v>
      </c>
    </row>
    <row r="265" spans="1:3" x14ac:dyDescent="0.25">
      <c r="A265" t="e">
        <f>- สก. โคนมไทยมิลค์</f>
        <v>#NAME?</v>
      </c>
      <c r="B265">
        <v>101.4078964</v>
      </c>
      <c r="C265">
        <v>14.906756400000001</v>
      </c>
    </row>
    <row r="266" spans="1:3" x14ac:dyDescent="0.25">
      <c r="A266" t="e">
        <f>- กลุ่มเกษตรกรทำไร่ ตำบลพุคำจาน</f>
        <v>#NAME?</v>
      </c>
      <c r="B266">
        <v>100.792145</v>
      </c>
      <c r="C266">
        <v>14.724217700000001</v>
      </c>
    </row>
    <row r="267" spans="1:3" x14ac:dyDescent="0.25">
      <c r="A267" t="e">
        <f>- สกก. สองพี่น้อง</f>
        <v>#NAME?</v>
      </c>
      <c r="B267">
        <v>100.0371344</v>
      </c>
      <c r="C267">
        <v>14.2318414</v>
      </c>
    </row>
    <row r="268" spans="1:3" x14ac:dyDescent="0.25">
      <c r="A268" t="e">
        <f>- หจก. ดำรงเจริญบริการ</f>
        <v>#NAME?</v>
      </c>
      <c r="B268">
        <v>100.1357103</v>
      </c>
      <c r="C268">
        <v>14.290164000000001</v>
      </c>
    </row>
    <row r="269" spans="1:3" x14ac:dyDescent="0.25">
      <c r="A269" t="e">
        <f>- สกก. บางปลาม้า</f>
        <v>#NAME?</v>
      </c>
      <c r="B269">
        <v>100.1343425</v>
      </c>
      <c r="C269">
        <v>14.4116889</v>
      </c>
    </row>
    <row r="270" spans="1:3" x14ac:dyDescent="0.25">
      <c r="A270" t="e">
        <f>- สก. บริการเดินรถสุพรรณ</f>
        <v>#NAME?</v>
      </c>
      <c r="B270">
        <v>100.1397827</v>
      </c>
      <c r="C270">
        <v>14.4904583</v>
      </c>
    </row>
    <row r="271" spans="1:3" x14ac:dyDescent="0.25">
      <c r="A271" t="e">
        <f>- สกก. อู่ทอง</f>
        <v>#NAME?</v>
      </c>
      <c r="B271">
        <v>99.886784000000006</v>
      </c>
      <c r="C271">
        <v>14.3639534</v>
      </c>
    </row>
    <row r="272" spans="1:3" x14ac:dyDescent="0.25">
      <c r="A272" t="e">
        <f>- หจก. สมควรชัย</f>
        <v>#NAME?</v>
      </c>
      <c r="B272">
        <v>100.068189</v>
      </c>
      <c r="C272">
        <v>14.479961599999999</v>
      </c>
    </row>
    <row r="273" spans="1:3" x14ac:dyDescent="0.25">
      <c r="A273" t="e">
        <f>- บจก. สินลาวัลย์</f>
        <v>#NAME?</v>
      </c>
      <c r="B273">
        <v>100.1508853</v>
      </c>
      <c r="C273">
        <v>14.5806</v>
      </c>
    </row>
    <row r="274" spans="1:3" x14ac:dyDescent="0.25">
      <c r="A274" t="e">
        <f>- สกก. ศรีประจันต์</f>
        <v>#NAME?</v>
      </c>
      <c r="B274">
        <v>100.1759285</v>
      </c>
      <c r="C274">
        <v>14.6047534</v>
      </c>
    </row>
    <row r="275" spans="1:3" x14ac:dyDescent="0.25">
      <c r="A275" t="e">
        <f>- หจก. ณัฐภัทรซีวิคออยล์</f>
        <v>#NAME?</v>
      </c>
      <c r="B275">
        <v>99.938330899999997</v>
      </c>
      <c r="C275">
        <v>14.472383799999999</v>
      </c>
    </row>
    <row r="276" spans="1:3" x14ac:dyDescent="0.25">
      <c r="A276" t="e">
        <f>- ตลาดกลางสินค้าเกษตรสุพรรณบุรี</f>
        <v>#NAME?</v>
      </c>
      <c r="B276">
        <v>100.14231719999999</v>
      </c>
      <c r="C276">
        <v>14.663804900000001</v>
      </c>
    </row>
    <row r="277" spans="1:3" x14ac:dyDescent="0.25">
      <c r="A277" t="e">
        <f>- สกก. ดอนเจดีย์</f>
        <v>#NAME?</v>
      </c>
      <c r="B277">
        <v>100.00240839999999</v>
      </c>
      <c r="C277">
        <v>14.618048</v>
      </c>
    </row>
    <row r="278" spans="1:3" x14ac:dyDescent="0.25">
      <c r="A278" t="e">
        <f>- หจก. นภาพรออยล์</f>
        <v>#NAME?</v>
      </c>
      <c r="B278">
        <v>100.0583451</v>
      </c>
      <c r="C278">
        <v>14.7423752</v>
      </c>
    </row>
    <row r="279" spans="1:3" x14ac:dyDescent="0.25">
      <c r="A279" t="e">
        <f>- สกก. สามชุก</f>
        <v>#NAME?</v>
      </c>
      <c r="B279">
        <v>100.09752210000001</v>
      </c>
      <c r="C279">
        <v>14.7579513</v>
      </c>
    </row>
    <row r="280" spans="1:3" x14ac:dyDescent="0.25">
      <c r="A280" t="e">
        <f>- สกก. หนองหญ้าไซ</f>
        <v>#NAME?</v>
      </c>
      <c r="B280">
        <v>99.890642999999997</v>
      </c>
      <c r="C280">
        <v>14.761167500000001</v>
      </c>
    </row>
    <row r="281" spans="1:3" x14ac:dyDescent="0.25">
      <c r="A281" t="e">
        <f>- สกก. เดิมบางนางบวช</f>
        <v>#NAME?</v>
      </c>
      <c r="B281">
        <v>100.0919243</v>
      </c>
      <c r="C281">
        <v>14.8446753</v>
      </c>
    </row>
    <row r="282" spans="1:3" x14ac:dyDescent="0.25">
      <c r="A282" t="e">
        <f>- สก. นิคมด่านช้าง</f>
        <v>#NAME?</v>
      </c>
      <c r="B282">
        <v>99.729762199999996</v>
      </c>
      <c r="C282">
        <v>14.8865149</v>
      </c>
    </row>
    <row r="283" spans="1:3" x14ac:dyDescent="0.25">
      <c r="A283" t="e">
        <f>- สกก. ด่านช้าง</f>
        <v>#NAME?</v>
      </c>
      <c r="B283">
        <v>99.729762199999996</v>
      </c>
      <c r="C283">
        <v>14.8865149</v>
      </c>
    </row>
    <row r="284" spans="1:3" x14ac:dyDescent="0.25">
      <c r="A284" t="s">
        <v>1009</v>
      </c>
      <c r="B284">
        <v>100.0905042</v>
      </c>
      <c r="C284">
        <v>13.815119299999999</v>
      </c>
    </row>
    <row r="285" spans="1:3" x14ac:dyDescent="0.25">
      <c r="A285" t="e">
        <f>- สกก. ดอนตูม</f>
        <v>#NAME?</v>
      </c>
      <c r="B285">
        <v>100.27122970000001</v>
      </c>
      <c r="C285">
        <v>13.757074100000001</v>
      </c>
    </row>
    <row r="286" spans="1:3" x14ac:dyDescent="0.25">
      <c r="A286" t="s">
        <v>1012</v>
      </c>
      <c r="B286">
        <v>100.29624630000001</v>
      </c>
      <c r="C286">
        <v>13.7862429</v>
      </c>
    </row>
    <row r="287" spans="1:3" x14ac:dyDescent="0.25">
      <c r="A287" t="e">
        <f>- บางจาก - สามพราน</f>
        <v>#NAME?</v>
      </c>
      <c r="B287">
        <v>100.28780449999999</v>
      </c>
      <c r="C287">
        <v>13.786239500000001</v>
      </c>
    </row>
    <row r="288" spans="1:3" x14ac:dyDescent="0.25">
      <c r="A288" t="s">
        <v>1015</v>
      </c>
      <c r="B288">
        <v>100.2514266</v>
      </c>
      <c r="C288">
        <v>13.7384223</v>
      </c>
    </row>
    <row r="289" spans="1:3" x14ac:dyDescent="0.25">
      <c r="A289" t="e">
        <f>- หจก. บัณฑิตออยล์</f>
        <v>#NAME?</v>
      </c>
      <c r="B289">
        <v>100.22051930000001</v>
      </c>
      <c r="C289">
        <v>13.693315</v>
      </c>
    </row>
    <row r="290" spans="1:3" x14ac:dyDescent="0.25">
      <c r="A290" t="e">
        <f>- บจก. ศรัญญาปิโตรเลียม</f>
        <v>#NAME?</v>
      </c>
      <c r="B290">
        <v>100.23097559999999</v>
      </c>
      <c r="C290">
        <v>13.762812500000001</v>
      </c>
    </row>
    <row r="291" spans="1:3" x14ac:dyDescent="0.25">
      <c r="A291" t="e">
        <f>- บางจาก - นครชัยศรี</f>
        <v>#NAME?</v>
      </c>
      <c r="B291">
        <v>100.1790951</v>
      </c>
      <c r="C291">
        <v>13.774374699999999</v>
      </c>
    </row>
    <row r="292" spans="1:3" x14ac:dyDescent="0.25">
      <c r="A292" t="s">
        <v>1020</v>
      </c>
      <c r="B292">
        <v>100.147351</v>
      </c>
      <c r="C292">
        <v>13.8074613</v>
      </c>
    </row>
    <row r="293" spans="1:3" x14ac:dyDescent="0.25">
      <c r="A293" t="e">
        <f>- บางจาก - นครปฐม</f>
        <v>#NAME?</v>
      </c>
      <c r="B293">
        <v>100.0351094</v>
      </c>
      <c r="C293">
        <v>13.807089299999999</v>
      </c>
    </row>
    <row r="294" spans="1:3" x14ac:dyDescent="0.25">
      <c r="A294" t="e">
        <f>- สกก. บางเลน</f>
        <v>#NAME?</v>
      </c>
      <c r="B294">
        <v>100.1748162</v>
      </c>
      <c r="C294">
        <v>14.016792799999999</v>
      </c>
    </row>
    <row r="295" spans="1:3" x14ac:dyDescent="0.25">
      <c r="A295" t="s">
        <v>1024</v>
      </c>
      <c r="B295">
        <v>100.05280980000001</v>
      </c>
      <c r="C295">
        <v>13.8843756</v>
      </c>
    </row>
    <row r="296" spans="1:3" x14ac:dyDescent="0.25">
      <c r="A296" t="e">
        <f>- บางจาก - เพชรเกษม ขาเข้า กม.61</f>
        <v>#NAME?</v>
      </c>
      <c r="B296">
        <v>100.0217251</v>
      </c>
      <c r="C296">
        <v>13.8038814</v>
      </c>
    </row>
    <row r="297" spans="1:3" x14ac:dyDescent="0.25">
      <c r="A297" t="e">
        <f>- บางจาก - เพชรเกษม</f>
        <v>#NAME?</v>
      </c>
      <c r="B297">
        <v>100.0359065</v>
      </c>
      <c r="C297">
        <v>13.811685199999999</v>
      </c>
    </row>
    <row r="298" spans="1:3" x14ac:dyDescent="0.25">
      <c r="A298" t="e">
        <f>- สกก. เมืองนครปฐม</f>
        <v>#NAME?</v>
      </c>
      <c r="B298">
        <v>100.0786693</v>
      </c>
      <c r="C298">
        <v>13.8267372</v>
      </c>
    </row>
    <row r="299" spans="1:3" x14ac:dyDescent="0.25">
      <c r="A299" t="e">
        <f>- สกก. ดอนตูม</f>
        <v>#NAME?</v>
      </c>
      <c r="B299">
        <v>100.0863269</v>
      </c>
      <c r="C299">
        <v>13.9766744</v>
      </c>
    </row>
    <row r="300" spans="1:3" x14ac:dyDescent="0.25">
      <c r="A300" t="e">
        <f>- บางจาก - กำแพงแสน กม.12</f>
        <v>#NAME?</v>
      </c>
      <c r="B300">
        <v>99.995288200000005</v>
      </c>
      <c r="C300">
        <v>13.9143247</v>
      </c>
    </row>
    <row r="301" spans="1:3" x14ac:dyDescent="0.25">
      <c r="A301" t="e">
        <f>- สก. โคนมนครปฐม</f>
        <v>#NAME?</v>
      </c>
      <c r="B301">
        <v>99.995288200000005</v>
      </c>
      <c r="C301">
        <v>13.9143247</v>
      </c>
    </row>
    <row r="302" spans="1:3" x14ac:dyDescent="0.25">
      <c r="A302" t="e">
        <f>- หจก. ชวนิจนันท์</f>
        <v>#NAME?</v>
      </c>
      <c r="B302">
        <v>99.987222500000001</v>
      </c>
      <c r="C302">
        <v>14.1041279</v>
      </c>
    </row>
    <row r="303" spans="1:3" x14ac:dyDescent="0.25">
      <c r="A303" t="e">
        <f>- หจก. ขาณุมงคลออยล์</f>
        <v>#NAME?</v>
      </c>
      <c r="B303">
        <v>99.808286899999999</v>
      </c>
      <c r="C303">
        <v>15.9959731</v>
      </c>
    </row>
    <row r="304" spans="1:3" x14ac:dyDescent="0.25">
      <c r="A304" t="e">
        <f>- สกก. ออมทรัพย์บ้านหนองเหมือด</f>
        <v>#NAME?</v>
      </c>
      <c r="B304">
        <v>99.823653300000004</v>
      </c>
      <c r="C304">
        <v>16.0378589</v>
      </c>
    </row>
    <row r="305" spans="1:3" x14ac:dyDescent="0.25">
      <c r="A305" t="e">
        <f>- สกก. เกาะตาล</f>
        <v>#NAME?</v>
      </c>
      <c r="B305">
        <v>99.801335100000003</v>
      </c>
      <c r="C305">
        <v>16.108635899999999</v>
      </c>
    </row>
    <row r="306" spans="1:3" x14ac:dyDescent="0.25">
      <c r="A306" t="e">
        <f>- สกก. ขาณุวรลักษบุรี</f>
        <v>#NAME?</v>
      </c>
      <c r="B306">
        <v>99.600734799999998</v>
      </c>
      <c r="C306">
        <v>16.071251799999999</v>
      </c>
    </row>
    <row r="307" spans="1:3" x14ac:dyDescent="0.25">
      <c r="A307" t="e">
        <f>- สกก. บึงสามัคคี</f>
        <v>#NAME?</v>
      </c>
      <c r="B307">
        <v>99.957684900000004</v>
      </c>
      <c r="C307">
        <v>16.147875599999999</v>
      </c>
    </row>
    <row r="308" spans="1:3" x14ac:dyDescent="0.25">
      <c r="A308" t="e">
        <f>- สกก. แม่ลาด</f>
        <v>#NAME?</v>
      </c>
      <c r="B308">
        <v>99.779022699999999</v>
      </c>
      <c r="C308">
        <v>16.156180299999999</v>
      </c>
    </row>
    <row r="309" spans="1:3" x14ac:dyDescent="0.25">
      <c r="A309" t="e">
        <f>- สกก. วังแขม</f>
        <v>#NAME?</v>
      </c>
      <c r="B309">
        <v>99.834814600000001</v>
      </c>
      <c r="C309">
        <v>16.188493999999999</v>
      </c>
    </row>
    <row r="310" spans="1:3" x14ac:dyDescent="0.25">
      <c r="A310" t="e">
        <f>- บางจาก - กำแพงเพชร</f>
        <v>#NAME?</v>
      </c>
      <c r="B310">
        <v>99.713179999999994</v>
      </c>
      <c r="C310">
        <v>16.182796</v>
      </c>
    </row>
    <row r="311" spans="1:3" x14ac:dyDescent="0.25">
      <c r="A311" t="e">
        <f>- สกก. คลองลาน</f>
        <v>#NAME?</v>
      </c>
      <c r="B311">
        <v>99.300736700000002</v>
      </c>
      <c r="C311">
        <v>16.1194612</v>
      </c>
    </row>
    <row r="312" spans="1:3" x14ac:dyDescent="0.25">
      <c r="A312" t="e">
        <f>- สก. นิคมคลองสวนหมาก</f>
        <v>#NAME?</v>
      </c>
      <c r="B312">
        <v>99.212059300000007</v>
      </c>
      <c r="C312">
        <v>16.263091299999999</v>
      </c>
    </row>
    <row r="313" spans="1:3" x14ac:dyDescent="0.25">
      <c r="A313" t="e">
        <f>- สกก. คณฑีพัฒนา</f>
        <v>#NAME?</v>
      </c>
      <c r="B313">
        <v>99.689831600000005</v>
      </c>
      <c r="C313">
        <v>16.369786600000001</v>
      </c>
    </row>
    <row r="314" spans="1:3" x14ac:dyDescent="0.25">
      <c r="A314" t="e">
        <f>- สก. นิคมวังพระธาตุ</f>
        <v>#NAME?</v>
      </c>
      <c r="B314">
        <v>99.611866699999993</v>
      </c>
      <c r="C314">
        <v>16.4316216</v>
      </c>
    </row>
    <row r="315" spans="1:3" x14ac:dyDescent="0.25">
      <c r="A315" t="e">
        <f>- หจก.เล็กเจริญก่อสร้าง</f>
        <v>#NAME?</v>
      </c>
      <c r="B315">
        <v>99.484524300000004</v>
      </c>
      <c r="C315">
        <v>16.298869100000001</v>
      </c>
    </row>
    <row r="316" spans="1:3" x14ac:dyDescent="0.25">
      <c r="A316" t="e">
        <f>- หจก. ณิชานน เซลล์ แอนด์ เซอร์วิส</f>
        <v>#NAME?</v>
      </c>
      <c r="B316">
        <v>99.890365099999997</v>
      </c>
      <c r="C316">
        <v>16.466382299999999</v>
      </c>
    </row>
    <row r="317" spans="1:3" x14ac:dyDescent="0.25">
      <c r="A317" t="e">
        <f>- สกก. ท่าขุนรามและไม้ผลกำแพงเพชร</f>
        <v>#NAME?</v>
      </c>
      <c r="B317">
        <v>99.445043900000002</v>
      </c>
      <c r="C317">
        <v>16.450877200000001</v>
      </c>
    </row>
    <row r="318" spans="1:3" x14ac:dyDescent="0.25">
      <c r="A318" t="e">
        <f>- สก. นิคมนครชุม</f>
        <v>#NAME?</v>
      </c>
      <c r="B318">
        <v>99.408038599999998</v>
      </c>
      <c r="C318">
        <v>16.518976500000001</v>
      </c>
    </row>
    <row r="319" spans="1:3" x14ac:dyDescent="0.25">
      <c r="A319" t="e">
        <f>- สกก. ลานกระบือ</f>
        <v>#NAME?</v>
      </c>
      <c r="B319">
        <v>99.868307299999998</v>
      </c>
      <c r="C319">
        <v>16.617726900000001</v>
      </c>
    </row>
    <row r="320" spans="1:3" x14ac:dyDescent="0.25">
      <c r="A320" t="e">
        <f>- สกก. พรานกระต่าย</f>
        <v>#NAME?</v>
      </c>
      <c r="B320">
        <v>99.585346299999998</v>
      </c>
      <c r="C320">
        <v>16.673371700000001</v>
      </c>
    </row>
    <row r="321" spans="1:3" x14ac:dyDescent="0.25">
      <c r="A321" t="e">
        <f>- สกก. เพื่อการตลาดลูกค้า ธ.ก.ส.กำแพงเพชร</f>
        <v>#NAME?</v>
      </c>
      <c r="B321">
        <v>99.801335100000003</v>
      </c>
      <c r="C321">
        <v>16.504369199999999</v>
      </c>
    </row>
    <row r="322" spans="1:3" x14ac:dyDescent="0.25">
      <c r="A322" t="s">
        <v>1051</v>
      </c>
      <c r="B322">
        <v>99.788525699999994</v>
      </c>
      <c r="C322">
        <v>16.796458900000001</v>
      </c>
    </row>
    <row r="323" spans="1:3" x14ac:dyDescent="0.25">
      <c r="A323" t="s">
        <v>1053</v>
      </c>
      <c r="B323">
        <v>99.829233799999997</v>
      </c>
      <c r="C323">
        <v>16.835337599999999</v>
      </c>
    </row>
    <row r="324" spans="1:3" x14ac:dyDescent="0.25">
      <c r="A324" t="e">
        <f>- สกก. คีรีมาศ</f>
        <v>#NAME?</v>
      </c>
      <c r="B324">
        <v>99.829233799999997</v>
      </c>
      <c r="C324">
        <v>16.835337599999999</v>
      </c>
    </row>
    <row r="325" spans="1:3" x14ac:dyDescent="0.25">
      <c r="A325" t="e">
        <f>- สก. นิคมคีรีมาศ</f>
        <v>#NAME?</v>
      </c>
      <c r="B325">
        <v>99.779022699999999</v>
      </c>
      <c r="C325">
        <v>16.7385746</v>
      </c>
    </row>
    <row r="326" spans="1:3" x14ac:dyDescent="0.25">
      <c r="A326" t="e">
        <f>- สกก. กงไกรลาศ</f>
        <v>#NAME?</v>
      </c>
      <c r="B326">
        <v>99.851722699999996</v>
      </c>
      <c r="C326">
        <v>17.016657299999999</v>
      </c>
    </row>
    <row r="327" spans="1:3" x14ac:dyDescent="0.25">
      <c r="A327" t="e">
        <f>- สกก. สุโขทัยธานี</f>
        <v>#NAME?</v>
      </c>
      <c r="B327">
        <v>99.809192300000007</v>
      </c>
      <c r="C327">
        <v>17.0089975</v>
      </c>
    </row>
    <row r="328" spans="1:3" x14ac:dyDescent="0.25">
      <c r="A328" t="e">
        <f>- สกก. บ้านด่านลานหอย</f>
        <v>#NAME?</v>
      </c>
      <c r="B328">
        <v>99.578475400000002</v>
      </c>
      <c r="C328">
        <v>16.911451700000001</v>
      </c>
    </row>
    <row r="329" spans="1:3" x14ac:dyDescent="0.25">
      <c r="A329" t="e">
        <f>- สกก. ศรีสำโรง</f>
        <v>#NAME?</v>
      </c>
      <c r="B329">
        <v>99.862724299999996</v>
      </c>
      <c r="C329">
        <v>17.160640799999999</v>
      </c>
    </row>
    <row r="330" spans="1:3" x14ac:dyDescent="0.25">
      <c r="A330" t="e">
        <f>- สก. นิคมหนองบัวพัฒนา</f>
        <v>#NAME?</v>
      </c>
      <c r="B330">
        <v>99.952096100000006</v>
      </c>
      <c r="C330">
        <v>17.284767899999999</v>
      </c>
    </row>
    <row r="331" spans="1:3" x14ac:dyDescent="0.25">
      <c r="A331" t="e">
        <f>- สกก. สวรรคโลก</f>
        <v>#NAME?</v>
      </c>
      <c r="B331">
        <v>99.809192300000007</v>
      </c>
      <c r="C331">
        <v>17.0089975</v>
      </c>
    </row>
    <row r="332" spans="1:3" x14ac:dyDescent="0.25">
      <c r="A332" t="e">
        <f>- สกก. นิคมพระร่วง</f>
        <v>#NAME?</v>
      </c>
      <c r="B332">
        <v>99.745564999999999</v>
      </c>
      <c r="C332">
        <v>17.3124836</v>
      </c>
    </row>
    <row r="333" spans="1:3" x14ac:dyDescent="0.25">
      <c r="A333" t="s">
        <v>1063</v>
      </c>
      <c r="B333">
        <v>99.963274100000007</v>
      </c>
      <c r="C333">
        <v>17.3192749</v>
      </c>
    </row>
    <row r="334" spans="1:3" x14ac:dyDescent="0.25">
      <c r="A334" t="e">
        <f>- สก. นิคมสวรรคโลก</f>
        <v>#NAME?</v>
      </c>
      <c r="B334">
        <v>99.980043800000004</v>
      </c>
      <c r="C334">
        <v>17.3593492</v>
      </c>
    </row>
    <row r="335" spans="1:3" x14ac:dyDescent="0.25">
      <c r="A335" t="s">
        <v>1066</v>
      </c>
      <c r="B335">
        <v>99.656409199999999</v>
      </c>
      <c r="C335">
        <v>17.316814099999998</v>
      </c>
    </row>
    <row r="336" spans="1:3" x14ac:dyDescent="0.25">
      <c r="A336" t="e">
        <f>- สกก. ศรีนคร</f>
        <v>#NAME?</v>
      </c>
      <c r="B336">
        <v>99.980043800000004</v>
      </c>
      <c r="C336">
        <v>17.3593492</v>
      </c>
    </row>
    <row r="337" spans="1:3" x14ac:dyDescent="0.25">
      <c r="A337" t="e">
        <f>- สกก. ศรีเสลี่ยม</f>
        <v>#NAME?</v>
      </c>
      <c r="B337">
        <v>99.556221899999997</v>
      </c>
      <c r="C337">
        <v>17.286536699999999</v>
      </c>
    </row>
    <row r="338" spans="1:3" x14ac:dyDescent="0.25">
      <c r="A338" t="e">
        <f>- สกก. ปฏิรูปที่ดินศรีสัชนาลัย</f>
        <v>#NAME?</v>
      </c>
      <c r="B338">
        <v>99.823653300000004</v>
      </c>
      <c r="C338">
        <v>17.437303499999999</v>
      </c>
    </row>
    <row r="339" spans="1:3" x14ac:dyDescent="0.25">
      <c r="A339" t="e">
        <f>- สก. นิคมนครเดิฐ</f>
        <v>#NAME?</v>
      </c>
      <c r="B339">
        <v>100.0238765</v>
      </c>
      <c r="C339">
        <v>17.470762400000002</v>
      </c>
    </row>
    <row r="340" spans="1:3" x14ac:dyDescent="0.25">
      <c r="A340" t="e">
        <f>- สกก. เมืองศรีสัชนาลัย</f>
        <v>#NAME?</v>
      </c>
      <c r="B340">
        <v>99.756716100000006</v>
      </c>
      <c r="C340">
        <v>17.487410100000002</v>
      </c>
    </row>
    <row r="341" spans="1:3" x14ac:dyDescent="0.25">
      <c r="A341" t="e">
        <f>- สกก. เมืองศรีสัชนาลัย สาขาบ้านตึก</f>
        <v>#NAME?</v>
      </c>
      <c r="B341">
        <v>99.879474400000007</v>
      </c>
      <c r="C341">
        <v>17.633448699999999</v>
      </c>
    </row>
    <row r="342" spans="1:3" x14ac:dyDescent="0.25">
      <c r="A342" t="e">
        <f>- สกก. นครไทย</f>
        <v>#NAME?</v>
      </c>
      <c r="B342">
        <v>100.8395029</v>
      </c>
      <c r="C342">
        <v>17.133715899999999</v>
      </c>
    </row>
    <row r="343" spans="1:3" x14ac:dyDescent="0.25">
      <c r="A343" t="e">
        <f>- สก. นิคมเนินมะปราง</f>
        <v>#NAME?</v>
      </c>
      <c r="B343">
        <v>100.6309169</v>
      </c>
      <c r="C343">
        <v>16.440440800000001</v>
      </c>
    </row>
    <row r="344" spans="1:3" x14ac:dyDescent="0.25">
      <c r="A344" t="e">
        <f>- สก. นิคมวังทอง</f>
        <v>#NAME?</v>
      </c>
      <c r="B344">
        <v>100.608395</v>
      </c>
      <c r="C344">
        <v>16.5346051</v>
      </c>
    </row>
    <row r="345" spans="1:3" x14ac:dyDescent="0.25">
      <c r="A345" t="e">
        <f>- สกก. บางกระทุ่ม</f>
        <v>#NAME?</v>
      </c>
      <c r="B345">
        <v>100.2992789</v>
      </c>
      <c r="C345">
        <v>16.5909145</v>
      </c>
    </row>
    <row r="346" spans="1:3" x14ac:dyDescent="0.25">
      <c r="A346" t="e">
        <f>- หจก. ธนพัฒน์ปิโตรเลียม</f>
        <v>#NAME?</v>
      </c>
      <c r="B346">
        <v>100.42841780000001</v>
      </c>
      <c r="C346">
        <v>16.566996700000001</v>
      </c>
    </row>
    <row r="347" spans="1:3" x14ac:dyDescent="0.25">
      <c r="A347" t="e">
        <f>- สก. นิคมพันชาลี</f>
        <v>#NAME?</v>
      </c>
      <c r="B347">
        <v>100.5183622</v>
      </c>
      <c r="C347">
        <v>16.608994500000001</v>
      </c>
    </row>
    <row r="348" spans="1:3" x14ac:dyDescent="0.25">
      <c r="A348" t="e">
        <f>- สกก. เนินมะปราง</f>
        <v>#NAME?</v>
      </c>
      <c r="B348">
        <v>100.7548851</v>
      </c>
      <c r="C348">
        <v>16.585202299999999</v>
      </c>
    </row>
    <row r="349" spans="1:3" x14ac:dyDescent="0.25">
      <c r="A349" t="e">
        <f>- สกก. นิคมฯ บางระกำ</f>
        <v>#NAME?</v>
      </c>
      <c r="B349">
        <v>99.936375400000003</v>
      </c>
      <c r="C349">
        <v>16.659138800000001</v>
      </c>
    </row>
    <row r="350" spans="1:3" x14ac:dyDescent="0.25">
      <c r="A350" t="e">
        <f>- สกก. บางระกำ</f>
        <v>#NAME?</v>
      </c>
      <c r="B350">
        <v>100.1003204</v>
      </c>
      <c r="C350">
        <v>16.684076999999998</v>
      </c>
    </row>
    <row r="351" spans="1:3" x14ac:dyDescent="0.25">
      <c r="A351" t="e">
        <f>- หจก. ทรายทองปิโตรเลียม</f>
        <v>#NAME?</v>
      </c>
      <c r="B351">
        <v>100.10247</v>
      </c>
      <c r="C351">
        <v>16.70271</v>
      </c>
    </row>
    <row r="352" spans="1:3" x14ac:dyDescent="0.25">
      <c r="A352" t="e">
        <f>- สก. วัดจันทร์</f>
        <v>#NAME?</v>
      </c>
      <c r="B352">
        <v>100.2548941</v>
      </c>
      <c r="C352">
        <v>16.805759399999999</v>
      </c>
    </row>
    <row r="353" spans="1:3" x14ac:dyDescent="0.25">
      <c r="A353" t="e">
        <f>- บางจาก - บรมไตรโลกนารถ</f>
        <v>#NAME?</v>
      </c>
      <c r="B353">
        <v>100.2609934</v>
      </c>
      <c r="C353">
        <v>16.8203426</v>
      </c>
    </row>
    <row r="354" spans="1:3" x14ac:dyDescent="0.25">
      <c r="A354" t="e">
        <f>- สกก. วังทอง</f>
        <v>#NAME?</v>
      </c>
      <c r="B354">
        <v>100.4358725</v>
      </c>
      <c r="C354">
        <v>16.8337249</v>
      </c>
    </row>
    <row r="355" spans="1:3" x14ac:dyDescent="0.25">
      <c r="A355" t="e">
        <f>- บางจาก - พญาเสือ</f>
        <v>#NAME?</v>
      </c>
      <c r="B355">
        <v>100.2698678</v>
      </c>
      <c r="C355">
        <v>16.8256628</v>
      </c>
    </row>
    <row r="356" spans="1:3" x14ac:dyDescent="0.25">
      <c r="A356" t="e">
        <f>- บางจาก - พิษณุโลก</f>
        <v>#NAME?</v>
      </c>
      <c r="B356">
        <v>100.231461</v>
      </c>
      <c r="C356">
        <v>16.842542099999999</v>
      </c>
    </row>
    <row r="357" spans="1:3" x14ac:dyDescent="0.25">
      <c r="A357" t="e">
        <f>- สกก. พรหมพิราม</f>
        <v>#NAME?</v>
      </c>
      <c r="B357">
        <v>100.1630656</v>
      </c>
      <c r="C357">
        <v>17.100763499999999</v>
      </c>
    </row>
    <row r="358" spans="1:3" x14ac:dyDescent="0.25">
      <c r="A358" t="e">
        <f>- สกก. ชาติตระการ</f>
        <v>#NAME?</v>
      </c>
      <c r="B358">
        <v>100.56336760000001</v>
      </c>
      <c r="C358">
        <v>17.2825828</v>
      </c>
    </row>
    <row r="359" spans="1:3" x14ac:dyDescent="0.25">
      <c r="A359" t="e">
        <f>- หจก. ภู่อยู่</f>
        <v>#NAME?</v>
      </c>
      <c r="B359">
        <v>100.631531</v>
      </c>
      <c r="C359">
        <v>16.03415</v>
      </c>
    </row>
    <row r="360" spans="1:3" x14ac:dyDescent="0.25">
      <c r="A360" t="e">
        <f>- สกก. บางมูลนาก</f>
        <v>#NAME?</v>
      </c>
      <c r="B360">
        <v>100.3642254</v>
      </c>
      <c r="C360">
        <v>15.9969629</v>
      </c>
    </row>
    <row r="361" spans="1:3" x14ac:dyDescent="0.25">
      <c r="A361" t="e">
        <f>- หจก. อโนทัยปิโตรเลียม</f>
        <v>#NAME?</v>
      </c>
      <c r="B361">
        <v>100.37803599999999</v>
      </c>
      <c r="C361">
        <v>16.026717399999999</v>
      </c>
    </row>
    <row r="362" spans="1:3" x14ac:dyDescent="0.25">
      <c r="A362" t="e">
        <f>- สกก. โพทะเล</f>
        <v>#NAME?</v>
      </c>
      <c r="B362">
        <v>100.2544044</v>
      </c>
      <c r="C362">
        <v>16.104713700000001</v>
      </c>
    </row>
    <row r="363" spans="1:3" x14ac:dyDescent="0.25">
      <c r="A363" t="e">
        <f>- สกก. ทับคล้อ</f>
        <v>#NAME?</v>
      </c>
      <c r="B363">
        <v>100.56336760000001</v>
      </c>
      <c r="C363">
        <v>16.188262699999999</v>
      </c>
    </row>
    <row r="364" spans="1:3" x14ac:dyDescent="0.25">
      <c r="A364" t="e">
        <f>- สกก. ตะพานหิน (สาขาตลาดกลาง)</f>
        <v>#NAME?</v>
      </c>
      <c r="B364">
        <v>100.4210097</v>
      </c>
      <c r="C364">
        <v>16.213853400000001</v>
      </c>
    </row>
    <row r="365" spans="1:3" x14ac:dyDescent="0.25">
      <c r="A365" t="e">
        <f>- สก. ชาวนาวชิรบารมี</f>
        <v>#NAME?</v>
      </c>
      <c r="B365">
        <v>100.0466684</v>
      </c>
      <c r="C365">
        <v>16.503845299999998</v>
      </c>
    </row>
    <row r="366" spans="1:3" x14ac:dyDescent="0.25">
      <c r="A366" t="e">
        <f>- สกก. โพธิ์ประทับช้าง</f>
        <v>#NAME?</v>
      </c>
      <c r="B366">
        <v>100.30968780000001</v>
      </c>
      <c r="C366">
        <v>16.302503300000001</v>
      </c>
    </row>
    <row r="367" spans="1:3" x14ac:dyDescent="0.25">
      <c r="A367" t="s">
        <v>1098</v>
      </c>
      <c r="B367">
        <v>100.11996000000001</v>
      </c>
      <c r="C367">
        <v>15.698738199999999</v>
      </c>
    </row>
    <row r="368" spans="1:3" x14ac:dyDescent="0.25">
      <c r="A368" t="e">
        <f>- ชุมนุมสกก. พิจิตร</f>
        <v>#NAME?</v>
      </c>
      <c r="B368">
        <v>100.36119840000001</v>
      </c>
      <c r="C368">
        <v>16.419797299999999</v>
      </c>
    </row>
    <row r="369" spans="1:3" x14ac:dyDescent="0.25">
      <c r="A369" t="e">
        <f>- สกก. เมืองพิจิตร</f>
        <v>#NAME?</v>
      </c>
      <c r="B369">
        <v>100.3265888</v>
      </c>
      <c r="C369">
        <v>16.447297899999999</v>
      </c>
    </row>
    <row r="370" spans="1:3" x14ac:dyDescent="0.25">
      <c r="A370" t="e">
        <f>- สก. บริการชุมชนตำบลปากทาง</f>
        <v>#NAME?</v>
      </c>
      <c r="B370">
        <v>100.3300057</v>
      </c>
      <c r="C370">
        <v>16.512129600000002</v>
      </c>
    </row>
    <row r="371" spans="1:3" x14ac:dyDescent="0.25">
      <c r="A371" t="s">
        <v>1103</v>
      </c>
      <c r="B371">
        <v>100.1475454</v>
      </c>
      <c r="C371">
        <v>16.509799600000001</v>
      </c>
    </row>
    <row r="372" spans="1:3" x14ac:dyDescent="0.25">
      <c r="A372" t="e">
        <f>- สกก. ศรีเทพ</f>
        <v>#NAME?</v>
      </c>
      <c r="B372">
        <v>101.0372376</v>
      </c>
      <c r="C372">
        <v>15.400363799999999</v>
      </c>
    </row>
    <row r="373" spans="1:3" x14ac:dyDescent="0.25">
      <c r="A373" t="e">
        <f>- สกก. ศรีเทพ</f>
        <v>#NAME?</v>
      </c>
      <c r="B373">
        <v>101.0146187</v>
      </c>
      <c r="C373">
        <v>15.470788199999999</v>
      </c>
    </row>
    <row r="374" spans="1:3" x14ac:dyDescent="0.25">
      <c r="A374" t="e">
        <f>- สกก. วิเชียรบุรี</f>
        <v>#NAME?</v>
      </c>
      <c r="B374">
        <v>101.0598617</v>
      </c>
      <c r="C374">
        <v>15.6302983</v>
      </c>
    </row>
    <row r="375" spans="1:3" x14ac:dyDescent="0.25">
      <c r="A375" t="s">
        <v>1108</v>
      </c>
      <c r="B375">
        <v>101.0598617</v>
      </c>
      <c r="C375">
        <v>15.6302983</v>
      </c>
    </row>
    <row r="376" spans="1:3" x14ac:dyDescent="0.25">
      <c r="A376" t="e">
        <f>- สกก. วิเชียรบุรี</f>
        <v>#NAME?</v>
      </c>
      <c r="B376">
        <v>101.1390878</v>
      </c>
      <c r="C376">
        <v>15.660944499999999</v>
      </c>
    </row>
    <row r="377" spans="1:3" x14ac:dyDescent="0.25">
      <c r="A377" t="e">
        <f>- สกก. บึงสามพัน</f>
        <v>#NAME?</v>
      </c>
      <c r="B377">
        <v>101.00683960000001</v>
      </c>
      <c r="C377">
        <v>15.8047469</v>
      </c>
    </row>
    <row r="378" spans="1:3" x14ac:dyDescent="0.25">
      <c r="A378" t="e">
        <f>- สกก. หนองไผ่ (สาขาตลาดกลาง)</f>
        <v>#NAME?</v>
      </c>
      <c r="B378">
        <v>101.0372376</v>
      </c>
      <c r="C378">
        <v>16.001806999999999</v>
      </c>
    </row>
    <row r="379" spans="1:3" x14ac:dyDescent="0.25">
      <c r="A379" t="e">
        <f>- สกก. หนองไผ่</f>
        <v>#NAME?</v>
      </c>
      <c r="B379">
        <v>101.1730615</v>
      </c>
      <c r="C379">
        <v>15.9715831</v>
      </c>
    </row>
    <row r="380" spans="1:3" x14ac:dyDescent="0.25">
      <c r="A380" t="e">
        <f>- สกก. หนองไผ่ (สาขาห้วยโป่ง)</f>
        <v>#NAME?</v>
      </c>
      <c r="B380">
        <v>101.0372376</v>
      </c>
      <c r="C380">
        <v>16.140885699999998</v>
      </c>
    </row>
    <row r="381" spans="1:3" x14ac:dyDescent="0.25">
      <c r="A381" t="e">
        <f>- สกก. ชนแดน</f>
        <v>#NAME?</v>
      </c>
      <c r="B381">
        <v>100.90160400000001</v>
      </c>
      <c r="C381">
        <v>16.147907499999999</v>
      </c>
    </row>
    <row r="382" spans="1:3" x14ac:dyDescent="0.25">
      <c r="A382" t="e">
        <f>- สกก. กรป.กลาง นพค.เพชรบูรณ์</f>
        <v>#NAME?</v>
      </c>
      <c r="B382">
        <v>100.82257319999999</v>
      </c>
      <c r="C382">
        <v>16.372508</v>
      </c>
    </row>
    <row r="383" spans="1:3" x14ac:dyDescent="0.25">
      <c r="A383" t="e">
        <f>- บางจาก - เพชรบูรณ์</f>
        <v>#NAME?</v>
      </c>
      <c r="B383">
        <v>101.2637155</v>
      </c>
      <c r="C383">
        <v>16.3840404</v>
      </c>
    </row>
    <row r="384" spans="1:3" x14ac:dyDescent="0.25">
      <c r="A384" t="e">
        <f>- หจก. เชื้อหงษ์</f>
        <v>#NAME?</v>
      </c>
      <c r="B384">
        <v>101.1528397</v>
      </c>
      <c r="C384">
        <v>16.590829800000002</v>
      </c>
    </row>
    <row r="385" spans="1:3" x14ac:dyDescent="0.25">
      <c r="A385" t="e">
        <f>- บจก. วี.เจ.ซี.ออยล์</f>
        <v>#NAME?</v>
      </c>
      <c r="B385">
        <v>101.0033112</v>
      </c>
      <c r="C385">
        <v>16.7814154</v>
      </c>
    </row>
    <row r="386" spans="1:3" x14ac:dyDescent="0.25">
      <c r="A386" t="e">
        <f>- คณะบุคคลบ้านบึงรวมใจพัฒนา</f>
        <v>#NAME?</v>
      </c>
      <c r="B386">
        <v>101.16502490000001</v>
      </c>
      <c r="C386">
        <v>16.6439734</v>
      </c>
    </row>
    <row r="387" spans="1:3" x14ac:dyDescent="0.25">
      <c r="A387" t="s">
        <v>1120</v>
      </c>
      <c r="B387">
        <v>101.2273373</v>
      </c>
      <c r="C387">
        <v>16.887707299999999</v>
      </c>
    </row>
    <row r="388" spans="1:3" x14ac:dyDescent="0.25">
      <c r="A388" t="e">
        <f>- หจก. บางจากดอยเต่า</f>
        <v>#NAME?</v>
      </c>
      <c r="B388">
        <v>98.740700000000004</v>
      </c>
      <c r="C388">
        <v>17.89358</v>
      </c>
    </row>
    <row r="389" spans="1:3" x14ac:dyDescent="0.25">
      <c r="A389" t="e">
        <f>- สก. นิคมนาคอเรือ</f>
        <v>#NAME?</v>
      </c>
      <c r="B389">
        <v>98.506200699999994</v>
      </c>
      <c r="C389">
        <v>18.0266986</v>
      </c>
    </row>
    <row r="390" spans="1:3" x14ac:dyDescent="0.25">
      <c r="A390" t="e">
        <f>- สกก. ฮอด</f>
        <v>#NAME?</v>
      </c>
      <c r="B390">
        <v>98.552007500000002</v>
      </c>
      <c r="C390">
        <v>18.131723900000001</v>
      </c>
    </row>
    <row r="391" spans="1:3" x14ac:dyDescent="0.25">
      <c r="A391" t="s">
        <v>1125</v>
      </c>
      <c r="B391">
        <v>98.683681399999998</v>
      </c>
      <c r="C391">
        <v>18.431262199999999</v>
      </c>
    </row>
    <row r="392" spans="1:3" x14ac:dyDescent="0.25">
      <c r="A392" t="e">
        <f>- บางจาก - ดอยหล่อ</f>
        <v>#NAME?</v>
      </c>
      <c r="B392">
        <v>98.715083100000001</v>
      </c>
      <c r="C392">
        <v>18.546634600000001</v>
      </c>
    </row>
    <row r="393" spans="1:3" x14ac:dyDescent="0.25">
      <c r="A393" t="e">
        <f>- สกก. สันป่าตอง</f>
        <v>#NAME?</v>
      </c>
      <c r="B393">
        <v>98.884953499999995</v>
      </c>
      <c r="C393">
        <v>18.595329499999998</v>
      </c>
    </row>
    <row r="394" spans="1:3" x14ac:dyDescent="0.25">
      <c r="A394" t="e">
        <f>- สกก. แม่แจ่ม</f>
        <v>#NAME?</v>
      </c>
      <c r="B394">
        <v>98.407199800000001</v>
      </c>
      <c r="C394">
        <v>18.538758300000001</v>
      </c>
    </row>
    <row r="395" spans="1:3" x14ac:dyDescent="0.25">
      <c r="A395" t="s">
        <v>1130</v>
      </c>
      <c r="B395">
        <v>98.930053799999996</v>
      </c>
      <c r="C395">
        <v>18.648360400000001</v>
      </c>
    </row>
    <row r="396" spans="1:3" x14ac:dyDescent="0.25">
      <c r="A396" t="e">
        <f>- สกก. หางดง</f>
        <v>#NAME?</v>
      </c>
      <c r="B396">
        <v>98.912795000000003</v>
      </c>
      <c r="C396">
        <v>18.667632000000001</v>
      </c>
    </row>
    <row r="397" spans="1:3" x14ac:dyDescent="0.25">
      <c r="A397" t="e">
        <f>- สก. โคนมผาตั้ง</f>
        <v>#NAME?</v>
      </c>
      <c r="B397">
        <v>99.2458448</v>
      </c>
      <c r="C397">
        <v>18.749150100000001</v>
      </c>
    </row>
    <row r="398" spans="1:3" x14ac:dyDescent="0.25">
      <c r="A398" t="e">
        <f>- สกก. สันกำแพง</f>
        <v>#NAME?</v>
      </c>
      <c r="B398">
        <v>99.114869200000001</v>
      </c>
      <c r="C398">
        <v>18.746214299999998</v>
      </c>
    </row>
    <row r="399" spans="1:3" x14ac:dyDescent="0.25">
      <c r="A399" t="e">
        <f>- บางจาก - สารภี</f>
        <v>#NAME?</v>
      </c>
      <c r="B399">
        <v>99.029638000000006</v>
      </c>
      <c r="C399">
        <v>18.764626400000001</v>
      </c>
    </row>
    <row r="400" spans="1:3" x14ac:dyDescent="0.25">
      <c r="A400" t="e">
        <f>- สหกรณ์นครลานนาเดินรถ จำกัด</f>
        <v>#NAME?</v>
      </c>
      <c r="B400">
        <v>99.016614700000005</v>
      </c>
      <c r="C400">
        <v>18.7530134</v>
      </c>
    </row>
    <row r="401" spans="1:3" x14ac:dyDescent="0.25">
      <c r="A401" t="e">
        <f>- บางจาก - มหิดล</f>
        <v>#NAME?</v>
      </c>
      <c r="B401">
        <v>98.976699300000007</v>
      </c>
      <c r="C401">
        <v>18.7751883</v>
      </c>
    </row>
    <row r="402" spans="1:3" x14ac:dyDescent="0.25">
      <c r="A402" t="e">
        <f>- บางจาก - เจริญเมือง</f>
        <v>#NAME?</v>
      </c>
      <c r="B402">
        <v>99.0122164</v>
      </c>
      <c r="C402">
        <v>18.7863334</v>
      </c>
    </row>
    <row r="403" spans="1:3" x14ac:dyDescent="0.25">
      <c r="A403" t="e">
        <f>- บางจาก - ราชเชียงแสน</f>
        <v>#NAME?</v>
      </c>
      <c r="B403">
        <v>98.990419399999993</v>
      </c>
      <c r="C403">
        <v>18.780995999999998</v>
      </c>
    </row>
    <row r="404" spans="1:3" x14ac:dyDescent="0.25">
      <c r="A404" t="e">
        <f>- บางจาก - ถนนซุปเปอร์ไฮเวย์เชียงใหม่</f>
        <v>#NAME?</v>
      </c>
      <c r="B404">
        <v>99.024133699999993</v>
      </c>
      <c r="C404">
        <v>18.790794099999999</v>
      </c>
    </row>
    <row r="405" spans="1:3" x14ac:dyDescent="0.25">
      <c r="A405" t="s">
        <v>1141</v>
      </c>
      <c r="B405">
        <v>99.146288900000002</v>
      </c>
      <c r="C405">
        <v>18.804105100000001</v>
      </c>
    </row>
    <row r="406" spans="1:3" x14ac:dyDescent="0.25">
      <c r="A406" t="e">
        <f>- บจก. สุวรรณก้าวหน้า</f>
        <v>#NAME?</v>
      </c>
      <c r="B406">
        <v>98.987582200000006</v>
      </c>
      <c r="C406">
        <v>18.811952900000001</v>
      </c>
    </row>
    <row r="407" spans="1:3" x14ac:dyDescent="0.25">
      <c r="A407" t="e">
        <f>- บางจาก - คลองชลประทาน</f>
        <v>#NAME?</v>
      </c>
      <c r="B407">
        <v>98.979203400000003</v>
      </c>
      <c r="C407">
        <v>18.838951399999999</v>
      </c>
    </row>
    <row r="408" spans="1:3" x14ac:dyDescent="0.25">
      <c r="A408" t="e">
        <f>- หจก. นิยลักษณ์ ปิโตรเลียม</f>
        <v>#NAME?</v>
      </c>
      <c r="B408">
        <v>98.912795000000003</v>
      </c>
      <c r="C408">
        <v>18.667632000000001</v>
      </c>
    </row>
    <row r="409" spans="1:3" x14ac:dyDescent="0.25">
      <c r="A409" t="e">
        <f>- หจก. หลุยส์ เซอร์วิส</f>
        <v>#NAME?</v>
      </c>
      <c r="B409">
        <v>99.082398900000001</v>
      </c>
      <c r="C409">
        <v>18.764205100000002</v>
      </c>
    </row>
    <row r="410" spans="1:3" x14ac:dyDescent="0.25">
      <c r="A410" t="e">
        <f>- สกก. ดอยสะเก็ดพัฒนา</f>
        <v>#NAME?</v>
      </c>
      <c r="B410">
        <v>99.163191600000005</v>
      </c>
      <c r="C410">
        <v>18.8879245</v>
      </c>
    </row>
    <row r="411" spans="1:3" x14ac:dyDescent="0.25">
      <c r="A411" t="s">
        <v>1147</v>
      </c>
      <c r="B411">
        <v>99.156574500000005</v>
      </c>
      <c r="C411">
        <v>18.879284899999998</v>
      </c>
    </row>
    <row r="412" spans="1:3" x14ac:dyDescent="0.25">
      <c r="A412" t="e">
        <f>- บางจาก - แม่ริม</f>
        <v>#NAME?</v>
      </c>
      <c r="B412">
        <v>98.949324500000003</v>
      </c>
      <c r="C412">
        <v>18.9031707</v>
      </c>
    </row>
    <row r="413" spans="1:3" x14ac:dyDescent="0.25">
      <c r="A413" t="e">
        <f>- สกก. นิคมสันทราย</f>
        <v>#NAME?</v>
      </c>
      <c r="B413">
        <v>99.023944400000005</v>
      </c>
      <c r="C413">
        <v>18.932254199999999</v>
      </c>
    </row>
    <row r="414" spans="1:3" x14ac:dyDescent="0.25">
      <c r="A414" t="e">
        <f>- บางจาก - ริมใต้</f>
        <v>#NAME?</v>
      </c>
      <c r="B414">
        <v>98.954374799999997</v>
      </c>
      <c r="C414">
        <v>18.901539100000001</v>
      </c>
    </row>
    <row r="415" spans="1:3" x14ac:dyDescent="0.25">
      <c r="A415" t="e">
        <f>- บจก. กรกาลันต์ปิโตรเลียม</f>
        <v>#NAME?</v>
      </c>
      <c r="B415">
        <v>98.946009000000004</v>
      </c>
      <c r="C415">
        <v>18.9504363</v>
      </c>
    </row>
    <row r="416" spans="1:3" x14ac:dyDescent="0.25">
      <c r="A416" t="e">
        <f>- สก. ผู้ปลูกมันฝรั่งเชียงใหม่</f>
        <v>#NAME?</v>
      </c>
      <c r="B416">
        <v>99.007367299999999</v>
      </c>
      <c r="C416">
        <v>18.986056000000001</v>
      </c>
    </row>
    <row r="417" spans="1:3" x14ac:dyDescent="0.25">
      <c r="A417" t="e">
        <f>- หจก. จ.ชัญญาออยล์</f>
        <v>#NAME?</v>
      </c>
      <c r="B417">
        <v>98.940125899999998</v>
      </c>
      <c r="C417">
        <v>19.062225399999999</v>
      </c>
    </row>
    <row r="418" spans="1:3" x14ac:dyDescent="0.25">
      <c r="A418" t="e">
        <f>- สกก. พร้าว จำกัด</f>
        <v>#NAME?</v>
      </c>
      <c r="B418">
        <v>99.203466000000006</v>
      </c>
      <c r="C418">
        <v>19.365409</v>
      </c>
    </row>
    <row r="419" spans="1:3" x14ac:dyDescent="0.25">
      <c r="A419" t="e">
        <f>- หจก. ตวงเงินตวงทอง</f>
        <v>#NAME?</v>
      </c>
      <c r="B419">
        <v>99.157122900000005</v>
      </c>
      <c r="C419">
        <v>19.893645100000001</v>
      </c>
    </row>
    <row r="420" spans="1:3" x14ac:dyDescent="0.25">
      <c r="A420" t="e">
        <f>- หจก. บ้านท่าบริการ</f>
        <v>#NAME?</v>
      </c>
      <c r="B420">
        <v>99.148045499999995</v>
      </c>
      <c r="C420">
        <v>19.656616700000001</v>
      </c>
    </row>
    <row r="421" spans="1:3" x14ac:dyDescent="0.25">
      <c r="A421" t="e">
        <f>- สก. ผู้ปลูกหอมหัวใหญ่ฝาง</f>
        <v>#NAME?</v>
      </c>
      <c r="B421">
        <v>99.079226300000002</v>
      </c>
      <c r="C421">
        <v>19.978650300000002</v>
      </c>
    </row>
    <row r="422" spans="1:3" x14ac:dyDescent="0.25">
      <c r="A422" t="e">
        <f>- สกก. ทุ่งหัวช้าง</f>
        <v>#NAME?</v>
      </c>
      <c r="B422">
        <v>99.026589999999999</v>
      </c>
      <c r="C422">
        <v>18.007092</v>
      </c>
    </row>
    <row r="423" spans="1:3" x14ac:dyDescent="0.25">
      <c r="A423" t="e">
        <f>- สกก. บ้านโฮ่ง</f>
        <v>#NAME?</v>
      </c>
      <c r="B423">
        <v>98.825250199999999</v>
      </c>
      <c r="C423">
        <v>18.306239099999999</v>
      </c>
    </row>
    <row r="424" spans="1:3" x14ac:dyDescent="0.25">
      <c r="A424" t="e">
        <f>- สกก. แม่ทา</f>
        <v>#NAME?</v>
      </c>
      <c r="B424">
        <v>99.123479500000002</v>
      </c>
      <c r="C424">
        <v>18.421492300000001</v>
      </c>
    </row>
    <row r="425" spans="1:3" x14ac:dyDescent="0.25">
      <c r="A425" t="e">
        <f>- สกก. แม่ทา</f>
        <v>#NAME?</v>
      </c>
      <c r="B425">
        <v>99.1343265</v>
      </c>
      <c r="C425">
        <v>18.461737500000002</v>
      </c>
    </row>
    <row r="426" spans="1:3" x14ac:dyDescent="0.25">
      <c r="A426" t="e">
        <f>- สกก. ประตูป่า</f>
        <v>#NAME?</v>
      </c>
      <c r="B426">
        <v>98.996317899999994</v>
      </c>
      <c r="C426">
        <v>18.621660800000001</v>
      </c>
    </row>
    <row r="427" spans="1:3" x14ac:dyDescent="0.25">
      <c r="A427" t="e">
        <f>- บจก. เวียงออยล์</f>
        <v>#NAME?</v>
      </c>
      <c r="B427">
        <v>99.027495099999996</v>
      </c>
      <c r="C427">
        <v>18.567380799999999</v>
      </c>
    </row>
    <row r="428" spans="1:3" x14ac:dyDescent="0.25">
      <c r="A428" t="s">
        <v>1165</v>
      </c>
      <c r="B428">
        <v>99.203622600000003</v>
      </c>
      <c r="C428">
        <v>17.559945299999999</v>
      </c>
    </row>
    <row r="429" spans="1:3" x14ac:dyDescent="0.25">
      <c r="A429" t="e">
        <f>- สกก. สบปราบ</f>
        <v>#NAME?</v>
      </c>
      <c r="B429">
        <v>99.345111799999998</v>
      </c>
      <c r="C429">
        <v>17.847185100000001</v>
      </c>
    </row>
    <row r="430" spans="1:3" x14ac:dyDescent="0.25">
      <c r="A430" t="e">
        <f>- สกก. เสริมงาม</f>
        <v>#NAME?</v>
      </c>
      <c r="B430">
        <v>99.267471299999997</v>
      </c>
      <c r="C430">
        <v>18.073866299999999</v>
      </c>
    </row>
    <row r="431" spans="1:3" x14ac:dyDescent="0.25">
      <c r="A431" t="e">
        <f>- สกก. แม่ทะ</f>
        <v>#NAME?</v>
      </c>
      <c r="B431">
        <v>99.528413400000005</v>
      </c>
      <c r="C431">
        <v>18.113933299999999</v>
      </c>
    </row>
    <row r="432" spans="1:3" x14ac:dyDescent="0.25">
      <c r="A432" t="e">
        <f>- สกก. เกาะคา</f>
        <v>#NAME?</v>
      </c>
      <c r="B432">
        <v>99.372858500000007</v>
      </c>
      <c r="C432">
        <v>18.168545200000001</v>
      </c>
    </row>
    <row r="433" spans="1:3" x14ac:dyDescent="0.25">
      <c r="A433" t="s">
        <v>1171</v>
      </c>
      <c r="B433">
        <v>99.388903999999997</v>
      </c>
      <c r="C433">
        <v>18.217328200000001</v>
      </c>
    </row>
    <row r="434" spans="1:3" x14ac:dyDescent="0.25">
      <c r="A434" t="e">
        <f>- บางจาก - ลำปาง</f>
        <v>#NAME?</v>
      </c>
      <c r="B434">
        <v>99.4764895</v>
      </c>
      <c r="C434">
        <v>18.2774246</v>
      </c>
    </row>
    <row r="435" spans="1:3" x14ac:dyDescent="0.25">
      <c r="A435" t="e">
        <f>- สก. นิคมห้างฉัตร</f>
        <v>#NAME?</v>
      </c>
      <c r="B435">
        <v>99.311828199999994</v>
      </c>
      <c r="C435">
        <v>18.259600200000001</v>
      </c>
    </row>
    <row r="436" spans="1:3" x14ac:dyDescent="0.25">
      <c r="A436" t="e">
        <f>- สกก. ห้างฉัตร</f>
        <v>#NAME?</v>
      </c>
      <c r="B436">
        <v>99.450535500000001</v>
      </c>
      <c r="C436">
        <v>18.281988999999999</v>
      </c>
    </row>
    <row r="437" spans="1:3" x14ac:dyDescent="0.25">
      <c r="A437" t="e">
        <f>- สกก. เมืองลำปาง</f>
        <v>#NAME?</v>
      </c>
      <c r="B437">
        <v>99.4904394</v>
      </c>
      <c r="C437">
        <v>18.299844199999999</v>
      </c>
    </row>
    <row r="438" spans="1:3" x14ac:dyDescent="0.25">
      <c r="A438" t="e">
        <f>- หจก. นานาปิโตรเลียม</f>
        <v>#NAME?</v>
      </c>
      <c r="B438">
        <v>99.546355399999996</v>
      </c>
      <c r="C438">
        <v>18.344157299999999</v>
      </c>
    </row>
    <row r="439" spans="1:3" x14ac:dyDescent="0.25">
      <c r="A439" t="e">
        <f>- สกก. นิคมฯกิ่วลม</f>
        <v>#NAME?</v>
      </c>
      <c r="B439">
        <v>99.542912400000006</v>
      </c>
      <c r="C439">
        <v>18.419197400000002</v>
      </c>
    </row>
    <row r="440" spans="1:3" x14ac:dyDescent="0.25">
      <c r="A440" t="e">
        <f>- สกก. แจ้ห่ม</f>
        <v>#NAME?</v>
      </c>
      <c r="B440">
        <v>99.556221899999997</v>
      </c>
      <c r="C440">
        <v>18.717415500000001</v>
      </c>
    </row>
    <row r="441" spans="1:3" x14ac:dyDescent="0.25">
      <c r="A441" t="e">
        <f>- สก. ผู้ใช้น้ำฝายยางประสบสุก</f>
        <v>#NAME?</v>
      </c>
      <c r="B441">
        <v>99.571642900000001</v>
      </c>
      <c r="C441">
        <v>18.7072216</v>
      </c>
    </row>
    <row r="442" spans="1:3" x14ac:dyDescent="0.25">
      <c r="A442" t="e">
        <f>- สก. ผู้ใช้น้ำสถานีสูบน้ำด้วยไฟฟ้าบ้านบึง</f>
        <v>#NAME?</v>
      </c>
      <c r="B442">
        <v>100.02477880000001</v>
      </c>
      <c r="C442">
        <v>17.193513100000001</v>
      </c>
    </row>
    <row r="443" spans="1:3" x14ac:dyDescent="0.25">
      <c r="A443" t="e">
        <f>- สกก. พิชัย</f>
        <v>#NAME?</v>
      </c>
      <c r="B443">
        <v>100.0882416</v>
      </c>
      <c r="C443">
        <v>17.288784799999998</v>
      </c>
    </row>
    <row r="444" spans="1:3" x14ac:dyDescent="0.25">
      <c r="A444" t="e">
        <f>- สกก. พิชัย (สาขาท่าสัก)</f>
        <v>#NAME?</v>
      </c>
      <c r="B444">
        <v>100.0835972</v>
      </c>
      <c r="C444">
        <v>17.409341399999999</v>
      </c>
    </row>
    <row r="445" spans="1:3" x14ac:dyDescent="0.25">
      <c r="A445" t="e">
        <f>- สก. ผู้ใช้น้ำสถานีสูบน้ำด้วยไฟฟ้าบ้านวังตะคร้อ</f>
        <v>#NAME?</v>
      </c>
      <c r="B445">
        <v>100.1591213</v>
      </c>
      <c r="C445">
        <v>17.4437918</v>
      </c>
    </row>
    <row r="446" spans="1:3" x14ac:dyDescent="0.25">
      <c r="A446" t="e">
        <f>- สกก. ทองแสนขัน</f>
        <v>#NAME?</v>
      </c>
      <c r="B446">
        <v>100.5071143</v>
      </c>
      <c r="C446">
        <v>17.460692900000002</v>
      </c>
    </row>
    <row r="447" spans="1:3" x14ac:dyDescent="0.25">
      <c r="A447" t="e">
        <f>- สกก. เมืองตรอน</f>
        <v>#NAME?</v>
      </c>
      <c r="B447">
        <v>100.11967559999999</v>
      </c>
      <c r="C447">
        <v>17.6466545</v>
      </c>
    </row>
    <row r="448" spans="1:3" x14ac:dyDescent="0.25">
      <c r="A448" t="s">
        <v>1187</v>
      </c>
      <c r="B448">
        <v>100.0362468</v>
      </c>
      <c r="C448">
        <v>17.513645499999999</v>
      </c>
    </row>
    <row r="449" spans="1:3" x14ac:dyDescent="0.25">
      <c r="A449" t="e">
        <f>- สกก. เมืองอุตรดิตถ์</f>
        <v>#NAME?</v>
      </c>
      <c r="B449">
        <v>100.1004523</v>
      </c>
      <c r="C449">
        <v>17.5446749</v>
      </c>
    </row>
    <row r="450" spans="1:3" x14ac:dyDescent="0.25">
      <c r="A450" t="e">
        <f>- สกก. เมืองลับแล (สาขาไผ่ล้อม)</f>
        <v>#NAME?</v>
      </c>
      <c r="B450">
        <v>100.01359290000001</v>
      </c>
      <c r="C450">
        <v>17.533064499999998</v>
      </c>
    </row>
    <row r="451" spans="1:3" x14ac:dyDescent="0.25">
      <c r="A451" t="e">
        <f>- สก. ผู้ปลูกกระเทียมและหอมแดงลับแล</f>
        <v>#NAME?</v>
      </c>
      <c r="B451">
        <v>99.999200500000001</v>
      </c>
      <c r="C451">
        <v>17.592268700000002</v>
      </c>
    </row>
    <row r="452" spans="1:3" x14ac:dyDescent="0.25">
      <c r="A452" t="e">
        <f>- สกก. เมืองลับแล (สาขาตลิ่งต่ำ)</f>
        <v>#NAME?</v>
      </c>
      <c r="B452">
        <v>100.01359290000001</v>
      </c>
      <c r="C452">
        <v>17.533064499999998</v>
      </c>
    </row>
    <row r="453" spans="1:3" x14ac:dyDescent="0.25">
      <c r="A453" t="e">
        <f>- สกก. เมืองอุตรดิตถ์</f>
        <v>#NAME?</v>
      </c>
      <c r="B453">
        <v>100.08978209999999</v>
      </c>
      <c r="C453">
        <v>17.613655099999999</v>
      </c>
    </row>
    <row r="454" spans="1:3" x14ac:dyDescent="0.25">
      <c r="A454" t="e">
        <f>- สกก. เมืองลับแล</f>
        <v>#NAME?</v>
      </c>
      <c r="B454">
        <v>100.01343610000001</v>
      </c>
      <c r="C454">
        <v>17.6711727</v>
      </c>
    </row>
    <row r="455" spans="1:3" x14ac:dyDescent="0.25">
      <c r="A455" t="e">
        <f>- บางจาก - ท่าเสา</f>
        <v>#NAME?</v>
      </c>
      <c r="B455">
        <v>100.0784658</v>
      </c>
      <c r="C455">
        <v>17.644485400000001</v>
      </c>
    </row>
    <row r="456" spans="1:3" x14ac:dyDescent="0.25">
      <c r="A456" t="e">
        <f>- บางจาก - อุตรดิตถ์</f>
        <v>#NAME?</v>
      </c>
      <c r="B456">
        <v>100.16342659999999</v>
      </c>
      <c r="C456">
        <v>17.6723508</v>
      </c>
    </row>
    <row r="457" spans="1:3" x14ac:dyDescent="0.25">
      <c r="A457" t="e">
        <f>- สกก. เมืองลับแล (สาขาหัวดง)</f>
        <v>#NAME?</v>
      </c>
      <c r="B457">
        <v>100.01359290000001</v>
      </c>
      <c r="C457">
        <v>17.533064499999998</v>
      </c>
    </row>
    <row r="458" spans="1:3" x14ac:dyDescent="0.25">
      <c r="A458" t="e">
        <f>- สกก. น้ำปาด</f>
        <v>#NAME?</v>
      </c>
      <c r="B458">
        <v>100.6421799</v>
      </c>
      <c r="C458">
        <v>17.7338539</v>
      </c>
    </row>
    <row r="459" spans="1:3" x14ac:dyDescent="0.25">
      <c r="A459" t="e">
        <f>- สกก. ฟากท่า</f>
        <v>#NAME?</v>
      </c>
      <c r="B459">
        <v>100.878951</v>
      </c>
      <c r="C459">
        <v>17.992280699999998</v>
      </c>
    </row>
    <row r="460" spans="1:3" x14ac:dyDescent="0.25">
      <c r="A460" t="e">
        <f>- สก. นิคมฟากท่า</f>
        <v>#NAME?</v>
      </c>
      <c r="B460">
        <v>100.8564355</v>
      </c>
      <c r="C460">
        <v>17.920719399999999</v>
      </c>
    </row>
    <row r="461" spans="1:3" x14ac:dyDescent="0.25">
      <c r="A461" t="e">
        <f>- สกก. ฟากท่า (สาขาม่วงเจ็ดต้น)</f>
        <v>#NAME?</v>
      </c>
      <c r="B461">
        <v>101.02592749999999</v>
      </c>
      <c r="C461">
        <v>18.250184999999998</v>
      </c>
    </row>
    <row r="462" spans="1:3" x14ac:dyDescent="0.25">
      <c r="A462" t="s">
        <v>1201</v>
      </c>
      <c r="B462">
        <v>99.790178100000006</v>
      </c>
      <c r="C462">
        <v>17.872179599999999</v>
      </c>
    </row>
    <row r="463" spans="1:3" x14ac:dyDescent="0.25">
      <c r="A463" t="e">
        <f>- บางจาก - เด่นชัย</f>
        <v>#NAME?</v>
      </c>
      <c r="B463">
        <v>100.0461933</v>
      </c>
      <c r="C463">
        <v>17.980357399999999</v>
      </c>
    </row>
    <row r="464" spans="1:3" x14ac:dyDescent="0.25">
      <c r="A464" t="e">
        <f>- หจก. น้ำมันเด่นชัย</f>
        <v>#NAME?</v>
      </c>
      <c r="B464">
        <v>100.1127437</v>
      </c>
      <c r="C464">
        <v>18.050740000000001</v>
      </c>
    </row>
    <row r="465" spans="1:3" x14ac:dyDescent="0.25">
      <c r="A465" t="e">
        <f>- หจก. เพ็ญศรีบางจาก เซอร์วิส</f>
        <v>#NAME?</v>
      </c>
      <c r="B465">
        <v>100.1301149</v>
      </c>
      <c r="C465">
        <v>18.130692199999999</v>
      </c>
    </row>
    <row r="466" spans="1:3" x14ac:dyDescent="0.25">
      <c r="A466" t="e">
        <f>- สกก. เมืองแพร่</f>
        <v>#NAME?</v>
      </c>
      <c r="B466">
        <v>100.1480888</v>
      </c>
      <c r="C466">
        <v>18.139363500000002</v>
      </c>
    </row>
    <row r="467" spans="1:3" x14ac:dyDescent="0.25">
      <c r="A467" t="e">
        <f>- หจก. อินแฟมมิลี่แพร่เซอร์วิส</f>
        <v>#NAME?</v>
      </c>
      <c r="B467">
        <v>100.19554100000001</v>
      </c>
      <c r="C467">
        <v>18.164639000000001</v>
      </c>
    </row>
    <row r="468" spans="1:3" x14ac:dyDescent="0.25">
      <c r="A468" t="e">
        <f>- บางจาก - เมืองแพร่</f>
        <v>#NAME?</v>
      </c>
      <c r="B468">
        <v>100.1715086</v>
      </c>
      <c r="C468">
        <v>18.169191900000001</v>
      </c>
    </row>
    <row r="469" spans="1:3" x14ac:dyDescent="0.25">
      <c r="A469" t="e">
        <f>- หจก. แม่คำมีปิโตรเลียม</f>
        <v>#NAME?</v>
      </c>
      <c r="B469">
        <v>100.2262312</v>
      </c>
      <c r="C469">
        <v>18.2492874</v>
      </c>
    </row>
    <row r="470" spans="1:3" x14ac:dyDescent="0.25">
      <c r="A470" t="e">
        <f>- สกก. หนองม่วงไข่</f>
        <v>#NAME?</v>
      </c>
      <c r="B470">
        <v>100.2095525</v>
      </c>
      <c r="C470">
        <v>18.278167</v>
      </c>
    </row>
    <row r="471" spans="1:3" x14ac:dyDescent="0.25">
      <c r="A471" t="e">
        <f>- สกก. นาน้อย</f>
        <v>#NAME?</v>
      </c>
      <c r="B471">
        <v>100.6670056</v>
      </c>
      <c r="C471">
        <v>18.212719100000001</v>
      </c>
    </row>
    <row r="472" spans="1:3" x14ac:dyDescent="0.25">
      <c r="A472" t="e">
        <f>- สกก. เวียงสา</f>
        <v>#NAME?</v>
      </c>
      <c r="B472">
        <v>100.90160400000001</v>
      </c>
      <c r="C472">
        <v>18.596889900000001</v>
      </c>
    </row>
    <row r="473" spans="1:3" x14ac:dyDescent="0.25">
      <c r="A473" t="s">
        <v>1213</v>
      </c>
      <c r="B473">
        <v>100.45885</v>
      </c>
      <c r="C473">
        <v>18.393580100000001</v>
      </c>
    </row>
    <row r="474" spans="1:3" x14ac:dyDescent="0.25">
      <c r="A474" t="e">
        <f>- หจก. สูงสว่าง</f>
        <v>#NAME?</v>
      </c>
      <c r="B474">
        <v>100.5296115</v>
      </c>
      <c r="C474">
        <v>18.606451799999999</v>
      </c>
    </row>
    <row r="475" spans="1:3" x14ac:dyDescent="0.25">
      <c r="A475" t="e">
        <f>- สกก. เมืองน่าน</f>
        <v>#NAME?</v>
      </c>
      <c r="B475">
        <v>100.7490123</v>
      </c>
      <c r="C475">
        <v>18.7811317</v>
      </c>
    </row>
    <row r="476" spans="1:3" x14ac:dyDescent="0.25">
      <c r="A476" t="e">
        <f>- สกก.ปัว</f>
        <v>#NAME?</v>
      </c>
      <c r="B476">
        <v>100.9345931</v>
      </c>
      <c r="C476">
        <v>19.210713299999998</v>
      </c>
    </row>
    <row r="477" spans="1:3" x14ac:dyDescent="0.25">
      <c r="A477" t="e">
        <f>- สกก. เชียงม่วน</f>
        <v>#NAME?</v>
      </c>
      <c r="B477">
        <v>100.2375823</v>
      </c>
      <c r="C477">
        <v>18.880880399999999</v>
      </c>
    </row>
    <row r="478" spans="1:3" x14ac:dyDescent="0.25">
      <c r="A478" t="e">
        <f>- หจก. จิตลดาทอง</f>
        <v>#NAME?</v>
      </c>
      <c r="B478">
        <v>99.979054399999995</v>
      </c>
      <c r="C478">
        <v>19.158020100000002</v>
      </c>
    </row>
    <row r="479" spans="1:3" x14ac:dyDescent="0.25">
      <c r="A479" t="e">
        <f>- สกก. ปง</f>
        <v>#NAME?</v>
      </c>
      <c r="B479">
        <v>100.2375823</v>
      </c>
      <c r="C479">
        <v>19.209801200000001</v>
      </c>
    </row>
    <row r="480" spans="1:3" x14ac:dyDescent="0.25">
      <c r="A480" t="e">
        <f>- สนง. สกก. ปฏิรูปที่ดินเมืองพะเยา</f>
        <v>#NAME?</v>
      </c>
      <c r="B480">
        <v>99.852949600000002</v>
      </c>
      <c r="C480">
        <v>19.2936689</v>
      </c>
    </row>
    <row r="481" spans="1:3" x14ac:dyDescent="0.25">
      <c r="A481" t="e">
        <f>- สกก. จุน</f>
        <v>#NAME?</v>
      </c>
      <c r="B481">
        <v>100.1501172</v>
      </c>
      <c r="C481">
        <v>19.3220627</v>
      </c>
    </row>
    <row r="482" spans="1:3" x14ac:dyDescent="0.25">
      <c r="A482" t="s">
        <v>1223</v>
      </c>
      <c r="B482">
        <v>100.09157500000001</v>
      </c>
      <c r="C482">
        <v>19.504577900000001</v>
      </c>
    </row>
    <row r="483" spans="1:3" x14ac:dyDescent="0.25">
      <c r="A483" t="e">
        <f>- สกก. กรป.กลาง นพค.พะเยา</f>
        <v>#NAME?</v>
      </c>
      <c r="B483">
        <v>100.1591213</v>
      </c>
      <c r="C483">
        <v>19.461090800000001</v>
      </c>
    </row>
    <row r="484" spans="1:3" x14ac:dyDescent="0.25">
      <c r="A484" t="e">
        <f>- สกก. ขุนยวม</f>
        <v>#NAME?</v>
      </c>
      <c r="B484">
        <v>97.935829200000001</v>
      </c>
      <c r="C484">
        <v>18.831475000000001</v>
      </c>
    </row>
    <row r="485" spans="1:3" x14ac:dyDescent="0.25">
      <c r="A485" t="e">
        <f>- สกก. เมืองแม่ฮ่องสอน</f>
        <v>#NAME?</v>
      </c>
      <c r="B485">
        <v>97.967459899999994</v>
      </c>
      <c r="C485">
        <v>19.284725399999999</v>
      </c>
    </row>
    <row r="486" spans="1:3" x14ac:dyDescent="0.25">
      <c r="A486" t="e">
        <f>- สกก. ป่าแดด</f>
        <v>#NAME?</v>
      </c>
      <c r="B486">
        <v>99.990440399999997</v>
      </c>
      <c r="C486">
        <v>19.503520999999999</v>
      </c>
    </row>
    <row r="487" spans="1:3" x14ac:dyDescent="0.25">
      <c r="A487" t="e">
        <f>- สกก. เมืองพาน</f>
        <v>#NAME?</v>
      </c>
      <c r="B487">
        <v>99.741074999999995</v>
      </c>
      <c r="C487">
        <v>19.546101</v>
      </c>
    </row>
    <row r="488" spans="1:3" x14ac:dyDescent="0.25">
      <c r="A488" t="e">
        <f>- หจก. ภาณุ ออยล์ เซอร์วิส</f>
        <v>#NAME?</v>
      </c>
      <c r="B488">
        <v>99.745319100000003</v>
      </c>
      <c r="C488">
        <v>19.614817200000001</v>
      </c>
    </row>
    <row r="489" spans="1:3" x14ac:dyDescent="0.25">
      <c r="A489" t="e">
        <f>- บางจาก - จอมทอง</f>
        <v>#NAME?</v>
      </c>
      <c r="B489">
        <v>100.0695367</v>
      </c>
      <c r="C489">
        <v>19.6543545</v>
      </c>
    </row>
    <row r="490" spans="1:3" x14ac:dyDescent="0.25">
      <c r="A490" t="e">
        <f>- บางจาก - บ้านใหม่</f>
        <v>#NAME?</v>
      </c>
      <c r="B490">
        <v>100.2263694</v>
      </c>
      <c r="C490">
        <v>19.716046599999999</v>
      </c>
    </row>
    <row r="491" spans="1:3" x14ac:dyDescent="0.25">
      <c r="A491" t="e">
        <f>- สกก. เมืองเทิง</f>
        <v>#NAME?</v>
      </c>
      <c r="B491">
        <v>100.2263694</v>
      </c>
      <c r="C491">
        <v>19.716046599999999</v>
      </c>
    </row>
    <row r="492" spans="1:3" x14ac:dyDescent="0.25">
      <c r="A492" t="e">
        <f>- บางจาก - แม่ลาว</f>
        <v>#NAME?</v>
      </c>
      <c r="B492">
        <v>99.730901399999993</v>
      </c>
      <c r="C492">
        <v>19.752659600000001</v>
      </c>
    </row>
    <row r="493" spans="1:3" x14ac:dyDescent="0.25">
      <c r="A493" t="e">
        <f>- สกก. พญาเม็งราย</f>
        <v>#NAME?</v>
      </c>
      <c r="B493">
        <v>100.19273889999999</v>
      </c>
      <c r="C493">
        <v>19.8709414</v>
      </c>
    </row>
    <row r="494" spans="1:3" x14ac:dyDescent="0.25">
      <c r="A494" t="s">
        <v>1235</v>
      </c>
      <c r="B494">
        <v>100.1815316</v>
      </c>
      <c r="C494">
        <v>19.9775147</v>
      </c>
    </row>
    <row r="495" spans="1:3" x14ac:dyDescent="0.25">
      <c r="A495" t="e">
        <f>- หจก. ปิยะชัยกานต์</f>
        <v>#NAME?</v>
      </c>
      <c r="B495">
        <v>99.906331300000005</v>
      </c>
      <c r="C495">
        <v>19.795349000000002</v>
      </c>
    </row>
    <row r="496" spans="1:3" x14ac:dyDescent="0.25">
      <c r="A496" t="e">
        <f>- บจก. คชพล</f>
        <v>#NAME?</v>
      </c>
      <c r="B496">
        <v>99.890642999999997</v>
      </c>
      <c r="C496">
        <v>20.088289799999998</v>
      </c>
    </row>
    <row r="497" spans="1:3" x14ac:dyDescent="0.25">
      <c r="A497" t="e">
        <f>- สกก. แม่จัน</f>
        <v>#NAME?</v>
      </c>
      <c r="B497">
        <v>99.873289900000003</v>
      </c>
      <c r="C497">
        <v>20.109364200000002</v>
      </c>
    </row>
    <row r="498" spans="1:3" x14ac:dyDescent="0.25">
      <c r="A498" t="e">
        <f>- บจก. นครพาทรัพย์เจริญ</f>
        <v>#NAME?</v>
      </c>
      <c r="B498">
        <v>100.406206</v>
      </c>
      <c r="C498">
        <v>20.261344000000001</v>
      </c>
    </row>
    <row r="499" spans="1:3" x14ac:dyDescent="0.25">
      <c r="A499" t="e">
        <f>- สกก. หงาวตับเต่า</f>
        <v>#NAME?</v>
      </c>
      <c r="B499">
        <v>100.27122970000001</v>
      </c>
      <c r="C499">
        <v>19.666420200000001</v>
      </c>
    </row>
    <row r="500" spans="1:3" x14ac:dyDescent="0.25">
      <c r="A500" t="e">
        <f>- สกก. แม่สาย</f>
        <v>#NAME?</v>
      </c>
      <c r="B500">
        <v>99.918570799999998</v>
      </c>
      <c r="C500">
        <v>20.422524899999999</v>
      </c>
    </row>
    <row r="501" spans="1:3" x14ac:dyDescent="0.25">
      <c r="A501" t="e">
        <f>- สกก. แม่สาย (สาขาศรีเมืองชุม)</f>
        <v>#NAME?</v>
      </c>
      <c r="B501">
        <v>99.918570799999998</v>
      </c>
      <c r="C501">
        <v>20.422524899999999</v>
      </c>
    </row>
    <row r="502" spans="1:3" x14ac:dyDescent="0.25">
      <c r="A502" t="e">
        <f>- สกก. ตากฟ้า</f>
        <v>#NAME?</v>
      </c>
      <c r="B502">
        <v>100.4905195</v>
      </c>
      <c r="C502">
        <v>15.352172299999999</v>
      </c>
    </row>
    <row r="503" spans="1:3" x14ac:dyDescent="0.25">
      <c r="A503" t="e">
        <f>- สกก. พยุหะคีรี</f>
        <v>#NAME?</v>
      </c>
      <c r="B503">
        <v>100.12571990000001</v>
      </c>
      <c r="C503">
        <v>15.5113371</v>
      </c>
    </row>
    <row r="504" spans="1:3" x14ac:dyDescent="0.25">
      <c r="A504" t="e">
        <f>- สกก. ไพศาลี</f>
        <v>#NAME?</v>
      </c>
      <c r="B504">
        <v>100.6985155</v>
      </c>
      <c r="C504">
        <v>15.6251826</v>
      </c>
    </row>
    <row r="505" spans="1:3" x14ac:dyDescent="0.25">
      <c r="A505" t="e">
        <f>- บางจาก - ไพศาลี</f>
        <v>#NAME?</v>
      </c>
      <c r="B505">
        <v>100.58205100000001</v>
      </c>
      <c r="C505">
        <v>15.648936000000001</v>
      </c>
    </row>
    <row r="506" spans="1:3" x14ac:dyDescent="0.25">
      <c r="A506" t="e">
        <f>- สกก. ท่าตะโกพัฒนา</f>
        <v>#NAME?</v>
      </c>
      <c r="B506">
        <v>100.4634461</v>
      </c>
      <c r="C506">
        <v>15.694725200000001</v>
      </c>
    </row>
    <row r="507" spans="1:3" x14ac:dyDescent="0.25">
      <c r="A507" t="s">
        <v>1248</v>
      </c>
      <c r="B507">
        <v>100.0823954</v>
      </c>
      <c r="C507">
        <v>15.6242404</v>
      </c>
    </row>
    <row r="508" spans="1:3" x14ac:dyDescent="0.25">
      <c r="A508" t="s">
        <v>1250</v>
      </c>
      <c r="B508">
        <v>100.07559000000001</v>
      </c>
      <c r="C508">
        <v>15.656081</v>
      </c>
    </row>
    <row r="509" spans="1:3" x14ac:dyDescent="0.25">
      <c r="A509" t="e">
        <f>- สกก. โกรกพระ</f>
        <v>#NAME?</v>
      </c>
      <c r="B509">
        <v>100.0639407</v>
      </c>
      <c r="C509">
        <v>15.5568629</v>
      </c>
    </row>
    <row r="510" spans="1:3" x14ac:dyDescent="0.25">
      <c r="A510" t="e">
        <f>- บางจาก - บึงบอระเพ็ด</f>
        <v>#NAME?</v>
      </c>
      <c r="B510">
        <v>100.18638799999999</v>
      </c>
      <c r="C510">
        <v>15.729373000000001</v>
      </c>
    </row>
    <row r="511" spans="1:3" x14ac:dyDescent="0.25">
      <c r="A511" t="e">
        <f>- สกก. ลาดยาว</f>
        <v>#NAME?</v>
      </c>
      <c r="B511">
        <v>99.734415400000003</v>
      </c>
      <c r="C511">
        <v>15.7631488</v>
      </c>
    </row>
    <row r="512" spans="1:3" x14ac:dyDescent="0.25">
      <c r="A512" t="e">
        <f>- สกก. เมืองนครสวรรค์</f>
        <v>#NAME?</v>
      </c>
      <c r="B512">
        <v>100.02723589999999</v>
      </c>
      <c r="C512">
        <v>15.7343365</v>
      </c>
    </row>
    <row r="513" spans="1:3" x14ac:dyDescent="0.25">
      <c r="A513" t="e">
        <f>- สกก. เมืองนครสวรรค์ (สาขาหนองเบน)</f>
        <v>#NAME?</v>
      </c>
      <c r="B513">
        <v>99.968863600000006</v>
      </c>
      <c r="C513">
        <v>15.7641084</v>
      </c>
    </row>
    <row r="514" spans="1:3" x14ac:dyDescent="0.25">
      <c r="A514" t="e">
        <f>- สกก. ปฏิรูปที่ดินหนองบัว</f>
        <v>#NAME?</v>
      </c>
      <c r="B514">
        <v>100.67597720000001</v>
      </c>
      <c r="C514">
        <v>15.7883716</v>
      </c>
    </row>
    <row r="515" spans="1:3" x14ac:dyDescent="0.25">
      <c r="A515" t="e">
        <f>- สกก. แม่เปิน</f>
        <v>#NAME?</v>
      </c>
      <c r="B515">
        <v>99.389510999999999</v>
      </c>
      <c r="C515">
        <v>15.697040700000001</v>
      </c>
    </row>
    <row r="516" spans="1:3" x14ac:dyDescent="0.25">
      <c r="A516" t="e">
        <f>- หจก. แก้วศิริ ปิโตรเลี่ยม</f>
        <v>#NAME?</v>
      </c>
      <c r="B516">
        <v>100.1199168</v>
      </c>
      <c r="C516">
        <v>15.832508499999999</v>
      </c>
    </row>
    <row r="517" spans="1:3" x14ac:dyDescent="0.25">
      <c r="A517" t="e">
        <f>- หจก. แสงสุวรรณปิโตรเลียม</f>
        <v>#NAME?</v>
      </c>
      <c r="B517">
        <v>100.60772249999999</v>
      </c>
      <c r="C517">
        <v>15.8442384</v>
      </c>
    </row>
    <row r="518" spans="1:3" x14ac:dyDescent="0.25">
      <c r="A518" t="e">
        <f>- สกก. เก้าเลี้ยว</f>
        <v>#NAME?</v>
      </c>
      <c r="B518">
        <v>100.0924066</v>
      </c>
      <c r="C518">
        <v>15.8469868</v>
      </c>
    </row>
    <row r="519" spans="1:3" x14ac:dyDescent="0.25">
      <c r="A519" t="e">
        <f>- สกก. อบต.ศาลเจ้าไก่ต่อ</f>
        <v>#NAME?</v>
      </c>
      <c r="B519">
        <v>99.645271399999999</v>
      </c>
      <c r="C519">
        <v>15.7671288</v>
      </c>
    </row>
    <row r="520" spans="1:3" x14ac:dyDescent="0.25">
      <c r="A520" t="e">
        <f>- สกก. ชุมแสง</f>
        <v>#NAME?</v>
      </c>
      <c r="B520">
        <v>100.30584039999999</v>
      </c>
      <c r="C520">
        <v>15.902021599999999</v>
      </c>
    </row>
    <row r="521" spans="1:3" x14ac:dyDescent="0.25">
      <c r="A521" t="e">
        <f>- สกก. บรรพตพิสัย</f>
        <v>#NAME?</v>
      </c>
      <c r="B521">
        <v>99.976395999999994</v>
      </c>
      <c r="C521">
        <v>15.9288203</v>
      </c>
    </row>
    <row r="522" spans="1:3" x14ac:dyDescent="0.25">
      <c r="A522" t="e">
        <f>- หจก. ชลกรปิโตรเลียม</f>
        <v>#NAME?</v>
      </c>
      <c r="B522">
        <v>100.1191737</v>
      </c>
      <c r="C522">
        <v>15.9678118</v>
      </c>
    </row>
    <row r="523" spans="1:3" x14ac:dyDescent="0.25">
      <c r="A523" t="e">
        <f>- สกก. บ้านไร่</f>
        <v>#NAME?</v>
      </c>
      <c r="B523">
        <v>99.473830300000003</v>
      </c>
      <c r="C523">
        <v>15.050574900000001</v>
      </c>
    </row>
    <row r="524" spans="1:3" x14ac:dyDescent="0.25">
      <c r="A524" t="e">
        <f>- สกก. บ้านไร่ (การุ้ง)</f>
        <v>#NAME?</v>
      </c>
      <c r="B524">
        <v>99.693115300000002</v>
      </c>
      <c r="C524">
        <v>15.176345700000001</v>
      </c>
    </row>
    <row r="525" spans="1:3" x14ac:dyDescent="0.25">
      <c r="A525" t="e">
        <f>- สกก. ทุ่งสาลี</f>
        <v>#NAME?</v>
      </c>
      <c r="B525">
        <v>99.645271399999999</v>
      </c>
      <c r="C525">
        <v>15.280180100000001</v>
      </c>
    </row>
    <row r="526" spans="1:3" x14ac:dyDescent="0.25">
      <c r="A526" t="e">
        <f>- บางจาก - หนองฉาง</f>
        <v>#NAME?</v>
      </c>
      <c r="B526">
        <v>99.696071900000007</v>
      </c>
      <c r="C526">
        <v>15.3019721</v>
      </c>
    </row>
    <row r="527" spans="1:3" x14ac:dyDescent="0.25">
      <c r="A527" t="e">
        <f>- สกก. หนองขาหย่าง</f>
        <v>#NAME?</v>
      </c>
      <c r="B527">
        <v>99.939442400000004</v>
      </c>
      <c r="C527">
        <v>15.362087799999999</v>
      </c>
    </row>
    <row r="528" spans="1:3" x14ac:dyDescent="0.25">
      <c r="A528" t="e">
        <f>- หจก. เพชรวัฒนะบริการ</f>
        <v>#NAME?</v>
      </c>
      <c r="B528">
        <v>100.1000576</v>
      </c>
      <c r="C528">
        <v>15.3001732</v>
      </c>
    </row>
    <row r="529" spans="1:3" x14ac:dyDescent="0.25">
      <c r="A529" t="e">
        <f>- สกก. เมืองอุทัยธานี</f>
        <v>#NAME?</v>
      </c>
      <c r="B529">
        <v>100.0199283</v>
      </c>
      <c r="C529">
        <v>15.3781374</v>
      </c>
    </row>
    <row r="530" spans="1:3" x14ac:dyDescent="0.25">
      <c r="A530" t="e">
        <f>- สกก. ห้วยคต</f>
        <v>#NAME?</v>
      </c>
      <c r="B530">
        <v>99.578475400000002</v>
      </c>
      <c r="C530">
        <v>15.259899000000001</v>
      </c>
    </row>
    <row r="531" spans="1:3" x14ac:dyDescent="0.25">
      <c r="A531" t="e">
        <f>- สกก. หนองฉาง (ตลาดกลาง)</f>
        <v>#NAME?</v>
      </c>
      <c r="B531">
        <v>99.805892999999998</v>
      </c>
      <c r="C531">
        <v>15.3719676</v>
      </c>
    </row>
    <row r="532" spans="1:3" x14ac:dyDescent="0.25">
      <c r="A532" t="e">
        <f>- สกก. หนองฉาง</f>
        <v>#NAME?</v>
      </c>
      <c r="B532">
        <v>99.820863200000005</v>
      </c>
      <c r="C532">
        <v>15.3796021</v>
      </c>
    </row>
    <row r="533" spans="1:3" x14ac:dyDescent="0.25">
      <c r="A533" t="s">
        <v>1276</v>
      </c>
      <c r="B533">
        <v>99.929658099999997</v>
      </c>
      <c r="C533">
        <v>15.4540279</v>
      </c>
    </row>
    <row r="534" spans="1:3" x14ac:dyDescent="0.25">
      <c r="A534" t="e">
        <f>- สกก. ทัพทัน</f>
        <v>#NAME?</v>
      </c>
      <c r="B534">
        <v>99.8962279</v>
      </c>
      <c r="C534">
        <v>15.46021</v>
      </c>
    </row>
    <row r="535" spans="1:3" x14ac:dyDescent="0.25">
      <c r="A535" t="e">
        <f>- กลุ่มเกษตรกรทำนาประดู่ยืน</f>
        <v>#NAME?</v>
      </c>
      <c r="B535">
        <v>99.645271399999999</v>
      </c>
      <c r="C535">
        <v>15.442342699999999</v>
      </c>
    </row>
    <row r="536" spans="1:3" x14ac:dyDescent="0.25">
      <c r="A536" t="e">
        <f>- สก. นิคมลานสัก</f>
        <v>#NAME?</v>
      </c>
      <c r="B536">
        <v>99.600734799999998</v>
      </c>
      <c r="C536">
        <v>15.3747556</v>
      </c>
    </row>
    <row r="537" spans="1:3" x14ac:dyDescent="0.25">
      <c r="A537" t="e">
        <f>- สกก. ลานสัก</f>
        <v>#NAME?</v>
      </c>
      <c r="B537">
        <v>99.537550899999999</v>
      </c>
      <c r="C537">
        <v>15.4681655</v>
      </c>
    </row>
    <row r="538" spans="1:3" x14ac:dyDescent="0.25">
      <c r="A538" t="e">
        <f>- สกก. สว่างอารมณ์</f>
        <v>#NAME?</v>
      </c>
      <c r="B538">
        <v>99.845977399999995</v>
      </c>
      <c r="C538">
        <v>15.5493633</v>
      </c>
    </row>
    <row r="539" spans="1:3" x14ac:dyDescent="0.25">
      <c r="A539" t="e">
        <f>- สกก. ศุภนิมิตสว่างอารมณ์</f>
        <v>#NAME?</v>
      </c>
      <c r="B539">
        <v>99.790178100000006</v>
      </c>
      <c r="C539">
        <v>15.5866373</v>
      </c>
    </row>
    <row r="540" spans="1:3" x14ac:dyDescent="0.25">
      <c r="A540" t="e">
        <f>- ร้านค้าชุมชนตำบลท่าข้าม</f>
        <v>#NAME?</v>
      </c>
      <c r="B540">
        <v>101.1673984</v>
      </c>
      <c r="C540">
        <v>13.5639869</v>
      </c>
    </row>
    <row r="541" spans="1:3" x14ac:dyDescent="0.25">
      <c r="A541" t="s">
        <v>1285</v>
      </c>
      <c r="B541">
        <v>101.1391871</v>
      </c>
      <c r="C541">
        <v>13.448419400000001</v>
      </c>
    </row>
    <row r="542" spans="1:3" x14ac:dyDescent="0.25">
      <c r="A542" t="e">
        <f>- บางจาก - บายพาสชลบุรี</f>
        <v>#NAME?</v>
      </c>
      <c r="B542">
        <v>100.9798024</v>
      </c>
      <c r="C542">
        <v>13.332924</v>
      </c>
    </row>
    <row r="543" spans="1:3" x14ac:dyDescent="0.25">
      <c r="A543" t="s">
        <v>1288</v>
      </c>
      <c r="B543">
        <v>100.9576761</v>
      </c>
      <c r="C543">
        <v>13.315152899999999</v>
      </c>
    </row>
    <row r="544" spans="1:3" x14ac:dyDescent="0.25">
      <c r="A544" t="e">
        <f>- บางจาก - พนัสนิคม</f>
        <v>#NAME?</v>
      </c>
      <c r="B544">
        <v>101.17280479999999</v>
      </c>
      <c r="C544">
        <v>13.456323100000001</v>
      </c>
    </row>
    <row r="545" spans="1:3" x14ac:dyDescent="0.25">
      <c r="A545" t="e">
        <f>- บจก. แกรนด์เซ็นทรัล ชลบุรี</f>
        <v>#NAME?</v>
      </c>
      <c r="B545">
        <v>101.1082825</v>
      </c>
      <c r="C545">
        <v>13.3148485</v>
      </c>
    </row>
    <row r="546" spans="1:3" x14ac:dyDescent="0.25">
      <c r="A546" t="e">
        <f>- หจก. ธรรมสุธน</f>
        <v>#NAME?</v>
      </c>
      <c r="B546">
        <v>101.1040981</v>
      </c>
      <c r="C546">
        <v>13.308911</v>
      </c>
    </row>
    <row r="547" spans="1:3" x14ac:dyDescent="0.25">
      <c r="A547" t="e">
        <f>- หจก. บางจากธวัชชัย</f>
        <v>#NAME?</v>
      </c>
      <c r="B547">
        <v>101.1737091</v>
      </c>
      <c r="C547">
        <v>13.2899116</v>
      </c>
    </row>
    <row r="548" spans="1:3" x14ac:dyDescent="0.25">
      <c r="A548" t="e">
        <f>- หจก. พนารัตน์ ปิโตรเลียม</f>
        <v>#NAME?</v>
      </c>
      <c r="B548">
        <v>101.13450210000001</v>
      </c>
      <c r="C548">
        <v>13.2643664</v>
      </c>
    </row>
    <row r="549" spans="1:3" x14ac:dyDescent="0.25">
      <c r="A549" t="e">
        <f>- บจก. ซุปเปอร์ เค พาวเวอร์</f>
        <v>#NAME?</v>
      </c>
      <c r="B549">
        <v>100.9864668</v>
      </c>
      <c r="C549">
        <v>13.110703900000001</v>
      </c>
    </row>
    <row r="550" spans="1:3" x14ac:dyDescent="0.25">
      <c r="A550" t="e">
        <f>- บางจาก - หนองปรือ</f>
        <v>#NAME?</v>
      </c>
      <c r="B550">
        <v>101.2288807</v>
      </c>
      <c r="C550">
        <v>13.229922699999999</v>
      </c>
    </row>
    <row r="551" spans="1:3" x14ac:dyDescent="0.25">
      <c r="A551" t="e">
        <f>- หจก. สิริรณชัย</f>
        <v>#NAME?</v>
      </c>
      <c r="B551">
        <v>100.957784</v>
      </c>
      <c r="C551">
        <v>13.0249215</v>
      </c>
    </row>
    <row r="552" spans="1:3" x14ac:dyDescent="0.25">
      <c r="A552" t="e">
        <f>- บางจาก - บางละมุง</f>
        <v>#NAME?</v>
      </c>
      <c r="B552">
        <v>100.9270679</v>
      </c>
      <c r="C552">
        <v>13.0413853</v>
      </c>
    </row>
    <row r="553" spans="1:3" x14ac:dyDescent="0.25">
      <c r="A553" t="e">
        <f>- บจก. ขวัญชัย ปิโตรเลี่ยม</f>
        <v>#NAME?</v>
      </c>
      <c r="B553">
        <v>101.4381909</v>
      </c>
      <c r="C553">
        <v>13.2464058</v>
      </c>
    </row>
    <row r="554" spans="1:3" x14ac:dyDescent="0.25">
      <c r="A554" t="e">
        <f>- บางจาก - พัทยาใต้</f>
        <v>#NAME?</v>
      </c>
      <c r="B554">
        <v>100.9042709</v>
      </c>
      <c r="C554">
        <v>12.9435679</v>
      </c>
    </row>
    <row r="555" spans="1:3" x14ac:dyDescent="0.25">
      <c r="A555" t="e">
        <f>- บางจาก - พัทยาเหนือ</f>
        <v>#NAME?</v>
      </c>
      <c r="B555">
        <v>100.8966705</v>
      </c>
      <c r="C555">
        <v>12.9499306</v>
      </c>
    </row>
    <row r="556" spans="1:3" x14ac:dyDescent="0.25">
      <c r="A556" t="s">
        <v>1302</v>
      </c>
      <c r="B556">
        <v>100.9176444</v>
      </c>
      <c r="C556">
        <v>12.7951874</v>
      </c>
    </row>
    <row r="557" spans="1:3" x14ac:dyDescent="0.25">
      <c r="A557" t="e">
        <f>- กิจการสถานีบริการยานยนต์ สวัสดิการภายใน ฐท.สส.</f>
        <v>#NAME?</v>
      </c>
      <c r="B557">
        <v>100.8910024</v>
      </c>
      <c r="C557">
        <v>12.6977122</v>
      </c>
    </row>
    <row r="558" spans="1:3" x14ac:dyDescent="0.25">
      <c r="A558" t="e">
        <f>- สวัสดิการหน่วยบัญชาการต่อสู้อากาศยานและรักษาฝั่ง</f>
        <v>#NAME?</v>
      </c>
      <c r="B558">
        <v>100.9445748</v>
      </c>
      <c r="C558">
        <v>12.661849500000001</v>
      </c>
    </row>
    <row r="559" spans="1:3" x14ac:dyDescent="0.25">
      <c r="A559" t="e">
        <f>- สกก. ปลวกแดง</f>
        <v>#NAME?</v>
      </c>
      <c r="B559">
        <v>101.2117849</v>
      </c>
      <c r="C559">
        <v>12.9794582</v>
      </c>
    </row>
    <row r="560" spans="1:3" x14ac:dyDescent="0.25">
      <c r="A560" t="e">
        <f>- สกก. นิคมฯระยอง (สาขาปลวกแดง)</f>
        <v>#NAME?</v>
      </c>
      <c r="B560">
        <v>101.2107508</v>
      </c>
      <c r="C560">
        <v>12.9829226</v>
      </c>
    </row>
    <row r="561" spans="1:3" x14ac:dyDescent="0.25">
      <c r="A561" t="e">
        <f>- กลุ่มเกษตรกรทำไร่แม่น้ำคู้</f>
        <v>#NAME?</v>
      </c>
      <c r="B561">
        <v>101.2503739</v>
      </c>
      <c r="C561">
        <v>12.9147079</v>
      </c>
    </row>
    <row r="562" spans="1:3" x14ac:dyDescent="0.25">
      <c r="A562" t="e">
        <f>- บจก. พี เอ แคปปิตอล</f>
        <v>#NAME?</v>
      </c>
      <c r="B562">
        <v>101.3090737</v>
      </c>
      <c r="C562">
        <v>12.9835969</v>
      </c>
    </row>
    <row r="563" spans="1:3" x14ac:dyDescent="0.25">
      <c r="A563" t="e">
        <f>- บางจาก - นิคมพัฒนา</f>
        <v>#NAME?</v>
      </c>
      <c r="B563">
        <v>101.2043333</v>
      </c>
      <c r="C563">
        <v>12.8299114</v>
      </c>
    </row>
    <row r="564" spans="1:3" x14ac:dyDescent="0.25">
      <c r="A564" t="e">
        <f>- สกก. บ้านค่าย สาขาหนองกรับ</f>
        <v>#NAME?</v>
      </c>
      <c r="B564">
        <v>101.29147690000001</v>
      </c>
      <c r="C564">
        <v>12.769373</v>
      </c>
    </row>
    <row r="565" spans="1:3" x14ac:dyDescent="0.25">
      <c r="A565" t="e">
        <f>- สกก. นิคมฯระยอง</f>
        <v>#NAME?</v>
      </c>
      <c r="B565">
        <v>101.30472260000001</v>
      </c>
      <c r="C565">
        <v>12.6902402</v>
      </c>
    </row>
    <row r="566" spans="1:3" x14ac:dyDescent="0.25">
      <c r="A566" t="e">
        <f>- สก. นิคมเขาพนมสาทร์</f>
        <v>#NAME?</v>
      </c>
      <c r="B566">
        <v>101.3658004</v>
      </c>
      <c r="C566">
        <v>12.8564665</v>
      </c>
    </row>
    <row r="567" spans="1:3" x14ac:dyDescent="0.25">
      <c r="A567" t="e">
        <f>- สกก. บ้านฉาง</f>
        <v>#NAME?</v>
      </c>
      <c r="B567">
        <v>101.0474244</v>
      </c>
      <c r="C567">
        <v>12.720878600000001</v>
      </c>
    </row>
    <row r="568" spans="1:3" x14ac:dyDescent="0.25">
      <c r="A568" t="e">
        <f>- สก. นิคมชุมแสงจันทร์</f>
        <v>#NAME?</v>
      </c>
      <c r="B568">
        <v>101.52104540000001</v>
      </c>
      <c r="C568">
        <v>12.937572599999999</v>
      </c>
    </row>
    <row r="569" spans="1:3" x14ac:dyDescent="0.25">
      <c r="A569" t="e">
        <f>- สกก. บ้านค่าย</f>
        <v>#NAME?</v>
      </c>
      <c r="B569">
        <v>101.3018203</v>
      </c>
      <c r="C569">
        <v>12.7877277</v>
      </c>
    </row>
    <row r="570" spans="1:3" x14ac:dyDescent="0.25">
      <c r="A570" t="e">
        <f>- สก. นิคมวังไทร</f>
        <v>#NAME?</v>
      </c>
      <c r="B570">
        <v>101.557714</v>
      </c>
      <c r="C570">
        <v>12.883632</v>
      </c>
    </row>
    <row r="571" spans="1:3" x14ac:dyDescent="0.25">
      <c r="A571" t="e">
        <f>- สกก. เขาชะเมา</f>
        <v>#NAME?</v>
      </c>
      <c r="B571">
        <v>101.6752085</v>
      </c>
      <c r="C571">
        <v>12.990008100000001</v>
      </c>
    </row>
    <row r="572" spans="1:3" x14ac:dyDescent="0.25">
      <c r="A572" t="e">
        <f>- หจก. บุญช่วยเหลือ (กระแสบน)</f>
        <v>#NAME?</v>
      </c>
      <c r="B572">
        <v>101.6202431</v>
      </c>
      <c r="C572">
        <v>12.845549200000001</v>
      </c>
    </row>
    <row r="573" spans="1:3" x14ac:dyDescent="0.25">
      <c r="A573" t="e">
        <f>- สก. ประมงระยอง</f>
        <v>#NAME?</v>
      </c>
      <c r="B573">
        <v>101.3861972</v>
      </c>
      <c r="C573">
        <v>12.6103948</v>
      </c>
    </row>
    <row r="574" spans="1:3" x14ac:dyDescent="0.25">
      <c r="A574" t="e">
        <f>- สกก. เมืองแกลง</f>
        <v>#NAME?</v>
      </c>
      <c r="B574">
        <v>101.62504180000001</v>
      </c>
      <c r="C574">
        <v>12.763572099999999</v>
      </c>
    </row>
    <row r="575" spans="1:3" x14ac:dyDescent="0.25">
      <c r="A575" t="e">
        <f>- หจก. ไต๋ปิโตรเลี่ยม</f>
        <v>#NAME?</v>
      </c>
      <c r="B575">
        <v>101.62504180000001</v>
      </c>
      <c r="C575">
        <v>12.763572099999999</v>
      </c>
    </row>
    <row r="576" spans="1:3" x14ac:dyDescent="0.25">
      <c r="A576" t="e">
        <f>- สกก. แก่งหางแมว</f>
        <v>#NAME?</v>
      </c>
      <c r="B576">
        <v>101.9126344</v>
      </c>
      <c r="C576">
        <v>13.032331599999999</v>
      </c>
    </row>
    <row r="577" spans="1:3" x14ac:dyDescent="0.25">
      <c r="A577" t="e">
        <f>- หจก. เขาวงกตบริการ</f>
        <v>#NAME?</v>
      </c>
      <c r="B577">
        <v>101.8273425</v>
      </c>
      <c r="C577">
        <v>12.898821</v>
      </c>
    </row>
    <row r="578" spans="1:3" x14ac:dyDescent="0.25">
      <c r="A578" t="e">
        <f>- กลุ่มเกษตรกรทำสวนนายายอาม</f>
        <v>#NAME?</v>
      </c>
      <c r="B578">
        <v>101.8512429</v>
      </c>
      <c r="C578">
        <v>12.7658605</v>
      </c>
    </row>
    <row r="579" spans="1:3" x14ac:dyDescent="0.25">
      <c r="A579" t="e">
        <f>- หจก. ส.โชคจรรยาพืชผล</f>
        <v>#NAME?</v>
      </c>
      <c r="B579">
        <v>102.21861800000001</v>
      </c>
      <c r="C579">
        <v>13.117579900000001</v>
      </c>
    </row>
    <row r="580" spans="1:3" x14ac:dyDescent="0.25">
      <c r="A580" t="s">
        <v>1327</v>
      </c>
      <c r="B580">
        <v>101.9667049</v>
      </c>
      <c r="C580">
        <v>12.7218128</v>
      </c>
    </row>
    <row r="581" spans="1:3" x14ac:dyDescent="0.25">
      <c r="A581" t="s">
        <v>1329</v>
      </c>
      <c r="B581">
        <v>101.9667049</v>
      </c>
      <c r="C581">
        <v>12.7218128</v>
      </c>
    </row>
    <row r="582" spans="1:3" x14ac:dyDescent="0.25">
      <c r="A582" t="e">
        <f>- สกก. เขาคิชฌกูฏ</f>
        <v>#NAME?</v>
      </c>
      <c r="B582">
        <v>102.08938360000001</v>
      </c>
      <c r="C582">
        <v>12.762521599999999</v>
      </c>
    </row>
    <row r="583" spans="1:3" x14ac:dyDescent="0.25">
      <c r="A583" t="e">
        <f>- สกก. ท่าใหม่</f>
        <v>#NAME?</v>
      </c>
      <c r="B583">
        <v>102.0442972</v>
      </c>
      <c r="C583">
        <v>12.651948300000001</v>
      </c>
    </row>
    <row r="584" spans="1:3" x14ac:dyDescent="0.25">
      <c r="A584" t="e">
        <f>- สกก. โป่งน้ำร้อน</f>
        <v>#NAME?</v>
      </c>
      <c r="B584">
        <v>102.27667080000001</v>
      </c>
      <c r="C584">
        <v>12.9511758</v>
      </c>
    </row>
    <row r="585" spans="1:3" x14ac:dyDescent="0.25">
      <c r="A585" t="e">
        <f>- สกก. มะขาม</f>
        <v>#NAME?</v>
      </c>
      <c r="B585">
        <v>102.1916069</v>
      </c>
      <c r="C585">
        <v>12.674138900000001</v>
      </c>
    </row>
    <row r="586" spans="1:3" x14ac:dyDescent="0.25">
      <c r="A586" t="e">
        <f>- หจก. กิต-กุลปิโตรเลียม</f>
        <v>#NAME?</v>
      </c>
      <c r="B586">
        <v>102.1157189</v>
      </c>
      <c r="C586">
        <v>12.5636356</v>
      </c>
    </row>
    <row r="587" spans="1:3" x14ac:dyDescent="0.25">
      <c r="A587" t="e">
        <f>- สกก. แหลมสิงห์</f>
        <v>#NAME?</v>
      </c>
      <c r="B587">
        <v>102.147171</v>
      </c>
      <c r="C587">
        <v>12.499684200000001</v>
      </c>
    </row>
    <row r="588" spans="1:3" x14ac:dyDescent="0.25">
      <c r="A588" t="e">
        <f>- สกก. เมืองขลุง</f>
        <v>#NAME?</v>
      </c>
      <c r="B588">
        <v>102.2328607</v>
      </c>
      <c r="C588">
        <v>12.458267899999999</v>
      </c>
    </row>
    <row r="589" spans="1:3" x14ac:dyDescent="0.25">
      <c r="A589" t="e">
        <f>- กลุ่มเกษตรกรทำสวนบ่อ</f>
        <v>#NAME?</v>
      </c>
      <c r="B589">
        <v>102.3120304</v>
      </c>
      <c r="C589">
        <v>12.4190515</v>
      </c>
    </row>
    <row r="590" spans="1:3" x14ac:dyDescent="0.25">
      <c r="A590" t="s">
        <v>1338</v>
      </c>
      <c r="B590">
        <v>102.37877279999999</v>
      </c>
      <c r="C590">
        <v>12.377981200000001</v>
      </c>
    </row>
    <row r="591" spans="1:3" x14ac:dyDescent="0.25">
      <c r="A591" t="e">
        <f>- สกก. เขาสมิง</f>
        <v>#NAME?</v>
      </c>
      <c r="B591">
        <v>102.4454478</v>
      </c>
      <c r="C591">
        <v>12.3416645</v>
      </c>
    </row>
    <row r="592" spans="1:3" x14ac:dyDescent="0.25">
      <c r="A592" t="e">
        <f>- สกก. แหลมงอบ</f>
        <v>#NAME?</v>
      </c>
      <c r="B592">
        <v>102.43115090000001</v>
      </c>
      <c r="C592">
        <v>12.176592299999999</v>
      </c>
    </row>
    <row r="593" spans="1:3" x14ac:dyDescent="0.25">
      <c r="A593" t="e">
        <f>- สกก. เมืองตราด</f>
        <v>#NAME?</v>
      </c>
      <c r="B593">
        <v>102.47964039999999</v>
      </c>
      <c r="C593">
        <v>12.2954905</v>
      </c>
    </row>
    <row r="594" spans="1:3" x14ac:dyDescent="0.25">
      <c r="A594" t="e">
        <f>- หจก. ประกอบรัช</f>
        <v>#NAME?</v>
      </c>
      <c r="B594">
        <v>102.55225009999999</v>
      </c>
      <c r="C594">
        <v>12.2596097</v>
      </c>
    </row>
    <row r="595" spans="1:3" x14ac:dyDescent="0.25">
      <c r="A595" t="s">
        <v>1344</v>
      </c>
      <c r="B595">
        <v>100.9636469</v>
      </c>
      <c r="C595">
        <v>13.555349400000001</v>
      </c>
    </row>
    <row r="596" spans="1:3" x14ac:dyDescent="0.25">
      <c r="A596" t="s">
        <v>1346</v>
      </c>
      <c r="B596">
        <v>100.9936324</v>
      </c>
      <c r="C596">
        <v>13.5445662</v>
      </c>
    </row>
    <row r="597" spans="1:3" x14ac:dyDescent="0.25">
      <c r="A597" t="s">
        <v>1348</v>
      </c>
      <c r="B597">
        <v>101.0323867</v>
      </c>
      <c r="C597">
        <v>13.7291504</v>
      </c>
    </row>
    <row r="598" spans="1:3" x14ac:dyDescent="0.25">
      <c r="A598" t="s">
        <v>1350</v>
      </c>
      <c r="B598">
        <v>101.0452056</v>
      </c>
      <c r="C598">
        <v>13.7195141</v>
      </c>
    </row>
    <row r="599" spans="1:3" x14ac:dyDescent="0.25">
      <c r="A599" t="e">
        <f>- บางจาก - บางปะกง</f>
        <v>#NAME?</v>
      </c>
      <c r="B599">
        <v>101.0634216</v>
      </c>
      <c r="C599">
        <v>13.694262999999999</v>
      </c>
    </row>
    <row r="600" spans="1:3" x14ac:dyDescent="0.25">
      <c r="A600" t="e">
        <f>- หจก. อนันตกิจ บริการ</f>
        <v>#NAME?</v>
      </c>
      <c r="B600">
        <v>101.0372376</v>
      </c>
      <c r="C600">
        <v>13.8608783</v>
      </c>
    </row>
    <row r="601" spans="1:3" x14ac:dyDescent="0.25">
      <c r="A601" t="e">
        <f>- สกก. บางน้ำเปรี้ยว</f>
        <v>#NAME?</v>
      </c>
      <c r="B601">
        <v>101.0598617</v>
      </c>
      <c r="C601">
        <v>13.814153599999999</v>
      </c>
    </row>
    <row r="602" spans="1:3" x14ac:dyDescent="0.25">
      <c r="A602" t="e">
        <f>- บจก. เกรียงชัยปิโตรเลียม</f>
        <v>#NAME?</v>
      </c>
      <c r="B602">
        <v>101.0598617</v>
      </c>
      <c r="C602">
        <v>13.814153599999999</v>
      </c>
    </row>
    <row r="603" spans="1:3" x14ac:dyDescent="0.25">
      <c r="A603" t="e">
        <f>- บจก. ฉะเชิงเทรา อนันตกิจ</f>
        <v>#NAME?</v>
      </c>
      <c r="B603">
        <v>101.0966373</v>
      </c>
      <c r="C603">
        <v>13.7068818</v>
      </c>
    </row>
    <row r="604" spans="1:3" x14ac:dyDescent="0.25">
      <c r="A604" t="e">
        <f>- สกก. บ้านโพธิ์</f>
        <v>#NAME?</v>
      </c>
      <c r="B604">
        <v>101.0853202</v>
      </c>
      <c r="C604">
        <v>13.5990213</v>
      </c>
    </row>
    <row r="605" spans="1:3" x14ac:dyDescent="0.25">
      <c r="A605" t="e">
        <f>- หจก. สุขสมบูรณ์เซอร์วิส</f>
        <v>#NAME?</v>
      </c>
      <c r="B605">
        <v>101.12600209999999</v>
      </c>
      <c r="C605">
        <v>13.6592851</v>
      </c>
    </row>
    <row r="606" spans="1:3" x14ac:dyDescent="0.25">
      <c r="A606" t="e">
        <f>- บางจาก - บางคล้า</f>
        <v>#NAME?</v>
      </c>
      <c r="B606">
        <v>101.2127653</v>
      </c>
      <c r="C606">
        <v>13.6729448</v>
      </c>
    </row>
    <row r="607" spans="1:3" x14ac:dyDescent="0.25">
      <c r="A607" t="e">
        <f>- สกก. บางคล้า</f>
        <v>#NAME?</v>
      </c>
      <c r="B607">
        <v>101.2066116</v>
      </c>
      <c r="C607">
        <v>13.723331</v>
      </c>
    </row>
    <row r="608" spans="1:3" x14ac:dyDescent="0.25">
      <c r="A608" t="s">
        <v>1360</v>
      </c>
      <c r="B608">
        <v>101.2840829</v>
      </c>
      <c r="C608">
        <v>13.584599000000001</v>
      </c>
    </row>
    <row r="609" spans="1:3" x14ac:dyDescent="0.25">
      <c r="A609" t="e">
        <f>- สกก. พนมสารคาม</f>
        <v>#NAME?</v>
      </c>
      <c r="B609">
        <v>101.35445249999999</v>
      </c>
      <c r="C609">
        <v>13.823452</v>
      </c>
    </row>
    <row r="610" spans="1:3" x14ac:dyDescent="0.25">
      <c r="A610" t="s">
        <v>1363</v>
      </c>
      <c r="B610">
        <v>101.5214218</v>
      </c>
      <c r="C610">
        <v>13.769875900000001</v>
      </c>
    </row>
    <row r="611" spans="1:3" x14ac:dyDescent="0.25">
      <c r="A611" t="s">
        <v>1365</v>
      </c>
      <c r="B611">
        <v>101.45288360000001</v>
      </c>
      <c r="C611">
        <v>13.5673061</v>
      </c>
    </row>
    <row r="612" spans="1:3" x14ac:dyDescent="0.25">
      <c r="A612" t="s">
        <v>1367</v>
      </c>
      <c r="B612">
        <v>101.2054435</v>
      </c>
      <c r="C612">
        <v>13.968483600000001</v>
      </c>
    </row>
    <row r="613" spans="1:3" x14ac:dyDescent="0.25">
      <c r="A613" t="e">
        <f>- สกก. บ้านสร้าง</f>
        <v>#NAME?</v>
      </c>
      <c r="B613">
        <v>101.28639200000001</v>
      </c>
      <c r="C613">
        <v>13.9865391</v>
      </c>
    </row>
    <row r="614" spans="1:3" x14ac:dyDescent="0.25">
      <c r="A614" t="e">
        <f>- สกก. โคกปีบ</f>
        <v>#NAME?</v>
      </c>
      <c r="B614">
        <v>101.41956190000001</v>
      </c>
      <c r="C614">
        <v>13.8674312</v>
      </c>
    </row>
    <row r="615" spans="1:3" x14ac:dyDescent="0.25">
      <c r="A615" t="e">
        <f>- หจก. ส.โชติรัตน์บริการ</f>
        <v>#NAME?</v>
      </c>
      <c r="B615">
        <v>101.52857590000001</v>
      </c>
      <c r="C615">
        <v>14.066893</v>
      </c>
    </row>
    <row r="616" spans="1:3" x14ac:dyDescent="0.25">
      <c r="A616" t="e">
        <f>- สกก. ศรีมหาโพธิ จำกัด</f>
        <v>#NAME?</v>
      </c>
      <c r="B616">
        <v>101.50207519999999</v>
      </c>
      <c r="C616">
        <v>13.8964152</v>
      </c>
    </row>
    <row r="617" spans="1:3" x14ac:dyDescent="0.25">
      <c r="A617" t="e">
        <f>- บจก. สหพัฒนพิบูล (มหาชน)</f>
        <v>#NAME?</v>
      </c>
      <c r="B617">
        <v>101.666541</v>
      </c>
      <c r="C617">
        <v>14.031346900000001</v>
      </c>
    </row>
    <row r="618" spans="1:3" x14ac:dyDescent="0.25">
      <c r="A618" t="e">
        <f>- สกก. กบินทร์บุรี</f>
        <v>#NAME?</v>
      </c>
      <c r="B618">
        <v>101.76224689999999</v>
      </c>
      <c r="C618">
        <v>13.984063600000001</v>
      </c>
    </row>
    <row r="619" spans="1:3" x14ac:dyDescent="0.25">
      <c r="A619" t="e">
        <f>- สก. นิคมกบินทร์บุรี</f>
        <v>#NAME?</v>
      </c>
      <c r="B619">
        <v>101.9462187</v>
      </c>
      <c r="C619">
        <v>14.137383099999999</v>
      </c>
    </row>
    <row r="620" spans="1:3" x14ac:dyDescent="0.25">
      <c r="A620" t="e">
        <f>- สกก. บ้านนา</f>
        <v>#NAME?</v>
      </c>
      <c r="B620">
        <v>101.06766</v>
      </c>
      <c r="C620">
        <v>14.291935</v>
      </c>
    </row>
    <row r="621" spans="1:3" x14ac:dyDescent="0.25">
      <c r="A621" t="e">
        <f>- บางจาก - บ้านนา-แก่งคอย</f>
        <v>#NAME?</v>
      </c>
      <c r="B621">
        <v>101.06766</v>
      </c>
      <c r="C621">
        <v>14.291935</v>
      </c>
    </row>
    <row r="622" spans="1:3" x14ac:dyDescent="0.25">
      <c r="A622" t="s">
        <v>1378</v>
      </c>
      <c r="B622">
        <v>102.0032957</v>
      </c>
      <c r="C622">
        <v>13.780976799999999</v>
      </c>
    </row>
    <row r="623" spans="1:3" x14ac:dyDescent="0.25">
      <c r="A623" t="e">
        <f>- สกก. เมืองสระแก้ว</f>
        <v>#NAME?</v>
      </c>
      <c r="B623">
        <v>102.0673702</v>
      </c>
      <c r="C623">
        <v>13.8207892</v>
      </c>
    </row>
    <row r="624" spans="1:3" x14ac:dyDescent="0.25">
      <c r="A624" t="e">
        <f>- สกก. วังน้ำเย็น</f>
        <v>#NAME?</v>
      </c>
      <c r="B624">
        <v>102.17366389999999</v>
      </c>
      <c r="C624">
        <v>13.5181945</v>
      </c>
    </row>
    <row r="625" spans="1:3" x14ac:dyDescent="0.25">
      <c r="A625" t="s">
        <v>1382</v>
      </c>
      <c r="B625">
        <v>102.12897150000001</v>
      </c>
      <c r="C625">
        <v>13.6041056</v>
      </c>
    </row>
    <row r="626" spans="1:3" x14ac:dyDescent="0.25">
      <c r="A626" t="s">
        <v>1384</v>
      </c>
      <c r="B626">
        <v>102.1747077</v>
      </c>
      <c r="C626">
        <v>13.5109438</v>
      </c>
    </row>
    <row r="627" spans="1:3" x14ac:dyDescent="0.25">
      <c r="A627" t="e">
        <f>- หจก. เจริญสุขวังสมบูรณ์ปิโตรเลี่ยม</f>
        <v>#NAME?</v>
      </c>
      <c r="B627">
        <v>102.185765</v>
      </c>
      <c r="C627">
        <v>13.354248</v>
      </c>
    </row>
    <row r="628" spans="1:3" x14ac:dyDescent="0.25">
      <c r="A628" t="s">
        <v>1387</v>
      </c>
      <c r="B628">
        <v>102.2855162</v>
      </c>
      <c r="C628">
        <v>13.687189699999999</v>
      </c>
    </row>
    <row r="629" spans="1:3" x14ac:dyDescent="0.25">
      <c r="A629" t="e">
        <f>- สกก. คลองน้ำเขียว</f>
        <v>#NAME?</v>
      </c>
      <c r="B629">
        <v>102.2319048</v>
      </c>
      <c r="C629">
        <v>14.043045100000001</v>
      </c>
    </row>
    <row r="630" spans="1:3" x14ac:dyDescent="0.25">
      <c r="A630" t="e">
        <f>- สกก. วัฒนานคร</f>
        <v>#NAME?</v>
      </c>
      <c r="B630">
        <v>101.63328060000001</v>
      </c>
      <c r="C630">
        <v>14.0448223</v>
      </c>
    </row>
    <row r="631" spans="1:3" x14ac:dyDescent="0.25">
      <c r="A631" t="e">
        <f>- สกก. อรัญประเทศ</f>
        <v>#NAME?</v>
      </c>
      <c r="B631">
        <v>102.5018637</v>
      </c>
      <c r="C631">
        <v>13.680931299999999</v>
      </c>
    </row>
    <row r="632" spans="1:3" x14ac:dyDescent="0.25">
      <c r="A632" t="e">
        <f>- หจก. สิริวิมลออยล์</f>
        <v>#NAME?</v>
      </c>
      <c r="B632">
        <v>102.4781873</v>
      </c>
      <c r="C632">
        <v>13.740103899999999</v>
      </c>
    </row>
    <row r="633" spans="1:3" x14ac:dyDescent="0.25">
      <c r="A633" t="e">
        <f>- สกก. ตาพระยา</f>
        <v>#NAME?</v>
      </c>
      <c r="B633">
        <v>102.7364962</v>
      </c>
      <c r="C633">
        <v>13.9257238</v>
      </c>
    </row>
    <row r="634" spans="1:3" x14ac:dyDescent="0.25">
      <c r="A634" t="e">
        <f>- สกก. นิคมฯ ลำตะคอง</f>
        <v>#NAME?</v>
      </c>
      <c r="B634">
        <v>101.59578140000001</v>
      </c>
      <c r="C634">
        <v>14.4834809</v>
      </c>
    </row>
    <row r="635" spans="1:3" x14ac:dyDescent="0.25">
      <c r="A635" t="e">
        <f>- หจก. ชำนาญปิโตรเลียม</f>
        <v>#NAME?</v>
      </c>
      <c r="B635">
        <v>101.420501</v>
      </c>
      <c r="C635">
        <v>14.665407999999999</v>
      </c>
    </row>
    <row r="636" spans="1:3" x14ac:dyDescent="0.25">
      <c r="A636" t="e">
        <f>- หจก. น้ำค้างออยล์ปิโตรเลียม</f>
        <v>#NAME?</v>
      </c>
      <c r="B636">
        <v>101.420501</v>
      </c>
      <c r="C636">
        <v>14.665407999999999</v>
      </c>
    </row>
    <row r="637" spans="1:3" x14ac:dyDescent="0.25">
      <c r="A637" t="e">
        <f>- บางจาก - ลาดบัวขาว</f>
        <v>#NAME?</v>
      </c>
      <c r="B637">
        <v>101.63295650000001</v>
      </c>
      <c r="C637">
        <v>14.846477</v>
      </c>
    </row>
    <row r="638" spans="1:3" x14ac:dyDescent="0.25">
      <c r="A638" t="e">
        <f>- บจก. อัมพรปิโตรเลียม</f>
        <v>#NAME?</v>
      </c>
      <c r="B638">
        <v>101.7187258</v>
      </c>
      <c r="C638">
        <v>14.867634000000001</v>
      </c>
    </row>
    <row r="639" spans="1:3" x14ac:dyDescent="0.25">
      <c r="A639" t="s">
        <v>1398</v>
      </c>
      <c r="B639">
        <v>101.72783819999999</v>
      </c>
      <c r="C639">
        <v>14.8697693</v>
      </c>
    </row>
    <row r="640" spans="1:3" x14ac:dyDescent="0.25">
      <c r="A640" t="e">
        <f>- สกก. ลำพระเพลิง</f>
        <v>#NAME?</v>
      </c>
      <c r="B640">
        <v>102.0257367</v>
      </c>
      <c r="C640">
        <v>14.726352800000001</v>
      </c>
    </row>
    <row r="641" spans="1:3" x14ac:dyDescent="0.25">
      <c r="A641" t="e">
        <f>- สกก. สูงเนิน</f>
        <v>#NAME?</v>
      </c>
      <c r="B641">
        <v>100.9312901</v>
      </c>
      <c r="C641">
        <v>13.309271300000001</v>
      </c>
    </row>
    <row r="642" spans="1:3" x14ac:dyDescent="0.25">
      <c r="A642" t="e">
        <f>- สกก. ครบุรี</f>
        <v>#NAME?</v>
      </c>
      <c r="B642">
        <v>102.220463</v>
      </c>
      <c r="C642">
        <v>14.443365200000001</v>
      </c>
    </row>
    <row r="643" spans="1:3" x14ac:dyDescent="0.25">
      <c r="A643" t="e">
        <f>- บางจาก - สูงเนิน</f>
        <v>#NAME?</v>
      </c>
      <c r="B643">
        <v>101.8322677</v>
      </c>
      <c r="C643">
        <v>14.8704596</v>
      </c>
    </row>
    <row r="644" spans="1:3" x14ac:dyDescent="0.25">
      <c r="A644" t="e">
        <f>- สกก. สารภีโชคชัย</f>
        <v>#NAME?</v>
      </c>
      <c r="B644">
        <v>102.255532</v>
      </c>
      <c r="C644">
        <v>14.752276500000001</v>
      </c>
    </row>
    <row r="645" spans="1:3" x14ac:dyDescent="0.25">
      <c r="A645" t="e">
        <f>- สกก. ขามทะเลสอ</f>
        <v>#NAME?</v>
      </c>
      <c r="B645">
        <v>101.934195</v>
      </c>
      <c r="C645">
        <v>14.994996</v>
      </c>
    </row>
    <row r="646" spans="1:3" x14ac:dyDescent="0.25">
      <c r="A646" t="e">
        <f>- บางจาก - ปักธงชัย-นครราชสีมา</f>
        <v>#NAME?</v>
      </c>
      <c r="B646">
        <v>102.0712163</v>
      </c>
      <c r="C646">
        <v>14.881980199999999</v>
      </c>
    </row>
    <row r="647" spans="1:3" x14ac:dyDescent="0.25">
      <c r="A647" t="e">
        <f>- สกก. เสิงสาง</f>
        <v>#NAME?</v>
      </c>
      <c r="B647">
        <v>102.42659519999999</v>
      </c>
      <c r="C647">
        <v>14.4324917</v>
      </c>
    </row>
    <row r="648" spans="1:3" x14ac:dyDescent="0.25">
      <c r="A648" t="e">
        <f>- บางจาก - สืบศิริ</f>
        <v>#NAME?</v>
      </c>
      <c r="B648">
        <v>102.0658561</v>
      </c>
      <c r="C648">
        <v>14.954416500000001</v>
      </c>
    </row>
    <row r="649" spans="1:3" x14ac:dyDescent="0.25">
      <c r="A649" t="e">
        <f>- สกก. หนองบุนนาก</f>
        <v>#NAME?</v>
      </c>
      <c r="B649">
        <v>102.3120476</v>
      </c>
      <c r="C649">
        <v>14.782704799999999</v>
      </c>
    </row>
    <row r="650" spans="1:3" x14ac:dyDescent="0.25">
      <c r="A650" t="s">
        <v>1410</v>
      </c>
      <c r="B650">
        <v>102.09007099999999</v>
      </c>
      <c r="C650">
        <v>14.9637162</v>
      </c>
    </row>
    <row r="651" spans="1:3" x14ac:dyDescent="0.25">
      <c r="A651" t="e">
        <f>- ชุมนุมสกก. นครราชสีมา</f>
        <v>#NAME?</v>
      </c>
      <c r="B651">
        <v>102.1192922</v>
      </c>
      <c r="C651">
        <v>14.9906732</v>
      </c>
    </row>
    <row r="652" spans="1:3" x14ac:dyDescent="0.25">
      <c r="A652" t="e">
        <f>- สกก. ด่านขุนทด</f>
        <v>#NAME?</v>
      </c>
      <c r="B652">
        <v>101.798119</v>
      </c>
      <c r="C652">
        <v>15.202845</v>
      </c>
    </row>
    <row r="653" spans="1:3" x14ac:dyDescent="0.25">
      <c r="A653" t="e">
        <f>- สกก. โนนไทย</f>
        <v>#NAME?</v>
      </c>
      <c r="B653">
        <v>102.0621099</v>
      </c>
      <c r="C653">
        <v>15.211893099999999</v>
      </c>
    </row>
    <row r="654" spans="1:3" x14ac:dyDescent="0.25">
      <c r="A654" t="e">
        <f>- สกก. จักราช</f>
        <v>#NAME?</v>
      </c>
      <c r="B654">
        <v>102.4495221</v>
      </c>
      <c r="C654">
        <v>15.026754</v>
      </c>
    </row>
    <row r="655" spans="1:3" x14ac:dyDescent="0.25">
      <c r="A655" t="e">
        <f>- สกก. โนนสูง</f>
        <v>#NAME?</v>
      </c>
      <c r="B655">
        <v>102.2736653</v>
      </c>
      <c r="C655">
        <v>15.0974918</v>
      </c>
    </row>
    <row r="656" spans="1:3" x14ac:dyDescent="0.25">
      <c r="A656" t="e">
        <f>- สกก. ขามสะแกแสง</f>
        <v>#NAME?</v>
      </c>
      <c r="B656">
        <v>102.18042610000001</v>
      </c>
      <c r="C656">
        <v>15.357599799999999</v>
      </c>
    </row>
    <row r="657" spans="1:3" x14ac:dyDescent="0.25">
      <c r="A657" t="e">
        <f>- สกก. ห้วยแถลง</f>
        <v>#NAME?</v>
      </c>
      <c r="B657">
        <v>102.6388451</v>
      </c>
      <c r="C657">
        <v>15.0219425</v>
      </c>
    </row>
    <row r="658" spans="1:3" x14ac:dyDescent="0.25">
      <c r="A658" t="e">
        <f>- สกก. พิมาย</f>
        <v>#NAME?</v>
      </c>
      <c r="B658">
        <v>102.49538990000001</v>
      </c>
      <c r="C658">
        <v>15.207877099999999</v>
      </c>
    </row>
    <row r="659" spans="1:3" x14ac:dyDescent="0.25">
      <c r="A659" t="e">
        <f>- สกก. ขามสะแกแสง (สาขาตลาดกลาง)</f>
        <v>#NAME?</v>
      </c>
      <c r="B659">
        <v>102.26101009999999</v>
      </c>
      <c r="C659">
        <v>15.382589899999999</v>
      </c>
    </row>
    <row r="660" spans="1:3" x14ac:dyDescent="0.25">
      <c r="A660" t="e">
        <f>- สกก. คงสามัคคี</f>
        <v>#NAME?</v>
      </c>
      <c r="B660">
        <v>102.3131774</v>
      </c>
      <c r="C660">
        <v>15.4532042</v>
      </c>
    </row>
    <row r="661" spans="1:3" x14ac:dyDescent="0.25">
      <c r="A661" t="e">
        <f>- สกก. โนนแดง</f>
        <v>#NAME?</v>
      </c>
      <c r="B661">
        <v>102.5412761</v>
      </c>
      <c r="C661">
        <v>15.4121381</v>
      </c>
    </row>
    <row r="662" spans="1:3" x14ac:dyDescent="0.25">
      <c r="A662" t="e">
        <f>- สกก. ชุมพวง</f>
        <v>#NAME?</v>
      </c>
      <c r="B662">
        <v>102.742295</v>
      </c>
      <c r="C662">
        <v>15.350031700000001</v>
      </c>
    </row>
    <row r="663" spans="1:3" x14ac:dyDescent="0.25">
      <c r="A663" t="e">
        <f>- สกก. บัวใหญ่</f>
        <v>#NAME?</v>
      </c>
      <c r="B663">
        <v>102.4073341</v>
      </c>
      <c r="C663">
        <v>15.6073947</v>
      </c>
    </row>
    <row r="664" spans="1:3" x14ac:dyDescent="0.25">
      <c r="A664" t="e">
        <f>- หจก. เล้งเซงฮวด ปิโตรเลียม</f>
        <v>#NAME?</v>
      </c>
      <c r="B664">
        <v>102.3576571</v>
      </c>
      <c r="C664">
        <v>15.6654055</v>
      </c>
    </row>
    <row r="665" spans="1:3" x14ac:dyDescent="0.25">
      <c r="A665" t="e">
        <f>- สกก. ประทาย</f>
        <v>#NAME?</v>
      </c>
      <c r="B665">
        <v>102.7389774</v>
      </c>
      <c r="C665">
        <v>15.508559099999999</v>
      </c>
    </row>
    <row r="666" spans="1:3" x14ac:dyDescent="0.25">
      <c r="A666" t="e">
        <f>- สกก. หนองกี่</f>
        <v>#NAME?</v>
      </c>
      <c r="B666">
        <v>102.486126</v>
      </c>
      <c r="C666">
        <v>14.701219</v>
      </c>
    </row>
    <row r="667" spans="1:3" x14ac:dyDescent="0.25">
      <c r="A667" t="e">
        <f>- สกก. ปะคำ</f>
        <v>#NAME?</v>
      </c>
      <c r="B667">
        <v>102.72375</v>
      </c>
      <c r="C667">
        <v>14.4438949</v>
      </c>
    </row>
    <row r="668" spans="1:3" x14ac:dyDescent="0.25">
      <c r="A668" t="e">
        <f>- สกก. นางรอง</f>
        <v>#NAME?</v>
      </c>
      <c r="B668">
        <v>102.7856014</v>
      </c>
      <c r="C668">
        <v>14.6342944</v>
      </c>
    </row>
    <row r="669" spans="1:3" x14ac:dyDescent="0.25">
      <c r="A669" t="e">
        <f>- สกก. ละหานทราย</f>
        <v>#NAME?</v>
      </c>
      <c r="B669">
        <v>102.8595404</v>
      </c>
      <c r="C669">
        <v>14.4122279</v>
      </c>
    </row>
    <row r="670" spans="1:3" x14ac:dyDescent="0.25">
      <c r="A670" t="e">
        <f>- สกก. กรป.กลาง นพค.บุรีรัมย์</f>
        <v>#NAME?</v>
      </c>
      <c r="B670">
        <v>102.9061322</v>
      </c>
      <c r="C670">
        <v>14.562943000000001</v>
      </c>
    </row>
    <row r="671" spans="1:3" x14ac:dyDescent="0.25">
      <c r="A671" t="e">
        <f>- สกก. หนองหงส์</f>
        <v>#NAME?</v>
      </c>
      <c r="B671">
        <v>102.7081357</v>
      </c>
      <c r="C671">
        <v>14.8863085</v>
      </c>
    </row>
    <row r="672" spans="1:3" x14ac:dyDescent="0.25">
      <c r="A672" t="e">
        <f>- สก. รถยนต์โดยสารบุรีรัมย์</f>
        <v>#NAME?</v>
      </c>
      <c r="B672">
        <v>103.0789353</v>
      </c>
      <c r="C672">
        <v>14.610189500000001</v>
      </c>
    </row>
    <row r="673" spans="1:3" x14ac:dyDescent="0.25">
      <c r="A673" t="e">
        <f>- หจก. เฉลิมกิจปิโตรเลียม</f>
        <v>#NAME?</v>
      </c>
      <c r="B673">
        <v>103.081686</v>
      </c>
      <c r="C673">
        <v>14.609545000000001</v>
      </c>
    </row>
    <row r="674" spans="1:3" x14ac:dyDescent="0.25">
      <c r="A674" t="e">
        <f>- สกก. ลำปลายมาศ</f>
        <v>#NAME?</v>
      </c>
      <c r="B674">
        <v>102.84581970000001</v>
      </c>
      <c r="C674">
        <v>15.028146599999999</v>
      </c>
    </row>
    <row r="675" spans="1:3" x14ac:dyDescent="0.25">
      <c r="A675" t="e">
        <f>- หจก. บุรีรัมย์มณฑ์นิดาออยล์</f>
        <v>#NAME?</v>
      </c>
      <c r="B675">
        <v>103.1040149</v>
      </c>
      <c r="C675">
        <v>14.972618300000001</v>
      </c>
    </row>
    <row r="676" spans="1:3" x14ac:dyDescent="0.25">
      <c r="A676" t="e">
        <f>- หจก. เจนศิริศักดิ์ปิโตรเลียม</f>
        <v>#NAME?</v>
      </c>
      <c r="B676">
        <v>103.0846281</v>
      </c>
      <c r="C676">
        <v>14.987831399999999</v>
      </c>
    </row>
    <row r="677" spans="1:3" x14ac:dyDescent="0.25">
      <c r="A677" t="e">
        <f>- สกก. เมืองบุรีรัมย์</f>
        <v>#NAME?</v>
      </c>
      <c r="B677">
        <v>103.1567337</v>
      </c>
      <c r="C677">
        <v>15.0151767</v>
      </c>
    </row>
    <row r="678" spans="1:3" x14ac:dyDescent="0.25">
      <c r="A678" t="e">
        <f>- หจก. วินัย-ละมุน</f>
        <v>#NAME?</v>
      </c>
      <c r="B678">
        <v>103.2853169</v>
      </c>
      <c r="C678">
        <v>15.283029000000001</v>
      </c>
    </row>
    <row r="679" spans="1:3" x14ac:dyDescent="0.25">
      <c r="A679" t="e">
        <f>- หจก. สนวนรัตน์ปิโตรเลียม</f>
        <v>#NAME?</v>
      </c>
      <c r="B679">
        <v>103.00156749999999</v>
      </c>
      <c r="C679">
        <v>15.271421699999999</v>
      </c>
    </row>
    <row r="680" spans="1:3" x14ac:dyDescent="0.25">
      <c r="A680" t="e">
        <f>- สกก. คูเมือง</f>
        <v>#NAME?</v>
      </c>
      <c r="B680">
        <v>103.0011331</v>
      </c>
      <c r="C680">
        <v>15.247747199999999</v>
      </c>
    </row>
    <row r="681" spans="1:3" x14ac:dyDescent="0.25">
      <c r="A681" t="e">
        <f>- สหกรณ์นิคมแคนดง จำกัด</f>
        <v>#NAME?</v>
      </c>
      <c r="B681">
        <v>103.1163739</v>
      </c>
      <c r="C681">
        <v>15.3097773</v>
      </c>
    </row>
    <row r="682" spans="1:3" x14ac:dyDescent="0.25">
      <c r="A682" t="e">
        <f>- สกก. สตึก</f>
        <v>#NAME?</v>
      </c>
      <c r="B682">
        <v>103.3097626</v>
      </c>
      <c r="C682">
        <v>15.2713655</v>
      </c>
    </row>
    <row r="683" spans="1:3" x14ac:dyDescent="0.25">
      <c r="A683" t="e">
        <f>- หจก. พรเจริญวานิชย์</f>
        <v>#NAME?</v>
      </c>
      <c r="B683">
        <v>103.01542190000001</v>
      </c>
      <c r="C683">
        <v>15.5493504</v>
      </c>
    </row>
    <row r="684" spans="1:3" x14ac:dyDescent="0.25">
      <c r="A684" t="e">
        <f>- สกก. นาโพธิ์</f>
        <v>#NAME?</v>
      </c>
      <c r="B684">
        <v>102.94880329999999</v>
      </c>
      <c r="C684">
        <v>15.663292500000001</v>
      </c>
    </row>
    <row r="685" spans="1:3" x14ac:dyDescent="0.25">
      <c r="A685" t="e">
        <f>- สกก. นิคมปราสาท</f>
        <v>#NAME?</v>
      </c>
      <c r="B685">
        <v>103.324078</v>
      </c>
      <c r="C685">
        <v>14.611105</v>
      </c>
    </row>
    <row r="686" spans="1:3" x14ac:dyDescent="0.25">
      <c r="A686" t="e">
        <f>- สกก. ปราสาท</f>
        <v>#NAME?</v>
      </c>
      <c r="B686">
        <v>103.40858799999999</v>
      </c>
      <c r="C686">
        <v>14.656510000000001</v>
      </c>
    </row>
    <row r="687" spans="1:3" x14ac:dyDescent="0.25">
      <c r="A687" t="e">
        <f>- สกก. กาบเชิง</f>
        <v>#NAME?</v>
      </c>
      <c r="B687">
        <v>103.57572999999999</v>
      </c>
      <c r="C687">
        <v>14.488350000000001</v>
      </c>
    </row>
    <row r="688" spans="1:3" x14ac:dyDescent="0.25">
      <c r="A688" t="e">
        <f>- หจก. ปราสาททองปิโตรเลียม</f>
        <v>#NAME?</v>
      </c>
      <c r="B688">
        <v>103.254805</v>
      </c>
      <c r="C688">
        <v>14.615099499999999</v>
      </c>
    </row>
    <row r="689" spans="1:3" x14ac:dyDescent="0.25">
      <c r="A689" t="s">
        <v>1450</v>
      </c>
      <c r="B689">
        <v>103.64941880000001</v>
      </c>
      <c r="C689">
        <v>14.463797</v>
      </c>
    </row>
    <row r="690" spans="1:3" x14ac:dyDescent="0.25">
      <c r="A690" t="e">
        <f>- หจก. น้ำมันสุรินทร์</f>
        <v>#NAME?</v>
      </c>
      <c r="B690">
        <v>103.5002913</v>
      </c>
      <c r="C690">
        <v>14.8978436</v>
      </c>
    </row>
    <row r="691" spans="1:3" x14ac:dyDescent="0.25">
      <c r="A691" t="e">
        <f>- หจก. ธนโรจนินทร์</f>
        <v>#NAME?</v>
      </c>
      <c r="B691">
        <v>103.8261823</v>
      </c>
      <c r="C691">
        <v>14.6641022</v>
      </c>
    </row>
    <row r="692" spans="1:3" x14ac:dyDescent="0.25">
      <c r="A692" t="e">
        <f>- สกก. สังขะ</f>
        <v>#NAME?</v>
      </c>
      <c r="B692">
        <v>103.8564085</v>
      </c>
      <c r="C692">
        <v>14.6480747</v>
      </c>
    </row>
    <row r="693" spans="1:3" x14ac:dyDescent="0.25">
      <c r="A693" t="e">
        <f>- สกก. ศีขรภูมิ</f>
        <v>#NAME?</v>
      </c>
      <c r="B693">
        <v>103.8042382</v>
      </c>
      <c r="C693">
        <v>14.9078678</v>
      </c>
    </row>
    <row r="694" spans="1:3" x14ac:dyDescent="0.25">
      <c r="A694" t="e">
        <f>- สกก. ชุมพลบุรี</f>
        <v>#NAME?</v>
      </c>
      <c r="B694">
        <v>103.4280586</v>
      </c>
      <c r="C694">
        <v>15.394221699999999</v>
      </c>
    </row>
    <row r="695" spans="1:3" x14ac:dyDescent="0.25">
      <c r="A695" t="e">
        <f ca="1">- สกก. เพื่อการตลาด(สกต. สุรินทร์)</f>
        <v>#NAME?</v>
      </c>
      <c r="B695">
        <v>103.3927018</v>
      </c>
      <c r="C695">
        <v>15.3493484</v>
      </c>
    </row>
    <row r="696" spans="1:3" x14ac:dyDescent="0.25">
      <c r="A696" t="e">
        <f>- หจก. เจริญผลปิโตรเลียมสุรินทร์</f>
        <v>#NAME?</v>
      </c>
      <c r="B696">
        <v>103.4893974</v>
      </c>
      <c r="C696">
        <v>14.884657000000001</v>
      </c>
    </row>
    <row r="697" spans="1:3" x14ac:dyDescent="0.25">
      <c r="A697" t="s">
        <v>1459</v>
      </c>
      <c r="B697">
        <v>103.5089907</v>
      </c>
      <c r="C697">
        <v>14.9428559</v>
      </c>
    </row>
    <row r="698" spans="1:3" x14ac:dyDescent="0.25">
      <c r="A698" t="e">
        <f>- สกก. ปฏิรูปที่ดินเมืองสุรินทร์</f>
        <v>#NAME?</v>
      </c>
      <c r="B698">
        <v>103.4627375</v>
      </c>
      <c r="C698">
        <v>14.945619600000001</v>
      </c>
    </row>
    <row r="699" spans="1:3" x14ac:dyDescent="0.25">
      <c r="A699" t="e">
        <f>- สกก. ลำดวน</f>
        <v>#NAME?</v>
      </c>
      <c r="B699">
        <v>103.675376</v>
      </c>
      <c r="C699">
        <v>14.727233999999999</v>
      </c>
    </row>
    <row r="700" spans="1:3" x14ac:dyDescent="0.25">
      <c r="A700" t="e">
        <f>- สกก. สนม</f>
        <v>#NAME?</v>
      </c>
      <c r="B700">
        <v>103.76367519999999</v>
      </c>
      <c r="C700">
        <v>15.2017776</v>
      </c>
    </row>
    <row r="701" spans="1:3" x14ac:dyDescent="0.25">
      <c r="A701" t="s">
        <v>1464</v>
      </c>
      <c r="B701">
        <v>103.62469539999999</v>
      </c>
      <c r="C701">
        <v>15.347750700000001</v>
      </c>
    </row>
    <row r="702" spans="1:3" x14ac:dyDescent="0.25">
      <c r="A702" t="e">
        <f>- สกก. ท่าตูม</f>
        <v>#NAME?</v>
      </c>
      <c r="B702">
        <v>103.666476</v>
      </c>
      <c r="C702">
        <v>15.292734299999999</v>
      </c>
    </row>
    <row r="703" spans="1:3" x14ac:dyDescent="0.25">
      <c r="A703" t="e">
        <f>- หจก. บุรีรัมย์สุกัญญา</f>
        <v>#NAME?</v>
      </c>
      <c r="B703">
        <v>103.3009828</v>
      </c>
      <c r="C703">
        <v>15.3675418</v>
      </c>
    </row>
    <row r="704" spans="1:3" x14ac:dyDescent="0.25">
      <c r="A704" t="s">
        <v>1468</v>
      </c>
      <c r="B704">
        <v>103.6478486</v>
      </c>
      <c r="C704">
        <v>15.415055499999999</v>
      </c>
    </row>
    <row r="705" spans="1:3" x14ac:dyDescent="0.25">
      <c r="A705" t="e">
        <f>- สกก. รัตนบุรี</f>
        <v>#NAME?</v>
      </c>
      <c r="B705">
        <v>103.9085989</v>
      </c>
      <c r="C705">
        <v>15.3242846</v>
      </c>
    </row>
    <row r="706" spans="1:3" x14ac:dyDescent="0.25">
      <c r="A706" t="e">
        <f>- สกก. บัวเชด</f>
        <v>#NAME?</v>
      </c>
      <c r="B706">
        <v>103.9492051</v>
      </c>
      <c r="C706">
        <v>14.528593900000001</v>
      </c>
    </row>
    <row r="707" spans="1:3" x14ac:dyDescent="0.25">
      <c r="A707" t="e">
        <f>- สกก. สำโรงทาบ</f>
        <v>#NAME?</v>
      </c>
      <c r="B707">
        <v>103.9085989</v>
      </c>
      <c r="C707">
        <v>15.027052100000001</v>
      </c>
    </row>
    <row r="708" spans="1:3" x14ac:dyDescent="0.25">
      <c r="A708" t="e">
        <f>- สกก. จอมพระ</f>
        <v>#NAME?</v>
      </c>
      <c r="B708">
        <v>103.6102008</v>
      </c>
      <c r="C708">
        <v>15.1174252</v>
      </c>
    </row>
    <row r="709" spans="1:3" x14ac:dyDescent="0.25">
      <c r="A709" t="s">
        <v>1474</v>
      </c>
      <c r="B709">
        <v>103.95500699999999</v>
      </c>
      <c r="C709">
        <v>15.2641575</v>
      </c>
    </row>
    <row r="710" spans="1:3" x14ac:dyDescent="0.25">
      <c r="A710" t="e">
        <f>- สกก. สนม (ตลาดกลาง)</f>
        <v>#NAME?</v>
      </c>
      <c r="B710">
        <v>103.8128346</v>
      </c>
      <c r="C710">
        <v>15.118535400000001</v>
      </c>
    </row>
    <row r="711" spans="1:3" x14ac:dyDescent="0.25">
      <c r="A711" t="e">
        <f>- สกก. นิคมฯ ปรือใหญ่</f>
        <v>#NAME?</v>
      </c>
      <c r="B711">
        <v>104.223849</v>
      </c>
      <c r="C711">
        <v>14.654567200000001</v>
      </c>
    </row>
    <row r="712" spans="1:3" x14ac:dyDescent="0.25">
      <c r="A712" t="e">
        <f>- สกก. ปรางค์กู่</f>
        <v>#NAME?</v>
      </c>
      <c r="B712">
        <v>104.0362587</v>
      </c>
      <c r="C712">
        <v>14.8365559</v>
      </c>
    </row>
    <row r="713" spans="1:3" x14ac:dyDescent="0.25">
      <c r="A713" t="e">
        <f>- สกก. กันทรลักษ์ (สาขาตลาดกลาง)</f>
        <v>#NAME?</v>
      </c>
      <c r="B713">
        <v>104.577181</v>
      </c>
      <c r="C713">
        <v>14.6489178</v>
      </c>
    </row>
    <row r="714" spans="1:3" x14ac:dyDescent="0.25">
      <c r="A714" t="e">
        <f>- สกก. โนนคูณ</f>
        <v>#NAME?</v>
      </c>
      <c r="B714">
        <v>104.71709540000001</v>
      </c>
      <c r="C714">
        <v>14.890109300000001</v>
      </c>
    </row>
    <row r="715" spans="1:3" x14ac:dyDescent="0.25">
      <c r="A715" t="e">
        <f>- สกก. ห้วยทับทัน</f>
        <v>#NAME?</v>
      </c>
      <c r="B715">
        <v>104.02266179999999</v>
      </c>
      <c r="C715">
        <v>15.051120600000001</v>
      </c>
    </row>
    <row r="716" spans="1:3" x14ac:dyDescent="0.25">
      <c r="A716" t="e">
        <f>- สกก. เมืองศรีสะเกษ</f>
        <v>#NAME?</v>
      </c>
      <c r="B716">
        <v>104.33918540000001</v>
      </c>
      <c r="C716">
        <v>15.1052442</v>
      </c>
    </row>
    <row r="717" spans="1:3" x14ac:dyDescent="0.25">
      <c r="A717" t="e">
        <f>- สกก. ศรีกันทรารมย์</f>
        <v>#NAME?</v>
      </c>
      <c r="B717">
        <v>104.57589040000001</v>
      </c>
      <c r="C717">
        <v>15.1037903</v>
      </c>
    </row>
    <row r="718" spans="1:3" x14ac:dyDescent="0.25">
      <c r="A718" t="e">
        <f>- สกก. น้ำยืน</f>
        <v>#NAME?</v>
      </c>
      <c r="B718">
        <v>104.9505671</v>
      </c>
      <c r="C718">
        <v>14.4660537</v>
      </c>
    </row>
    <row r="719" spans="1:3" x14ac:dyDescent="0.25">
      <c r="A719" t="e">
        <f>- สกก. เขื่องใน</f>
        <v>#NAME?</v>
      </c>
      <c r="B719">
        <v>104.5638233</v>
      </c>
      <c r="C719">
        <v>15.384041</v>
      </c>
    </row>
    <row r="720" spans="1:3" x14ac:dyDescent="0.25">
      <c r="A720" t="e">
        <f>- หจก. อุบลสายันต์บริการ</f>
        <v>#NAME?</v>
      </c>
      <c r="B720">
        <v>104.8392236</v>
      </c>
      <c r="C720">
        <v>15.251386500000001</v>
      </c>
    </row>
    <row r="721" spans="1:3" x14ac:dyDescent="0.25">
      <c r="A721" t="e">
        <f>- สกก. น้ำขุ่น</f>
        <v>#NAME?</v>
      </c>
      <c r="B721">
        <v>104.9155243</v>
      </c>
      <c r="C721">
        <v>14.5703984</v>
      </c>
    </row>
    <row r="722" spans="1:3" x14ac:dyDescent="0.25">
      <c r="A722" t="e">
        <f>- สกก. นิคมฯ ลำโดมใหญ่</f>
        <v>#NAME?</v>
      </c>
      <c r="B722">
        <v>105.1266463</v>
      </c>
      <c r="C722">
        <v>14.896342300000001</v>
      </c>
    </row>
    <row r="723" spans="1:3" x14ac:dyDescent="0.25">
      <c r="A723" t="e">
        <f>- สกก. เมืองอุบลราชธานี</f>
        <v>#NAME?</v>
      </c>
      <c r="B723">
        <v>104.88422389999999</v>
      </c>
      <c r="C723">
        <v>15.255514399999999</v>
      </c>
    </row>
    <row r="724" spans="1:3" x14ac:dyDescent="0.25">
      <c r="A724" t="e">
        <f>- สกก. ม่วงสามสิบ</f>
        <v>#NAME?</v>
      </c>
      <c r="B724">
        <v>104.7303988</v>
      </c>
      <c r="C724">
        <v>15.5077014</v>
      </c>
    </row>
    <row r="725" spans="1:3" x14ac:dyDescent="0.25">
      <c r="A725" t="e">
        <f>- สกก. นาจะหลวย</f>
        <v>#NAME?</v>
      </c>
      <c r="B725">
        <v>105.243256</v>
      </c>
      <c r="C725">
        <v>14.521451000000001</v>
      </c>
    </row>
    <row r="726" spans="1:3" x14ac:dyDescent="0.25">
      <c r="A726" t="e">
        <f>- บางจาก - สวัสดิการองค์การสงเคราะห์ทหารผ่านศึก</f>
        <v>#NAME?</v>
      </c>
      <c r="B726">
        <v>105.0699458</v>
      </c>
      <c r="C726">
        <v>15.2407004</v>
      </c>
    </row>
    <row r="727" spans="1:3" x14ac:dyDescent="0.25">
      <c r="A727" t="e">
        <f>- สกก. บุณฑริก</f>
        <v>#NAME?</v>
      </c>
      <c r="B727">
        <v>105.398072</v>
      </c>
      <c r="C727">
        <v>14.7596072</v>
      </c>
    </row>
    <row r="728" spans="1:3" x14ac:dyDescent="0.25">
      <c r="A728" t="e">
        <f>- สกก. ตาลสุม</f>
        <v>#NAME?</v>
      </c>
      <c r="B728">
        <v>105.1434387</v>
      </c>
      <c r="C728">
        <v>15.3226604</v>
      </c>
    </row>
    <row r="729" spans="1:3" x14ac:dyDescent="0.25">
      <c r="A729" t="e">
        <f>- สกก. พิบูลมังสาหาร</f>
        <v>#NAME?</v>
      </c>
      <c r="B729">
        <v>105.25458879999999</v>
      </c>
      <c r="C729">
        <v>15.195434499999999</v>
      </c>
    </row>
    <row r="730" spans="1:3" x14ac:dyDescent="0.25">
      <c r="A730" t="e">
        <f>- สกก. ตระการพืชผล</f>
        <v>#NAME?</v>
      </c>
      <c r="B730">
        <v>105.07177919999999</v>
      </c>
      <c r="C730">
        <v>15.5685441</v>
      </c>
    </row>
    <row r="731" spans="1:3" x14ac:dyDescent="0.25">
      <c r="A731" t="s">
        <v>1497</v>
      </c>
      <c r="B731">
        <v>104.996831</v>
      </c>
      <c r="C731">
        <v>15.791995</v>
      </c>
    </row>
    <row r="732" spans="1:3" x14ac:dyDescent="0.25">
      <c r="A732" t="e">
        <f>- สกก. กุดข้าวปุ้น</f>
        <v>#NAME?</v>
      </c>
      <c r="B732">
        <v>105.0206757</v>
      </c>
      <c r="C732">
        <v>15.7819675</v>
      </c>
    </row>
    <row r="733" spans="1:3" x14ac:dyDescent="0.25">
      <c r="A733" t="e">
        <f>- สกก. โพธิ์ไทร</f>
        <v>#NAME?</v>
      </c>
      <c r="B733">
        <v>105.25604800000001</v>
      </c>
      <c r="C733">
        <v>15.8235218</v>
      </c>
    </row>
    <row r="734" spans="1:3" x14ac:dyDescent="0.25">
      <c r="A734" t="e">
        <f>- สกก. เขมราฐ</f>
        <v>#NAME?</v>
      </c>
      <c r="B734">
        <v>105.158168</v>
      </c>
      <c r="C734">
        <v>16.0376929</v>
      </c>
    </row>
    <row r="735" spans="1:3" x14ac:dyDescent="0.25">
      <c r="A735" t="s">
        <v>1502</v>
      </c>
      <c r="B735">
        <v>104.23975900000001</v>
      </c>
      <c r="C735">
        <v>15.518350999999999</v>
      </c>
    </row>
    <row r="736" spans="1:3" x14ac:dyDescent="0.25">
      <c r="A736" t="e">
        <f>- สกก. เมืองยโสธร</f>
        <v>#NAME?</v>
      </c>
      <c r="B736">
        <v>104.14547450000001</v>
      </c>
      <c r="C736">
        <v>15.792479500000001</v>
      </c>
    </row>
    <row r="737" spans="1:3" x14ac:dyDescent="0.25">
      <c r="A737" t="e">
        <f ca="1">- หจก. วรายุทธ(เลี่ยงฮะ) การปิโตรเลียม</f>
        <v>#NAME?</v>
      </c>
      <c r="B737">
        <v>104.3088786</v>
      </c>
      <c r="C737">
        <v>15.6530475</v>
      </c>
    </row>
    <row r="738" spans="1:3" x14ac:dyDescent="0.25">
      <c r="A738" t="e">
        <f>- สกก. ทรายมูล</f>
        <v>#NAME?</v>
      </c>
      <c r="B738">
        <v>104.2395942</v>
      </c>
      <c r="C738">
        <v>16.099286599999999</v>
      </c>
    </row>
    <row r="739" spans="1:3" x14ac:dyDescent="0.25">
      <c r="A739" t="e">
        <f>- สกก. ป่าติ้ว</f>
        <v>#NAME?</v>
      </c>
      <c r="B739">
        <v>104.3293841</v>
      </c>
      <c r="C739">
        <v>15.8095219</v>
      </c>
    </row>
    <row r="740" spans="1:3" x14ac:dyDescent="0.25">
      <c r="A740" t="e">
        <f>- สกก. กุดชุม</f>
        <v>#NAME?</v>
      </c>
      <c r="B740">
        <v>104.3442794</v>
      </c>
      <c r="C740">
        <v>16.057756600000001</v>
      </c>
    </row>
    <row r="741" spans="1:3" x14ac:dyDescent="0.25">
      <c r="A741" t="e">
        <f>- บางจาก - เลิงนกทา</f>
        <v>#NAME?</v>
      </c>
      <c r="B741">
        <v>104.58723670000001</v>
      </c>
      <c r="C741">
        <v>16.148182899999998</v>
      </c>
    </row>
    <row r="742" spans="1:3" x14ac:dyDescent="0.25">
      <c r="A742" t="e">
        <f>- สกก. เลิงนกทา</f>
        <v>#NAME?</v>
      </c>
      <c r="B742">
        <v>104.553361</v>
      </c>
      <c r="C742">
        <v>16.207300499999999</v>
      </c>
    </row>
    <row r="743" spans="1:3" x14ac:dyDescent="0.25">
      <c r="A743" t="e">
        <f>- บจก. รัฐเกียรติคอร์ปอเรชั่น</f>
        <v>#NAME?</v>
      </c>
      <c r="B743">
        <v>101.6954435</v>
      </c>
      <c r="C743">
        <v>15.4356749</v>
      </c>
    </row>
    <row r="744" spans="1:3" x14ac:dyDescent="0.25">
      <c r="A744" t="e">
        <f>- สกก. บำเหน็จณรงค์ (สาขาตลาดกลาง)</f>
        <v>#NAME?</v>
      </c>
      <c r="B744">
        <v>101.63853279999999</v>
      </c>
      <c r="C744">
        <v>15.4963503</v>
      </c>
    </row>
    <row r="745" spans="1:3" x14ac:dyDescent="0.25">
      <c r="A745" t="e">
        <f>- สกก. จัตุรัส (ตลาดกลาง)</f>
        <v>#NAME?</v>
      </c>
      <c r="B745">
        <v>101.839411</v>
      </c>
      <c r="C745">
        <v>15.5453432</v>
      </c>
    </row>
    <row r="746" spans="1:3" x14ac:dyDescent="0.25">
      <c r="A746" t="e">
        <f>- สกก. จัตุรัส</f>
        <v>#NAME?</v>
      </c>
      <c r="B746">
        <v>101.8489843</v>
      </c>
      <c r="C746">
        <v>15.561604900000001</v>
      </c>
    </row>
    <row r="747" spans="1:3" x14ac:dyDescent="0.25">
      <c r="A747" t="s">
        <v>1515</v>
      </c>
      <c r="B747">
        <v>101.9347123</v>
      </c>
      <c r="C747">
        <v>15.6342938</v>
      </c>
    </row>
    <row r="748" spans="1:3" x14ac:dyDescent="0.25">
      <c r="A748" t="s">
        <v>1517</v>
      </c>
      <c r="B748">
        <v>101.9347123</v>
      </c>
      <c r="C748">
        <v>15.6342938</v>
      </c>
    </row>
    <row r="749" spans="1:3" x14ac:dyDescent="0.25">
      <c r="A749" t="e">
        <f>- สกก. หนองบัวระเหว</f>
        <v>#NAME?</v>
      </c>
      <c r="B749">
        <v>101.7865654</v>
      </c>
      <c r="C749">
        <v>15.7538158</v>
      </c>
    </row>
    <row r="750" spans="1:3" x14ac:dyDescent="0.25">
      <c r="A750" t="e">
        <f>- สกก. บ้านเขว้า</f>
        <v>#NAME?</v>
      </c>
      <c r="B750">
        <v>101.9233964</v>
      </c>
      <c r="C750">
        <v>15.746312100000001</v>
      </c>
    </row>
    <row r="751" spans="1:3" x14ac:dyDescent="0.25">
      <c r="A751" t="e">
        <f>- บางจาก - ชัยภูมิ</f>
        <v>#NAME?</v>
      </c>
      <c r="B751">
        <v>102.0269354</v>
      </c>
      <c r="C751">
        <v>15.775900500000001</v>
      </c>
    </row>
    <row r="752" spans="1:3" x14ac:dyDescent="0.25">
      <c r="A752" t="e">
        <f>- สกก. ลำประทาว</f>
        <v>#NAME?</v>
      </c>
      <c r="B752">
        <v>102.0696748</v>
      </c>
      <c r="C752">
        <v>15.847471799999999</v>
      </c>
    </row>
    <row r="753" spans="1:3" x14ac:dyDescent="0.25">
      <c r="A753" t="e">
        <f>- สกก. หนองบัวแดง</f>
        <v>#NAME?</v>
      </c>
      <c r="B753">
        <v>101.8037812</v>
      </c>
      <c r="C753">
        <v>16.080957000000001</v>
      </c>
    </row>
    <row r="754" spans="1:3" x14ac:dyDescent="0.25">
      <c r="A754" t="e">
        <f>- สกก. คอนสวรรค์</f>
        <v>#NAME?</v>
      </c>
      <c r="B754">
        <v>102.26623720000001</v>
      </c>
      <c r="C754">
        <v>15.9578594</v>
      </c>
    </row>
    <row r="755" spans="1:3" x14ac:dyDescent="0.25">
      <c r="A755" t="e">
        <f>- สกก. แก้งคร้อ</f>
        <v>#NAME?</v>
      </c>
      <c r="B755">
        <v>102.2621302</v>
      </c>
      <c r="C755">
        <v>16.111675699999999</v>
      </c>
    </row>
    <row r="756" spans="1:3" x14ac:dyDescent="0.25">
      <c r="A756" t="e">
        <f>- สกก. เกษตรสมบูรณ์</f>
        <v>#NAME?</v>
      </c>
      <c r="B756">
        <v>101.8777664</v>
      </c>
      <c r="C756">
        <v>16.280579599999999</v>
      </c>
    </row>
    <row r="757" spans="1:3" x14ac:dyDescent="0.25">
      <c r="A757" t="s">
        <v>1526</v>
      </c>
      <c r="B757">
        <v>101.9486404</v>
      </c>
      <c r="C757">
        <v>16.297540099999999</v>
      </c>
    </row>
    <row r="758" spans="1:3" x14ac:dyDescent="0.25">
      <c r="A758" t="e">
        <f>- สกก. ภูเขียว</f>
        <v>#NAME?</v>
      </c>
      <c r="B758">
        <v>102.7654843</v>
      </c>
      <c r="C758">
        <v>16.195196899999999</v>
      </c>
    </row>
    <row r="759" spans="1:3" x14ac:dyDescent="0.25">
      <c r="A759" t="s">
        <v>1529</v>
      </c>
      <c r="B759">
        <v>102.4036729</v>
      </c>
      <c r="C759">
        <v>16.3426376</v>
      </c>
    </row>
    <row r="760" spans="1:3" x14ac:dyDescent="0.25">
      <c r="A760" t="e">
        <f>- สก. การเช่าซื้อที่ดินบ้านแท่น</f>
        <v>#NAME?</v>
      </c>
      <c r="B760">
        <v>102.3578423</v>
      </c>
      <c r="C760">
        <v>16.414751200000001</v>
      </c>
    </row>
    <row r="761" spans="1:3" x14ac:dyDescent="0.25">
      <c r="A761" t="e">
        <f>- สกก. คอนสาร</f>
        <v>#NAME?</v>
      </c>
      <c r="B761">
        <v>101.951925</v>
      </c>
      <c r="C761">
        <v>16.583304999999999</v>
      </c>
    </row>
    <row r="762" spans="1:3" x14ac:dyDescent="0.25">
      <c r="A762" t="e">
        <f>- สกก. หัวตะพาน</f>
        <v>#NAME?</v>
      </c>
      <c r="B762">
        <v>104.55970069999999</v>
      </c>
      <c r="C762">
        <v>15.693663900000001</v>
      </c>
    </row>
    <row r="763" spans="1:3" x14ac:dyDescent="0.25">
      <c r="A763" t="e">
        <f>- สกก. เมืองอำนาจเจริญ</f>
        <v>#NAME?</v>
      </c>
      <c r="B763">
        <v>104.62649759999999</v>
      </c>
      <c r="C763">
        <v>15.868066199999999</v>
      </c>
    </row>
    <row r="764" spans="1:3" x14ac:dyDescent="0.25">
      <c r="A764" t="e">
        <f>- สกก. เสนางคนิคม</f>
        <v>#NAME?</v>
      </c>
      <c r="B764">
        <v>104.63900030000001</v>
      </c>
      <c r="C764">
        <v>16.021437800000001</v>
      </c>
    </row>
    <row r="765" spans="1:3" x14ac:dyDescent="0.25">
      <c r="A765" t="e">
        <f>- สกก. ศรีบุญเรือง</f>
        <v>#NAME?</v>
      </c>
      <c r="B765">
        <v>102.27767470000001</v>
      </c>
      <c r="C765">
        <v>16.9646033</v>
      </c>
    </row>
    <row r="766" spans="1:3" x14ac:dyDescent="0.25">
      <c r="A766" t="e">
        <f>- สกก. โนนสัง</f>
        <v>#NAME?</v>
      </c>
      <c r="B766">
        <v>102.5642261</v>
      </c>
      <c r="C766">
        <v>16.8653327</v>
      </c>
    </row>
    <row r="767" spans="1:3" x14ac:dyDescent="0.25">
      <c r="A767" t="e">
        <f>- สกก. กุดดู่</f>
        <v>#NAME?</v>
      </c>
      <c r="B767">
        <v>102.6331035</v>
      </c>
      <c r="C767">
        <v>16.9537473</v>
      </c>
    </row>
    <row r="768" spans="1:3" x14ac:dyDescent="0.25">
      <c r="A768" t="e">
        <f>- สกก. เมืองหนองบัวลำภู (สาขาหัวนา)</f>
        <v>#NAME?</v>
      </c>
      <c r="B768">
        <v>102.3807553</v>
      </c>
      <c r="C768">
        <v>17.0389649</v>
      </c>
    </row>
    <row r="769" spans="1:3" x14ac:dyDescent="0.25">
      <c r="A769" t="e">
        <f>- สกก. นากลาง</f>
        <v>#NAME?</v>
      </c>
      <c r="B769">
        <v>102.8403588</v>
      </c>
      <c r="C769">
        <v>17.3390436</v>
      </c>
    </row>
    <row r="770" spans="1:3" x14ac:dyDescent="0.25">
      <c r="A770" t="e">
        <f>- หจก. เทพเจริญผลเซอร์วิส</f>
        <v>#NAME?</v>
      </c>
      <c r="B770">
        <v>102.11182530000001</v>
      </c>
      <c r="C770">
        <v>17.305101100000002</v>
      </c>
    </row>
    <row r="771" spans="1:3" x14ac:dyDescent="0.25">
      <c r="A771" t="e">
        <f>- สกก. สุวรรณคูหา</f>
        <v>#NAME?</v>
      </c>
      <c r="B771">
        <v>102.273252</v>
      </c>
      <c r="C771">
        <v>17.567374000000001</v>
      </c>
    </row>
    <row r="772" spans="1:3" x14ac:dyDescent="0.25">
      <c r="A772" t="e">
        <f>- สกก. แวงน้อย</f>
        <v>#NAME?</v>
      </c>
      <c r="B772">
        <v>102.42659519999999</v>
      </c>
      <c r="C772">
        <v>15.810184599999999</v>
      </c>
    </row>
    <row r="773" spans="1:3" x14ac:dyDescent="0.25">
      <c r="A773" t="s">
        <v>1544</v>
      </c>
      <c r="B773">
        <v>102.599074</v>
      </c>
      <c r="C773">
        <v>15.7409502</v>
      </c>
    </row>
    <row r="774" spans="1:3" x14ac:dyDescent="0.25">
      <c r="A774" t="e">
        <f>- สกก. แวงน้อย (สาขาก้านเหลือง)</f>
        <v>#NAME?</v>
      </c>
      <c r="B774">
        <v>102.4724537</v>
      </c>
      <c r="C774">
        <v>15.8536451</v>
      </c>
    </row>
    <row r="775" spans="1:3" x14ac:dyDescent="0.25">
      <c r="A775" t="e">
        <f>- สกก. เมืองพล</f>
        <v>#NAME?</v>
      </c>
      <c r="B775">
        <v>102.60687900000001</v>
      </c>
      <c r="C775">
        <v>15.8158178</v>
      </c>
    </row>
    <row r="776" spans="1:3" x14ac:dyDescent="0.25">
      <c r="A776" t="s">
        <v>1548</v>
      </c>
      <c r="B776">
        <v>102.6790445</v>
      </c>
      <c r="C776">
        <v>15.8184953</v>
      </c>
    </row>
    <row r="777" spans="1:3" x14ac:dyDescent="0.25">
      <c r="A777" t="e">
        <f>- สกก. หนองสองห้อง</f>
        <v>#NAME?</v>
      </c>
      <c r="B777">
        <v>102.7709807</v>
      </c>
      <c r="C777">
        <v>15.6979174</v>
      </c>
    </row>
    <row r="778" spans="1:3" x14ac:dyDescent="0.25">
      <c r="A778" t="e">
        <f>- สกก. แวงใหญ่</f>
        <v>#NAME?</v>
      </c>
      <c r="B778">
        <v>102.51833070000001</v>
      </c>
      <c r="C778">
        <v>15.8970927</v>
      </c>
    </row>
    <row r="779" spans="1:3" x14ac:dyDescent="0.25">
      <c r="A779" t="e">
        <f>- สกก. โนนศิลา</f>
        <v>#NAME?</v>
      </c>
      <c r="B779">
        <v>102.6766143</v>
      </c>
      <c r="C779">
        <v>15.967912999999999</v>
      </c>
    </row>
    <row r="780" spans="1:3" x14ac:dyDescent="0.25">
      <c r="A780" t="e">
        <f>- สกก. เปือยน้อย</f>
        <v>#NAME?</v>
      </c>
      <c r="B780">
        <v>102.9032643</v>
      </c>
      <c r="C780">
        <v>15.879993000000001</v>
      </c>
    </row>
    <row r="781" spans="1:3" x14ac:dyDescent="0.25">
      <c r="A781" t="e">
        <f>- หจก. ทวีจิตต์ออยล์</f>
        <v>#NAME?</v>
      </c>
      <c r="B781">
        <v>102.6085559</v>
      </c>
      <c r="C781">
        <v>15.8351419</v>
      </c>
    </row>
    <row r="782" spans="1:3" x14ac:dyDescent="0.25">
      <c r="A782" t="e">
        <f>- สกก. ชนบท</f>
        <v>#NAME?</v>
      </c>
      <c r="B782">
        <v>102.93959289999999</v>
      </c>
      <c r="C782">
        <v>16.049538900000002</v>
      </c>
    </row>
    <row r="783" spans="1:3" x14ac:dyDescent="0.25">
      <c r="A783" t="e">
        <f>- กลุ่มเกษตรกรทำนาแคนเหนือ</f>
        <v>#NAME?</v>
      </c>
      <c r="B783">
        <v>102.7709807</v>
      </c>
      <c r="C783">
        <v>15.997419499999999</v>
      </c>
    </row>
    <row r="784" spans="1:3" x14ac:dyDescent="0.25">
      <c r="A784" t="e">
        <f>- สกก. บ้านไผ่</f>
        <v>#NAME?</v>
      </c>
      <c r="B784">
        <v>102.73214830000001</v>
      </c>
      <c r="C784">
        <v>16.098064399999998</v>
      </c>
    </row>
    <row r="785" spans="1:3" x14ac:dyDescent="0.25">
      <c r="A785" t="e">
        <f>- สกก. มัญจาคีรี</f>
        <v>#NAME?</v>
      </c>
      <c r="B785">
        <v>102.5642261</v>
      </c>
      <c r="C785">
        <v>16.148227899999998</v>
      </c>
    </row>
    <row r="786" spans="1:3" x14ac:dyDescent="0.25">
      <c r="A786" t="e">
        <f>- สกก. ชุมแพ</f>
        <v>#NAME?</v>
      </c>
      <c r="B786">
        <v>102.220463</v>
      </c>
      <c r="C786">
        <v>16.561792000000001</v>
      </c>
    </row>
    <row r="787" spans="1:3" x14ac:dyDescent="0.25">
      <c r="A787" t="e">
        <f>- สกก. พระยืน</f>
        <v>#NAME?</v>
      </c>
      <c r="B787">
        <v>102.6905326</v>
      </c>
      <c r="C787">
        <v>16.313856099999999</v>
      </c>
    </row>
    <row r="788" spans="1:3" x14ac:dyDescent="0.25">
      <c r="A788" t="e">
        <f>- สกก. หนองเรือ</f>
        <v>#NAME?</v>
      </c>
      <c r="B788">
        <v>102.4668276</v>
      </c>
      <c r="C788">
        <v>16.4876766</v>
      </c>
    </row>
    <row r="789" spans="1:3" x14ac:dyDescent="0.25">
      <c r="A789" t="e">
        <f>- สกก. บ้านฝาง</f>
        <v>#NAME?</v>
      </c>
      <c r="B789">
        <v>102.6316336</v>
      </c>
      <c r="C789">
        <v>16.458095100000001</v>
      </c>
    </row>
    <row r="790" spans="1:3" x14ac:dyDescent="0.25">
      <c r="A790" t="s">
        <v>1563</v>
      </c>
      <c r="B790">
        <v>102.85579920000001</v>
      </c>
      <c r="C790">
        <v>16.477881799999999</v>
      </c>
    </row>
    <row r="791" spans="1:3" x14ac:dyDescent="0.25">
      <c r="A791" t="e">
        <f>- บางจาก - บายพาส-ขอนแก่น</f>
        <v>#NAME?</v>
      </c>
      <c r="B791">
        <v>102.8299555</v>
      </c>
      <c r="C791">
        <v>16.387543300000001</v>
      </c>
    </row>
    <row r="792" spans="1:3" x14ac:dyDescent="0.25">
      <c r="A792" t="s">
        <v>1566</v>
      </c>
      <c r="B792">
        <v>102.7719719</v>
      </c>
      <c r="C792">
        <v>16.447992800000002</v>
      </c>
    </row>
    <row r="793" spans="1:3" x14ac:dyDescent="0.25">
      <c r="A793" t="s">
        <v>1568</v>
      </c>
      <c r="B793">
        <v>102.8226233</v>
      </c>
      <c r="C793">
        <v>16.415579699999999</v>
      </c>
    </row>
    <row r="794" spans="1:3" x14ac:dyDescent="0.25">
      <c r="A794" t="e">
        <f>- บางจาก - สวัสดิการกรมประชาสัมพันธ์ขอนแก่น</f>
        <v>#NAME?</v>
      </c>
      <c r="B794">
        <v>102.8352005</v>
      </c>
      <c r="C794">
        <v>16.4205139</v>
      </c>
    </row>
    <row r="795" spans="1:3" x14ac:dyDescent="0.25">
      <c r="A795" t="e">
        <f>- บางจาก - ขอนแก่น</f>
        <v>#NAME?</v>
      </c>
      <c r="B795">
        <v>102.81079099999999</v>
      </c>
      <c r="C795">
        <v>16.379989999999999</v>
      </c>
    </row>
    <row r="796" spans="1:3" x14ac:dyDescent="0.25">
      <c r="A796" t="e">
        <f>- สกก. ภูเวียง</f>
        <v>#NAME?</v>
      </c>
      <c r="B796">
        <v>102.37664599999999</v>
      </c>
      <c r="C796">
        <v>16.659938499999999</v>
      </c>
    </row>
    <row r="797" spans="1:3" x14ac:dyDescent="0.25">
      <c r="A797" t="e">
        <f>- สก. โคนมขอนแก่น</f>
        <v>#NAME?</v>
      </c>
      <c r="B797">
        <v>102.77542939999999</v>
      </c>
      <c r="C797">
        <v>16.531847299999999</v>
      </c>
    </row>
    <row r="798" spans="1:3" x14ac:dyDescent="0.25">
      <c r="A798" t="e">
        <f>- สกก. น้ำพอง (สาขาบ้านขาม)</f>
        <v>#NAME?</v>
      </c>
      <c r="B798">
        <v>102.9550673</v>
      </c>
      <c r="C798">
        <v>16.5632448</v>
      </c>
    </row>
    <row r="799" spans="1:3" x14ac:dyDescent="0.25">
      <c r="A799" t="e">
        <f>- สกก. หนองหวาย (สาขาท่ากระเสริม)</f>
        <v>#NAME?</v>
      </c>
      <c r="B799">
        <v>102.8860016</v>
      </c>
      <c r="C799">
        <v>16.6138148</v>
      </c>
    </row>
    <row r="800" spans="1:3" x14ac:dyDescent="0.25">
      <c r="A800" t="e">
        <f>- สกก. อุบลรัตน์</f>
        <v>#NAME?</v>
      </c>
      <c r="B800">
        <v>102.6790445</v>
      </c>
      <c r="C800">
        <v>16.7887156</v>
      </c>
    </row>
    <row r="801" spans="1:3" x14ac:dyDescent="0.25">
      <c r="A801" t="e">
        <f>- สกก. น้ำพอง (สาขาหนองกุง)</f>
        <v>#NAME?</v>
      </c>
      <c r="B801">
        <v>102.8860016</v>
      </c>
      <c r="C801">
        <v>16.729460100000001</v>
      </c>
    </row>
    <row r="802" spans="1:3" x14ac:dyDescent="0.25">
      <c r="A802" t="e">
        <f>- สกก. น้ำพอง (สาขาสะอาด)</f>
        <v>#NAME?</v>
      </c>
      <c r="B802">
        <v>102.7824777</v>
      </c>
      <c r="C802">
        <v>16.6781124</v>
      </c>
    </row>
    <row r="803" spans="1:3" x14ac:dyDescent="0.25">
      <c r="A803" t="e">
        <f>- สกก. กระนวน (สาขาตลาดกลาง)</f>
        <v>#NAME?</v>
      </c>
      <c r="B803">
        <v>103.095421</v>
      </c>
      <c r="C803">
        <v>16.700735000000002</v>
      </c>
    </row>
    <row r="804" spans="1:3" x14ac:dyDescent="0.25">
      <c r="A804" t="e">
        <f>- สกก. เขาสวนกวาง</f>
        <v>#NAME?</v>
      </c>
      <c r="B804">
        <v>102.8860016</v>
      </c>
      <c r="C804">
        <v>16.822021899999999</v>
      </c>
    </row>
    <row r="805" spans="1:3" x14ac:dyDescent="0.25">
      <c r="A805" t="e">
        <f>- สกก. โนนสะอาด (สาขาตลาดกลาง)</f>
        <v>#NAME?</v>
      </c>
      <c r="B805">
        <v>102.9032643</v>
      </c>
      <c r="C805">
        <v>16.965625899999999</v>
      </c>
    </row>
    <row r="806" spans="1:3" x14ac:dyDescent="0.25">
      <c r="A806" t="e">
        <f>- สกก. โนนสะอาด</f>
        <v>#NAME?</v>
      </c>
      <c r="B806">
        <v>102.9032643</v>
      </c>
      <c r="C806">
        <v>16.965625899999999</v>
      </c>
    </row>
    <row r="807" spans="1:3" x14ac:dyDescent="0.25">
      <c r="A807" t="e">
        <f>- สกก. หนองวัวซอ</f>
        <v>#NAME?</v>
      </c>
      <c r="B807">
        <v>102.5871807</v>
      </c>
      <c r="C807">
        <v>17.1421323</v>
      </c>
    </row>
    <row r="808" spans="1:3" x14ac:dyDescent="0.25">
      <c r="A808" t="e">
        <f>- หจก. บุญเอ็ง</f>
        <v>#NAME?</v>
      </c>
      <c r="B808">
        <v>103.0673948</v>
      </c>
      <c r="C808">
        <v>17.096255800000002</v>
      </c>
    </row>
    <row r="809" spans="1:3" x14ac:dyDescent="0.25">
      <c r="A809" t="s">
        <v>1585</v>
      </c>
      <c r="B809">
        <v>103.4627375</v>
      </c>
      <c r="C809">
        <v>16.946422200000001</v>
      </c>
    </row>
    <row r="810" spans="1:3" x14ac:dyDescent="0.25">
      <c r="A810" t="e">
        <f>- สกก. วังสามหมอ</f>
        <v>#NAME?</v>
      </c>
      <c r="B810">
        <v>103.4627375</v>
      </c>
      <c r="C810">
        <v>16.946422200000001</v>
      </c>
    </row>
    <row r="811" spans="1:3" x14ac:dyDescent="0.25">
      <c r="A811" t="e">
        <f>- สกก. ปฏิรูปที่ดินบ้านน้ำพ่น</f>
        <v>#NAME?</v>
      </c>
      <c r="B811">
        <v>102.51833070000001</v>
      </c>
      <c r="C811">
        <v>17.308937700000001</v>
      </c>
    </row>
    <row r="812" spans="1:3" x14ac:dyDescent="0.25">
      <c r="A812" t="e">
        <f>- สก. นิคมฯเชียงพิณ</f>
        <v>#NAME?</v>
      </c>
      <c r="B812">
        <v>102.6331035</v>
      </c>
      <c r="C812">
        <v>17.371311899999998</v>
      </c>
    </row>
    <row r="813" spans="1:3" x14ac:dyDescent="0.25">
      <c r="A813" t="e">
        <f>- สกก. เมืองอุดรธานี (สาขาศรีสมพร)</f>
        <v>#NAME?</v>
      </c>
      <c r="B813">
        <v>102.6905326</v>
      </c>
      <c r="C813">
        <v>17.2863997</v>
      </c>
    </row>
    <row r="814" spans="1:3" x14ac:dyDescent="0.25">
      <c r="A814" t="e">
        <f>- บจก. เพิ่มคูณ</f>
        <v>#NAME?</v>
      </c>
      <c r="B814">
        <v>102.7654843</v>
      </c>
      <c r="C814">
        <v>16.195196899999999</v>
      </c>
    </row>
    <row r="815" spans="1:3" x14ac:dyDescent="0.25">
      <c r="A815" t="e">
        <f>- หจก. ธุระทอง</f>
        <v>#NAME?</v>
      </c>
      <c r="B815">
        <v>102.4099088</v>
      </c>
      <c r="C815">
        <v>17.422818199999998</v>
      </c>
    </row>
    <row r="816" spans="1:3" x14ac:dyDescent="0.25">
      <c r="A816" t="e">
        <f>- สกก. กุดจับ</f>
        <v>#NAME?</v>
      </c>
      <c r="B816">
        <v>102.7654843</v>
      </c>
      <c r="C816">
        <v>16.195196899999999</v>
      </c>
    </row>
    <row r="817" spans="1:3" x14ac:dyDescent="0.25">
      <c r="A817" t="e">
        <f>- บางจาก - สนามบินอุดรธานี</f>
        <v>#NAME?</v>
      </c>
      <c r="B817">
        <v>102.822164</v>
      </c>
      <c r="C817">
        <v>17.404882400000002</v>
      </c>
    </row>
    <row r="818" spans="1:3" x14ac:dyDescent="0.25">
      <c r="A818" t="e">
        <f>- บจก. บีเอ็นจี</f>
        <v>#NAME?</v>
      </c>
      <c r="B818">
        <v>102.88139289999999</v>
      </c>
      <c r="C818">
        <v>17.380785599999999</v>
      </c>
    </row>
    <row r="819" spans="1:3" x14ac:dyDescent="0.25">
      <c r="A819" t="e">
        <f>- สกก. เมืองอุดรธานี (สาขาเชียงยืน)</f>
        <v>#NAME?</v>
      </c>
      <c r="B819">
        <v>102.685535</v>
      </c>
      <c r="C819">
        <v>17.448332099999998</v>
      </c>
    </row>
    <row r="820" spans="1:3" x14ac:dyDescent="0.25">
      <c r="A820" t="e">
        <f>- บจก. สิริกาญจน์ปิโตรเลียม</f>
        <v>#NAME?</v>
      </c>
      <c r="B820">
        <v>102.79974799999999</v>
      </c>
      <c r="C820">
        <v>17.413055</v>
      </c>
    </row>
    <row r="821" spans="1:3" x14ac:dyDescent="0.25">
      <c r="A821" t="e">
        <f>- สกก. ไชยวาน</f>
        <v>#NAME?</v>
      </c>
      <c r="B821">
        <v>103.2270288</v>
      </c>
      <c r="C821">
        <v>17.283668599999999</v>
      </c>
    </row>
    <row r="822" spans="1:3" x14ac:dyDescent="0.25">
      <c r="A822" t="e">
        <f>- บจก. การปิโตรเลี่ยม อุดร</f>
        <v>#NAME?</v>
      </c>
      <c r="B822">
        <v>102.77338090000001</v>
      </c>
      <c r="C822">
        <v>17.470455399999999</v>
      </c>
    </row>
    <row r="823" spans="1:3" x14ac:dyDescent="0.25">
      <c r="A823" t="e">
        <f>- สกก. เมืองหนองหาน</f>
        <v>#NAME?</v>
      </c>
      <c r="B823">
        <v>103.104398</v>
      </c>
      <c r="C823">
        <v>17.364871000000001</v>
      </c>
    </row>
    <row r="824" spans="1:3" x14ac:dyDescent="0.25">
      <c r="A824" t="e">
        <f>- บจก. ศรีธนเทพ</f>
        <v>#NAME?</v>
      </c>
      <c r="B824">
        <v>102.79970609999999</v>
      </c>
      <c r="C824">
        <v>17.5437309</v>
      </c>
    </row>
    <row r="825" spans="1:3" x14ac:dyDescent="0.25">
      <c r="A825" t="e">
        <f>- สกก. น้ำโสม</f>
        <v>#NAME?</v>
      </c>
      <c r="B825">
        <v>102.2265637</v>
      </c>
      <c r="C825">
        <v>17.773034899999999</v>
      </c>
    </row>
    <row r="826" spans="1:3" x14ac:dyDescent="0.25">
      <c r="A826" t="e">
        <f>- สกก. ทุ่งฝน</f>
        <v>#NAME?</v>
      </c>
      <c r="B826">
        <v>103.186018</v>
      </c>
      <c r="C826">
        <v>17.453589000000001</v>
      </c>
    </row>
    <row r="827" spans="1:3" x14ac:dyDescent="0.25">
      <c r="A827" t="s">
        <v>1603</v>
      </c>
      <c r="B827">
        <v>102.9883505</v>
      </c>
      <c r="C827">
        <v>17.583444</v>
      </c>
    </row>
    <row r="828" spans="1:3" x14ac:dyDescent="0.25">
      <c r="A828" t="e">
        <f>- สกก. อำเภอเพ็ญ</f>
        <v>#NAME?</v>
      </c>
      <c r="B828">
        <v>102.932041</v>
      </c>
      <c r="C828">
        <v>17.676951299999999</v>
      </c>
    </row>
    <row r="829" spans="1:3" x14ac:dyDescent="0.25">
      <c r="A829" t="e">
        <f>- สกก. บ้านดุง</f>
        <v>#NAME?</v>
      </c>
      <c r="B829">
        <v>103.2605763</v>
      </c>
      <c r="C829">
        <v>17.6838534</v>
      </c>
    </row>
    <row r="830" spans="1:3" x14ac:dyDescent="0.25">
      <c r="A830" t="e">
        <f>- สกก. สร้างคอม</f>
        <v>#NAME?</v>
      </c>
      <c r="B830">
        <v>103.088832</v>
      </c>
      <c r="C830">
        <v>17.8251268</v>
      </c>
    </row>
    <row r="831" spans="1:3" x14ac:dyDescent="0.25">
      <c r="A831" t="s">
        <v>1608</v>
      </c>
      <c r="B831">
        <v>101.9291015</v>
      </c>
      <c r="C831">
        <v>16.944284100000001</v>
      </c>
    </row>
    <row r="832" spans="1:3" x14ac:dyDescent="0.25">
      <c r="A832" t="e">
        <f>- สกก. ภูหลวง</f>
        <v>#NAME?</v>
      </c>
      <c r="B832">
        <v>101.6897511</v>
      </c>
      <c r="C832">
        <v>17.1326067</v>
      </c>
    </row>
    <row r="833" spans="1:3" x14ac:dyDescent="0.25">
      <c r="A833" t="e">
        <f>- สกก. วังสะพุง</f>
        <v>#NAME?</v>
      </c>
      <c r="B833">
        <v>101.7684603</v>
      </c>
      <c r="C833">
        <v>17.299397299999999</v>
      </c>
    </row>
    <row r="834" spans="1:3" x14ac:dyDescent="0.25">
      <c r="A834" t="e">
        <f>- สกก. เอราวัณ จำกัด</f>
        <v>#NAME?</v>
      </c>
      <c r="B834">
        <v>101.9690458</v>
      </c>
      <c r="C834">
        <v>17.319566200000001</v>
      </c>
    </row>
    <row r="835" spans="1:3" x14ac:dyDescent="0.25">
      <c r="A835" t="e">
        <f>- สกก. ภูเรือ</f>
        <v>#NAME?</v>
      </c>
      <c r="B835">
        <v>101.3658004</v>
      </c>
      <c r="C835">
        <v>17.459871199999998</v>
      </c>
    </row>
    <row r="836" spans="1:3" x14ac:dyDescent="0.25">
      <c r="A836" t="e">
        <f>- สกก. เมืองเลย</f>
        <v>#NAME?</v>
      </c>
      <c r="B836">
        <v>101.72587900000001</v>
      </c>
      <c r="C836">
        <v>17.478429999999999</v>
      </c>
    </row>
    <row r="837" spans="1:3" x14ac:dyDescent="0.25">
      <c r="A837" t="e">
        <f>- สกก. นาด้วง</f>
        <v>#NAME?</v>
      </c>
      <c r="B837">
        <v>102.0489791</v>
      </c>
      <c r="C837">
        <v>17.5124581</v>
      </c>
    </row>
    <row r="838" spans="1:3" x14ac:dyDescent="0.25">
      <c r="A838" t="e">
        <f>- สกก. กรป.กลาง นพค.เลย</f>
        <v>#NAME?</v>
      </c>
      <c r="B838">
        <v>101.8867115</v>
      </c>
      <c r="C838">
        <v>18.0237877</v>
      </c>
    </row>
    <row r="839" spans="1:3" x14ac:dyDescent="0.25">
      <c r="A839" t="e">
        <f>- สกก. ท่าลี่</f>
        <v>#NAME?</v>
      </c>
      <c r="B839">
        <v>101.4112049</v>
      </c>
      <c r="C839">
        <v>17.5971303</v>
      </c>
    </row>
    <row r="840" spans="1:3" x14ac:dyDescent="0.25">
      <c r="A840" t="s">
        <v>1618</v>
      </c>
      <c r="B840">
        <v>101.62715439999999</v>
      </c>
      <c r="C840">
        <v>17.875917300000001</v>
      </c>
    </row>
    <row r="841" spans="1:3" x14ac:dyDescent="0.25">
      <c r="A841" t="e">
        <f>- สกก. ศรีเชียงใหม่</f>
        <v>#NAME?</v>
      </c>
      <c r="B841">
        <v>102.58144160000001</v>
      </c>
      <c r="C841">
        <v>17.9383683</v>
      </c>
    </row>
    <row r="842" spans="1:3" x14ac:dyDescent="0.25">
      <c r="A842" t="e">
        <f>- สกก. สังคม</f>
        <v>#NAME?</v>
      </c>
      <c r="B842">
        <v>102.2401945</v>
      </c>
      <c r="C842">
        <v>18.010583400000002</v>
      </c>
    </row>
    <row r="843" spans="1:3" x14ac:dyDescent="0.25">
      <c r="A843" t="e">
        <f>- สกก. โพนพิสัย</f>
        <v>#NAME?</v>
      </c>
      <c r="B843">
        <v>103.16250049999999</v>
      </c>
      <c r="C843">
        <v>18.056334700000001</v>
      </c>
    </row>
    <row r="844" spans="1:3" x14ac:dyDescent="0.25">
      <c r="A844" t="e">
        <f>- บจก. นวพานิชบริการ</f>
        <v>#NAME?</v>
      </c>
      <c r="B844">
        <v>103.16250049999999</v>
      </c>
      <c r="C844">
        <v>15.4906431</v>
      </c>
    </row>
    <row r="845" spans="1:3" x14ac:dyDescent="0.25">
      <c r="A845" t="e">
        <f>- สกก. นาเชือก</f>
        <v>#NAME?</v>
      </c>
      <c r="B845">
        <v>103.02984720000001</v>
      </c>
      <c r="C845">
        <v>15.7950689</v>
      </c>
    </row>
    <row r="846" spans="1:3" x14ac:dyDescent="0.25">
      <c r="A846" t="e">
        <f>- สกก. นาดูน</f>
        <v>#NAME?</v>
      </c>
      <c r="B846">
        <v>103.22595250000001</v>
      </c>
      <c r="C846">
        <v>15.7223021</v>
      </c>
    </row>
    <row r="847" spans="1:3" x14ac:dyDescent="0.25">
      <c r="A847" t="e">
        <f>- สกก. บรบือ (สาขาดอนงัว)</f>
        <v>#NAME?</v>
      </c>
      <c r="B847">
        <v>103.1606113</v>
      </c>
      <c r="C847">
        <v>15.929157099999999</v>
      </c>
    </row>
    <row r="848" spans="1:3" x14ac:dyDescent="0.25">
      <c r="A848" t="e">
        <f>- สกก. บรบือ จำกัด สาขากุดรัง</f>
        <v>#NAME?</v>
      </c>
      <c r="B848">
        <v>102.9205295</v>
      </c>
      <c r="C848">
        <v>16.069066200000002</v>
      </c>
    </row>
    <row r="849" spans="1:3" x14ac:dyDescent="0.25">
      <c r="A849" t="e">
        <f>- สกก. บรบือ (สาขาตลาดกลาง)</f>
        <v>#NAME?</v>
      </c>
      <c r="B849">
        <v>103.0887723</v>
      </c>
      <c r="C849">
        <v>16.014554</v>
      </c>
    </row>
    <row r="850" spans="1:3" x14ac:dyDescent="0.25">
      <c r="A850" t="e">
        <f>- หจก. ที เอส บี บริการ</f>
        <v>#NAME?</v>
      </c>
      <c r="B850">
        <v>103.39588139999999</v>
      </c>
      <c r="C850">
        <v>15.8366454</v>
      </c>
    </row>
    <row r="851" spans="1:3" x14ac:dyDescent="0.25">
      <c r="A851" t="e">
        <f>- สกก. แกดำ</f>
        <v>#NAME?</v>
      </c>
      <c r="B851">
        <v>103.4049445</v>
      </c>
      <c r="C851">
        <v>16.061978199999999</v>
      </c>
    </row>
    <row r="852" spans="1:3" x14ac:dyDescent="0.25">
      <c r="A852" t="e">
        <f>- หจก. วัฒนกิติกุล</f>
        <v>#NAME?</v>
      </c>
      <c r="B852">
        <v>103.0702646</v>
      </c>
      <c r="C852">
        <v>16.255856099999999</v>
      </c>
    </row>
    <row r="853" spans="1:3" x14ac:dyDescent="0.25">
      <c r="A853" t="e">
        <f>- สกก. โกสุมพิสัย</f>
        <v>#NAME?</v>
      </c>
      <c r="B853">
        <v>103.08595800000001</v>
      </c>
      <c r="C853">
        <v>16.270544999999998</v>
      </c>
    </row>
    <row r="854" spans="1:3" x14ac:dyDescent="0.25">
      <c r="A854" t="e">
        <f>- บจก. สารคามวิศวกิจ</f>
        <v>#NAME?</v>
      </c>
      <c r="B854">
        <v>103.3087271</v>
      </c>
      <c r="C854">
        <v>16.1696235</v>
      </c>
    </row>
    <row r="855" spans="1:3" x14ac:dyDescent="0.25">
      <c r="A855" t="e">
        <f>- บจก. สารคามวิศวกิจ</f>
        <v>#NAME?</v>
      </c>
      <c r="B855">
        <v>103.3157696</v>
      </c>
      <c r="C855">
        <v>16.171293200000001</v>
      </c>
    </row>
    <row r="856" spans="1:3" x14ac:dyDescent="0.25">
      <c r="A856" t="e">
        <f>- สกก. เมืองมหาสารคาม จำกัด</f>
        <v>#NAME?</v>
      </c>
      <c r="B856">
        <v>103.393389</v>
      </c>
      <c r="C856">
        <v>16.166334800000001</v>
      </c>
    </row>
    <row r="857" spans="1:3" x14ac:dyDescent="0.25">
      <c r="A857" t="e">
        <f>- สกก. ปทุมรัตต์</f>
        <v>#NAME?</v>
      </c>
      <c r="B857">
        <v>103.3702811</v>
      </c>
      <c r="C857">
        <v>15.638742799999999</v>
      </c>
    </row>
    <row r="858" spans="1:3" x14ac:dyDescent="0.25">
      <c r="A858" t="e">
        <f>- สกก. ปฏิรูปที่ดินสุวรรณภูมิสอง จำกัด</f>
        <v>#NAME?</v>
      </c>
      <c r="B858">
        <v>103.7173325</v>
      </c>
      <c r="C858">
        <v>15.479470900000001</v>
      </c>
    </row>
    <row r="859" spans="1:3" x14ac:dyDescent="0.25">
      <c r="A859" t="e">
        <f>- หจก. ฮงฮวดเกษตรวิสัย</f>
        <v>#NAME?</v>
      </c>
      <c r="B859">
        <v>103.5799355</v>
      </c>
      <c r="C859">
        <v>15.658292700000001</v>
      </c>
    </row>
    <row r="860" spans="1:3" x14ac:dyDescent="0.25">
      <c r="A860" t="e">
        <f>- สกก. ปฏิรูปที่ดินสุวรรณภูมิสาม</f>
        <v>#NAME?</v>
      </c>
      <c r="B860">
        <v>103.6417519</v>
      </c>
      <c r="C860">
        <v>16.0256641</v>
      </c>
    </row>
    <row r="861" spans="1:3" x14ac:dyDescent="0.25">
      <c r="A861" t="e">
        <f>- หจก. อึ้งเจริญศรี</f>
        <v>#NAME?</v>
      </c>
      <c r="B861">
        <v>103.80951109999999</v>
      </c>
      <c r="C861">
        <v>15.548949199999999</v>
      </c>
    </row>
    <row r="862" spans="1:3" x14ac:dyDescent="0.25">
      <c r="A862" t="e">
        <f>- สกก. เมืองสรวง</f>
        <v>#NAME?</v>
      </c>
      <c r="B862">
        <v>103.7173325</v>
      </c>
      <c r="C862">
        <v>15.8236361</v>
      </c>
    </row>
    <row r="863" spans="1:3" x14ac:dyDescent="0.25">
      <c r="A863" t="e">
        <f>- สกก. อาจสามารถ</f>
        <v>#NAME?</v>
      </c>
      <c r="B863">
        <v>103.8796018</v>
      </c>
      <c r="C863">
        <v>15.836138999999999</v>
      </c>
    </row>
    <row r="864" spans="1:3" x14ac:dyDescent="0.25">
      <c r="A864" t="e">
        <f>- หจก. แสนบุญ</f>
        <v>#NAME?</v>
      </c>
      <c r="B864">
        <v>103.65142590000001</v>
      </c>
      <c r="C864">
        <v>16.06315</v>
      </c>
    </row>
    <row r="865" spans="1:3" x14ac:dyDescent="0.25">
      <c r="A865" t="e">
        <f>- สกก. โพธิ์ชัย</f>
        <v>#NAME?</v>
      </c>
      <c r="B865">
        <v>103.76367519999999</v>
      </c>
      <c r="C865">
        <v>16.326552800000002</v>
      </c>
    </row>
    <row r="866" spans="1:3" x14ac:dyDescent="0.25">
      <c r="A866" t="e">
        <f>- สกก. โพนทอง จำกัด</f>
        <v>#NAME?</v>
      </c>
      <c r="B866">
        <v>103.902799</v>
      </c>
      <c r="C866">
        <v>16.248282799999998</v>
      </c>
    </row>
    <row r="867" spans="1:3" x14ac:dyDescent="0.25">
      <c r="A867" t="e">
        <f>- สกก. หนองพอก</f>
        <v>#NAME?</v>
      </c>
      <c r="B867">
        <v>104.16587869999999</v>
      </c>
      <c r="C867">
        <v>16.2834115</v>
      </c>
    </row>
    <row r="868" spans="1:3" x14ac:dyDescent="0.25">
      <c r="A868" t="e">
        <f>- สกก. ฆ้องชัย</f>
        <v>#NAME?</v>
      </c>
      <c r="B868">
        <v>103.485862</v>
      </c>
      <c r="C868">
        <v>16.252555000000001</v>
      </c>
    </row>
    <row r="869" spans="1:3" x14ac:dyDescent="0.25">
      <c r="A869" t="e">
        <f>- สกก. ยางตลาด</f>
        <v>#NAME?</v>
      </c>
      <c r="B869">
        <v>103.3725196</v>
      </c>
      <c r="C869">
        <v>16.400405500000002</v>
      </c>
    </row>
    <row r="870" spans="1:3" x14ac:dyDescent="0.25">
      <c r="A870" t="e">
        <f>- สก. บริการถาวรพัฒนา</f>
        <v>#NAME?</v>
      </c>
      <c r="B870">
        <v>103.4952146</v>
      </c>
      <c r="C870">
        <v>16.3338386</v>
      </c>
    </row>
    <row r="871" spans="1:3" x14ac:dyDescent="0.25">
      <c r="A871" t="e">
        <f>- สกก. กมลาไสย</f>
        <v>#NAME?</v>
      </c>
      <c r="B871">
        <v>103.575277</v>
      </c>
      <c r="C871">
        <v>16.3386481</v>
      </c>
    </row>
    <row r="872" spans="1:3" x14ac:dyDescent="0.25">
      <c r="A872" t="e">
        <f>- สกก. ยางตลาด (สาขาตลาดกลาง)</f>
        <v>#NAME?</v>
      </c>
      <c r="B872">
        <v>103.3725196</v>
      </c>
      <c r="C872">
        <v>16.400405500000002</v>
      </c>
    </row>
    <row r="873" spans="1:3" x14ac:dyDescent="0.25">
      <c r="A873" t="e">
        <f>- สกก. ห้วยเม็ก</f>
        <v>#NAME?</v>
      </c>
      <c r="B873">
        <v>103.20864419999999</v>
      </c>
      <c r="C873">
        <v>16.5933405</v>
      </c>
    </row>
    <row r="874" spans="1:3" x14ac:dyDescent="0.25">
      <c r="A874" t="e">
        <f>- สกก. ร่องคำ</f>
        <v>#NAME?</v>
      </c>
      <c r="B874">
        <v>103.7347091</v>
      </c>
      <c r="C874">
        <v>16.276658300000001</v>
      </c>
    </row>
    <row r="875" spans="1:3" x14ac:dyDescent="0.25">
      <c r="A875" t="e">
        <f>- สกก. เมืองกาฬสินธุ์</f>
        <v>#NAME?</v>
      </c>
      <c r="B875">
        <v>103.5331528</v>
      </c>
      <c r="C875">
        <v>16.453527999999999</v>
      </c>
    </row>
    <row r="876" spans="1:3" x14ac:dyDescent="0.25">
      <c r="A876" t="e">
        <f>- สกก. หนองกุงศรี</f>
        <v>#NAME?</v>
      </c>
      <c r="B876">
        <v>103.3009828</v>
      </c>
      <c r="C876">
        <v>16.633573899999998</v>
      </c>
    </row>
    <row r="877" spans="1:3" x14ac:dyDescent="0.25">
      <c r="A877" t="e">
        <f>- สกก. นิคมฯสหัสขันธ์</f>
        <v>#NAME?</v>
      </c>
      <c r="B877">
        <v>103.49164380000001</v>
      </c>
      <c r="C877">
        <v>16.673060100000001</v>
      </c>
    </row>
    <row r="878" spans="1:3" x14ac:dyDescent="0.25">
      <c r="A878" t="e">
        <f>- สกก. นามน</f>
        <v>#NAME?</v>
      </c>
      <c r="B878">
        <v>103.7868526</v>
      </c>
      <c r="C878">
        <v>16.555393599999999</v>
      </c>
    </row>
    <row r="879" spans="1:3" x14ac:dyDescent="0.25">
      <c r="A879" t="e">
        <f>- สกก. ท่าคันโท</f>
        <v>#NAME?</v>
      </c>
      <c r="B879">
        <v>103.254805</v>
      </c>
      <c r="C879">
        <v>16.890804299999999</v>
      </c>
    </row>
    <row r="880" spans="1:3" x14ac:dyDescent="0.25">
      <c r="A880" t="e">
        <f>- สก. นิคมฯห้วยผึ้ง</f>
        <v>#NAME?</v>
      </c>
      <c r="B880">
        <v>103.91065500000001</v>
      </c>
      <c r="C880">
        <v>16.653517999999998</v>
      </c>
    </row>
    <row r="881" spans="1:3" x14ac:dyDescent="0.25">
      <c r="A881" t="e">
        <f>- สกก. นาคู</f>
        <v>#NAME?</v>
      </c>
      <c r="B881">
        <v>104.04787</v>
      </c>
      <c r="C881">
        <v>16.808502900000001</v>
      </c>
    </row>
    <row r="882" spans="1:3" x14ac:dyDescent="0.25">
      <c r="A882" t="e">
        <f>- สกก. กุดบาก</f>
        <v>#NAME?</v>
      </c>
      <c r="B882">
        <v>103.8142309</v>
      </c>
      <c r="C882">
        <v>17.061802199999999</v>
      </c>
    </row>
    <row r="883" spans="1:3" x14ac:dyDescent="0.25">
      <c r="A883" t="e">
        <f>- สก. นิคมน้ำอูน</f>
        <v>#NAME?</v>
      </c>
      <c r="B883">
        <v>103.7578815</v>
      </c>
      <c r="C883">
        <v>17.198019899999998</v>
      </c>
    </row>
    <row r="884" spans="1:3" x14ac:dyDescent="0.25">
      <c r="A884" t="e">
        <f>- สกก. ส่องดาว</f>
        <v>#NAME?</v>
      </c>
      <c r="B884">
        <v>103.4627375</v>
      </c>
      <c r="C884">
        <v>17.339756399999999</v>
      </c>
    </row>
    <row r="885" spans="1:3" x14ac:dyDescent="0.25">
      <c r="A885" t="e">
        <f>- สก. โคนมวาริชภูมิ</f>
        <v>#NAME?</v>
      </c>
      <c r="B885">
        <v>103.521767</v>
      </c>
      <c r="C885">
        <v>17.271318000000001</v>
      </c>
    </row>
    <row r="886" spans="1:3" x14ac:dyDescent="0.25">
      <c r="A886" t="e">
        <f>- สกก. วาริชภูมิ</f>
        <v>#NAME?</v>
      </c>
      <c r="B886">
        <v>103.62469539999999</v>
      </c>
      <c r="C886">
        <v>17.236103199999999</v>
      </c>
    </row>
    <row r="887" spans="1:3" x14ac:dyDescent="0.25">
      <c r="A887" t="e">
        <f>- หจก. นิวแสงดาว</f>
        <v>#NAME?</v>
      </c>
      <c r="B887">
        <v>102.7654843</v>
      </c>
      <c r="C887">
        <v>16.195196899999999</v>
      </c>
    </row>
    <row r="888" spans="1:3" x14ac:dyDescent="0.25">
      <c r="A888" t="e">
        <f>- บจก. บางจากภูพาน</f>
        <v>#NAME?</v>
      </c>
      <c r="B888">
        <v>102.7654843</v>
      </c>
      <c r="C888">
        <v>16.195196899999999</v>
      </c>
    </row>
    <row r="889" spans="1:3" x14ac:dyDescent="0.25">
      <c r="A889" t="e">
        <f>- สกก. สว่างแดนดิน</f>
        <v>#NAME?</v>
      </c>
      <c r="B889">
        <v>103.4675797</v>
      </c>
      <c r="C889">
        <v>17.473886499999999</v>
      </c>
    </row>
    <row r="890" spans="1:3" x14ac:dyDescent="0.25">
      <c r="A890" t="e">
        <f>- สกก. เมืองสกลนคร จำกัด สาขาโคกศรีสุพรรณ</f>
        <v>#NAME?</v>
      </c>
      <c r="B890">
        <v>104.32465000000001</v>
      </c>
      <c r="C890">
        <v>17.023530000000001</v>
      </c>
    </row>
    <row r="891" spans="1:3" x14ac:dyDescent="0.25">
      <c r="A891" t="s">
        <v>1669</v>
      </c>
      <c r="B891">
        <v>103.7618813</v>
      </c>
      <c r="C891">
        <v>17.403850200000001</v>
      </c>
    </row>
    <row r="892" spans="1:3" x14ac:dyDescent="0.25">
      <c r="A892" t="e">
        <f>- สกก. เมืองสกลนคร</f>
        <v>#NAME?</v>
      </c>
      <c r="B892">
        <v>104.14267</v>
      </c>
      <c r="C892">
        <v>17.149875000000002</v>
      </c>
    </row>
    <row r="893" spans="1:3" x14ac:dyDescent="0.25">
      <c r="A893" t="e">
        <f>- สกก. พังโคน</f>
        <v>#NAME?</v>
      </c>
      <c r="B893">
        <v>103.6999581</v>
      </c>
      <c r="C893">
        <v>17.375525</v>
      </c>
    </row>
    <row r="894" spans="1:3" x14ac:dyDescent="0.25">
      <c r="A894" t="e">
        <f>- หจก. ทรัพย์ศิริออยล์</f>
        <v>#NAME?</v>
      </c>
      <c r="B894">
        <v>103.9950211</v>
      </c>
      <c r="C894">
        <v>17.278894600000001</v>
      </c>
    </row>
    <row r="895" spans="1:3" x14ac:dyDescent="0.25">
      <c r="A895" t="e">
        <f>- หจก. อาร์.อี.ออยล์</f>
        <v>#NAME?</v>
      </c>
      <c r="B895">
        <v>104.1481809</v>
      </c>
      <c r="C895">
        <v>17.166439400000002</v>
      </c>
    </row>
    <row r="896" spans="1:3" x14ac:dyDescent="0.25">
      <c r="A896" t="e">
        <f>- สกก. เขตจัดรูปที่ดินพอกใหญ่</f>
        <v>#NAME?</v>
      </c>
      <c r="B896">
        <v>103.95500699999999</v>
      </c>
      <c r="C896">
        <v>17.3114022</v>
      </c>
    </row>
    <row r="897" spans="1:3" x14ac:dyDescent="0.25">
      <c r="A897" t="e">
        <f>- สกก. พรรณานิคม</f>
        <v>#NAME?</v>
      </c>
      <c r="B897">
        <v>103.8515376</v>
      </c>
      <c r="C897">
        <v>17.355672800000001</v>
      </c>
    </row>
    <row r="898" spans="1:3" x14ac:dyDescent="0.25">
      <c r="A898" t="e">
        <f>- สกก. เจริญศิลป์</f>
        <v>#NAME?</v>
      </c>
      <c r="B898">
        <v>103.71335209999999</v>
      </c>
      <c r="C898">
        <v>17.760252999999999</v>
      </c>
    </row>
    <row r="899" spans="1:3" x14ac:dyDescent="0.25">
      <c r="A899" t="e">
        <f>- สกก. วานรนิวาส (สาขาสาม)</f>
        <v>#NAME?</v>
      </c>
      <c r="B899">
        <v>103.738325</v>
      </c>
      <c r="C899">
        <v>17.591598600000001</v>
      </c>
    </row>
    <row r="900" spans="1:3" x14ac:dyDescent="0.25">
      <c r="A900" t="e">
        <f>- หจก. ส.วิคุณชัยบริการ</f>
        <v>#NAME?</v>
      </c>
      <c r="B900">
        <v>103.755431</v>
      </c>
      <c r="C900">
        <v>17.6367276</v>
      </c>
    </row>
    <row r="901" spans="1:3" x14ac:dyDescent="0.25">
      <c r="A901" t="e">
        <f>- สกก. วานรนิวาส</f>
        <v>#NAME?</v>
      </c>
      <c r="B901">
        <v>103.7405019</v>
      </c>
      <c r="C901">
        <v>17.644742000000001</v>
      </c>
    </row>
    <row r="902" spans="1:3" x14ac:dyDescent="0.25">
      <c r="A902" t="e">
        <f>- สกก. วานรนิวาส (สาขาตลาดกลาง)</f>
        <v>#NAME?</v>
      </c>
      <c r="B902">
        <v>103.75324310000001</v>
      </c>
      <c r="C902">
        <v>17.635794400000002</v>
      </c>
    </row>
    <row r="903" spans="1:3" x14ac:dyDescent="0.25">
      <c r="A903" t="e">
        <f>- สกก. อากาศอำนวย</f>
        <v>#NAME?</v>
      </c>
      <c r="B903">
        <v>103.977649</v>
      </c>
      <c r="C903">
        <v>17.585486</v>
      </c>
    </row>
    <row r="904" spans="1:3" x14ac:dyDescent="0.25">
      <c r="A904" t="e">
        <f>- หจก. นิรมิตร บริการ</f>
        <v>#NAME?</v>
      </c>
      <c r="B904">
        <v>103.76286709999999</v>
      </c>
      <c r="C904">
        <v>17.855472500000001</v>
      </c>
    </row>
    <row r="905" spans="1:3" x14ac:dyDescent="0.25">
      <c r="A905" t="e">
        <f>- สกก. น้ำฝนนาทม</f>
        <v>#NAME?</v>
      </c>
      <c r="B905">
        <v>104.053696</v>
      </c>
      <c r="C905">
        <v>17.836092000000001</v>
      </c>
    </row>
    <row r="906" spans="1:3" x14ac:dyDescent="0.25">
      <c r="A906" t="e">
        <f>- สก. บริการชุมชนตำบลอุ่มเหม้านครพนม</f>
        <v>#NAME?</v>
      </c>
      <c r="B906">
        <v>104.676569</v>
      </c>
      <c r="C906">
        <v>16.835443000000001</v>
      </c>
    </row>
    <row r="907" spans="1:3" x14ac:dyDescent="0.25">
      <c r="A907" t="e">
        <f>- บางจาก - ธาตุพนม</f>
        <v>#NAME?</v>
      </c>
      <c r="B907">
        <v>104.68202700000001</v>
      </c>
      <c r="C907">
        <v>16.926190999999999</v>
      </c>
    </row>
    <row r="908" spans="1:3" x14ac:dyDescent="0.25">
      <c r="A908" t="e">
        <f>- สกก. เรณูนคร</f>
        <v>#NAME?</v>
      </c>
      <c r="B908">
        <v>104.6937674</v>
      </c>
      <c r="C908">
        <v>17.067758999999999</v>
      </c>
    </row>
    <row r="909" spans="1:3" x14ac:dyDescent="0.25">
      <c r="A909" t="e">
        <f>- สกก. ปลาปาก</f>
        <v>#NAME?</v>
      </c>
      <c r="B909">
        <v>104.53057149999999</v>
      </c>
      <c r="C909">
        <v>17.218041700000001</v>
      </c>
    </row>
    <row r="910" spans="1:3" x14ac:dyDescent="0.25">
      <c r="A910" t="e">
        <f>- สกก. โพนสวรรค์</f>
        <v>#NAME?</v>
      </c>
      <c r="B910">
        <v>104.434196</v>
      </c>
      <c r="C910">
        <v>17.442139000000001</v>
      </c>
    </row>
    <row r="911" spans="1:3" x14ac:dyDescent="0.25">
      <c r="A911" t="e">
        <f>- สกก. ศรีสงคราม</f>
        <v>#NAME?</v>
      </c>
      <c r="B911">
        <v>104.27448080000001</v>
      </c>
      <c r="C911">
        <v>17.629421700000002</v>
      </c>
    </row>
    <row r="912" spans="1:3" x14ac:dyDescent="0.25">
      <c r="A912" t="e">
        <f>- หจก. โพนแก้วขนส่ง</f>
        <v>#NAME?</v>
      </c>
      <c r="B912">
        <v>104.7563921</v>
      </c>
      <c r="C912">
        <v>17.3824231</v>
      </c>
    </row>
    <row r="913" spans="1:3" x14ac:dyDescent="0.25">
      <c r="A913" t="e">
        <f>- หจก. โพนแก้วค้าน้ำมัน</f>
        <v>#NAME?</v>
      </c>
      <c r="B913">
        <v>104.7540461</v>
      </c>
      <c r="C913">
        <v>17.438213600000001</v>
      </c>
    </row>
    <row r="914" spans="1:3" x14ac:dyDescent="0.25">
      <c r="A914" t="e">
        <f>- สกก. ท่าอุเทน จำกัด</f>
        <v>#NAME?</v>
      </c>
      <c r="B914">
        <v>104.60537650000001</v>
      </c>
      <c r="C914">
        <v>17.5700976</v>
      </c>
    </row>
    <row r="915" spans="1:3" x14ac:dyDescent="0.25">
      <c r="A915" t="e">
        <f>- หจก. บ้านแพงบริการ</f>
        <v>#NAME?</v>
      </c>
      <c r="B915">
        <v>104.214215</v>
      </c>
      <c r="C915">
        <v>17.956954</v>
      </c>
    </row>
    <row r="916" spans="1:3" x14ac:dyDescent="0.25">
      <c r="A916" t="e">
        <f>- สกก. บ้านแพง</f>
        <v>#NAME?</v>
      </c>
      <c r="B916">
        <v>104.21545140000001</v>
      </c>
      <c r="C916">
        <v>17.9681301</v>
      </c>
    </row>
    <row r="917" spans="1:3" x14ac:dyDescent="0.25">
      <c r="A917" t="s">
        <v>1696</v>
      </c>
      <c r="B917">
        <v>104.3442794</v>
      </c>
      <c r="C917">
        <v>16.494284700000001</v>
      </c>
    </row>
    <row r="918" spans="1:3" x14ac:dyDescent="0.25">
      <c r="A918" t="s">
        <v>1698</v>
      </c>
      <c r="B918">
        <v>104.345823</v>
      </c>
      <c r="C918">
        <v>16.484132800000001</v>
      </c>
    </row>
    <row r="919" spans="1:3" x14ac:dyDescent="0.25">
      <c r="A919" t="s">
        <v>1700</v>
      </c>
      <c r="B919">
        <v>104.52340340000001</v>
      </c>
      <c r="C919">
        <v>16.334332499999999</v>
      </c>
    </row>
    <row r="920" spans="1:3" x14ac:dyDescent="0.25">
      <c r="A920" t="s">
        <v>1702</v>
      </c>
      <c r="B920">
        <v>104.5072722</v>
      </c>
      <c r="C920">
        <v>16.4139254</v>
      </c>
    </row>
    <row r="921" spans="1:3" x14ac:dyDescent="0.25">
      <c r="A921" t="s">
        <v>1704</v>
      </c>
      <c r="B921">
        <v>100.893607</v>
      </c>
      <c r="C921">
        <v>13.887404999999999</v>
      </c>
    </row>
    <row r="922" spans="1:3" x14ac:dyDescent="0.25">
      <c r="A922" t="e">
        <f>- สกก. ดงหลวง</f>
        <v>#NAME?</v>
      </c>
      <c r="B922">
        <v>104.537755</v>
      </c>
      <c r="C922">
        <v>16.815193699999998</v>
      </c>
    </row>
    <row r="923" spans="1:3" x14ac:dyDescent="0.25">
      <c r="A923" t="e">
        <f>- สกก. หว้านใหญ่</f>
        <v>#NAME?</v>
      </c>
      <c r="B923">
        <v>104.749982</v>
      </c>
      <c r="C923">
        <v>16.735582999999998</v>
      </c>
    </row>
    <row r="924" spans="1:3" x14ac:dyDescent="0.25">
      <c r="A924" t="e">
        <f>- สกก. โซ่พิสัย</f>
        <v>#NAME?</v>
      </c>
      <c r="B924">
        <v>103.45167499999999</v>
      </c>
      <c r="C924">
        <v>18.066120999999999</v>
      </c>
    </row>
    <row r="925" spans="1:3" x14ac:dyDescent="0.25">
      <c r="A925" t="e">
        <f>- สกก. เซกา</f>
        <v>#NAME?</v>
      </c>
      <c r="B925">
        <v>103.93760210000001</v>
      </c>
      <c r="C925">
        <v>17.989768099999999</v>
      </c>
    </row>
    <row r="926" spans="1:3" x14ac:dyDescent="0.25">
      <c r="A926" t="e">
        <f>- สกก. พรเจริญ</f>
        <v>#NAME?</v>
      </c>
      <c r="B926">
        <v>103.6652162</v>
      </c>
      <c r="C926">
        <v>18.0268342</v>
      </c>
    </row>
    <row r="927" spans="1:3" x14ac:dyDescent="0.25">
      <c r="A927" t="e">
        <f>- บางจาก - แม่ท้อ</f>
        <v>#NAME?</v>
      </c>
      <c r="B927">
        <v>98.990793800000006</v>
      </c>
      <c r="C927">
        <v>16.786226599999999</v>
      </c>
    </row>
    <row r="928" spans="1:3" x14ac:dyDescent="0.25">
      <c r="A928" t="e">
        <f>- สกก. แม่สอด</f>
        <v>#NAME?</v>
      </c>
      <c r="B928">
        <v>98.553449000000001</v>
      </c>
      <c r="C928">
        <v>16.709186500000001</v>
      </c>
    </row>
    <row r="929" spans="1:3" x14ac:dyDescent="0.25">
      <c r="A929" t="e">
        <f>- สก. นิคมแม่สอด</f>
        <v>#NAME?</v>
      </c>
      <c r="B929">
        <v>98.598187999999993</v>
      </c>
      <c r="C929">
        <v>16.829104999999998</v>
      </c>
    </row>
    <row r="930" spans="1:3" x14ac:dyDescent="0.25">
      <c r="A930" t="e">
        <f>- สกก. บ้านตาก</f>
        <v>#NAME?</v>
      </c>
      <c r="B930">
        <v>99.060096400000006</v>
      </c>
      <c r="C930">
        <v>17.0397766</v>
      </c>
    </row>
    <row r="931" spans="1:3" x14ac:dyDescent="0.25">
      <c r="A931" t="s">
        <v>1715</v>
      </c>
      <c r="B931">
        <v>99.023944400000005</v>
      </c>
      <c r="C931">
        <v>17.123926300000001</v>
      </c>
    </row>
    <row r="932" spans="1:3" x14ac:dyDescent="0.25">
      <c r="A932" t="e">
        <f>- สกก. สามเงา</f>
        <v>#NAME?</v>
      </c>
      <c r="B932">
        <v>99.062637699999996</v>
      </c>
      <c r="C932">
        <v>17.209978499999998</v>
      </c>
    </row>
    <row r="933" spans="1:3" x14ac:dyDescent="0.25">
      <c r="A933" t="e">
        <f>- บางจาก - บ้านโป่ง</f>
        <v>#NAME?</v>
      </c>
      <c r="B933">
        <v>99.952237100000005</v>
      </c>
      <c r="C933">
        <v>12.66808</v>
      </c>
    </row>
    <row r="934" spans="1:3" x14ac:dyDescent="0.25">
      <c r="A934" t="e">
        <f>- บจก. เชียงเฮงปิโตรเลียม</f>
        <v>#NAME?</v>
      </c>
      <c r="B934">
        <v>99.876862000000003</v>
      </c>
      <c r="C934">
        <v>13.6771981</v>
      </c>
    </row>
    <row r="935" spans="1:3" x14ac:dyDescent="0.25">
      <c r="A935" t="e">
        <f>- สก. โคนมนครปฐม (ท่ามะกา)</f>
        <v>#NAME?</v>
      </c>
      <c r="B935">
        <v>99.850454900000003</v>
      </c>
      <c r="C935">
        <v>13.9689228</v>
      </c>
    </row>
    <row r="936" spans="1:3" x14ac:dyDescent="0.25">
      <c r="A936" t="e">
        <f>- หจก. รวม ลาภ ผล บริการ</f>
        <v>#NAME?</v>
      </c>
      <c r="B936">
        <v>99.765204900000001</v>
      </c>
      <c r="C936">
        <v>13.9202794</v>
      </c>
    </row>
    <row r="937" spans="1:3" x14ac:dyDescent="0.25">
      <c r="A937" t="e">
        <f>- หจก. พี ที เอ็น ปิโตรเลียม</f>
        <v>#NAME?</v>
      </c>
      <c r="B937">
        <v>99.664042600000002</v>
      </c>
      <c r="C937">
        <v>13.9757549</v>
      </c>
    </row>
    <row r="938" spans="1:3" x14ac:dyDescent="0.25">
      <c r="A938" t="e">
        <f>- สกก. ท่าม่วง</f>
        <v>#NAME?</v>
      </c>
      <c r="B938">
        <v>99.661978700000006</v>
      </c>
      <c r="C938">
        <v>13.959567099999999</v>
      </c>
    </row>
    <row r="939" spans="1:3" x14ac:dyDescent="0.25">
      <c r="A939" t="e">
        <f>- สกก. พนมทวน</f>
        <v>#NAME?</v>
      </c>
      <c r="B939">
        <v>99.712120600000006</v>
      </c>
      <c r="C939">
        <v>14.1240285</v>
      </c>
    </row>
    <row r="940" spans="1:3" x14ac:dyDescent="0.25">
      <c r="A940" t="e">
        <f>- บจก. แอล.อาร์.เซอร์วิส</f>
        <v>#NAME?</v>
      </c>
      <c r="B940">
        <v>99.280048600000001</v>
      </c>
      <c r="C940">
        <v>14.0880007</v>
      </c>
    </row>
    <row r="941" spans="1:3" x14ac:dyDescent="0.25">
      <c r="A941" t="e">
        <f>- หจก. จ.นำชัยพานิช ออยล์</f>
        <v>#NAME?</v>
      </c>
      <c r="B941">
        <v>99.028805000000006</v>
      </c>
      <c r="C941">
        <v>14.2672113</v>
      </c>
    </row>
    <row r="942" spans="1:3" x14ac:dyDescent="0.25">
      <c r="A942" t="e">
        <f>- สกก. บ้านเจ้าเณร</f>
        <v>#NAME?</v>
      </c>
      <c r="B942">
        <v>99.143962299999998</v>
      </c>
      <c r="C942">
        <v>14.375496200000001</v>
      </c>
    </row>
    <row r="943" spans="1:3" x14ac:dyDescent="0.25">
      <c r="A943" t="s">
        <v>1728</v>
      </c>
      <c r="B943">
        <v>99.8200638</v>
      </c>
      <c r="C943">
        <v>13.2777747</v>
      </c>
    </row>
    <row r="944" spans="1:3" x14ac:dyDescent="0.25">
      <c r="A944" t="s">
        <v>1730</v>
      </c>
      <c r="B944">
        <v>99.826761700000006</v>
      </c>
      <c r="C944">
        <v>13.3156757</v>
      </c>
    </row>
    <row r="945" spans="1:3" x14ac:dyDescent="0.25">
      <c r="A945" t="e">
        <f>- สกก. เขาย้อย</f>
        <v>#NAME?</v>
      </c>
      <c r="B945">
        <v>99.825529500000002</v>
      </c>
      <c r="C945">
        <v>13.252011100000001</v>
      </c>
    </row>
    <row r="946" spans="1:3" x14ac:dyDescent="0.25">
      <c r="A946" t="e">
        <f>- บางจาก - ห้วยท่าช้าง</f>
        <v>#NAME?</v>
      </c>
      <c r="B946">
        <v>99.795756400000002</v>
      </c>
      <c r="C946">
        <v>13.130904599999999</v>
      </c>
    </row>
    <row r="947" spans="1:3" x14ac:dyDescent="0.25">
      <c r="A947" t="e">
        <f>- สกก. หนองหญ้าปล้อง</f>
        <v>#NAME?</v>
      </c>
      <c r="B947">
        <v>99.712120600000006</v>
      </c>
      <c r="C947">
        <v>13.2082073</v>
      </c>
    </row>
    <row r="948" spans="1:3" x14ac:dyDescent="0.25">
      <c r="A948" t="e">
        <f>- สก. นิคมท่ายาง</f>
        <v>#NAME?</v>
      </c>
      <c r="B948">
        <v>99.8991604</v>
      </c>
      <c r="C948">
        <v>12.9714369</v>
      </c>
    </row>
    <row r="949" spans="1:3" x14ac:dyDescent="0.25">
      <c r="A949" t="e">
        <f>- บางจาก - ดอนขุนห้วย</f>
        <v>#NAME?</v>
      </c>
      <c r="B949">
        <v>99.920724300000003</v>
      </c>
      <c r="C949">
        <v>12.8622867</v>
      </c>
    </row>
    <row r="950" spans="1:3" x14ac:dyDescent="0.25">
      <c r="A950" t="s">
        <v>1737</v>
      </c>
      <c r="B950">
        <v>99.920724300000003</v>
      </c>
      <c r="C950">
        <v>12.8622867</v>
      </c>
    </row>
    <row r="951" spans="1:3" x14ac:dyDescent="0.25">
      <c r="A951" t="e">
        <f>- สกก. หนองพลับรุ่งเรือง</f>
        <v>#NAME?</v>
      </c>
      <c r="B951">
        <v>99.506868299999994</v>
      </c>
      <c r="C951">
        <v>12.5281539</v>
      </c>
    </row>
    <row r="952" spans="1:3" x14ac:dyDescent="0.25">
      <c r="A952" t="e">
        <f>- บางจาก - ปราณบุรี</f>
        <v>#NAME?</v>
      </c>
      <c r="B952">
        <v>99.885976200000002</v>
      </c>
      <c r="C952">
        <v>12.367782099999999</v>
      </c>
    </row>
    <row r="953" spans="1:3" x14ac:dyDescent="0.25">
      <c r="A953" t="e">
        <f>- บางจาก - ประจวบคีรีขันธ์</f>
        <v>#NAME?</v>
      </c>
      <c r="B953">
        <v>99.743287899999999</v>
      </c>
      <c r="C953">
        <v>11.755205200000001</v>
      </c>
    </row>
    <row r="954" spans="1:3" x14ac:dyDescent="0.25">
      <c r="A954" t="e">
        <f>- ห้างหุ้นส่วนสามัญ วิสาหกิจชุมชน</f>
        <v>#NAME?</v>
      </c>
      <c r="B954">
        <v>99.489497200000002</v>
      </c>
      <c r="C954">
        <v>11.270278599999999</v>
      </c>
    </row>
    <row r="955" spans="1:3" x14ac:dyDescent="0.25">
      <c r="A955" t="e">
        <f>- สกก. บางสะพานน้อย</f>
        <v>#NAME?</v>
      </c>
      <c r="B955">
        <v>99.439488900000001</v>
      </c>
      <c r="C955">
        <v>11.0534681</v>
      </c>
    </row>
    <row r="956" spans="1:3" x14ac:dyDescent="0.25">
      <c r="A956" t="e">
        <f>- หจก. ประกอบกิจ ปิโตรเลียม</f>
        <v>#NAME?</v>
      </c>
      <c r="B956">
        <v>99.840395900000004</v>
      </c>
      <c r="C956">
        <v>8.8334042999999998</v>
      </c>
    </row>
    <row r="957" spans="1:3" x14ac:dyDescent="0.25">
      <c r="A957" t="e">
        <f>- หจก. ศุภนิจออยล์</f>
        <v>#NAME?</v>
      </c>
      <c r="B957">
        <v>99.941773999999995</v>
      </c>
      <c r="C957">
        <v>8.6492313999999997</v>
      </c>
    </row>
    <row r="958" spans="1:3" x14ac:dyDescent="0.25">
      <c r="A958" t="e">
        <f>- สกก. พิปูน</f>
        <v>#NAME?</v>
      </c>
      <c r="B958">
        <v>99.589604300000005</v>
      </c>
      <c r="C958">
        <v>8.5842711999999999</v>
      </c>
    </row>
    <row r="959" spans="1:3" x14ac:dyDescent="0.25">
      <c r="A959" t="e">
        <f>- กลุ่มเกษตรกรทำสวนยางค้อม</f>
        <v>#NAME?</v>
      </c>
      <c r="B959">
        <v>99.611292000000006</v>
      </c>
      <c r="C959">
        <v>8.5606851000000006</v>
      </c>
    </row>
    <row r="960" spans="1:3" x14ac:dyDescent="0.25">
      <c r="A960" t="e">
        <f>- หจก. พรเทพนาวาปิโตรเลียม</f>
        <v>#NAME?</v>
      </c>
      <c r="B960">
        <v>99.611866699999993</v>
      </c>
      <c r="C960">
        <v>8.3884971999999998</v>
      </c>
    </row>
    <row r="961" spans="1:3" x14ac:dyDescent="0.25">
      <c r="A961" t="e">
        <f>- หจก. ไม้หลาปิโตรเลียม</f>
        <v>#NAME?</v>
      </c>
      <c r="B961">
        <v>99.890894000000003</v>
      </c>
      <c r="C961">
        <v>8.2525549999999992</v>
      </c>
    </row>
    <row r="962" spans="1:3" x14ac:dyDescent="0.25">
      <c r="A962" t="e">
        <f>- บางจาก - ทุ่งสง</f>
        <v>#NAME?</v>
      </c>
      <c r="B962">
        <v>99.645271399999999</v>
      </c>
      <c r="C962">
        <v>8.2037978000000003</v>
      </c>
    </row>
    <row r="963" spans="1:3" x14ac:dyDescent="0.25">
      <c r="A963" t="e">
        <f>- หจก. เลคโก้</f>
        <v>#NAME?</v>
      </c>
      <c r="B963">
        <v>99.680722399999993</v>
      </c>
      <c r="C963">
        <v>8.1646622999999998</v>
      </c>
    </row>
    <row r="964" spans="1:3" x14ac:dyDescent="0.25">
      <c r="A964" t="e">
        <f>- สกก. ทุ่งสง</f>
        <v>#NAME?</v>
      </c>
      <c r="B964">
        <v>99.606300599999997</v>
      </c>
      <c r="C964">
        <v>8.1561290999999994</v>
      </c>
    </row>
    <row r="965" spans="1:3" x14ac:dyDescent="0.25">
      <c r="A965" t="s">
        <v>1752</v>
      </c>
      <c r="B965">
        <v>99.940919600000001</v>
      </c>
      <c r="C965">
        <v>7.9111298999999997</v>
      </c>
    </row>
    <row r="966" spans="1:3" x14ac:dyDescent="0.25">
      <c r="A966" t="e">
        <f>- สกก. ปลายพระยา</f>
        <v>#NAME?</v>
      </c>
      <c r="B966">
        <v>98.770146999999994</v>
      </c>
      <c r="C966">
        <v>8.6256103</v>
      </c>
    </row>
    <row r="967" spans="1:3" x14ac:dyDescent="0.25">
      <c r="A967" t="e">
        <f>- สก. นิคมปลายพระยา</f>
        <v>#NAME?</v>
      </c>
      <c r="B967">
        <v>98.825250199999999</v>
      </c>
      <c r="C967">
        <v>8.5699357000000003</v>
      </c>
    </row>
    <row r="968" spans="1:3" x14ac:dyDescent="0.25">
      <c r="A968" t="e">
        <f>- บางจาก - อ่าวลึก</f>
        <v>#NAME?</v>
      </c>
      <c r="B968">
        <v>98.793987099999995</v>
      </c>
      <c r="C968">
        <v>8.4009730000000005</v>
      </c>
    </row>
    <row r="969" spans="1:3" x14ac:dyDescent="0.25">
      <c r="A969" t="e">
        <f>- หจก. เอส ยู ออยล์</f>
        <v>#NAME?</v>
      </c>
      <c r="B969">
        <v>98.814226399999995</v>
      </c>
      <c r="C969">
        <v>8.2337205000000004</v>
      </c>
    </row>
    <row r="970" spans="1:3" x14ac:dyDescent="0.25">
      <c r="A970" t="e">
        <f>- สกก. ลำทับ</f>
        <v>#NAME?</v>
      </c>
      <c r="B970">
        <v>99.2896468</v>
      </c>
      <c r="C970">
        <v>8.0393664000000005</v>
      </c>
    </row>
    <row r="971" spans="1:3" x14ac:dyDescent="0.25">
      <c r="A971" t="e">
        <f>- หจก. เครือพนม</f>
        <v>#NAME?</v>
      </c>
      <c r="B971">
        <v>98.891095800000002</v>
      </c>
      <c r="C971">
        <v>8.0932566000000001</v>
      </c>
    </row>
    <row r="972" spans="1:3" x14ac:dyDescent="0.25">
      <c r="A972" t="e">
        <f>- บางจาก - กระบี่</f>
        <v>#NAME?</v>
      </c>
      <c r="B972">
        <v>98.892306000000005</v>
      </c>
      <c r="C972">
        <v>8.1026749999999996</v>
      </c>
    </row>
    <row r="973" spans="1:3" x14ac:dyDescent="0.25">
      <c r="A973" t="e">
        <f>- สกก. เมืองกระบี่</f>
        <v>#NAME?</v>
      </c>
      <c r="B973">
        <v>98.915062699999993</v>
      </c>
      <c r="C973">
        <v>8.0793151000000005</v>
      </c>
    </row>
    <row r="974" spans="1:3" x14ac:dyDescent="0.25">
      <c r="A974" t="e">
        <f>- สก. นิคมคลองท่อม</f>
        <v>#NAME?</v>
      </c>
      <c r="B974">
        <v>99.121791999999999</v>
      </c>
      <c r="C974">
        <v>8.0070724999999996</v>
      </c>
    </row>
    <row r="975" spans="1:3" x14ac:dyDescent="0.25">
      <c r="A975" t="e">
        <f>- บางจาก - คลองท่อม</f>
        <v>#NAME?</v>
      </c>
      <c r="B975">
        <v>99.123479500000002</v>
      </c>
      <c r="C975">
        <v>7.8813918999999997</v>
      </c>
    </row>
    <row r="976" spans="1:3" x14ac:dyDescent="0.25">
      <c r="A976" t="e">
        <f>- หจก. อันดามัน เซอร์วิส คุระบุรี</f>
        <v>#NAME?</v>
      </c>
      <c r="B976">
        <v>98.418422399999997</v>
      </c>
      <c r="C976">
        <v>9.2461693999999994</v>
      </c>
    </row>
    <row r="977" spans="1:3" x14ac:dyDescent="0.25">
      <c r="A977" t="e">
        <f>- สก. กองทุนสวนยางลำแก่นพัฒนา</f>
        <v>#NAME?</v>
      </c>
      <c r="B977">
        <v>98.276002099999999</v>
      </c>
      <c r="C977">
        <v>8.5821128000000009</v>
      </c>
    </row>
    <row r="978" spans="1:3" x14ac:dyDescent="0.25">
      <c r="A978" t="e">
        <f>- บางจาก - ท้ายเหมือง</f>
        <v>#NAME?</v>
      </c>
      <c r="B978">
        <v>98.289710499999998</v>
      </c>
      <c r="C978">
        <v>8.5216098999999996</v>
      </c>
    </row>
    <row r="979" spans="1:3" x14ac:dyDescent="0.25">
      <c r="A979" t="e">
        <f>- สกก. ตะกั่วทุ่ง</f>
        <v>#NAME?</v>
      </c>
      <c r="B979">
        <v>98.418422399999997</v>
      </c>
      <c r="C979">
        <v>8.3289957000000001</v>
      </c>
    </row>
    <row r="980" spans="1:3" x14ac:dyDescent="0.25">
      <c r="A980" t="e">
        <f>- สกก. ท้ายเหมือง</f>
        <v>#NAME?</v>
      </c>
      <c r="B980">
        <v>98.286947799999993</v>
      </c>
      <c r="C980">
        <v>8.4621525999999996</v>
      </c>
    </row>
    <row r="981" spans="1:3" x14ac:dyDescent="0.25">
      <c r="A981" t="s">
        <v>1769</v>
      </c>
      <c r="B981">
        <v>98.312263000000002</v>
      </c>
      <c r="C981">
        <v>8.1582471999999999</v>
      </c>
    </row>
    <row r="982" spans="1:3" x14ac:dyDescent="0.25">
      <c r="A982" t="e">
        <f>- บางจาก - กะทู้</f>
        <v>#NAME?</v>
      </c>
      <c r="B982">
        <v>98.341700599999996</v>
      </c>
      <c r="C982">
        <v>7.9300961000000001</v>
      </c>
    </row>
    <row r="983" spans="1:3" x14ac:dyDescent="0.25">
      <c r="A983" t="e">
        <f>- บางจาก - ภูเก็ต</f>
        <v>#NAME?</v>
      </c>
      <c r="B983">
        <v>98.334904100000003</v>
      </c>
      <c r="C983">
        <v>7.7990864999999996</v>
      </c>
    </row>
    <row r="984" spans="1:3" x14ac:dyDescent="0.25">
      <c r="A984" t="e">
        <f>- สกก. เกาะพงัน</f>
        <v>#NAME?</v>
      </c>
      <c r="B984">
        <v>100.0021395</v>
      </c>
      <c r="C984">
        <v>9.7404837000000004</v>
      </c>
    </row>
    <row r="985" spans="1:3" x14ac:dyDescent="0.25">
      <c r="A985" t="e">
        <f>- คณะบุคคลวิสาหกิจชุมชนเชิงมนต์</f>
        <v>#NAME?</v>
      </c>
      <c r="B985">
        <v>100.02477880000001</v>
      </c>
      <c r="C985">
        <v>9.5446349999999995</v>
      </c>
    </row>
    <row r="986" spans="1:3" x14ac:dyDescent="0.25">
      <c r="A986" t="e">
        <f>- สกก. ท่าชนะ</f>
        <v>#NAME?</v>
      </c>
      <c r="B986">
        <v>99.079226300000002</v>
      </c>
      <c r="C986">
        <v>9.6698480999999994</v>
      </c>
    </row>
    <row r="987" spans="1:3" x14ac:dyDescent="0.25">
      <c r="A987" t="e">
        <f>- สก. เดินรถเกาะสมุย</f>
        <v>#NAME?</v>
      </c>
      <c r="B987">
        <v>99.996816699999997</v>
      </c>
      <c r="C987">
        <v>9.4631095999999992</v>
      </c>
    </row>
    <row r="988" spans="1:3" x14ac:dyDescent="0.25">
      <c r="A988" t="e">
        <f>- บางจาก - ท่าชนะ</f>
        <v>#NAME?</v>
      </c>
      <c r="B988">
        <v>98.968701100000004</v>
      </c>
      <c r="C988">
        <v>9.6507027999999995</v>
      </c>
    </row>
    <row r="989" spans="1:3" x14ac:dyDescent="0.25">
      <c r="A989" t="e">
        <f>- บางจาก - สนามบินสุราษฎร์ธานี</f>
        <v>#NAME?</v>
      </c>
      <c r="B989">
        <v>99.157908699999993</v>
      </c>
      <c r="C989">
        <v>9.1199391999999992</v>
      </c>
    </row>
    <row r="990" spans="1:3" x14ac:dyDescent="0.25">
      <c r="A990" t="e">
        <f>- สกก. บ้านเชี่ยวหลาน</f>
        <v>#NAME?</v>
      </c>
      <c r="B990">
        <v>98.616067400000006</v>
      </c>
      <c r="C990">
        <v>9.1317716000000004</v>
      </c>
    </row>
    <row r="991" spans="1:3" x14ac:dyDescent="0.25">
      <c r="A991" t="e">
        <f>- บางจาก - บ้านนาเดิม</f>
        <v>#NAME?</v>
      </c>
      <c r="B991">
        <v>99.296199000000001</v>
      </c>
      <c r="C991">
        <v>8.8809690000000003</v>
      </c>
    </row>
    <row r="992" spans="1:3" x14ac:dyDescent="0.25">
      <c r="A992" t="e">
        <f>- บางจาก - อำเภอพนม</f>
        <v>#NAME?</v>
      </c>
      <c r="B992">
        <v>98.8618077</v>
      </c>
      <c r="C992">
        <v>8.8814524000000006</v>
      </c>
    </row>
    <row r="993" spans="1:3" x14ac:dyDescent="0.25">
      <c r="A993" t="e">
        <f>- สก. นิคมพนม</f>
        <v>#NAME?</v>
      </c>
      <c r="B993">
        <v>98.661660800000007</v>
      </c>
      <c r="C993">
        <v>8.8897866000000008</v>
      </c>
    </row>
    <row r="994" spans="1:3" x14ac:dyDescent="0.25">
      <c r="A994" t="s">
        <v>1783</v>
      </c>
      <c r="B994">
        <v>99.202266399999999</v>
      </c>
      <c r="C994">
        <v>10.6722418</v>
      </c>
    </row>
    <row r="995" spans="1:3" x14ac:dyDescent="0.25">
      <c r="A995" t="e">
        <f>- สกก. ท่าแซะ (สาขา ต.หินแก้ว)</f>
        <v>#NAME?</v>
      </c>
      <c r="B995">
        <v>99.145615300000003</v>
      </c>
      <c r="C995">
        <v>10.7997675</v>
      </c>
    </row>
    <row r="996" spans="1:3" x14ac:dyDescent="0.25">
      <c r="A996" t="e">
        <f>- กลุ่มเกษตรกรทำสวนชุมชนบ้านควนวิสัยใต้</f>
        <v>#NAME?</v>
      </c>
      <c r="B996">
        <v>99.023944400000005</v>
      </c>
      <c r="C996">
        <v>10.368793999999999</v>
      </c>
    </row>
    <row r="997" spans="1:3" x14ac:dyDescent="0.25">
      <c r="A997" t="e">
        <f>- บางจาก - ทุ่งตะโก</f>
        <v>#NAME?</v>
      </c>
      <c r="B997">
        <v>99.0931377</v>
      </c>
      <c r="C997">
        <v>10.1356573</v>
      </c>
    </row>
    <row r="998" spans="1:3" x14ac:dyDescent="0.25">
      <c r="A998" t="s">
        <v>1788</v>
      </c>
      <c r="B998">
        <v>99.121764299999995</v>
      </c>
      <c r="C998">
        <v>10.510093100000001</v>
      </c>
    </row>
    <row r="999" spans="1:3" x14ac:dyDescent="0.25">
      <c r="A999" t="e">
        <f>- วิสาหกิจชุมชนปั๊มน้ำมันวังตะกอ</f>
        <v>#NAME?</v>
      </c>
      <c r="B999">
        <v>98.985373300000006</v>
      </c>
      <c r="C999">
        <v>9.9782110999999993</v>
      </c>
    </row>
    <row r="1000" spans="1:3" x14ac:dyDescent="0.25">
      <c r="A1000" t="e">
        <f>- สก. ชุมชนร่วมใจบริการ</f>
        <v>#NAME?</v>
      </c>
      <c r="B1000">
        <v>99.0647424</v>
      </c>
      <c r="C1000">
        <v>9.9819425000000006</v>
      </c>
    </row>
    <row r="1001" spans="1:3" x14ac:dyDescent="0.25">
      <c r="A1001" t="s">
        <v>1792</v>
      </c>
      <c r="B1001">
        <v>100.36537989999999</v>
      </c>
      <c r="C1001">
        <v>7.7788066000000002</v>
      </c>
    </row>
    <row r="1002" spans="1:3" x14ac:dyDescent="0.25">
      <c r="A1002" t="e">
        <f>- สกก. กระแสสินธุ์</f>
        <v>#NAME?</v>
      </c>
      <c r="B1002">
        <v>100.3289305</v>
      </c>
      <c r="C1002">
        <v>7.6179139999999999</v>
      </c>
    </row>
    <row r="1003" spans="1:3" x14ac:dyDescent="0.25">
      <c r="A1003" t="e">
        <f>- หจก. สยามโปรเกรสปิโตรเลียม</f>
        <v>#NAME?</v>
      </c>
      <c r="B1003">
        <v>100.43403669999999</v>
      </c>
      <c r="C1003">
        <v>7.4709950999999997</v>
      </c>
    </row>
    <row r="1004" spans="1:3" x14ac:dyDescent="0.25">
      <c r="A1004" t="e">
        <f>- บางจาก - น้ำน้อย</f>
        <v>#NAME?</v>
      </c>
      <c r="B1004">
        <v>100.5403585</v>
      </c>
      <c r="C1004">
        <v>7.0691962000000004</v>
      </c>
    </row>
    <row r="1005" spans="1:3" x14ac:dyDescent="0.25">
      <c r="A1005" t="e">
        <f>- สกก. บางกล่ำ</f>
        <v>#NAME?</v>
      </c>
      <c r="B1005">
        <v>100.4227992</v>
      </c>
      <c r="C1005">
        <v>7.1095065000000002</v>
      </c>
    </row>
    <row r="1006" spans="1:3" x14ac:dyDescent="0.25">
      <c r="A1006" t="e">
        <f>- บางจาก - มหาวิทยาลัยสงขลานครินทร์</f>
        <v>#NAME?</v>
      </c>
      <c r="B1006">
        <v>100.49920640000001</v>
      </c>
      <c r="C1006">
        <v>7.0064178999999998</v>
      </c>
    </row>
    <row r="1007" spans="1:3" x14ac:dyDescent="0.25">
      <c r="A1007" t="e">
        <f>- บางจาก - หาดใหญ่ใน</f>
        <v>#NAME?</v>
      </c>
      <c r="B1007">
        <v>100.46899999999999</v>
      </c>
      <c r="C1007">
        <v>7.0073964999999996</v>
      </c>
    </row>
    <row r="1008" spans="1:3" x14ac:dyDescent="0.25">
      <c r="A1008" t="e">
        <f>- หจก. ลีออยล์ เซอร์วิส</f>
        <v>#NAME?</v>
      </c>
      <c r="B1008">
        <v>100.4915171</v>
      </c>
      <c r="C1008">
        <v>7.0293469000000002</v>
      </c>
    </row>
    <row r="1009" spans="1:3" x14ac:dyDescent="0.25">
      <c r="A1009" t="e">
        <f>- สกก. จะนะ</f>
        <v>#NAME?</v>
      </c>
      <c r="B1009">
        <v>100.77180250000001</v>
      </c>
      <c r="C1009">
        <v>6.9004174000000003</v>
      </c>
    </row>
    <row r="1010" spans="1:3" x14ac:dyDescent="0.25">
      <c r="A1010" t="e">
        <f>- สกก. เทพา</f>
        <v>#NAME?</v>
      </c>
      <c r="B1010">
        <v>100.97</v>
      </c>
      <c r="C1010">
        <v>6.8238899999999996</v>
      </c>
    </row>
    <row r="1011" spans="1:3" x14ac:dyDescent="0.25">
      <c r="A1011" t="s">
        <v>1803</v>
      </c>
      <c r="B1011">
        <v>100.7774424</v>
      </c>
      <c r="C1011">
        <v>6.6945781000000002</v>
      </c>
    </row>
    <row r="1012" spans="1:3" x14ac:dyDescent="0.25">
      <c r="A1012" t="e">
        <f>- สกก. นิคมฯ เทพา จำกัด</f>
        <v>#NAME?</v>
      </c>
      <c r="B1012">
        <v>100.26938749999999</v>
      </c>
      <c r="C1012">
        <v>7.0577686999999996</v>
      </c>
    </row>
    <row r="1013" spans="1:3" x14ac:dyDescent="0.25">
      <c r="A1013" t="e">
        <f>- สกก. ทุ่งหว้า</f>
        <v>#NAME?</v>
      </c>
      <c r="B1013">
        <v>99.758469000000005</v>
      </c>
      <c r="C1013">
        <v>7.1038680000000003</v>
      </c>
    </row>
    <row r="1014" spans="1:3" x14ac:dyDescent="0.25">
      <c r="A1014" t="e">
        <f>- สก. กองทุนสวนยางวังใหม่พัฒนา</f>
        <v>#NAME?</v>
      </c>
      <c r="B1014">
        <v>99.868307299999998</v>
      </c>
      <c r="C1014">
        <v>6.9995864000000001</v>
      </c>
    </row>
    <row r="1015" spans="1:3" x14ac:dyDescent="0.25">
      <c r="A1015" t="e">
        <f>- สก. กองทุนสวนยางหนองบัว</f>
        <v>#NAME?</v>
      </c>
      <c r="B1015">
        <v>99.706635000000006</v>
      </c>
      <c r="C1015">
        <v>7.9718150000000003</v>
      </c>
    </row>
    <row r="1016" spans="1:3" x14ac:dyDescent="0.25">
      <c r="A1016" t="e">
        <f>- สกก. ห้วยยอด</f>
        <v>#NAME?</v>
      </c>
      <c r="B1016">
        <v>99.578475400000002</v>
      </c>
      <c r="C1016">
        <v>7.8819768000000003</v>
      </c>
    </row>
    <row r="1017" spans="1:3" x14ac:dyDescent="0.25">
      <c r="A1017" t="e">
        <f>- บางจาก - ห้วยยอด</f>
        <v>#NAME?</v>
      </c>
      <c r="B1017">
        <v>99.623000099999999</v>
      </c>
      <c r="C1017">
        <v>7.7734885</v>
      </c>
    </row>
    <row r="1018" spans="1:3" x14ac:dyDescent="0.25">
      <c r="A1018" t="e">
        <f>- บางจาก - สิเกา</f>
        <v>#NAME?</v>
      </c>
      <c r="B1018">
        <v>99.322704999999999</v>
      </c>
      <c r="C1018">
        <v>7.7311839999999998</v>
      </c>
    </row>
    <row r="1019" spans="1:3" x14ac:dyDescent="0.25">
      <c r="A1019" t="e">
        <f>- สกก. วังวิเศษ</f>
        <v>#NAME?</v>
      </c>
      <c r="B1019">
        <v>99.459535500000001</v>
      </c>
      <c r="C1019">
        <v>7.6650881999999996</v>
      </c>
    </row>
    <row r="1020" spans="1:3" x14ac:dyDescent="0.25">
      <c r="A1020" t="e">
        <f>- สกก. สิเกา</f>
        <v>#NAME?</v>
      </c>
      <c r="B1020">
        <v>99.311828199999994</v>
      </c>
      <c r="C1020">
        <v>7.6515931000000004</v>
      </c>
    </row>
    <row r="1021" spans="1:3" x14ac:dyDescent="0.25">
      <c r="A1021" t="e">
        <f>- สกก. นาโยง</f>
        <v>#NAME?</v>
      </c>
      <c r="B1021">
        <v>99.7002892</v>
      </c>
      <c r="C1021">
        <v>7.5626785999999999</v>
      </c>
    </row>
    <row r="1022" spans="1:3" x14ac:dyDescent="0.25">
      <c r="A1022" t="e">
        <f>- บจก. ตรังรุ่งกิจ กรุ๊ป</f>
        <v>#NAME?</v>
      </c>
      <c r="B1022">
        <v>99.614310900000007</v>
      </c>
      <c r="C1022">
        <v>7.5497015000000003</v>
      </c>
    </row>
    <row r="1023" spans="1:3" x14ac:dyDescent="0.25">
      <c r="A1023" t="e">
        <f>- สกก. ปะเหลียน</f>
        <v>#NAME?</v>
      </c>
      <c r="B1023">
        <v>99.667548600000003</v>
      </c>
      <c r="C1023">
        <v>7.3016655999999998</v>
      </c>
    </row>
    <row r="1024" spans="1:3" x14ac:dyDescent="0.25">
      <c r="A1024" t="e">
        <f ca="1">- สกก. กรป.กลาง นพค.พัทลุง(สอง)</f>
        <v>#NAME?</v>
      </c>
      <c r="B1024">
        <v>99.886348999999996</v>
      </c>
      <c r="C1024">
        <v>7.7231810000000003</v>
      </c>
    </row>
    <row r="1025" spans="1:3" x14ac:dyDescent="0.25">
      <c r="A1025" t="e">
        <f>- สกก. กรป.กลาง นพค.พัทลุง</f>
        <v>#NAME?</v>
      </c>
      <c r="B1025">
        <v>99.955383999999995</v>
      </c>
      <c r="C1025">
        <v>7.6890150000000004</v>
      </c>
    </row>
    <row r="1026" spans="1:3" x14ac:dyDescent="0.25">
      <c r="A1026" t="e">
        <f>- สกก. เขาชัยสน</f>
        <v>#NAME?</v>
      </c>
      <c r="B1026">
        <v>100.0919243</v>
      </c>
      <c r="C1026">
        <v>7.4202738999999998</v>
      </c>
    </row>
    <row r="1027" spans="1:3" x14ac:dyDescent="0.25">
      <c r="A1027" t="e">
        <f>- กลุ่มเกษตรกรทำนาตะโหมด</f>
        <v>#NAME?</v>
      </c>
      <c r="B1027">
        <v>100.01359290000001</v>
      </c>
      <c r="C1027">
        <v>7.2621532999999996</v>
      </c>
    </row>
    <row r="1028" spans="1:3" x14ac:dyDescent="0.25">
      <c r="A1028" t="s">
        <v>1821</v>
      </c>
      <c r="B1028">
        <v>101.233942</v>
      </c>
      <c r="C1028">
        <v>6.8617315000000003</v>
      </c>
    </row>
    <row r="1029" spans="1:3" x14ac:dyDescent="0.25">
      <c r="A1029" t="e">
        <f>- หจก. วัชระปิโตรเลียม</f>
        <v>#NAME?</v>
      </c>
      <c r="B1029">
        <v>101.09832780000001</v>
      </c>
      <c r="C1029">
        <v>6.8122033999999996</v>
      </c>
    </row>
    <row r="1030" spans="1:3" x14ac:dyDescent="0.25">
      <c r="A1030" t="e">
        <f>- สกก. ปะนาเระ</f>
        <v>#NAME?</v>
      </c>
      <c r="B1030">
        <v>101.4850309</v>
      </c>
      <c r="C1030">
        <v>6.8626240999999997</v>
      </c>
    </row>
    <row r="1031" spans="1:3" x14ac:dyDescent="0.25">
      <c r="A1031" t="e">
        <f>- สกก. ธารโต จำกัด</f>
        <v>#NAME?</v>
      </c>
      <c r="B1031">
        <v>101.1870804</v>
      </c>
      <c r="C1031">
        <v>6.1607168999999997</v>
      </c>
    </row>
    <row r="1032" spans="1:3" x14ac:dyDescent="0.25">
      <c r="A1032" t="e">
        <f>- หจก. ลีนา ปิโตรเลี่ยม</f>
        <v>#NAME?</v>
      </c>
      <c r="B1032">
        <v>101.5361726</v>
      </c>
      <c r="C1032">
        <v>6.3942654000000001</v>
      </c>
    </row>
    <row r="1033" spans="1:3" x14ac:dyDescent="0.25">
      <c r="A1033" t="e">
        <f>- หจก. ทิพวรรณปิโตรเลียม</f>
        <v>#NAME?</v>
      </c>
      <c r="B1033">
        <v>101.82618340000001</v>
      </c>
      <c r="C1033">
        <v>6.4243429000000001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workbookViewId="0">
      <selection activeCell="A5" sqref="A5"/>
    </sheetView>
  </sheetViews>
  <sheetFormatPr defaultRowHeight="13.8" x14ac:dyDescent="0.25"/>
  <cols>
    <col min="1" max="1" width="42.0976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1828</v>
      </c>
      <c r="B2">
        <v>100.5442213</v>
      </c>
      <c r="C2">
        <v>13.7778262</v>
      </c>
    </row>
    <row r="3" spans="1:3" x14ac:dyDescent="0.25">
      <c r="A3" t="s">
        <v>1830</v>
      </c>
      <c r="B3">
        <v>100.4858413</v>
      </c>
      <c r="C3">
        <v>13.707674600000001</v>
      </c>
    </row>
    <row r="4" spans="1:3" x14ac:dyDescent="0.25">
      <c r="A4" t="s">
        <v>1832</v>
      </c>
      <c r="B4">
        <v>100.5225121</v>
      </c>
      <c r="C4">
        <v>13.7313177</v>
      </c>
    </row>
    <row r="5" spans="1:3" x14ac:dyDescent="0.25">
      <c r="A5" t="s">
        <v>1834</v>
      </c>
      <c r="B5">
        <v>100.52492789999999</v>
      </c>
      <c r="C5">
        <v>13.755330900000001</v>
      </c>
    </row>
    <row r="6" spans="1:3" x14ac:dyDescent="0.25">
      <c r="A6" t="s">
        <v>1836</v>
      </c>
      <c r="B6">
        <v>100.5148154</v>
      </c>
      <c r="C6">
        <v>13.7192115</v>
      </c>
    </row>
    <row r="7" spans="1:3" x14ac:dyDescent="0.25">
      <c r="A7" t="s">
        <v>1838</v>
      </c>
      <c r="B7">
        <v>101.40688</v>
      </c>
      <c r="C7">
        <v>14.69764</v>
      </c>
    </row>
    <row r="8" spans="1:3" x14ac:dyDescent="0.25">
      <c r="A8" t="s">
        <v>1840</v>
      </c>
      <c r="B8">
        <v>99.820556800000006</v>
      </c>
      <c r="C8">
        <v>17.009396299999999</v>
      </c>
    </row>
    <row r="9" spans="1:3" x14ac:dyDescent="0.25">
      <c r="A9" t="s">
        <v>1842</v>
      </c>
      <c r="B9">
        <v>101.2212988</v>
      </c>
      <c r="C9">
        <v>16.765275599999999</v>
      </c>
    </row>
    <row r="10" spans="1:3" x14ac:dyDescent="0.25">
      <c r="A10" t="s">
        <v>1844</v>
      </c>
      <c r="B10">
        <v>100.14685919999999</v>
      </c>
      <c r="C10">
        <v>18.1318558</v>
      </c>
    </row>
    <row r="11" spans="1:3" x14ac:dyDescent="0.25">
      <c r="A11" t="s">
        <v>1846</v>
      </c>
      <c r="B11">
        <v>99.006740800000003</v>
      </c>
      <c r="C11">
        <v>18.771651800000001</v>
      </c>
    </row>
    <row r="12" spans="1:3" x14ac:dyDescent="0.25">
      <c r="A12" t="s">
        <v>1848</v>
      </c>
      <c r="B12">
        <v>102.8347533</v>
      </c>
      <c r="C12">
        <v>16.423018500000001</v>
      </c>
    </row>
    <row r="13" spans="1:3" x14ac:dyDescent="0.25">
      <c r="A13" t="s">
        <v>1850</v>
      </c>
      <c r="B13">
        <v>102.79612590000001</v>
      </c>
      <c r="C13">
        <v>17.3977383</v>
      </c>
    </row>
    <row r="14" spans="1:3" x14ac:dyDescent="0.25">
      <c r="A14" t="s">
        <v>1852</v>
      </c>
      <c r="B14">
        <v>100.0856757</v>
      </c>
      <c r="C14">
        <v>7.6192427</v>
      </c>
    </row>
    <row r="15" spans="1:3" x14ac:dyDescent="0.25">
      <c r="A15" t="s">
        <v>1854</v>
      </c>
      <c r="B15">
        <v>100.47905230000001</v>
      </c>
      <c r="C15">
        <v>13.7285077</v>
      </c>
    </row>
    <row r="16" spans="1:3" x14ac:dyDescent="0.25">
      <c r="A16" t="s">
        <v>1856</v>
      </c>
      <c r="B16">
        <v>99.510865899999999</v>
      </c>
      <c r="C16">
        <v>14.045193100000001</v>
      </c>
    </row>
    <row r="17" spans="1:3" x14ac:dyDescent="0.25">
      <c r="A17" t="s">
        <v>1858</v>
      </c>
      <c r="B17">
        <v>101.3295086</v>
      </c>
      <c r="C17">
        <v>13.6781977</v>
      </c>
    </row>
    <row r="18" spans="1:3" x14ac:dyDescent="0.25">
      <c r="A18" t="s">
        <v>1860</v>
      </c>
      <c r="B18">
        <v>101.0779596</v>
      </c>
      <c r="C18">
        <v>13.6904194</v>
      </c>
    </row>
    <row r="19" spans="1:3" x14ac:dyDescent="0.25">
      <c r="A19" t="s">
        <v>1862</v>
      </c>
      <c r="B19">
        <v>100.5504912</v>
      </c>
      <c r="C19">
        <v>13.8535425</v>
      </c>
    </row>
    <row r="20" spans="1:3" x14ac:dyDescent="0.25">
      <c r="A20" t="s">
        <v>1864</v>
      </c>
      <c r="B20">
        <v>100.57482899999999</v>
      </c>
      <c r="C20">
        <v>13.888358999999999</v>
      </c>
    </row>
    <row r="21" spans="1:3" x14ac:dyDescent="0.25">
      <c r="A21" t="s">
        <v>1866</v>
      </c>
      <c r="B21">
        <v>99.929729600000002</v>
      </c>
      <c r="C21">
        <v>8.6939919000000003</v>
      </c>
    </row>
    <row r="22" spans="1:3" x14ac:dyDescent="0.25">
      <c r="A22" t="s">
        <v>1868</v>
      </c>
      <c r="B22">
        <v>100.52689290000001</v>
      </c>
      <c r="C22">
        <v>13.706398</v>
      </c>
    </row>
    <row r="23" spans="1:3" x14ac:dyDescent="0.25">
      <c r="A23" t="s">
        <v>1870</v>
      </c>
      <c r="B23">
        <v>100.4656667</v>
      </c>
      <c r="C23">
        <v>6.9895462000000004</v>
      </c>
    </row>
    <row r="24" spans="1:3" x14ac:dyDescent="0.25">
      <c r="A24" t="s">
        <v>1872</v>
      </c>
      <c r="B24">
        <v>100.65602989999999</v>
      </c>
      <c r="C24">
        <v>14.199909099999999</v>
      </c>
    </row>
    <row r="25" spans="1:3" x14ac:dyDescent="0.25">
      <c r="A25" t="s">
        <v>1874</v>
      </c>
      <c r="B25">
        <v>104.69330119999999</v>
      </c>
      <c r="C25">
        <v>15.115689700000001</v>
      </c>
    </row>
    <row r="26" spans="1:3" x14ac:dyDescent="0.25">
      <c r="A26" t="s">
        <v>1876</v>
      </c>
      <c r="B26">
        <v>100.4632041</v>
      </c>
      <c r="C26">
        <v>13.7233804</v>
      </c>
    </row>
    <row r="27" spans="1:3" x14ac:dyDescent="0.25">
      <c r="A27" t="s">
        <v>1878</v>
      </c>
      <c r="B27">
        <v>103.07933</v>
      </c>
      <c r="C27">
        <v>14.60966</v>
      </c>
    </row>
    <row r="28" spans="1:3" x14ac:dyDescent="0.25">
      <c r="A28" t="s">
        <v>1880</v>
      </c>
      <c r="B28">
        <v>100.35401</v>
      </c>
      <c r="C28">
        <v>15.267041000000001</v>
      </c>
    </row>
    <row r="29" spans="1:3" x14ac:dyDescent="0.25">
      <c r="A29" t="s">
        <v>1882</v>
      </c>
      <c r="B29">
        <v>101.28854149999999</v>
      </c>
      <c r="C29">
        <v>6.5539405000000004</v>
      </c>
    </row>
    <row r="30" spans="1:3" x14ac:dyDescent="0.25">
      <c r="A30" t="s">
        <v>1884</v>
      </c>
      <c r="B30">
        <v>101.6442979</v>
      </c>
      <c r="C30">
        <v>12.778172100000001</v>
      </c>
    </row>
    <row r="31" spans="1:3" x14ac:dyDescent="0.25">
      <c r="A31" t="s">
        <v>1886</v>
      </c>
      <c r="B31">
        <v>99.718811099999996</v>
      </c>
      <c r="C31">
        <v>16.2170399</v>
      </c>
    </row>
    <row r="32" spans="1:3" x14ac:dyDescent="0.25">
      <c r="A32" t="s">
        <v>1888</v>
      </c>
      <c r="B32">
        <v>99.835756799999999</v>
      </c>
      <c r="C32">
        <v>19.889493999999999</v>
      </c>
    </row>
    <row r="33" spans="1:3" x14ac:dyDescent="0.25">
      <c r="A33" t="s">
        <v>1890</v>
      </c>
      <c r="B33">
        <v>99.540957800000001</v>
      </c>
      <c r="C33">
        <v>16.473866999999998</v>
      </c>
    </row>
    <row r="34" spans="1:3" x14ac:dyDescent="0.25">
      <c r="A34" t="s">
        <v>1892</v>
      </c>
      <c r="B34">
        <v>104.29774329999999</v>
      </c>
      <c r="C34">
        <v>15.076734200000001</v>
      </c>
    </row>
    <row r="35" spans="1:3" x14ac:dyDescent="0.25">
      <c r="A35" t="s">
        <v>1894</v>
      </c>
      <c r="B35">
        <v>100.54774260000001</v>
      </c>
      <c r="C35">
        <v>7.1673268999999999</v>
      </c>
    </row>
    <row r="36" spans="1:3" x14ac:dyDescent="0.25">
      <c r="A36" t="s">
        <v>1896</v>
      </c>
      <c r="B36">
        <v>100.0526689</v>
      </c>
      <c r="C36">
        <v>13.8069828</v>
      </c>
    </row>
    <row r="37" spans="1:3" x14ac:dyDescent="0.25">
      <c r="A37" t="s">
        <v>1898</v>
      </c>
      <c r="B37">
        <v>100.4325302</v>
      </c>
      <c r="C37">
        <v>6.9967189999999997</v>
      </c>
    </row>
    <row r="38" spans="1:3" x14ac:dyDescent="0.25">
      <c r="A38" t="s">
        <v>1900</v>
      </c>
      <c r="B38">
        <v>98.982100000000003</v>
      </c>
      <c r="C38">
        <v>18.81793</v>
      </c>
    </row>
    <row r="39" spans="1:3" x14ac:dyDescent="0.25">
      <c r="A39" t="s">
        <v>1902</v>
      </c>
      <c r="B39">
        <v>100.55211420000001</v>
      </c>
      <c r="C39">
        <v>15.089097000000001</v>
      </c>
    </row>
    <row r="40" spans="1:3" x14ac:dyDescent="0.25">
      <c r="A40" t="s">
        <v>1904</v>
      </c>
      <c r="B40">
        <v>100.2569898</v>
      </c>
      <c r="C40">
        <v>16.825431699999999</v>
      </c>
    </row>
    <row r="41" spans="1:3" x14ac:dyDescent="0.25">
      <c r="A41" t="s">
        <v>1906</v>
      </c>
      <c r="B41">
        <v>101.96537170000001</v>
      </c>
      <c r="C41">
        <v>6.0190111999999996</v>
      </c>
    </row>
    <row r="42" spans="1:3" x14ac:dyDescent="0.25">
      <c r="A42" t="s">
        <v>1908</v>
      </c>
      <c r="B42">
        <v>102.1745598</v>
      </c>
      <c r="C42">
        <v>14.698010999999999</v>
      </c>
    </row>
    <row r="43" spans="1:3" x14ac:dyDescent="0.25">
      <c r="A43" t="s">
        <v>1910</v>
      </c>
      <c r="B43">
        <v>99.1182692</v>
      </c>
      <c r="C43">
        <v>10.5110455</v>
      </c>
    </row>
    <row r="44" spans="1:3" x14ac:dyDescent="0.25">
      <c r="A44" t="s">
        <v>1912</v>
      </c>
      <c r="B44">
        <v>100.0919243</v>
      </c>
      <c r="C44">
        <v>14.8446753</v>
      </c>
    </row>
    <row r="45" spans="1:3" x14ac:dyDescent="0.25">
      <c r="A45" t="s">
        <v>1914</v>
      </c>
      <c r="B45">
        <v>98.302222200000003</v>
      </c>
      <c r="C45">
        <v>8.2688889000000003</v>
      </c>
    </row>
    <row r="46" spans="1:3" x14ac:dyDescent="0.25">
      <c r="A46" t="s">
        <v>1916</v>
      </c>
      <c r="B46">
        <v>98.333397000000005</v>
      </c>
      <c r="C46">
        <v>7.9090369999999997</v>
      </c>
    </row>
    <row r="47" spans="1:3" x14ac:dyDescent="0.25">
      <c r="A47" t="s">
        <v>1918</v>
      </c>
      <c r="B47">
        <v>100.7237136</v>
      </c>
      <c r="C47">
        <v>13.6792373</v>
      </c>
    </row>
    <row r="48" spans="1:3" x14ac:dyDescent="0.25">
      <c r="A48" t="s">
        <v>1920</v>
      </c>
      <c r="B48">
        <v>102.8223417</v>
      </c>
      <c r="C48">
        <v>17.354104199999998</v>
      </c>
    </row>
    <row r="49" spans="1:3" x14ac:dyDescent="0.25">
      <c r="A49" t="s">
        <v>1922</v>
      </c>
      <c r="B49">
        <v>100.6167615</v>
      </c>
      <c r="C49">
        <v>14.1531515</v>
      </c>
    </row>
    <row r="50" spans="1:3" x14ac:dyDescent="0.25">
      <c r="A50" t="s">
        <v>1924</v>
      </c>
      <c r="B50">
        <v>100.1182956</v>
      </c>
      <c r="C50">
        <v>15.7367042</v>
      </c>
    </row>
    <row r="51" spans="1:3" x14ac:dyDescent="0.25">
      <c r="A51" t="s">
        <v>1926</v>
      </c>
      <c r="B51">
        <v>99.051906799999998</v>
      </c>
      <c r="C51">
        <v>18.761173299999999</v>
      </c>
    </row>
    <row r="52" spans="1:3" x14ac:dyDescent="0.25">
      <c r="A52" t="s">
        <v>1928</v>
      </c>
      <c r="B52">
        <v>100.3836925</v>
      </c>
      <c r="C52">
        <v>13.729937400000001</v>
      </c>
    </row>
    <row r="53" spans="1:3" x14ac:dyDescent="0.25">
      <c r="A53" t="s">
        <v>1930</v>
      </c>
      <c r="B53">
        <v>100.8980751</v>
      </c>
      <c r="C53">
        <v>12.923436000000001</v>
      </c>
    </row>
    <row r="54" spans="1:3" x14ac:dyDescent="0.25">
      <c r="A54" t="s">
        <v>1932</v>
      </c>
      <c r="B54">
        <v>100.5206341</v>
      </c>
      <c r="C54">
        <v>13.859500300000001</v>
      </c>
    </row>
    <row r="55" spans="1:3" x14ac:dyDescent="0.25">
      <c r="A55" t="s">
        <v>1934</v>
      </c>
      <c r="B55">
        <v>102.830595</v>
      </c>
      <c r="C55">
        <v>16.445927999999999</v>
      </c>
    </row>
    <row r="56" spans="1:3" x14ac:dyDescent="0.25">
      <c r="A56" t="s">
        <v>1936</v>
      </c>
      <c r="B56">
        <v>100.1265456</v>
      </c>
      <c r="C56">
        <v>14.4663623</v>
      </c>
    </row>
    <row r="57" spans="1:3" x14ac:dyDescent="0.25">
      <c r="A57" t="s">
        <v>1938</v>
      </c>
      <c r="B57">
        <v>102.8282332</v>
      </c>
      <c r="C57">
        <v>16.4400932</v>
      </c>
    </row>
    <row r="58" spans="1:3" x14ac:dyDescent="0.25">
      <c r="A58" t="s">
        <v>1940</v>
      </c>
      <c r="B58">
        <v>99.520528799999994</v>
      </c>
      <c r="C58">
        <v>16.448113200000002</v>
      </c>
    </row>
    <row r="59" spans="1:3" x14ac:dyDescent="0.25">
      <c r="A59" t="s">
        <v>1942</v>
      </c>
      <c r="B59">
        <v>100.7464275</v>
      </c>
      <c r="C59">
        <v>13.7224465</v>
      </c>
    </row>
    <row r="60" spans="1:3" x14ac:dyDescent="0.25">
      <c r="A60" t="s">
        <v>1944</v>
      </c>
      <c r="B60">
        <v>102.0064366</v>
      </c>
      <c r="C60">
        <v>6.0523854999999998</v>
      </c>
    </row>
    <row r="61" spans="1:3" x14ac:dyDescent="0.25">
      <c r="A61" t="s">
        <v>1946</v>
      </c>
      <c r="B61">
        <v>101.90843889999999</v>
      </c>
      <c r="C61">
        <v>14.902599</v>
      </c>
    </row>
    <row r="62" spans="1:3" x14ac:dyDescent="0.25">
      <c r="A62" t="s">
        <v>1948</v>
      </c>
      <c r="B62">
        <v>99.137594699999994</v>
      </c>
      <c r="C62">
        <v>16.864484000000001</v>
      </c>
    </row>
    <row r="63" spans="1:3" x14ac:dyDescent="0.25">
      <c r="A63" t="s">
        <v>1950</v>
      </c>
      <c r="B63">
        <v>100.4265082</v>
      </c>
      <c r="C63">
        <v>13.781167</v>
      </c>
    </row>
    <row r="64" spans="1:3" x14ac:dyDescent="0.25">
      <c r="A64" t="s">
        <v>1952</v>
      </c>
      <c r="B64">
        <v>100.9063129</v>
      </c>
      <c r="C64">
        <v>12.9514259</v>
      </c>
    </row>
    <row r="65" spans="1:3" x14ac:dyDescent="0.25">
      <c r="A65" t="s">
        <v>1954</v>
      </c>
      <c r="B65">
        <v>100.9063129</v>
      </c>
      <c r="C65">
        <v>12.9514259</v>
      </c>
    </row>
    <row r="66" spans="1:3" x14ac:dyDescent="0.25">
      <c r="A66" t="s">
        <v>1956</v>
      </c>
      <c r="B66">
        <v>101.2186662</v>
      </c>
      <c r="C66">
        <v>12.683767400000001</v>
      </c>
    </row>
    <row r="67" spans="1:3" x14ac:dyDescent="0.25">
      <c r="A67" t="s">
        <v>1958</v>
      </c>
      <c r="B67">
        <v>100.3205852</v>
      </c>
      <c r="C67">
        <v>16.449438099999998</v>
      </c>
    </row>
    <row r="68" spans="1:3" x14ac:dyDescent="0.25">
      <c r="A68" t="s">
        <v>1960</v>
      </c>
      <c r="B68">
        <v>100.82612930000001</v>
      </c>
      <c r="C68">
        <v>13.7881828</v>
      </c>
    </row>
    <row r="69" spans="1:3" x14ac:dyDescent="0.25">
      <c r="A69" t="s">
        <v>1962</v>
      </c>
      <c r="B69">
        <v>100.066208</v>
      </c>
      <c r="C69">
        <v>6.6247008000000003</v>
      </c>
    </row>
    <row r="70" spans="1:3" x14ac:dyDescent="0.25">
      <c r="A70" t="s">
        <v>1964</v>
      </c>
      <c r="B70">
        <v>101.0053261</v>
      </c>
      <c r="C70">
        <v>13.237582</v>
      </c>
    </row>
    <row r="71" spans="1:3" x14ac:dyDescent="0.25">
      <c r="A71" t="s">
        <v>1966</v>
      </c>
      <c r="B71">
        <v>100.0030749</v>
      </c>
      <c r="C71">
        <v>9.5678126999999993</v>
      </c>
    </row>
    <row r="72" spans="1:3" x14ac:dyDescent="0.25">
      <c r="A72" t="s">
        <v>1968</v>
      </c>
      <c r="B72">
        <v>100.5929952</v>
      </c>
      <c r="C72">
        <v>13.577727599999999</v>
      </c>
    </row>
    <row r="73" spans="1:3" x14ac:dyDescent="0.25">
      <c r="A73" t="s">
        <v>1970</v>
      </c>
      <c r="B73">
        <v>100.03618760000001</v>
      </c>
      <c r="C73">
        <v>14.0173139</v>
      </c>
    </row>
    <row r="74" spans="1:3" x14ac:dyDescent="0.25">
      <c r="A74" t="s">
        <v>1972</v>
      </c>
      <c r="B74">
        <v>100.54649740000001</v>
      </c>
      <c r="C74">
        <v>13.861914499999999</v>
      </c>
    </row>
    <row r="75" spans="1:3" x14ac:dyDescent="0.25">
      <c r="A75" t="s">
        <v>1974</v>
      </c>
      <c r="B75">
        <v>100.59472580000001</v>
      </c>
      <c r="C75">
        <v>13.8721377</v>
      </c>
    </row>
    <row r="76" spans="1:3" x14ac:dyDescent="0.25">
      <c r="A76" t="s">
        <v>1976</v>
      </c>
      <c r="B76">
        <v>100.427977</v>
      </c>
      <c r="C76">
        <v>14.8878755</v>
      </c>
    </row>
    <row r="77" spans="1:3" x14ac:dyDescent="0.25">
      <c r="A77" t="s">
        <v>1978</v>
      </c>
      <c r="B77">
        <v>100.61571910000001</v>
      </c>
      <c r="C77">
        <v>14.125784599999999</v>
      </c>
    </row>
    <row r="78" spans="1:3" x14ac:dyDescent="0.25">
      <c r="A78" t="s">
        <v>1980</v>
      </c>
      <c r="B78">
        <v>100.14391430000001</v>
      </c>
      <c r="C78">
        <v>18.202457800000001</v>
      </c>
    </row>
    <row r="79" spans="1:3" x14ac:dyDescent="0.25">
      <c r="A79" t="s">
        <v>1982</v>
      </c>
      <c r="B79">
        <v>102.81059449999999</v>
      </c>
      <c r="C79">
        <v>17.3977529</v>
      </c>
    </row>
    <row r="80" spans="1:3" x14ac:dyDescent="0.25">
      <c r="A80" t="s">
        <v>1984</v>
      </c>
      <c r="B80">
        <v>100.16091</v>
      </c>
      <c r="C80">
        <v>14.403090000000001</v>
      </c>
    </row>
    <row r="81" spans="1:3" x14ac:dyDescent="0.25">
      <c r="A81" t="s">
        <v>1986</v>
      </c>
      <c r="B81">
        <v>101.2072843</v>
      </c>
      <c r="C81">
        <v>13.722922000000001</v>
      </c>
    </row>
    <row r="82" spans="1:3" x14ac:dyDescent="0.25">
      <c r="A82" t="s">
        <v>1988</v>
      </c>
      <c r="B82">
        <v>99.251011399999996</v>
      </c>
      <c r="C82">
        <v>17.653759699999998</v>
      </c>
    </row>
    <row r="83" spans="1:3" x14ac:dyDescent="0.25">
      <c r="A83" t="s">
        <v>1990</v>
      </c>
      <c r="B83">
        <v>100.3368262</v>
      </c>
      <c r="C83">
        <v>13.7858166</v>
      </c>
    </row>
    <row r="84" spans="1:3" x14ac:dyDescent="0.25">
      <c r="A84" t="s">
        <v>1992</v>
      </c>
      <c r="B84">
        <v>99.010129899999995</v>
      </c>
      <c r="C84">
        <v>18.818130700000001</v>
      </c>
    </row>
    <row r="85" spans="1:3" x14ac:dyDescent="0.25">
      <c r="A85" t="s">
        <v>1994</v>
      </c>
      <c r="B85">
        <v>100.45360549999999</v>
      </c>
      <c r="C85">
        <v>6.7881657999999998</v>
      </c>
    </row>
    <row r="86" spans="1:3" x14ac:dyDescent="0.25">
      <c r="A86" t="s">
        <v>1996</v>
      </c>
      <c r="B86">
        <v>100.4657191</v>
      </c>
      <c r="C86">
        <v>7.0388679999999999</v>
      </c>
    </row>
    <row r="87" spans="1:3" x14ac:dyDescent="0.25">
      <c r="A87" t="s">
        <v>1998</v>
      </c>
      <c r="B87">
        <v>102.7872325</v>
      </c>
      <c r="C87">
        <v>17.413841300000001</v>
      </c>
    </row>
    <row r="88" spans="1:3" x14ac:dyDescent="0.25">
      <c r="A88" t="s">
        <v>2000</v>
      </c>
      <c r="B88">
        <v>102.7518475</v>
      </c>
      <c r="C88">
        <v>17.382770699999998</v>
      </c>
    </row>
    <row r="89" spans="1:3" x14ac:dyDescent="0.25">
      <c r="A89" t="s">
        <v>2002</v>
      </c>
      <c r="B89">
        <v>100.412502</v>
      </c>
      <c r="C89">
        <v>6.6354870000000004</v>
      </c>
    </row>
    <row r="90" spans="1:3" x14ac:dyDescent="0.25">
      <c r="A90" t="s">
        <v>2004</v>
      </c>
      <c r="B90">
        <v>100.9652426</v>
      </c>
      <c r="C90">
        <v>13.549303200000001</v>
      </c>
    </row>
    <row r="91" spans="1:3" x14ac:dyDescent="0.25">
      <c r="A91" t="s">
        <v>2006</v>
      </c>
      <c r="B91">
        <v>99.027352300000004</v>
      </c>
      <c r="C91">
        <v>18.800009800000002</v>
      </c>
    </row>
    <row r="92" spans="1:3" x14ac:dyDescent="0.25">
      <c r="A92" t="s">
        <v>2008</v>
      </c>
      <c r="B92">
        <v>100.6751338</v>
      </c>
      <c r="C92">
        <v>13.9794751</v>
      </c>
    </row>
    <row r="93" spans="1:3" x14ac:dyDescent="0.25">
      <c r="A93" t="s">
        <v>2010</v>
      </c>
      <c r="B93">
        <v>104.3908304</v>
      </c>
      <c r="C93">
        <v>15.1163863</v>
      </c>
    </row>
    <row r="94" spans="1:3" x14ac:dyDescent="0.25">
      <c r="A94" t="s">
        <v>2012</v>
      </c>
      <c r="B94">
        <v>100.6655669</v>
      </c>
      <c r="C94">
        <v>13.9954742</v>
      </c>
    </row>
    <row r="95" spans="1:3" x14ac:dyDescent="0.25">
      <c r="A95" t="s">
        <v>2014</v>
      </c>
      <c r="B95">
        <v>101.0544945</v>
      </c>
      <c r="C95">
        <v>12.725406700000001</v>
      </c>
    </row>
    <row r="96" spans="1:3" x14ac:dyDescent="0.25">
      <c r="A96" t="s">
        <v>2016</v>
      </c>
      <c r="B96">
        <v>100.9932422</v>
      </c>
      <c r="C96">
        <v>13.375985</v>
      </c>
    </row>
    <row r="97" spans="1:3" x14ac:dyDescent="0.25">
      <c r="A97" t="s">
        <v>2018</v>
      </c>
      <c r="B97">
        <v>104.7742112</v>
      </c>
      <c r="C97">
        <v>17.394350500000002</v>
      </c>
    </row>
    <row r="98" spans="1:3" x14ac:dyDescent="0.25">
      <c r="A98" t="s">
        <v>2020</v>
      </c>
      <c r="B98">
        <v>98.983922399999997</v>
      </c>
      <c r="C98">
        <v>18.767623799999999</v>
      </c>
    </row>
    <row r="99" spans="1:3" x14ac:dyDescent="0.25">
      <c r="A99" t="s">
        <v>2022</v>
      </c>
      <c r="B99">
        <v>100.54612400000001</v>
      </c>
      <c r="C99">
        <v>13.653284899999999</v>
      </c>
    </row>
    <row r="100" spans="1:3" x14ac:dyDescent="0.25">
      <c r="A100" t="s">
        <v>2024</v>
      </c>
      <c r="B100">
        <v>100.5532711</v>
      </c>
      <c r="C100">
        <v>13.939991600000001</v>
      </c>
    </row>
    <row r="101" spans="1:3" x14ac:dyDescent="0.25">
      <c r="A101" t="s">
        <v>2026</v>
      </c>
      <c r="B101">
        <v>101.1332634</v>
      </c>
      <c r="C101">
        <v>12.7339494</v>
      </c>
    </row>
    <row r="102" spans="1:3" x14ac:dyDescent="0.25">
      <c r="A102" t="s">
        <v>2028</v>
      </c>
      <c r="B102">
        <v>100.5656577</v>
      </c>
      <c r="C102">
        <v>13.8448464</v>
      </c>
    </row>
    <row r="103" spans="1:3" x14ac:dyDescent="0.25">
      <c r="A103" t="s">
        <v>2030</v>
      </c>
      <c r="B103">
        <v>100.62575</v>
      </c>
      <c r="C103">
        <v>13.53567</v>
      </c>
    </row>
    <row r="104" spans="1:3" x14ac:dyDescent="0.25">
      <c r="A104" t="s">
        <v>2032</v>
      </c>
      <c r="B104">
        <v>100.406841</v>
      </c>
      <c r="C104">
        <v>13.707513199999999</v>
      </c>
    </row>
    <row r="105" spans="1:3" x14ac:dyDescent="0.25">
      <c r="A105" t="s">
        <v>2034</v>
      </c>
      <c r="B105">
        <v>100.650605</v>
      </c>
      <c r="C105">
        <v>13.8019306</v>
      </c>
    </row>
    <row r="106" spans="1:3" x14ac:dyDescent="0.25">
      <c r="A106" t="s">
        <v>2036</v>
      </c>
      <c r="B106">
        <v>100.61294719999999</v>
      </c>
      <c r="C106">
        <v>13.799338199999999</v>
      </c>
    </row>
    <row r="107" spans="1:3" x14ac:dyDescent="0.25">
      <c r="A107" t="s">
        <v>2038</v>
      </c>
      <c r="B107">
        <v>100.5752269</v>
      </c>
      <c r="C107">
        <v>13.808185699999999</v>
      </c>
    </row>
    <row r="108" spans="1:3" x14ac:dyDescent="0.25">
      <c r="A108" t="s">
        <v>2040</v>
      </c>
      <c r="B108">
        <v>100.52621600000001</v>
      </c>
      <c r="C108">
        <v>13.708057999999999</v>
      </c>
    </row>
    <row r="109" spans="1:3" x14ac:dyDescent="0.25">
      <c r="A109" t="s">
        <v>2042</v>
      </c>
      <c r="B109">
        <v>100.6376686</v>
      </c>
      <c r="C109">
        <v>13.665429100000001</v>
      </c>
    </row>
    <row r="110" spans="1:3" x14ac:dyDescent="0.25">
      <c r="A110" t="s">
        <v>2044</v>
      </c>
      <c r="B110">
        <v>100.88405</v>
      </c>
      <c r="C110">
        <v>13.8024942</v>
      </c>
    </row>
    <row r="111" spans="1:3" x14ac:dyDescent="0.25">
      <c r="A111" t="s">
        <v>2046</v>
      </c>
      <c r="B111">
        <v>100.4122733</v>
      </c>
      <c r="C111">
        <v>13.8126733</v>
      </c>
    </row>
    <row r="112" spans="1:3" x14ac:dyDescent="0.25">
      <c r="A112" t="s">
        <v>2048</v>
      </c>
      <c r="B112">
        <v>100.6193392</v>
      </c>
      <c r="C112">
        <v>14.1194618</v>
      </c>
    </row>
    <row r="113" spans="1:3" x14ac:dyDescent="0.25">
      <c r="A113" t="s">
        <v>2050</v>
      </c>
      <c r="B113">
        <v>100.81827269999999</v>
      </c>
      <c r="C113">
        <v>13.5918054</v>
      </c>
    </row>
    <row r="114" spans="1:3" x14ac:dyDescent="0.25">
      <c r="A114" t="s">
        <v>2052</v>
      </c>
      <c r="B114">
        <v>100.329808</v>
      </c>
      <c r="C114">
        <v>13.721724</v>
      </c>
    </row>
    <row r="115" spans="1:3" x14ac:dyDescent="0.25">
      <c r="A115" t="s">
        <v>2054</v>
      </c>
      <c r="B115">
        <v>100.574505</v>
      </c>
      <c r="C115">
        <v>14.165504</v>
      </c>
    </row>
    <row r="116" spans="1:3" x14ac:dyDescent="0.25">
      <c r="A116" t="s">
        <v>2056</v>
      </c>
      <c r="B116">
        <v>100.9586472</v>
      </c>
      <c r="C116">
        <v>13.556081000000001</v>
      </c>
    </row>
    <row r="117" spans="1:3" x14ac:dyDescent="0.25">
      <c r="A117" t="s">
        <v>2058</v>
      </c>
      <c r="B117">
        <v>100.81827269999999</v>
      </c>
      <c r="C117">
        <v>13.5918054</v>
      </c>
    </row>
    <row r="118" spans="1:3" x14ac:dyDescent="0.25">
      <c r="A118" t="s">
        <v>2060</v>
      </c>
      <c r="B118">
        <v>101.6472326</v>
      </c>
      <c r="C118">
        <v>12.782018000000001</v>
      </c>
    </row>
    <row r="119" spans="1:3" x14ac:dyDescent="0.25">
      <c r="A119" t="s">
        <v>2062</v>
      </c>
      <c r="B119">
        <v>100.15201070000001</v>
      </c>
      <c r="C119">
        <v>14.6155179</v>
      </c>
    </row>
    <row r="120" spans="1:3" x14ac:dyDescent="0.25">
      <c r="A120" t="s">
        <v>2064</v>
      </c>
      <c r="B120">
        <v>99.890642999999997</v>
      </c>
      <c r="C120">
        <v>17.0599864</v>
      </c>
    </row>
    <row r="121" spans="1:3" x14ac:dyDescent="0.25">
      <c r="A121" t="s">
        <v>2066</v>
      </c>
      <c r="B121">
        <v>101.6647018</v>
      </c>
      <c r="C121">
        <v>13.7761636</v>
      </c>
    </row>
    <row r="122" spans="1:3" x14ac:dyDescent="0.25">
      <c r="A122" t="s">
        <v>2068</v>
      </c>
      <c r="B122">
        <v>99.914206800000002</v>
      </c>
      <c r="C122">
        <v>12.7732121</v>
      </c>
    </row>
    <row r="123" spans="1:3" x14ac:dyDescent="0.25">
      <c r="A123" t="s">
        <v>2070</v>
      </c>
      <c r="B123">
        <v>100.2263148</v>
      </c>
      <c r="C123">
        <v>16.795732699999999</v>
      </c>
    </row>
    <row r="124" spans="1:3" x14ac:dyDescent="0.25">
      <c r="A124" t="s">
        <v>2072</v>
      </c>
      <c r="B124">
        <v>99.500614299999995</v>
      </c>
      <c r="C124">
        <v>16.4600148</v>
      </c>
    </row>
    <row r="125" spans="1:3" x14ac:dyDescent="0.25">
      <c r="A125" t="s">
        <v>2074</v>
      </c>
      <c r="B125">
        <v>99.604063100000005</v>
      </c>
      <c r="C125">
        <v>7.5769216000000004</v>
      </c>
    </row>
    <row r="126" spans="1:3" x14ac:dyDescent="0.25">
      <c r="A126" t="s">
        <v>2076</v>
      </c>
      <c r="B126">
        <v>100.02477880000001</v>
      </c>
      <c r="C126">
        <v>19.515662299999999</v>
      </c>
    </row>
    <row r="127" spans="1:3" x14ac:dyDescent="0.25">
      <c r="A127" t="s">
        <v>2078</v>
      </c>
      <c r="B127">
        <v>100.9085402</v>
      </c>
      <c r="C127">
        <v>12.8919868</v>
      </c>
    </row>
    <row r="128" spans="1:3" x14ac:dyDescent="0.25">
      <c r="A128" t="s">
        <v>2080</v>
      </c>
      <c r="B128">
        <v>102.7704833</v>
      </c>
      <c r="C128">
        <v>17.4212098</v>
      </c>
    </row>
    <row r="129" spans="1:3" x14ac:dyDescent="0.25">
      <c r="A129" t="s">
        <v>2082</v>
      </c>
      <c r="B129">
        <v>100.32356</v>
      </c>
      <c r="C129">
        <v>14.0348176</v>
      </c>
    </row>
    <row r="130" spans="1:3" x14ac:dyDescent="0.25">
      <c r="A130" t="s">
        <v>2084</v>
      </c>
      <c r="B130">
        <v>102.8043327</v>
      </c>
      <c r="C130">
        <v>16.443374299999999</v>
      </c>
    </row>
    <row r="131" spans="1:3" x14ac:dyDescent="0.25">
      <c r="A131" t="s">
        <v>2086</v>
      </c>
      <c r="B131">
        <v>101.18384229999999</v>
      </c>
      <c r="C131">
        <v>16.7228341</v>
      </c>
    </row>
    <row r="132" spans="1:3" x14ac:dyDescent="0.25">
      <c r="A132" t="s">
        <v>2088</v>
      </c>
      <c r="B132">
        <v>104.3625392</v>
      </c>
      <c r="C132">
        <v>15.0577737</v>
      </c>
    </row>
    <row r="133" spans="1:3" x14ac:dyDescent="0.25">
      <c r="A133" t="s">
        <v>2090</v>
      </c>
      <c r="B133">
        <v>98.9488676</v>
      </c>
      <c r="C133">
        <v>18.914217900000001</v>
      </c>
    </row>
    <row r="134" spans="1:3" x14ac:dyDescent="0.25">
      <c r="A134" t="s">
        <v>2092</v>
      </c>
      <c r="B134">
        <v>100.69069880000001</v>
      </c>
      <c r="C134">
        <v>14.218647300000001</v>
      </c>
    </row>
    <row r="135" spans="1:3" x14ac:dyDescent="0.25">
      <c r="A135" t="s">
        <v>2094</v>
      </c>
      <c r="B135">
        <v>101.7677103</v>
      </c>
      <c r="C135">
        <v>14.0098564</v>
      </c>
    </row>
    <row r="136" spans="1:3" x14ac:dyDescent="0.25">
      <c r="A136" t="s">
        <v>2096</v>
      </c>
      <c r="B136">
        <v>103.03476190000001</v>
      </c>
      <c r="C136">
        <v>17.134000799999999</v>
      </c>
    </row>
    <row r="137" spans="1:3" x14ac:dyDescent="0.25">
      <c r="A137" t="s">
        <v>2098</v>
      </c>
      <c r="B137">
        <v>100.2431893</v>
      </c>
      <c r="C137">
        <v>19.568052900000001</v>
      </c>
    </row>
    <row r="138" spans="1:3" x14ac:dyDescent="0.25">
      <c r="A138" t="s">
        <v>2100</v>
      </c>
      <c r="B138">
        <v>100.1711111</v>
      </c>
      <c r="C138">
        <v>16.6348755</v>
      </c>
    </row>
    <row r="139" spans="1:3" x14ac:dyDescent="0.25">
      <c r="A139" t="s">
        <v>2102</v>
      </c>
      <c r="B139">
        <v>100.9585972</v>
      </c>
      <c r="C139">
        <v>13.5561571</v>
      </c>
    </row>
    <row r="140" spans="1:3" x14ac:dyDescent="0.25">
      <c r="A140" t="s">
        <v>2104</v>
      </c>
      <c r="B140">
        <v>102.17661819999999</v>
      </c>
      <c r="C140">
        <v>13.219432299999999</v>
      </c>
    </row>
    <row r="141" spans="1:3" x14ac:dyDescent="0.25">
      <c r="A141" t="s">
        <v>2106</v>
      </c>
      <c r="B141">
        <v>98.615533200000002</v>
      </c>
      <c r="C141">
        <v>9.8477113999999997</v>
      </c>
    </row>
    <row r="142" spans="1:3" x14ac:dyDescent="0.25">
      <c r="A142" t="s">
        <v>2108</v>
      </c>
      <c r="B142">
        <v>102.03755649999999</v>
      </c>
      <c r="C142">
        <v>14.6819253</v>
      </c>
    </row>
    <row r="143" spans="1:3" x14ac:dyDescent="0.25">
      <c r="A143" t="s">
        <v>2110</v>
      </c>
      <c r="B143">
        <v>100.1383953</v>
      </c>
      <c r="C143">
        <v>15.7080725</v>
      </c>
    </row>
    <row r="144" spans="1:3" x14ac:dyDescent="0.25">
      <c r="A144" t="s">
        <v>2112</v>
      </c>
      <c r="B144">
        <v>101.2844288</v>
      </c>
      <c r="C144">
        <v>12.682263600000001</v>
      </c>
    </row>
    <row r="145" spans="1:3" x14ac:dyDescent="0.25">
      <c r="A145" t="s">
        <v>2114</v>
      </c>
      <c r="B145">
        <v>103.259613</v>
      </c>
      <c r="C145">
        <v>17.699340800000002</v>
      </c>
    </row>
    <row r="146" spans="1:3" x14ac:dyDescent="0.25">
      <c r="A146" t="s">
        <v>2116</v>
      </c>
      <c r="B146">
        <v>99.089077500000002</v>
      </c>
      <c r="C146">
        <v>10.353239500000001</v>
      </c>
    </row>
    <row r="147" spans="1:3" x14ac:dyDescent="0.25">
      <c r="A147" t="s">
        <v>2118</v>
      </c>
      <c r="B147">
        <v>100.1832308</v>
      </c>
      <c r="C147">
        <v>14.0000652</v>
      </c>
    </row>
    <row r="148" spans="1:3" x14ac:dyDescent="0.25">
      <c r="A148" t="s">
        <v>2120</v>
      </c>
      <c r="B148">
        <v>104.44903979999999</v>
      </c>
      <c r="C148">
        <v>16.935796799999999</v>
      </c>
    </row>
    <row r="149" spans="1:3" x14ac:dyDescent="0.25">
      <c r="A149" t="s">
        <v>2122</v>
      </c>
      <c r="B149">
        <v>100.6106197</v>
      </c>
      <c r="C149">
        <v>14.145905000000001</v>
      </c>
    </row>
    <row r="150" spans="1:3" x14ac:dyDescent="0.25">
      <c r="A150" t="s">
        <v>2124</v>
      </c>
      <c r="B150">
        <v>101.0943707</v>
      </c>
      <c r="C150">
        <v>13.809019899999999</v>
      </c>
    </row>
    <row r="151" spans="1:3" x14ac:dyDescent="0.25">
      <c r="A151" t="s">
        <v>2126</v>
      </c>
      <c r="B151">
        <v>101.2546097</v>
      </c>
      <c r="C151">
        <v>13.4004937</v>
      </c>
    </row>
    <row r="152" spans="1:3" x14ac:dyDescent="0.25">
      <c r="A152" t="s">
        <v>2128</v>
      </c>
      <c r="B152">
        <v>103.088131</v>
      </c>
      <c r="C152">
        <v>18.026107</v>
      </c>
    </row>
    <row r="153" spans="1:3" x14ac:dyDescent="0.25">
      <c r="A153" t="s">
        <v>2130</v>
      </c>
      <c r="B153">
        <v>99.315791000000004</v>
      </c>
      <c r="C153">
        <v>8.8841067000000002</v>
      </c>
    </row>
    <row r="154" spans="1:3" x14ac:dyDescent="0.25">
      <c r="A154" t="s">
        <v>2132</v>
      </c>
      <c r="B154">
        <v>99.303128999999998</v>
      </c>
      <c r="C154">
        <v>8.8925370000000008</v>
      </c>
    </row>
    <row r="155" spans="1:3" x14ac:dyDescent="0.25">
      <c r="A155" t="s">
        <v>2134</v>
      </c>
      <c r="B155">
        <v>103.324078</v>
      </c>
      <c r="C155">
        <v>18.347265400000001</v>
      </c>
    </row>
    <row r="156" spans="1:3" x14ac:dyDescent="0.25">
      <c r="A156" t="s">
        <v>2136</v>
      </c>
      <c r="B156">
        <v>100.0624404</v>
      </c>
      <c r="C156">
        <v>9.5301913000000003</v>
      </c>
    </row>
    <row r="157" spans="1:3" x14ac:dyDescent="0.25">
      <c r="A157" t="s">
        <v>2138</v>
      </c>
      <c r="B157">
        <v>100.6512082</v>
      </c>
      <c r="C157">
        <v>14.3032071</v>
      </c>
    </row>
    <row r="158" spans="1:3" x14ac:dyDescent="0.25">
      <c r="A158" t="s">
        <v>2140</v>
      </c>
      <c r="B158">
        <v>102.6914027</v>
      </c>
      <c r="C158">
        <v>17.5877728</v>
      </c>
    </row>
    <row r="159" spans="1:3" x14ac:dyDescent="0.25">
      <c r="A159" t="s">
        <v>2142</v>
      </c>
      <c r="B159">
        <v>101.5186471</v>
      </c>
      <c r="C159">
        <v>14.0631418</v>
      </c>
    </row>
    <row r="160" spans="1:3" x14ac:dyDescent="0.25">
      <c r="A160" t="s">
        <v>2144</v>
      </c>
      <c r="B160">
        <v>101.0850688</v>
      </c>
      <c r="C160">
        <v>12.739812300000001</v>
      </c>
    </row>
    <row r="161" spans="1:3" x14ac:dyDescent="0.25">
      <c r="A161" t="s">
        <v>2146</v>
      </c>
      <c r="B161">
        <v>100.3123363</v>
      </c>
      <c r="C161">
        <v>16.997157099999999</v>
      </c>
    </row>
    <row r="162" spans="1:3" x14ac:dyDescent="0.25">
      <c r="A162" t="s">
        <v>2148</v>
      </c>
      <c r="B162">
        <v>103.2208641</v>
      </c>
      <c r="C162">
        <v>16.975835199999999</v>
      </c>
    </row>
    <row r="163" spans="1:3" x14ac:dyDescent="0.25">
      <c r="A163" t="s">
        <v>2150</v>
      </c>
      <c r="B163">
        <v>99.815883299999996</v>
      </c>
      <c r="C163">
        <v>13.549110900000001</v>
      </c>
    </row>
    <row r="164" spans="1:3" x14ac:dyDescent="0.25">
      <c r="A164" t="s">
        <v>2152</v>
      </c>
      <c r="B164">
        <v>99.901929100000004</v>
      </c>
      <c r="C164">
        <v>16.1048343</v>
      </c>
    </row>
    <row r="165" spans="1:3" x14ac:dyDescent="0.25">
      <c r="A165" t="s">
        <v>2154</v>
      </c>
      <c r="B165">
        <v>99.825865500000006</v>
      </c>
      <c r="C165">
        <v>17.313222100000001</v>
      </c>
    </row>
    <row r="166" spans="1:3" x14ac:dyDescent="0.25">
      <c r="A166" t="s">
        <v>2156</v>
      </c>
      <c r="B166">
        <v>101.6507144</v>
      </c>
      <c r="C166">
        <v>12.7828091</v>
      </c>
    </row>
    <row r="167" spans="1:3" x14ac:dyDescent="0.25">
      <c r="A167" t="s">
        <v>2158</v>
      </c>
      <c r="B167">
        <v>102.8860016</v>
      </c>
      <c r="C167">
        <v>16.729460100000001</v>
      </c>
    </row>
    <row r="168" spans="1:3" x14ac:dyDescent="0.25">
      <c r="A168" t="s">
        <v>2160</v>
      </c>
      <c r="B168">
        <v>100.44413</v>
      </c>
      <c r="C168">
        <v>13.823549999999999</v>
      </c>
    </row>
    <row r="169" spans="1:3" x14ac:dyDescent="0.25">
      <c r="A169" t="s">
        <v>2162</v>
      </c>
      <c r="B169">
        <v>101.05203880000001</v>
      </c>
      <c r="C169">
        <v>13.677323400000001</v>
      </c>
    </row>
    <row r="170" spans="1:3" x14ac:dyDescent="0.25">
      <c r="A170" t="s">
        <v>2164</v>
      </c>
      <c r="B170">
        <v>99.933475900000005</v>
      </c>
      <c r="C170">
        <v>16.6622232</v>
      </c>
    </row>
    <row r="171" spans="1:3" x14ac:dyDescent="0.25">
      <c r="A171" t="s">
        <v>2166</v>
      </c>
      <c r="B171">
        <v>103.8188035</v>
      </c>
      <c r="C171">
        <v>16.668223099999999</v>
      </c>
    </row>
    <row r="172" spans="1:3" x14ac:dyDescent="0.25">
      <c r="A172" t="s">
        <v>2168</v>
      </c>
      <c r="B172">
        <v>100.3042806</v>
      </c>
      <c r="C172">
        <v>16.577482499999999</v>
      </c>
    </row>
    <row r="173" spans="1:3" x14ac:dyDescent="0.25">
      <c r="A173" t="s">
        <v>2170</v>
      </c>
      <c r="B173">
        <v>99.043201499999995</v>
      </c>
      <c r="C173">
        <v>18.708049200000001</v>
      </c>
    </row>
    <row r="174" spans="1:3" x14ac:dyDescent="0.25">
      <c r="A174" t="s">
        <v>2172</v>
      </c>
      <c r="B174">
        <v>99.974488199999996</v>
      </c>
      <c r="C174">
        <v>8.4178145999999998</v>
      </c>
    </row>
    <row r="175" spans="1:3" x14ac:dyDescent="0.25">
      <c r="A175" t="s">
        <v>2174</v>
      </c>
      <c r="B175">
        <v>99.9353318</v>
      </c>
      <c r="C175">
        <v>18.838598300000001</v>
      </c>
    </row>
    <row r="176" spans="1:3" x14ac:dyDescent="0.25">
      <c r="A176" t="s">
        <v>2176</v>
      </c>
      <c r="B176">
        <v>99.760326000000006</v>
      </c>
      <c r="C176">
        <v>17.530681999999999</v>
      </c>
    </row>
    <row r="177" spans="1:3" x14ac:dyDescent="0.25">
      <c r="A177" t="s">
        <v>2178</v>
      </c>
      <c r="B177">
        <v>103.5596757</v>
      </c>
      <c r="C177">
        <v>17.880998999999999</v>
      </c>
    </row>
    <row r="178" spans="1:3" x14ac:dyDescent="0.25">
      <c r="A178" t="s">
        <v>2180</v>
      </c>
      <c r="B178">
        <v>102.9608886</v>
      </c>
      <c r="C178">
        <v>17.0778815</v>
      </c>
    </row>
    <row r="179" spans="1:3" x14ac:dyDescent="0.25">
      <c r="A179" t="s">
        <v>2182</v>
      </c>
      <c r="B179">
        <v>100.0919243</v>
      </c>
      <c r="C179">
        <v>7.3349669000000004</v>
      </c>
    </row>
    <row r="180" spans="1:3" x14ac:dyDescent="0.25">
      <c r="A180" t="s">
        <v>2184</v>
      </c>
      <c r="B180">
        <v>100.461354</v>
      </c>
      <c r="C180">
        <v>14.498609999999999</v>
      </c>
    </row>
    <row r="181" spans="1:3" x14ac:dyDescent="0.25">
      <c r="A181" t="s">
        <v>2186</v>
      </c>
      <c r="B181">
        <v>99.594281800000005</v>
      </c>
      <c r="C181">
        <v>7.5608943999999996</v>
      </c>
    </row>
    <row r="182" spans="1:3" x14ac:dyDescent="0.25">
      <c r="A182" t="s">
        <v>2188</v>
      </c>
      <c r="B182">
        <v>101.207047</v>
      </c>
      <c r="C182">
        <v>17.212554600000001</v>
      </c>
    </row>
    <row r="183" spans="1:3" x14ac:dyDescent="0.25">
      <c r="A183" t="s">
        <v>2190</v>
      </c>
      <c r="B183">
        <v>98.884457600000005</v>
      </c>
      <c r="C183">
        <v>8.1696837000000002</v>
      </c>
    </row>
    <row r="184" spans="1:3" x14ac:dyDescent="0.25">
      <c r="A184" t="s">
        <v>2192</v>
      </c>
      <c r="B184">
        <v>102.50112470000001</v>
      </c>
      <c r="C184">
        <v>13.716196</v>
      </c>
    </row>
    <row r="185" spans="1:3" x14ac:dyDescent="0.25">
      <c r="A185" t="s">
        <v>2194</v>
      </c>
      <c r="B185">
        <v>101.7969444</v>
      </c>
      <c r="C185">
        <v>16.0908333</v>
      </c>
    </row>
    <row r="186" spans="1:3" x14ac:dyDescent="0.25">
      <c r="A186" t="s">
        <v>2196</v>
      </c>
      <c r="B186">
        <v>103.4458089</v>
      </c>
      <c r="C186">
        <v>16.504034600000001</v>
      </c>
    </row>
    <row r="187" spans="1:3" x14ac:dyDescent="0.25">
      <c r="A187" t="s">
        <v>2198</v>
      </c>
      <c r="B187">
        <v>98.353862199999995</v>
      </c>
      <c r="C187">
        <v>7.9918187999999999</v>
      </c>
    </row>
    <row r="188" spans="1:3" x14ac:dyDescent="0.25">
      <c r="A188" t="s">
        <v>2200</v>
      </c>
      <c r="B188">
        <v>100.5421788</v>
      </c>
      <c r="C188">
        <v>13.758528099999999</v>
      </c>
    </row>
    <row r="189" spans="1:3" x14ac:dyDescent="0.25">
      <c r="A189" t="s">
        <v>2202</v>
      </c>
      <c r="B189">
        <v>101.7466898</v>
      </c>
      <c r="C189">
        <v>17.5831558</v>
      </c>
    </row>
    <row r="190" spans="1:3" x14ac:dyDescent="0.25">
      <c r="A190" t="s">
        <v>2204</v>
      </c>
      <c r="B190">
        <v>100.5931549</v>
      </c>
      <c r="C190">
        <v>7.1979011000000002</v>
      </c>
    </row>
    <row r="191" spans="1:3" x14ac:dyDescent="0.25">
      <c r="A191" t="s">
        <v>2206</v>
      </c>
      <c r="B191">
        <v>102.7567215</v>
      </c>
      <c r="C191">
        <v>17.888474299999999</v>
      </c>
    </row>
    <row r="192" spans="1:3" x14ac:dyDescent="0.25">
      <c r="A192" t="s">
        <v>2208</v>
      </c>
      <c r="B192">
        <v>100.6106197</v>
      </c>
      <c r="C192">
        <v>14.145905000000001</v>
      </c>
    </row>
    <row r="193" spans="1:3" x14ac:dyDescent="0.25">
      <c r="A193" t="s">
        <v>2210</v>
      </c>
      <c r="B193">
        <v>105.04405199999999</v>
      </c>
      <c r="C193">
        <v>14.9140128</v>
      </c>
    </row>
    <row r="194" spans="1:3" x14ac:dyDescent="0.25">
      <c r="A194" t="s">
        <v>2212</v>
      </c>
      <c r="B194">
        <v>99.9425411</v>
      </c>
      <c r="C194">
        <v>13.3162787</v>
      </c>
    </row>
    <row r="195" spans="1:3" x14ac:dyDescent="0.25">
      <c r="A195" t="s">
        <v>2214</v>
      </c>
      <c r="B195">
        <v>101.1079539</v>
      </c>
      <c r="C195">
        <v>13.0685275</v>
      </c>
    </row>
    <row r="196" spans="1:3" x14ac:dyDescent="0.25">
      <c r="A196" t="s">
        <v>2216</v>
      </c>
      <c r="B196">
        <v>98.605073599999997</v>
      </c>
      <c r="C196">
        <v>16.744262299999999</v>
      </c>
    </row>
    <row r="197" spans="1:3" x14ac:dyDescent="0.25">
      <c r="A197" t="s">
        <v>2218</v>
      </c>
      <c r="B197">
        <v>100.5486389</v>
      </c>
      <c r="C197">
        <v>13.666552100000001</v>
      </c>
    </row>
    <row r="198" spans="1:3" x14ac:dyDescent="0.25">
      <c r="A198" t="s">
        <v>2220</v>
      </c>
      <c r="B198">
        <v>99.508699399999998</v>
      </c>
      <c r="C198">
        <v>18.276923</v>
      </c>
    </row>
    <row r="199" spans="1:3" x14ac:dyDescent="0.25">
      <c r="A199" t="s">
        <v>2222</v>
      </c>
      <c r="B199">
        <v>99.166276999999994</v>
      </c>
      <c r="C199">
        <v>9.0505201</v>
      </c>
    </row>
    <row r="200" spans="1:3" x14ac:dyDescent="0.25">
      <c r="A200" t="s">
        <v>2224</v>
      </c>
      <c r="B200">
        <v>98.390332200000003</v>
      </c>
      <c r="C200">
        <v>7.8903869000000002</v>
      </c>
    </row>
    <row r="201" spans="1:3" x14ac:dyDescent="0.25">
      <c r="A201" t="s">
        <v>2226</v>
      </c>
      <c r="B201">
        <v>98.3080116</v>
      </c>
      <c r="C201">
        <v>7.9027845000000001</v>
      </c>
    </row>
    <row r="202" spans="1:3" x14ac:dyDescent="0.25">
      <c r="A202" t="s">
        <v>2228</v>
      </c>
      <c r="B202">
        <v>100.36101789999999</v>
      </c>
      <c r="C202">
        <v>20.2024325</v>
      </c>
    </row>
    <row r="203" spans="1:3" x14ac:dyDescent="0.25">
      <c r="A203" t="s">
        <v>2230</v>
      </c>
      <c r="B203">
        <v>104.8546137</v>
      </c>
      <c r="C203">
        <v>15.2359174</v>
      </c>
    </row>
    <row r="204" spans="1:3" x14ac:dyDescent="0.25">
      <c r="A204" t="s">
        <v>2232</v>
      </c>
      <c r="B204">
        <v>102.5699643</v>
      </c>
      <c r="C204">
        <v>17.811144800000001</v>
      </c>
    </row>
    <row r="205" spans="1:3" x14ac:dyDescent="0.25">
      <c r="A205" t="s">
        <v>2234</v>
      </c>
      <c r="B205">
        <v>99.121659899999997</v>
      </c>
      <c r="C205">
        <v>18.755714600000001</v>
      </c>
    </row>
    <row r="206" spans="1:3" x14ac:dyDescent="0.25">
      <c r="A206" t="s">
        <v>2236</v>
      </c>
      <c r="B206">
        <v>102.8187815</v>
      </c>
      <c r="C206">
        <v>16.440712999999999</v>
      </c>
    </row>
    <row r="207" spans="1:3" x14ac:dyDescent="0.25">
      <c r="A207" t="s">
        <v>2238</v>
      </c>
      <c r="B207">
        <v>99.334572699999995</v>
      </c>
      <c r="C207">
        <v>9.1292536000000002</v>
      </c>
    </row>
    <row r="208" spans="1:3" x14ac:dyDescent="0.25">
      <c r="A208" t="s">
        <v>2240</v>
      </c>
      <c r="B208">
        <v>100.3930605</v>
      </c>
      <c r="C208">
        <v>13.6269227</v>
      </c>
    </row>
    <row r="209" spans="1:3" x14ac:dyDescent="0.25">
      <c r="A209" t="s">
        <v>2242</v>
      </c>
      <c r="B209">
        <v>101.0938079</v>
      </c>
      <c r="C209">
        <v>14.6029483</v>
      </c>
    </row>
    <row r="210" spans="1:3" x14ac:dyDescent="0.25">
      <c r="A210" t="s">
        <v>2244</v>
      </c>
      <c r="B210">
        <v>100.9920051</v>
      </c>
      <c r="C210">
        <v>14.252057199999999</v>
      </c>
    </row>
    <row r="211" spans="1:3" x14ac:dyDescent="0.25">
      <c r="A211" t="s">
        <v>2246</v>
      </c>
      <c r="B211">
        <v>102.4244769</v>
      </c>
      <c r="C211">
        <v>17.681597700000001</v>
      </c>
    </row>
    <row r="212" spans="1:3" x14ac:dyDescent="0.25">
      <c r="A212" t="s">
        <v>2248</v>
      </c>
      <c r="B212">
        <v>100.29149510000001</v>
      </c>
      <c r="C212">
        <v>17.100872200000001</v>
      </c>
    </row>
    <row r="213" spans="1:3" x14ac:dyDescent="0.25">
      <c r="A213" t="s">
        <v>2250</v>
      </c>
      <c r="B213">
        <v>100.36622029999999</v>
      </c>
      <c r="C213">
        <v>13.8975033</v>
      </c>
    </row>
    <row r="214" spans="1:3" x14ac:dyDescent="0.25">
      <c r="A214" t="s">
        <v>2252</v>
      </c>
      <c r="B214">
        <v>100.45989280000001</v>
      </c>
      <c r="C214">
        <v>14.0495071</v>
      </c>
    </row>
    <row r="215" spans="1:3" x14ac:dyDescent="0.25">
      <c r="A215" t="s">
        <v>2254</v>
      </c>
      <c r="B215">
        <v>99.223138700000007</v>
      </c>
      <c r="C215">
        <v>8.5823654999999999</v>
      </c>
    </row>
    <row r="216" spans="1:3" x14ac:dyDescent="0.25">
      <c r="A216" t="s">
        <v>2256</v>
      </c>
      <c r="B216">
        <v>100.2290326</v>
      </c>
      <c r="C216">
        <v>13.7016218</v>
      </c>
    </row>
    <row r="217" spans="1:3" x14ac:dyDescent="0.25">
      <c r="A217" t="s">
        <v>2258</v>
      </c>
      <c r="B217">
        <v>102.57972719999999</v>
      </c>
      <c r="C217">
        <v>17.6683536</v>
      </c>
    </row>
    <row r="218" spans="1:3" x14ac:dyDescent="0.25">
      <c r="A218" t="s">
        <v>2260</v>
      </c>
      <c r="B218">
        <v>100.6553605</v>
      </c>
      <c r="C218">
        <v>13.616122900000001</v>
      </c>
    </row>
    <row r="219" spans="1:3" x14ac:dyDescent="0.25">
      <c r="A219" t="s">
        <v>2262</v>
      </c>
      <c r="B219">
        <v>100.63888009999999</v>
      </c>
      <c r="C219">
        <v>14.286314300000001</v>
      </c>
    </row>
    <row r="220" spans="1:3" x14ac:dyDescent="0.25">
      <c r="A220" t="s">
        <v>2264</v>
      </c>
      <c r="B220">
        <v>99.140394599999993</v>
      </c>
      <c r="C220">
        <v>19.730117499999999</v>
      </c>
    </row>
    <row r="221" spans="1:3" x14ac:dyDescent="0.25">
      <c r="A221" t="s">
        <v>2266</v>
      </c>
      <c r="B221">
        <v>102.18042610000001</v>
      </c>
      <c r="C221">
        <v>17.742903099999999</v>
      </c>
    </row>
    <row r="222" spans="1:3" x14ac:dyDescent="0.25">
      <c r="A222" t="s">
        <v>2268</v>
      </c>
      <c r="B222">
        <v>103.96080910000001</v>
      </c>
      <c r="C222">
        <v>16.301929099999999</v>
      </c>
    </row>
    <row r="223" spans="1:3" x14ac:dyDescent="0.25">
      <c r="A223" t="s">
        <v>2270</v>
      </c>
      <c r="B223">
        <v>98.304174799999998</v>
      </c>
      <c r="C223">
        <v>7.9895262999999996</v>
      </c>
    </row>
    <row r="224" spans="1:3" x14ac:dyDescent="0.25">
      <c r="A224" t="s">
        <v>2272</v>
      </c>
      <c r="B224">
        <v>100.5634627</v>
      </c>
      <c r="C224">
        <v>13.8192243</v>
      </c>
    </row>
    <row r="225" spans="1:3" x14ac:dyDescent="0.25">
      <c r="A225" t="s">
        <v>2274</v>
      </c>
      <c r="B225">
        <v>100.6639953</v>
      </c>
      <c r="C225">
        <v>14.079165400000001</v>
      </c>
    </row>
    <row r="226" spans="1:3" x14ac:dyDescent="0.25">
      <c r="A226" t="s">
        <v>2276</v>
      </c>
      <c r="B226">
        <v>102.7993721</v>
      </c>
      <c r="C226">
        <v>17.426144399999998</v>
      </c>
    </row>
    <row r="227" spans="1:3" x14ac:dyDescent="0.25">
      <c r="A227" t="s">
        <v>2278</v>
      </c>
      <c r="B227">
        <v>102.8049389</v>
      </c>
      <c r="C227">
        <v>14.633411000000001</v>
      </c>
    </row>
    <row r="228" spans="1:3" x14ac:dyDescent="0.25">
      <c r="A228" t="s">
        <v>2280</v>
      </c>
      <c r="B228">
        <v>100.6106197</v>
      </c>
      <c r="C228">
        <v>14.145905000000001</v>
      </c>
    </row>
    <row r="229" spans="1:3" x14ac:dyDescent="0.25">
      <c r="A229" t="s">
        <v>2282</v>
      </c>
      <c r="B229">
        <v>103.71154079999999</v>
      </c>
      <c r="C229">
        <v>18.035114100000001</v>
      </c>
    </row>
    <row r="230" spans="1:3" x14ac:dyDescent="0.25">
      <c r="A230" t="s">
        <v>2284</v>
      </c>
      <c r="B230">
        <v>99.820422100000002</v>
      </c>
      <c r="C230">
        <v>13.3781765</v>
      </c>
    </row>
    <row r="231" spans="1:3" x14ac:dyDescent="0.25">
      <c r="A231" t="s">
        <v>2286</v>
      </c>
      <c r="B231">
        <v>102.52244</v>
      </c>
      <c r="C231">
        <v>13.6799731</v>
      </c>
    </row>
    <row r="232" spans="1:3" x14ac:dyDescent="0.25">
      <c r="A232" t="s">
        <v>2288</v>
      </c>
      <c r="B232">
        <v>99.522852799999995</v>
      </c>
      <c r="C232">
        <v>8.2607710999999995</v>
      </c>
    </row>
    <row r="233" spans="1:3" x14ac:dyDescent="0.25">
      <c r="A233" t="s">
        <v>2290</v>
      </c>
      <c r="B233">
        <v>99.873875900000002</v>
      </c>
      <c r="C233">
        <v>13.6575636</v>
      </c>
    </row>
    <row r="234" spans="1:3" x14ac:dyDescent="0.25">
      <c r="A234" t="s">
        <v>2292</v>
      </c>
      <c r="B234">
        <v>101.13079519999999</v>
      </c>
      <c r="C234">
        <v>13.6690375</v>
      </c>
    </row>
    <row r="235" spans="1:3" x14ac:dyDescent="0.25">
      <c r="A235" t="s">
        <v>2294</v>
      </c>
      <c r="B235">
        <v>99.633493000000001</v>
      </c>
      <c r="C235">
        <v>11.525222100000001</v>
      </c>
    </row>
    <row r="236" spans="1:3" x14ac:dyDescent="0.25">
      <c r="A236" t="s">
        <v>2296</v>
      </c>
      <c r="B236">
        <v>100.129622</v>
      </c>
      <c r="C236">
        <v>14.607592</v>
      </c>
    </row>
    <row r="237" spans="1:3" x14ac:dyDescent="0.25">
      <c r="A237" t="s">
        <v>2298</v>
      </c>
      <c r="B237">
        <v>102.7934934</v>
      </c>
      <c r="C237">
        <v>14.6335733</v>
      </c>
    </row>
    <row r="238" spans="1:3" x14ac:dyDescent="0.25">
      <c r="A238" t="s">
        <v>2300</v>
      </c>
      <c r="B238">
        <v>101.3111275</v>
      </c>
      <c r="C238">
        <v>13.6180828</v>
      </c>
    </row>
    <row r="239" spans="1:3" x14ac:dyDescent="0.25">
      <c r="A239" t="s">
        <v>2302</v>
      </c>
      <c r="B239">
        <v>104.643642</v>
      </c>
      <c r="C239">
        <v>15.8613748</v>
      </c>
    </row>
    <row r="240" spans="1:3" x14ac:dyDescent="0.25">
      <c r="A240" t="s">
        <v>2304</v>
      </c>
      <c r="B240">
        <v>101.7251311</v>
      </c>
      <c r="C240">
        <v>17.5297299</v>
      </c>
    </row>
    <row r="241" spans="1:3" x14ac:dyDescent="0.25">
      <c r="A241" t="s">
        <v>2306</v>
      </c>
      <c r="B241">
        <v>99.527915199999995</v>
      </c>
      <c r="C241">
        <v>18.3089972</v>
      </c>
    </row>
    <row r="242" spans="1:3" x14ac:dyDescent="0.25">
      <c r="A242" t="s">
        <v>2308</v>
      </c>
      <c r="B242">
        <v>99.546791999999996</v>
      </c>
      <c r="C242">
        <v>18.358654999999999</v>
      </c>
    </row>
    <row r="243" spans="1:3" x14ac:dyDescent="0.25">
      <c r="A243" t="s">
        <v>2310</v>
      </c>
      <c r="B243">
        <v>102.5848848</v>
      </c>
      <c r="C243">
        <v>13.8470283</v>
      </c>
    </row>
    <row r="244" spans="1:3" x14ac:dyDescent="0.25">
      <c r="A244" t="s">
        <v>2312</v>
      </c>
      <c r="B244">
        <v>100.3008687</v>
      </c>
      <c r="C244">
        <v>13.553425600000001</v>
      </c>
    </row>
    <row r="245" spans="1:3" x14ac:dyDescent="0.25">
      <c r="A245" t="s">
        <v>2314</v>
      </c>
      <c r="B245">
        <v>100.6794369</v>
      </c>
      <c r="C245">
        <v>13.822223599999999</v>
      </c>
    </row>
    <row r="246" spans="1:3" x14ac:dyDescent="0.25">
      <c r="A246" t="s">
        <v>2316</v>
      </c>
      <c r="B246">
        <v>100.2830167</v>
      </c>
      <c r="C246">
        <v>13.708336299999999</v>
      </c>
    </row>
    <row r="247" spans="1:3" x14ac:dyDescent="0.25">
      <c r="A247" t="s">
        <v>2318</v>
      </c>
      <c r="B247">
        <v>101.7281785</v>
      </c>
      <c r="C247">
        <v>17.4540823</v>
      </c>
    </row>
    <row r="248" spans="1:3" x14ac:dyDescent="0.25">
      <c r="A248" t="s">
        <v>2320</v>
      </c>
      <c r="B248">
        <v>101.7354114</v>
      </c>
      <c r="C248">
        <v>17.492237200000002</v>
      </c>
    </row>
    <row r="249" spans="1:3" x14ac:dyDescent="0.25">
      <c r="A249" t="s">
        <v>2322</v>
      </c>
      <c r="B249">
        <v>102.5431164</v>
      </c>
      <c r="C249">
        <v>15.592355599999999</v>
      </c>
    </row>
    <row r="250" spans="1:3" x14ac:dyDescent="0.25">
      <c r="A250" t="s">
        <v>2324</v>
      </c>
      <c r="B250">
        <v>98.751866300000003</v>
      </c>
      <c r="C250">
        <v>8.3639782</v>
      </c>
    </row>
    <row r="251" spans="1:3" x14ac:dyDescent="0.25">
      <c r="A251" t="s">
        <v>2326</v>
      </c>
      <c r="B251">
        <v>102.13657069999999</v>
      </c>
      <c r="C251">
        <v>18.132106499999999</v>
      </c>
    </row>
    <row r="252" spans="1:3" x14ac:dyDescent="0.25">
      <c r="A252" t="s">
        <v>2328</v>
      </c>
      <c r="B252">
        <v>100.9854526</v>
      </c>
      <c r="C252">
        <v>13.1332313</v>
      </c>
    </row>
    <row r="253" spans="1:3" x14ac:dyDescent="0.25">
      <c r="A253" t="s">
        <v>2330</v>
      </c>
      <c r="B253">
        <v>102.841402</v>
      </c>
      <c r="C253">
        <v>17.314523300000001</v>
      </c>
    </row>
    <row r="254" spans="1:3" x14ac:dyDescent="0.25">
      <c r="A254" t="s">
        <v>2332</v>
      </c>
      <c r="B254">
        <v>100.53836029999999</v>
      </c>
      <c r="C254">
        <v>13.920879100000001</v>
      </c>
    </row>
    <row r="255" spans="1:3" x14ac:dyDescent="0.25">
      <c r="A255" t="s">
        <v>2334</v>
      </c>
      <c r="B255">
        <v>103.0472164</v>
      </c>
      <c r="C255">
        <v>17.948016200000001</v>
      </c>
    </row>
    <row r="256" spans="1:3" x14ac:dyDescent="0.25">
      <c r="A256" t="s">
        <v>2336</v>
      </c>
      <c r="B256">
        <v>103.1797222</v>
      </c>
      <c r="C256">
        <v>17.36</v>
      </c>
    </row>
    <row r="257" spans="1:3" x14ac:dyDescent="0.25">
      <c r="A257" t="s">
        <v>2338</v>
      </c>
      <c r="B257">
        <v>99.921609000000004</v>
      </c>
      <c r="C257">
        <v>8.4339729999999999</v>
      </c>
    </row>
    <row r="258" spans="1:3" x14ac:dyDescent="0.25">
      <c r="A258" t="s">
        <v>2340</v>
      </c>
      <c r="B258">
        <v>101.1276538</v>
      </c>
      <c r="C258">
        <v>14.638623600000001</v>
      </c>
    </row>
    <row r="259" spans="1:3" x14ac:dyDescent="0.25">
      <c r="A259" t="s">
        <v>2342</v>
      </c>
      <c r="B259">
        <v>100.1832308</v>
      </c>
      <c r="C259">
        <v>14.0000652</v>
      </c>
    </row>
    <row r="260" spans="1:3" x14ac:dyDescent="0.25">
      <c r="A260" t="s">
        <v>2344</v>
      </c>
      <c r="B260">
        <v>101.2288593</v>
      </c>
      <c r="C260">
        <v>13.229901</v>
      </c>
    </row>
    <row r="261" spans="1:3" x14ac:dyDescent="0.25">
      <c r="A261" t="s">
        <v>2346</v>
      </c>
      <c r="B261">
        <v>100.69265679999999</v>
      </c>
      <c r="C261">
        <v>13.8606114</v>
      </c>
    </row>
    <row r="262" spans="1:3" x14ac:dyDescent="0.25">
      <c r="A262" t="s">
        <v>2348</v>
      </c>
      <c r="B262">
        <v>104.9038451</v>
      </c>
      <c r="C262">
        <v>14.8778515</v>
      </c>
    </row>
    <row r="263" spans="1:3" x14ac:dyDescent="0.25">
      <c r="A263" t="s">
        <v>2350</v>
      </c>
      <c r="B263">
        <v>103.76367519999999</v>
      </c>
      <c r="C263">
        <v>17.851651400000002</v>
      </c>
    </row>
    <row r="264" spans="1:3" x14ac:dyDescent="0.25">
      <c r="A264" t="s">
        <v>2352</v>
      </c>
      <c r="B264">
        <v>102.8927003</v>
      </c>
      <c r="C264">
        <v>16.965834600000001</v>
      </c>
    </row>
    <row r="265" spans="1:3" x14ac:dyDescent="0.25">
      <c r="A265" t="s">
        <v>2354</v>
      </c>
      <c r="B265">
        <v>99.707411300000004</v>
      </c>
      <c r="C265">
        <v>7.5564124000000001</v>
      </c>
    </row>
    <row r="266" spans="1:3" x14ac:dyDescent="0.25">
      <c r="A266" t="s">
        <v>2356</v>
      </c>
      <c r="B266">
        <v>99.928473999999994</v>
      </c>
      <c r="C266">
        <v>8.6514430000000004</v>
      </c>
    </row>
    <row r="267" spans="1:3" x14ac:dyDescent="0.25">
      <c r="A267" t="s">
        <v>2358</v>
      </c>
      <c r="B267">
        <v>100.3772901</v>
      </c>
      <c r="C267">
        <v>16.038160600000001</v>
      </c>
    </row>
    <row r="268" spans="1:3" x14ac:dyDescent="0.25">
      <c r="A268" t="s">
        <v>2360</v>
      </c>
      <c r="B268">
        <v>101.2191564</v>
      </c>
      <c r="C268">
        <v>13.263675599999999</v>
      </c>
    </row>
    <row r="269" spans="1:3" x14ac:dyDescent="0.25">
      <c r="A269" t="s">
        <v>2362</v>
      </c>
      <c r="B269">
        <v>100.91289949999999</v>
      </c>
      <c r="C269">
        <v>14.795520700000001</v>
      </c>
    </row>
    <row r="270" spans="1:3" x14ac:dyDescent="0.25">
      <c r="A270" t="s">
        <v>2364</v>
      </c>
      <c r="B270">
        <v>101.1079539</v>
      </c>
      <c r="C270">
        <v>13.0685275</v>
      </c>
    </row>
    <row r="271" spans="1:3" x14ac:dyDescent="0.25">
      <c r="A271" t="s">
        <v>2366</v>
      </c>
      <c r="B271">
        <v>99.631251399999996</v>
      </c>
      <c r="C271">
        <v>7.9745229000000002</v>
      </c>
    </row>
    <row r="272" spans="1:3" x14ac:dyDescent="0.25">
      <c r="A272" t="s">
        <v>2368</v>
      </c>
      <c r="B272">
        <v>99.013272799999996</v>
      </c>
      <c r="C272">
        <v>18.892030299999998</v>
      </c>
    </row>
    <row r="273" spans="1:3" x14ac:dyDescent="0.25">
      <c r="A273" t="s">
        <v>2370</v>
      </c>
      <c r="B273">
        <v>99.556221899999997</v>
      </c>
      <c r="C273">
        <v>7.7964845</v>
      </c>
    </row>
    <row r="274" spans="1:3" x14ac:dyDescent="0.25">
      <c r="A274" t="s">
        <v>2372</v>
      </c>
      <c r="B274">
        <v>100.1682601</v>
      </c>
      <c r="C274">
        <v>15.3494914</v>
      </c>
    </row>
    <row r="275" spans="1:3" x14ac:dyDescent="0.25">
      <c r="A275" t="s">
        <v>2374</v>
      </c>
      <c r="B275">
        <v>102.9780981</v>
      </c>
      <c r="C275">
        <v>17.6042284</v>
      </c>
    </row>
    <row r="276" spans="1:3" x14ac:dyDescent="0.25">
      <c r="A276" t="s">
        <v>2376</v>
      </c>
      <c r="B276">
        <v>100.6530672</v>
      </c>
      <c r="C276">
        <v>13.7472469</v>
      </c>
    </row>
    <row r="277" spans="1:3" x14ac:dyDescent="0.25">
      <c r="A277" t="s">
        <v>2378</v>
      </c>
      <c r="B277">
        <v>99.065001800000005</v>
      </c>
      <c r="C277">
        <v>17.060677699999999</v>
      </c>
    </row>
    <row r="278" spans="1:3" x14ac:dyDescent="0.25">
      <c r="A278" t="s">
        <v>2380</v>
      </c>
      <c r="B278">
        <v>100.7962285</v>
      </c>
      <c r="C278">
        <v>13.599413500000001</v>
      </c>
    </row>
    <row r="279" spans="1:3" x14ac:dyDescent="0.25">
      <c r="A279" t="s">
        <v>2382</v>
      </c>
      <c r="B279">
        <v>100.7463468</v>
      </c>
      <c r="C279">
        <v>13.781678599999999</v>
      </c>
    </row>
    <row r="280" spans="1:3" x14ac:dyDescent="0.25">
      <c r="A280" t="s">
        <v>2384</v>
      </c>
      <c r="B280">
        <v>100.48025610000001</v>
      </c>
      <c r="C280">
        <v>14.827389200000001</v>
      </c>
    </row>
    <row r="281" spans="1:3" x14ac:dyDescent="0.25">
      <c r="A281" t="s">
        <v>2386</v>
      </c>
      <c r="B281">
        <v>102.9780981</v>
      </c>
      <c r="C281">
        <v>17.720334999999999</v>
      </c>
    </row>
    <row r="282" spans="1:3" x14ac:dyDescent="0.25">
      <c r="A282" t="s">
        <v>2388</v>
      </c>
      <c r="B282">
        <v>100.5192139</v>
      </c>
      <c r="C282">
        <v>14.5072142</v>
      </c>
    </row>
    <row r="283" spans="1:3" x14ac:dyDescent="0.25">
      <c r="A283" t="s">
        <v>2390</v>
      </c>
      <c r="B283">
        <v>98.367700900000003</v>
      </c>
      <c r="C283">
        <v>7.9056936000000002</v>
      </c>
    </row>
    <row r="284" spans="1:3" x14ac:dyDescent="0.25">
      <c r="A284" t="s">
        <v>2392</v>
      </c>
      <c r="B284">
        <v>102.22153110000001</v>
      </c>
      <c r="C284">
        <v>15.9992147</v>
      </c>
    </row>
    <row r="285" spans="1:3" x14ac:dyDescent="0.25">
      <c r="A285" t="s">
        <v>2394</v>
      </c>
      <c r="B285">
        <v>100.3352067</v>
      </c>
      <c r="C285">
        <v>13.6004378</v>
      </c>
    </row>
    <row r="286" spans="1:3" x14ac:dyDescent="0.25">
      <c r="A286" t="s">
        <v>2396</v>
      </c>
      <c r="B286">
        <v>100.0863269</v>
      </c>
      <c r="C286">
        <v>17.546905299999999</v>
      </c>
    </row>
    <row r="287" spans="1:3" x14ac:dyDescent="0.25">
      <c r="A287" t="s">
        <v>2398</v>
      </c>
      <c r="B287">
        <v>100.55211420000001</v>
      </c>
      <c r="C287">
        <v>13.985437299999999</v>
      </c>
    </row>
    <row r="288" spans="1:3" x14ac:dyDescent="0.25">
      <c r="A288" t="s">
        <v>2400</v>
      </c>
      <c r="B288">
        <v>100.016921</v>
      </c>
      <c r="C288">
        <v>6.8631580000000003</v>
      </c>
    </row>
    <row r="289" spans="1:3" x14ac:dyDescent="0.25">
      <c r="A289" t="s">
        <v>2402</v>
      </c>
      <c r="B289">
        <v>101.3885001</v>
      </c>
      <c r="C289">
        <v>13.7876294</v>
      </c>
    </row>
    <row r="290" spans="1:3" x14ac:dyDescent="0.25">
      <c r="A290" t="s">
        <v>2404</v>
      </c>
      <c r="B290">
        <v>102.8016686</v>
      </c>
      <c r="C290">
        <v>16.341115599999998</v>
      </c>
    </row>
    <row r="291" spans="1:3" x14ac:dyDescent="0.25">
      <c r="A291" t="s">
        <v>2406</v>
      </c>
      <c r="B291">
        <v>104.3210095</v>
      </c>
      <c r="C291">
        <v>14.6878341</v>
      </c>
    </row>
    <row r="292" spans="1:3" x14ac:dyDescent="0.25">
      <c r="A292" t="s">
        <v>2408</v>
      </c>
      <c r="B292">
        <v>103.9558074</v>
      </c>
      <c r="C292">
        <v>14.5350631</v>
      </c>
    </row>
    <row r="293" spans="1:3" x14ac:dyDescent="0.25">
      <c r="A293" t="s">
        <v>2410</v>
      </c>
      <c r="B293">
        <v>99.622869699999995</v>
      </c>
      <c r="C293">
        <v>7.5804295000000002</v>
      </c>
    </row>
    <row r="294" spans="1:3" x14ac:dyDescent="0.25">
      <c r="A294" t="s">
        <v>2412</v>
      </c>
      <c r="B294">
        <v>99.706547799999996</v>
      </c>
      <c r="C294">
        <v>7.5625513</v>
      </c>
    </row>
    <row r="295" spans="1:3" x14ac:dyDescent="0.25">
      <c r="A295" t="s">
        <v>2414</v>
      </c>
      <c r="B295">
        <v>99.592055500000001</v>
      </c>
      <c r="C295">
        <v>7.8254305999999998</v>
      </c>
    </row>
    <row r="296" spans="1:3" x14ac:dyDescent="0.25">
      <c r="A296" t="s">
        <v>2416</v>
      </c>
      <c r="B296">
        <v>103.245418</v>
      </c>
      <c r="C296">
        <v>16.942630999999999</v>
      </c>
    </row>
    <row r="297" spans="1:3" x14ac:dyDescent="0.25">
      <c r="A297" t="s">
        <v>2418</v>
      </c>
      <c r="B297">
        <v>98.349436600000004</v>
      </c>
      <c r="C297">
        <v>7.8553841000000002</v>
      </c>
    </row>
    <row r="298" spans="1:3" x14ac:dyDescent="0.25">
      <c r="A298" t="s">
        <v>2420</v>
      </c>
      <c r="B298">
        <v>100.6074</v>
      </c>
      <c r="C298">
        <v>13.5838</v>
      </c>
    </row>
    <row r="299" spans="1:3" x14ac:dyDescent="0.25">
      <c r="A299" t="s">
        <v>2422</v>
      </c>
      <c r="B299">
        <v>100.9468043</v>
      </c>
      <c r="C299">
        <v>13.148808499999999</v>
      </c>
    </row>
    <row r="300" spans="1:3" x14ac:dyDescent="0.25">
      <c r="A300" t="s">
        <v>2424</v>
      </c>
      <c r="B300">
        <v>100.9551486</v>
      </c>
      <c r="C300">
        <v>13.0928279</v>
      </c>
    </row>
    <row r="301" spans="1:3" x14ac:dyDescent="0.25">
      <c r="A301" t="s">
        <v>2426</v>
      </c>
      <c r="B301">
        <v>103.4049445</v>
      </c>
      <c r="C301">
        <v>16.984957099999999</v>
      </c>
    </row>
    <row r="302" spans="1:3" x14ac:dyDescent="0.25">
      <c r="A302" t="s">
        <v>2428</v>
      </c>
      <c r="B302">
        <v>104.1390861</v>
      </c>
      <c r="C302">
        <v>17.133735099999999</v>
      </c>
    </row>
    <row r="303" spans="1:3" x14ac:dyDescent="0.25">
      <c r="A303" t="s">
        <v>2430</v>
      </c>
      <c r="B303">
        <v>104.1386176</v>
      </c>
      <c r="C303">
        <v>17.157807399999999</v>
      </c>
    </row>
    <row r="304" spans="1:3" x14ac:dyDescent="0.25">
      <c r="A304" t="s">
        <v>2432</v>
      </c>
      <c r="B304">
        <v>104.14828369999999</v>
      </c>
      <c r="C304">
        <v>17.166011300000001</v>
      </c>
    </row>
    <row r="305" spans="1:3" x14ac:dyDescent="0.25">
      <c r="A305" t="s">
        <v>2434</v>
      </c>
      <c r="B305">
        <v>104.1427101</v>
      </c>
      <c r="C305">
        <v>17.166839</v>
      </c>
    </row>
    <row r="306" spans="1:3" x14ac:dyDescent="0.25">
      <c r="A306" t="s">
        <v>2436</v>
      </c>
      <c r="B306">
        <v>100.2431893</v>
      </c>
      <c r="C306">
        <v>16.896644200000001</v>
      </c>
    </row>
    <row r="307" spans="1:3" x14ac:dyDescent="0.25">
      <c r="A307" t="s">
        <v>2438</v>
      </c>
      <c r="B307">
        <v>99.095370099999997</v>
      </c>
      <c r="C307">
        <v>18.895357700000002</v>
      </c>
    </row>
    <row r="308" spans="1:3" x14ac:dyDescent="0.25">
      <c r="A308" t="s">
        <v>2440</v>
      </c>
      <c r="B308">
        <v>100.6075826</v>
      </c>
      <c r="C308">
        <v>13.583736</v>
      </c>
    </row>
    <row r="309" spans="1:3" x14ac:dyDescent="0.25">
      <c r="A309" t="s">
        <v>2442</v>
      </c>
      <c r="B309">
        <v>100.6019929</v>
      </c>
      <c r="C309">
        <v>14.3498909</v>
      </c>
    </row>
    <row r="310" spans="1:3" x14ac:dyDescent="0.25">
      <c r="A310" t="s">
        <v>2444</v>
      </c>
      <c r="B310">
        <v>99.992210900000003</v>
      </c>
      <c r="C310">
        <v>13.393980000000001</v>
      </c>
    </row>
    <row r="311" spans="1:3" x14ac:dyDescent="0.25">
      <c r="A311" t="s">
        <v>2446</v>
      </c>
      <c r="B311">
        <v>100.41195810000001</v>
      </c>
      <c r="C311">
        <v>14.648823500000001</v>
      </c>
    </row>
    <row r="312" spans="1:3" x14ac:dyDescent="0.25">
      <c r="A312" t="s">
        <v>2448</v>
      </c>
      <c r="B312">
        <v>101.1968457</v>
      </c>
      <c r="C312">
        <v>13.457890799999999</v>
      </c>
    </row>
    <row r="313" spans="1:3" x14ac:dyDescent="0.25">
      <c r="A313" t="s">
        <v>2450</v>
      </c>
      <c r="B313">
        <v>104.7217655</v>
      </c>
      <c r="C313">
        <v>16.6053861</v>
      </c>
    </row>
    <row r="314" spans="1:3" x14ac:dyDescent="0.25">
      <c r="A314" t="s">
        <v>2452</v>
      </c>
      <c r="B314">
        <v>99.437020099999998</v>
      </c>
      <c r="C314">
        <v>16.585379799999998</v>
      </c>
    </row>
    <row r="315" spans="1:3" x14ac:dyDescent="0.25">
      <c r="A315" t="s">
        <v>2454</v>
      </c>
      <c r="B315">
        <v>100.6678215</v>
      </c>
      <c r="C315">
        <v>13.7884359</v>
      </c>
    </row>
    <row r="316" spans="1:3" x14ac:dyDescent="0.25">
      <c r="A316" t="s">
        <v>2456</v>
      </c>
      <c r="B316">
        <v>102.8570112</v>
      </c>
      <c r="C316">
        <v>17.4424119</v>
      </c>
    </row>
    <row r="317" spans="1:3" x14ac:dyDescent="0.25">
      <c r="A317" t="s">
        <v>2458</v>
      </c>
      <c r="B317">
        <v>99.408315000000002</v>
      </c>
      <c r="C317">
        <v>13.8494172</v>
      </c>
    </row>
    <row r="318" spans="1:3" x14ac:dyDescent="0.25">
      <c r="A318" t="s">
        <v>2460</v>
      </c>
      <c r="B318">
        <v>100.9380115</v>
      </c>
      <c r="C318">
        <v>13.0788498</v>
      </c>
    </row>
    <row r="319" spans="1:3" x14ac:dyDescent="0.25">
      <c r="A319" t="s">
        <v>2462</v>
      </c>
      <c r="B319">
        <v>101.3090737</v>
      </c>
      <c r="C319">
        <v>13.324248499999999</v>
      </c>
    </row>
    <row r="320" spans="1:3" x14ac:dyDescent="0.25">
      <c r="A320" t="s">
        <v>2464</v>
      </c>
      <c r="B320">
        <v>100.6141002</v>
      </c>
      <c r="C320">
        <v>13.8036116</v>
      </c>
    </row>
    <row r="321" spans="1:3" x14ac:dyDescent="0.25">
      <c r="A321" t="s">
        <v>2466</v>
      </c>
      <c r="B321">
        <v>100.523968</v>
      </c>
      <c r="C321">
        <v>14.044290999999999</v>
      </c>
    </row>
    <row r="322" spans="1:3" x14ac:dyDescent="0.25">
      <c r="A322" t="s">
        <v>2468</v>
      </c>
      <c r="B322">
        <v>99.621058099999999</v>
      </c>
      <c r="C322">
        <v>7.5641771000000002</v>
      </c>
    </row>
    <row r="323" spans="1:3" x14ac:dyDescent="0.25">
      <c r="A323" t="s">
        <v>2470</v>
      </c>
      <c r="B323">
        <v>98.386230299999994</v>
      </c>
      <c r="C323">
        <v>9.2253643000000007</v>
      </c>
    </row>
    <row r="324" spans="1:3" x14ac:dyDescent="0.25">
      <c r="A324" t="s">
        <v>2472</v>
      </c>
      <c r="B324">
        <v>102.5240666</v>
      </c>
      <c r="C324">
        <v>14.696038400000001</v>
      </c>
    </row>
    <row r="325" spans="1:3" x14ac:dyDescent="0.25">
      <c r="A325" t="s">
        <v>2474</v>
      </c>
      <c r="B325">
        <v>100.9551486</v>
      </c>
      <c r="C325">
        <v>13.0928279</v>
      </c>
    </row>
    <row r="326" spans="1:3" x14ac:dyDescent="0.25">
      <c r="A326" t="s">
        <v>2476</v>
      </c>
      <c r="B326">
        <v>99.821132199999994</v>
      </c>
      <c r="C326">
        <v>13.283765600000001</v>
      </c>
    </row>
    <row r="327" spans="1:3" x14ac:dyDescent="0.25">
      <c r="A327" t="s">
        <v>2478</v>
      </c>
      <c r="B327">
        <v>103.7405019</v>
      </c>
      <c r="C327">
        <v>18.2244764</v>
      </c>
    </row>
    <row r="328" spans="1:3" x14ac:dyDescent="0.25">
      <c r="A328" t="s">
        <v>2480</v>
      </c>
      <c r="B328">
        <v>103.09331709999999</v>
      </c>
      <c r="C328">
        <v>17.364573499999999</v>
      </c>
    </row>
    <row r="329" spans="1:3" x14ac:dyDescent="0.25">
      <c r="A329" t="s">
        <v>2482</v>
      </c>
      <c r="B329">
        <v>99.870474000000002</v>
      </c>
      <c r="C329">
        <v>12.267234</v>
      </c>
    </row>
    <row r="330" spans="1:3" x14ac:dyDescent="0.25">
      <c r="A330" t="s">
        <v>2484</v>
      </c>
      <c r="B330">
        <v>100.6346234</v>
      </c>
      <c r="C330">
        <v>13.710960399999999</v>
      </c>
    </row>
    <row r="331" spans="1:3" x14ac:dyDescent="0.25">
      <c r="A331" t="s">
        <v>2486</v>
      </c>
      <c r="B331">
        <v>101.2231086</v>
      </c>
      <c r="C331">
        <v>16.831371900000001</v>
      </c>
    </row>
    <row r="332" spans="1:3" x14ac:dyDescent="0.25">
      <c r="A332" t="s">
        <v>2488</v>
      </c>
      <c r="B332">
        <v>100.05020759999999</v>
      </c>
      <c r="C332">
        <v>13.9374678</v>
      </c>
    </row>
    <row r="333" spans="1:3" x14ac:dyDescent="0.25">
      <c r="A333" t="s">
        <v>2490</v>
      </c>
      <c r="B333">
        <v>102.26623720000001</v>
      </c>
      <c r="C333">
        <v>12.736649099999999</v>
      </c>
    </row>
    <row r="334" spans="1:3" x14ac:dyDescent="0.25">
      <c r="A334" t="s">
        <v>2492</v>
      </c>
      <c r="B334">
        <v>102.1747077</v>
      </c>
      <c r="C334">
        <v>13.5109438</v>
      </c>
    </row>
    <row r="335" spans="1:3" x14ac:dyDescent="0.25">
      <c r="A335" t="s">
        <v>2494</v>
      </c>
      <c r="B335">
        <v>103.1102459</v>
      </c>
      <c r="C335">
        <v>14.9945053</v>
      </c>
    </row>
    <row r="336" spans="1:3" x14ac:dyDescent="0.25">
      <c r="A336" t="s">
        <v>2496</v>
      </c>
      <c r="B336">
        <v>101.1079539</v>
      </c>
      <c r="C336">
        <v>13.0685275</v>
      </c>
    </row>
    <row r="337" spans="1:3" x14ac:dyDescent="0.25">
      <c r="A337" t="s">
        <v>2498</v>
      </c>
      <c r="B337">
        <v>100.8677256</v>
      </c>
      <c r="C337">
        <v>6.7768696000000004</v>
      </c>
    </row>
    <row r="338" spans="1:3" x14ac:dyDescent="0.25">
      <c r="A338" t="s">
        <v>2500</v>
      </c>
      <c r="B338">
        <v>98.391828200000006</v>
      </c>
      <c r="C338">
        <v>7.9474390000000001</v>
      </c>
    </row>
    <row r="339" spans="1:3" x14ac:dyDescent="0.25">
      <c r="A339" t="s">
        <v>2502</v>
      </c>
      <c r="B339">
        <v>99.813003399999999</v>
      </c>
      <c r="C339">
        <v>6.8987138999999997</v>
      </c>
    </row>
    <row r="340" spans="1:3" x14ac:dyDescent="0.25">
      <c r="A340" t="s">
        <v>2504</v>
      </c>
      <c r="B340">
        <v>102.3922135</v>
      </c>
      <c r="C340">
        <v>13.920879599999999</v>
      </c>
    </row>
    <row r="341" spans="1:3" x14ac:dyDescent="0.25">
      <c r="A341" t="s">
        <v>2506</v>
      </c>
      <c r="B341">
        <v>104.03045349999999</v>
      </c>
      <c r="C341">
        <v>17.103926000000001</v>
      </c>
    </row>
    <row r="342" spans="1:3" x14ac:dyDescent="0.25">
      <c r="A342" t="s">
        <v>2508</v>
      </c>
      <c r="B342">
        <v>98.3307468</v>
      </c>
      <c r="C342">
        <v>8.2440567999999992</v>
      </c>
    </row>
    <row r="343" spans="1:3" x14ac:dyDescent="0.25">
      <c r="A343" t="s">
        <v>2510</v>
      </c>
      <c r="B343">
        <v>100.9728557</v>
      </c>
      <c r="C343">
        <v>12.9546413</v>
      </c>
    </row>
    <row r="344" spans="1:3" x14ac:dyDescent="0.25">
      <c r="A344" t="s">
        <v>2512</v>
      </c>
      <c r="B344">
        <v>100.10795400000001</v>
      </c>
      <c r="C344">
        <v>15.706251</v>
      </c>
    </row>
    <row r="345" spans="1:3" x14ac:dyDescent="0.25">
      <c r="A345" t="s">
        <v>2514</v>
      </c>
      <c r="B345">
        <v>103.8564085</v>
      </c>
      <c r="C345">
        <v>18.192819400000001</v>
      </c>
    </row>
    <row r="346" spans="1:3" x14ac:dyDescent="0.25">
      <c r="A346" t="s">
        <v>2516</v>
      </c>
      <c r="B346">
        <v>98.747166699999994</v>
      </c>
      <c r="C346">
        <v>18.451450999999999</v>
      </c>
    </row>
    <row r="347" spans="1:3" x14ac:dyDescent="0.25">
      <c r="A347" t="s">
        <v>2518</v>
      </c>
      <c r="B347">
        <v>100.7000077</v>
      </c>
      <c r="C347">
        <v>13.6040752</v>
      </c>
    </row>
    <row r="348" spans="1:3" x14ac:dyDescent="0.25">
      <c r="A348" t="s">
        <v>2520</v>
      </c>
      <c r="B348">
        <v>103.6999581</v>
      </c>
      <c r="C348">
        <v>17.375525</v>
      </c>
    </row>
    <row r="349" spans="1:3" x14ac:dyDescent="0.25">
      <c r="A349" t="s">
        <v>2522</v>
      </c>
      <c r="B349">
        <v>100.44775660000001</v>
      </c>
      <c r="C349">
        <v>13.752439000000001</v>
      </c>
    </row>
    <row r="350" spans="1:3" x14ac:dyDescent="0.25">
      <c r="A350" t="s">
        <v>2524</v>
      </c>
      <c r="B350">
        <v>100.6553605</v>
      </c>
      <c r="C350">
        <v>13.616122900000001</v>
      </c>
    </row>
    <row r="351" spans="1:3" x14ac:dyDescent="0.25">
      <c r="A351" t="s">
        <v>2526</v>
      </c>
      <c r="B351">
        <v>104.1668135</v>
      </c>
      <c r="C351">
        <v>17.256401199999999</v>
      </c>
    </row>
    <row r="352" spans="1:3" x14ac:dyDescent="0.25">
      <c r="A352" t="s">
        <v>2528</v>
      </c>
      <c r="B352">
        <v>98.394418000000002</v>
      </c>
      <c r="C352">
        <v>7.9181678</v>
      </c>
    </row>
    <row r="353" spans="1:3" x14ac:dyDescent="0.25">
      <c r="A353" t="s">
        <v>2530</v>
      </c>
      <c r="B353">
        <v>99.912984499999993</v>
      </c>
      <c r="C353">
        <v>19.875024100000001</v>
      </c>
    </row>
    <row r="354" spans="1:3" x14ac:dyDescent="0.25">
      <c r="A354" t="s">
        <v>2532</v>
      </c>
      <c r="B354">
        <v>102.5400183</v>
      </c>
      <c r="C354">
        <v>14.7025246</v>
      </c>
    </row>
    <row r="355" spans="1:3" x14ac:dyDescent="0.25">
      <c r="A355" t="s">
        <v>2534</v>
      </c>
      <c r="B355">
        <v>100.40757050000001</v>
      </c>
      <c r="C355">
        <v>13.696062</v>
      </c>
    </row>
    <row r="356" spans="1:3" x14ac:dyDescent="0.25">
      <c r="A356" t="s">
        <v>2536</v>
      </c>
      <c r="B356">
        <v>99.665051700000006</v>
      </c>
      <c r="C356">
        <v>11.620839200000001</v>
      </c>
    </row>
    <row r="357" spans="1:3" x14ac:dyDescent="0.25">
      <c r="A357" t="s">
        <v>2538</v>
      </c>
      <c r="B357">
        <v>101.1079539</v>
      </c>
      <c r="C357">
        <v>13.0685275</v>
      </c>
    </row>
    <row r="358" spans="1:3" x14ac:dyDescent="0.25">
      <c r="A358" t="s">
        <v>2539</v>
      </c>
      <c r="B358">
        <v>101.05033969999999</v>
      </c>
      <c r="C358">
        <v>13.382220200000001</v>
      </c>
    </row>
    <row r="359" spans="1:3" x14ac:dyDescent="0.25">
      <c r="A359" t="s">
        <v>2541</v>
      </c>
      <c r="B359">
        <v>102.34638750000001</v>
      </c>
      <c r="C359">
        <v>17.191960300000002</v>
      </c>
    </row>
    <row r="360" spans="1:3" x14ac:dyDescent="0.25">
      <c r="A360" t="s">
        <v>2543</v>
      </c>
      <c r="B360">
        <v>101.3410828</v>
      </c>
      <c r="C360">
        <v>13.7496565</v>
      </c>
    </row>
    <row r="361" spans="1:3" x14ac:dyDescent="0.25">
      <c r="A361" t="s">
        <v>2545</v>
      </c>
      <c r="B361">
        <v>102.34638750000001</v>
      </c>
      <c r="C361">
        <v>17.191960300000002</v>
      </c>
    </row>
    <row r="362" spans="1:3" x14ac:dyDescent="0.25">
      <c r="A362" t="s">
        <v>2546</v>
      </c>
      <c r="B362">
        <v>100.6676221</v>
      </c>
      <c r="C362">
        <v>13.609594899999999</v>
      </c>
    </row>
    <row r="363" spans="1:3" x14ac:dyDescent="0.25">
      <c r="A363" t="s">
        <v>2548</v>
      </c>
      <c r="B363">
        <v>99.766452999999998</v>
      </c>
      <c r="C363">
        <v>19.965009999999999</v>
      </c>
    </row>
    <row r="364" spans="1:3" x14ac:dyDescent="0.25">
      <c r="A364" t="s">
        <v>2550</v>
      </c>
      <c r="B364">
        <v>100.960998</v>
      </c>
      <c r="C364">
        <v>12.870608900000001</v>
      </c>
    </row>
    <row r="365" spans="1:3" x14ac:dyDescent="0.25">
      <c r="A365" t="s">
        <v>2552</v>
      </c>
      <c r="B365">
        <v>102.3086121</v>
      </c>
      <c r="C365">
        <v>15.128072100000001</v>
      </c>
    </row>
    <row r="366" spans="1:3" x14ac:dyDescent="0.25">
      <c r="A366" t="s">
        <v>2554</v>
      </c>
      <c r="B366">
        <v>99.252830200000005</v>
      </c>
      <c r="C366">
        <v>9.1616500999999992</v>
      </c>
    </row>
    <row r="367" spans="1:3" x14ac:dyDescent="0.25">
      <c r="A367" t="s">
        <v>2556</v>
      </c>
      <c r="B367">
        <v>100.0333333</v>
      </c>
      <c r="C367">
        <v>7.6097222000000002</v>
      </c>
    </row>
    <row r="368" spans="1:3" x14ac:dyDescent="0.25">
      <c r="A368" t="s">
        <v>2558</v>
      </c>
      <c r="B368">
        <v>101.03538469999999</v>
      </c>
      <c r="C368">
        <v>13.3944869</v>
      </c>
    </row>
    <row r="369" spans="1:3" x14ac:dyDescent="0.25">
      <c r="A369" t="s">
        <v>2560</v>
      </c>
      <c r="B369">
        <v>99.885195300000007</v>
      </c>
      <c r="C369">
        <v>20.4316335</v>
      </c>
    </row>
    <row r="370" spans="1:3" x14ac:dyDescent="0.25">
      <c r="A370" t="s">
        <v>2562</v>
      </c>
      <c r="B370">
        <v>99.801335100000003</v>
      </c>
      <c r="C370">
        <v>19.480877100000001</v>
      </c>
    </row>
    <row r="371" spans="1:3" x14ac:dyDescent="0.25">
      <c r="A371" t="s">
        <v>2564</v>
      </c>
      <c r="B371">
        <v>100.4090601</v>
      </c>
      <c r="C371">
        <v>13.8758049</v>
      </c>
    </row>
    <row r="372" spans="1:3" x14ac:dyDescent="0.25">
      <c r="A372" t="s">
        <v>2566</v>
      </c>
      <c r="B372">
        <v>100.16128999999999</v>
      </c>
      <c r="C372">
        <v>13.523133</v>
      </c>
    </row>
    <row r="373" spans="1:3" x14ac:dyDescent="0.25">
      <c r="A373" t="s">
        <v>2568</v>
      </c>
      <c r="B373">
        <v>103.03569400000001</v>
      </c>
      <c r="C373">
        <v>14.616175399999999</v>
      </c>
    </row>
    <row r="374" spans="1:3" x14ac:dyDescent="0.25">
      <c r="A374" t="s">
        <v>2570</v>
      </c>
      <c r="B374">
        <v>101.0328408</v>
      </c>
      <c r="C374">
        <v>13.131172299999999</v>
      </c>
    </row>
    <row r="375" spans="1:3" x14ac:dyDescent="0.25">
      <c r="A375" t="s">
        <v>2572</v>
      </c>
      <c r="B375">
        <v>100.4064587</v>
      </c>
      <c r="C375">
        <v>13.766572099999999</v>
      </c>
    </row>
    <row r="376" spans="1:3" x14ac:dyDescent="0.25">
      <c r="A376" t="s">
        <v>2574</v>
      </c>
      <c r="B376">
        <v>98.416586499999994</v>
      </c>
      <c r="C376">
        <v>9.1594674000000005</v>
      </c>
    </row>
    <row r="377" spans="1:3" x14ac:dyDescent="0.25">
      <c r="A377" t="s">
        <v>2576</v>
      </c>
      <c r="B377">
        <v>100.1826475</v>
      </c>
      <c r="C377">
        <v>13.778257099999999</v>
      </c>
    </row>
    <row r="378" spans="1:3" x14ac:dyDescent="0.25">
      <c r="A378" t="s">
        <v>2578</v>
      </c>
      <c r="B378">
        <v>99.759113200000002</v>
      </c>
      <c r="C378">
        <v>6.9933133999999999</v>
      </c>
    </row>
    <row r="379" spans="1:3" x14ac:dyDescent="0.25">
      <c r="A379" t="s">
        <v>2580</v>
      </c>
      <c r="B379">
        <v>99.804953499999996</v>
      </c>
      <c r="C379">
        <v>15.999359500000001</v>
      </c>
    </row>
    <row r="380" spans="1:3" x14ac:dyDescent="0.25">
      <c r="A380" t="s">
        <v>2582</v>
      </c>
      <c r="B380">
        <v>100.6087199</v>
      </c>
      <c r="C380">
        <v>13.792936600000001</v>
      </c>
    </row>
    <row r="381" spans="1:3" x14ac:dyDescent="0.25">
      <c r="A381" t="s">
        <v>2584</v>
      </c>
      <c r="B381">
        <v>98.616067400000006</v>
      </c>
      <c r="C381">
        <v>9.4833566000000005</v>
      </c>
    </row>
    <row r="382" spans="1:3" x14ac:dyDescent="0.25">
      <c r="B382">
        <v>6.8698337</v>
      </c>
      <c r="C382">
        <v>99.781604099999996</v>
      </c>
    </row>
    <row r="383" spans="1:3" x14ac:dyDescent="0.25">
      <c r="B383">
        <v>7.9100045999999997</v>
      </c>
      <c r="C383">
        <v>98.333158900000001</v>
      </c>
    </row>
    <row r="384" spans="1:3" x14ac:dyDescent="0.25">
      <c r="B384">
        <v>8.6614786000000006</v>
      </c>
      <c r="C384">
        <v>99.923816299999999</v>
      </c>
    </row>
    <row r="385" spans="2:3" x14ac:dyDescent="0.25">
      <c r="B385">
        <v>7.3517235999999997</v>
      </c>
      <c r="C385">
        <v>100.1296141</v>
      </c>
    </row>
    <row r="386" spans="2:3" x14ac:dyDescent="0.25">
      <c r="B386">
        <v>6.8698337</v>
      </c>
      <c r="C386">
        <v>99.781604099999996</v>
      </c>
    </row>
    <row r="387" spans="2:3" x14ac:dyDescent="0.25">
      <c r="B387">
        <v>13.646080400000001</v>
      </c>
      <c r="C387">
        <v>100.4147997</v>
      </c>
    </row>
    <row r="388" spans="2:3" x14ac:dyDescent="0.25">
      <c r="B388">
        <v>18.273851199999999</v>
      </c>
      <c r="C388">
        <v>103.84914740000001</v>
      </c>
    </row>
    <row r="389" spans="2:3" x14ac:dyDescent="0.25">
      <c r="B389">
        <v>8.0656570999999992</v>
      </c>
      <c r="C389">
        <v>98.341347499999998</v>
      </c>
    </row>
    <row r="390" spans="2:3" x14ac:dyDescent="0.25">
      <c r="B390">
        <v>13.432342800000001</v>
      </c>
      <c r="C390">
        <v>101.00282199999999</v>
      </c>
    </row>
    <row r="391" spans="2:3" x14ac:dyDescent="0.25">
      <c r="B391">
        <v>6.9476439000000001</v>
      </c>
      <c r="C391">
        <v>100.8572904</v>
      </c>
    </row>
    <row r="392" spans="2:3" x14ac:dyDescent="0.25">
      <c r="B392">
        <v>18.040770599999998</v>
      </c>
      <c r="C392">
        <v>103.7170868</v>
      </c>
    </row>
    <row r="393" spans="2:3" x14ac:dyDescent="0.25">
      <c r="B393">
        <v>8.4415584999999993</v>
      </c>
      <c r="C393">
        <v>99.938832000000005</v>
      </c>
    </row>
    <row r="394" spans="2:3" x14ac:dyDescent="0.25">
      <c r="B394">
        <v>13.542094199999999</v>
      </c>
      <c r="C394">
        <v>100.9615663</v>
      </c>
    </row>
    <row r="395" spans="2:3" x14ac:dyDescent="0.25">
      <c r="B395">
        <v>13.4323336</v>
      </c>
      <c r="C395">
        <v>101.00311000000001</v>
      </c>
    </row>
    <row r="396" spans="2:3" x14ac:dyDescent="0.25">
      <c r="B396">
        <v>7.8903549999999996</v>
      </c>
      <c r="C396">
        <v>98.390376399999994</v>
      </c>
    </row>
    <row r="397" spans="2:3" x14ac:dyDescent="0.25">
      <c r="B397">
        <v>7.8903869000000002</v>
      </c>
      <c r="C397">
        <v>98.390332200000003</v>
      </c>
    </row>
    <row r="398" spans="2:3" x14ac:dyDescent="0.25">
      <c r="B398">
        <v>17.588284000000002</v>
      </c>
      <c r="C398">
        <v>101.723997</v>
      </c>
    </row>
    <row r="399" spans="2:3" x14ac:dyDescent="0.25">
      <c r="B399">
        <v>8.5183473000000003</v>
      </c>
      <c r="C399">
        <v>98.288115000000005</v>
      </c>
    </row>
    <row r="400" spans="2:3" x14ac:dyDescent="0.25">
      <c r="B400">
        <v>8.0122544999999992</v>
      </c>
      <c r="C400">
        <v>98.316789499999999</v>
      </c>
    </row>
    <row r="401" spans="2:3" x14ac:dyDescent="0.25">
      <c r="B401">
        <v>18.055144200000001</v>
      </c>
      <c r="C401">
        <v>102.2823566</v>
      </c>
    </row>
    <row r="402" spans="2:3" x14ac:dyDescent="0.25">
      <c r="B402">
        <v>18.055144200000001</v>
      </c>
      <c r="C402">
        <v>102.2823566</v>
      </c>
    </row>
    <row r="403" spans="2:3" x14ac:dyDescent="0.25">
      <c r="B403">
        <v>8.0122544999999992</v>
      </c>
      <c r="C403">
        <v>98.316789499999999</v>
      </c>
    </row>
    <row r="404" spans="2:3" x14ac:dyDescent="0.25">
      <c r="B404">
        <v>7.9034011</v>
      </c>
      <c r="C404">
        <v>98.305863900000006</v>
      </c>
    </row>
    <row r="405" spans="2:3" x14ac:dyDescent="0.25">
      <c r="B405">
        <v>7.9034011</v>
      </c>
      <c r="C405">
        <v>98.305863900000006</v>
      </c>
    </row>
    <row r="406" spans="2:3" x14ac:dyDescent="0.25">
      <c r="B406">
        <v>8.0122544999999992</v>
      </c>
      <c r="C406">
        <v>98.316789499999999</v>
      </c>
    </row>
    <row r="407" spans="2:3" x14ac:dyDescent="0.25">
      <c r="B407">
        <v>13.125514600000001</v>
      </c>
      <c r="C407">
        <v>100.9856408</v>
      </c>
    </row>
    <row r="408" spans="2:3" x14ac:dyDescent="0.25">
      <c r="B408">
        <v>8.2679361</v>
      </c>
      <c r="C408">
        <v>98.333661300000003</v>
      </c>
    </row>
    <row r="409" spans="2:3" x14ac:dyDescent="0.25">
      <c r="B409">
        <v>8.3638256999999996</v>
      </c>
      <c r="C409">
        <v>98.751157500000005</v>
      </c>
    </row>
    <row r="410" spans="2:3" x14ac:dyDescent="0.25">
      <c r="B410">
        <v>8.3638256999999996</v>
      </c>
      <c r="C410">
        <v>98.751157500000005</v>
      </c>
    </row>
    <row r="411" spans="2:3" x14ac:dyDescent="0.25">
      <c r="B411">
        <v>11.4344777</v>
      </c>
      <c r="C411">
        <v>99.560884700000003</v>
      </c>
    </row>
    <row r="412" spans="2:3" x14ac:dyDescent="0.25">
      <c r="B412">
        <v>11.4344777</v>
      </c>
      <c r="C412">
        <v>99.560884700000003</v>
      </c>
    </row>
    <row r="413" spans="2:3" x14ac:dyDescent="0.25">
      <c r="B413">
        <v>12.779303799999999</v>
      </c>
      <c r="C413">
        <v>101.73028770000001</v>
      </c>
    </row>
    <row r="414" spans="2:3" x14ac:dyDescent="0.25">
      <c r="B414">
        <v>7.0095859999999997</v>
      </c>
      <c r="C414">
        <v>100.41318099999999</v>
      </c>
    </row>
    <row r="415" spans="2:3" x14ac:dyDescent="0.25">
      <c r="B415">
        <v>15.604183799999999</v>
      </c>
      <c r="C415">
        <v>105.0242121</v>
      </c>
    </row>
    <row r="416" spans="2:3" x14ac:dyDescent="0.25">
      <c r="B416">
        <v>12.6948363</v>
      </c>
      <c r="C416">
        <v>101.20016699999999</v>
      </c>
    </row>
    <row r="417" spans="2:3" x14ac:dyDescent="0.25">
      <c r="B417">
        <v>15.200799699999999</v>
      </c>
      <c r="C417">
        <v>105.377861</v>
      </c>
    </row>
    <row r="418" spans="2:3" x14ac:dyDescent="0.25">
      <c r="B418">
        <v>12.7349172</v>
      </c>
      <c r="C418">
        <v>101.130814</v>
      </c>
    </row>
    <row r="419" spans="2:3" x14ac:dyDescent="0.25">
      <c r="B419">
        <v>13.5678188</v>
      </c>
      <c r="C419">
        <v>100.9343513</v>
      </c>
    </row>
    <row r="420" spans="2:3" x14ac:dyDescent="0.25">
      <c r="B420">
        <v>12.9042876</v>
      </c>
      <c r="C420">
        <v>100.8961511</v>
      </c>
    </row>
    <row r="421" spans="2:3" x14ac:dyDescent="0.25">
      <c r="B421">
        <v>12.8921423</v>
      </c>
      <c r="C421">
        <v>100.8976636</v>
      </c>
    </row>
    <row r="422" spans="2:3" x14ac:dyDescent="0.25">
      <c r="B422">
        <v>12.9042876</v>
      </c>
      <c r="C422">
        <v>100.8961511</v>
      </c>
    </row>
    <row r="423" spans="2:3" x14ac:dyDescent="0.25">
      <c r="B423">
        <v>12.8921423</v>
      </c>
      <c r="C423">
        <v>100.8976636</v>
      </c>
    </row>
    <row r="424" spans="2:3" x14ac:dyDescent="0.25">
      <c r="B424">
        <v>13.026270999999999</v>
      </c>
      <c r="C424">
        <v>100.930719</v>
      </c>
    </row>
    <row r="425" spans="2:3" x14ac:dyDescent="0.25">
      <c r="B425">
        <v>13.026270999999999</v>
      </c>
      <c r="C425">
        <v>100.930719</v>
      </c>
    </row>
    <row r="426" spans="2:3" x14ac:dyDescent="0.25">
      <c r="B426">
        <v>13.026270999999999</v>
      </c>
      <c r="C426">
        <v>100.930719</v>
      </c>
    </row>
    <row r="427" spans="2:3" x14ac:dyDescent="0.25">
      <c r="B427">
        <v>12.950015799999999</v>
      </c>
      <c r="C427">
        <v>100.905557</v>
      </c>
    </row>
    <row r="428" spans="2:3" x14ac:dyDescent="0.25">
      <c r="B428">
        <v>12.950015799999999</v>
      </c>
      <c r="C428">
        <v>100.905557</v>
      </c>
    </row>
    <row r="429" spans="2:3" x14ac:dyDescent="0.25">
      <c r="B429">
        <v>19.400494399999999</v>
      </c>
      <c r="C429">
        <v>98.975338899999997</v>
      </c>
    </row>
    <row r="430" spans="2:3" x14ac:dyDescent="0.25">
      <c r="B430">
        <v>6.6322231</v>
      </c>
      <c r="C430">
        <v>100.06977879999999</v>
      </c>
    </row>
    <row r="431" spans="2:3" x14ac:dyDescent="0.25">
      <c r="B431">
        <v>6.6322231</v>
      </c>
      <c r="C431">
        <v>100.06977879999999</v>
      </c>
    </row>
    <row r="432" spans="2:3" x14ac:dyDescent="0.25">
      <c r="B432">
        <v>7.231001</v>
      </c>
      <c r="C432">
        <v>100.55919</v>
      </c>
    </row>
    <row r="433" spans="2:3" x14ac:dyDescent="0.25">
      <c r="B433">
        <v>7.231001</v>
      </c>
      <c r="C433">
        <v>100.55919</v>
      </c>
    </row>
    <row r="434" spans="2:3" x14ac:dyDescent="0.25">
      <c r="B434">
        <v>9.5167064000000003</v>
      </c>
      <c r="C434">
        <v>99.944973500000003</v>
      </c>
    </row>
    <row r="435" spans="2:3" x14ac:dyDescent="0.25">
      <c r="B435">
        <v>9.5167064000000003</v>
      </c>
      <c r="C435">
        <v>99.944973500000003</v>
      </c>
    </row>
    <row r="436" spans="2:3" x14ac:dyDescent="0.25">
      <c r="B436">
        <v>14.038468999999999</v>
      </c>
      <c r="C436">
        <v>99.517780000000002</v>
      </c>
    </row>
    <row r="437" spans="2:3" x14ac:dyDescent="0.25">
      <c r="B437">
        <v>7.5376532000000003</v>
      </c>
      <c r="C437">
        <v>100.0406831</v>
      </c>
    </row>
    <row r="438" spans="2:3" x14ac:dyDescent="0.25">
      <c r="B438">
        <v>6.8698058</v>
      </c>
      <c r="C438">
        <v>99.781656999999996</v>
      </c>
    </row>
    <row r="439" spans="2:3" x14ac:dyDescent="0.25">
      <c r="B439">
        <v>6.8698058</v>
      </c>
      <c r="C439">
        <v>99.781656999999996</v>
      </c>
    </row>
    <row r="440" spans="2:3" x14ac:dyDescent="0.25">
      <c r="B440">
        <v>12.771915099999999</v>
      </c>
      <c r="C440">
        <v>101.6511371</v>
      </c>
    </row>
    <row r="441" spans="2:3" x14ac:dyDescent="0.25">
      <c r="B441">
        <v>7.9101252999999998</v>
      </c>
      <c r="C441">
        <v>98.333144300000001</v>
      </c>
    </row>
    <row r="442" spans="2:3" x14ac:dyDescent="0.25">
      <c r="B442">
        <v>7.9101252999999998</v>
      </c>
      <c r="C442">
        <v>98.333144300000001</v>
      </c>
    </row>
    <row r="443" spans="2:3" x14ac:dyDescent="0.25">
      <c r="B443">
        <v>19.5172667</v>
      </c>
      <c r="C443">
        <v>100.2936813</v>
      </c>
    </row>
    <row r="444" spans="2:3" x14ac:dyDescent="0.25">
      <c r="B444">
        <v>14.0574362</v>
      </c>
      <c r="C444">
        <v>99.427038100000004</v>
      </c>
    </row>
    <row r="445" spans="2:3" x14ac:dyDescent="0.25">
      <c r="B445">
        <v>19.729956000000001</v>
      </c>
      <c r="C445">
        <v>99.140017200000003</v>
      </c>
    </row>
    <row r="446" spans="2:3" x14ac:dyDescent="0.25">
      <c r="B446">
        <v>17.801931199999999</v>
      </c>
      <c r="C446">
        <v>102.7616362</v>
      </c>
    </row>
    <row r="447" spans="2:3" x14ac:dyDescent="0.25">
      <c r="B447">
        <v>14.611482199999999</v>
      </c>
      <c r="C447">
        <v>103.0740165</v>
      </c>
    </row>
    <row r="448" spans="2:3" x14ac:dyDescent="0.25">
      <c r="B448">
        <v>6.7863959999999999</v>
      </c>
      <c r="C448">
        <v>100.452759</v>
      </c>
    </row>
    <row r="449" spans="2:3" x14ac:dyDescent="0.25">
      <c r="B449">
        <v>14.0894706</v>
      </c>
      <c r="C449">
        <v>99.288540800000007</v>
      </c>
    </row>
    <row r="450" spans="2:3" x14ac:dyDescent="0.25">
      <c r="B450">
        <v>8.0322171999999998</v>
      </c>
      <c r="C450">
        <v>100.3170125</v>
      </c>
    </row>
    <row r="451" spans="2:3" x14ac:dyDescent="0.25">
      <c r="B451">
        <v>13.389908</v>
      </c>
      <c r="C451">
        <v>99.996685299999996</v>
      </c>
    </row>
    <row r="452" spans="2:3" x14ac:dyDescent="0.25">
      <c r="B452">
        <v>17.887269</v>
      </c>
      <c r="C452">
        <v>102.766346</v>
      </c>
    </row>
    <row r="453" spans="2:3" x14ac:dyDescent="0.25">
      <c r="B453">
        <v>10.497377800000001</v>
      </c>
      <c r="C453">
        <v>99.163246999999998</v>
      </c>
    </row>
    <row r="454" spans="2:3" x14ac:dyDescent="0.25">
      <c r="B454">
        <v>6.6352848</v>
      </c>
      <c r="C454">
        <v>100.41249139999999</v>
      </c>
    </row>
    <row r="455" spans="2:3" x14ac:dyDescent="0.25">
      <c r="B455">
        <v>12.8425785</v>
      </c>
      <c r="C455">
        <v>99.929113999999998</v>
      </c>
    </row>
    <row r="456" spans="2:3" x14ac:dyDescent="0.25">
      <c r="B456">
        <v>10.592867999999999</v>
      </c>
      <c r="C456">
        <v>99.123378000000002</v>
      </c>
    </row>
    <row r="457" spans="2:3" x14ac:dyDescent="0.25">
      <c r="B457">
        <v>9.9707793999999996</v>
      </c>
      <c r="C457">
        <v>98.646107799999996</v>
      </c>
    </row>
    <row r="458" spans="2:3" x14ac:dyDescent="0.25">
      <c r="B458">
        <v>10.3551039</v>
      </c>
      <c r="C458">
        <v>99.116743999999997</v>
      </c>
    </row>
    <row r="459" spans="2:3" x14ac:dyDescent="0.25">
      <c r="B459">
        <v>8.4027191000000006</v>
      </c>
      <c r="C459">
        <v>98.453425999999993</v>
      </c>
    </row>
    <row r="460" spans="2:3" x14ac:dyDescent="0.25">
      <c r="B460">
        <v>8.2675517999999997</v>
      </c>
      <c r="C460">
        <v>98.333258299999997</v>
      </c>
    </row>
    <row r="461" spans="2:3" x14ac:dyDescent="0.25">
      <c r="B461">
        <v>8.2675517999999997</v>
      </c>
      <c r="C461">
        <v>98.333258299999997</v>
      </c>
    </row>
    <row r="462" spans="2:3" x14ac:dyDescent="0.25">
      <c r="B462">
        <v>8.4027191000000006</v>
      </c>
      <c r="C462">
        <v>98.453425999999993</v>
      </c>
    </row>
    <row r="463" spans="2:3" x14ac:dyDescent="0.25">
      <c r="B463">
        <v>6.8606075999999998</v>
      </c>
      <c r="C463">
        <v>100.0181278</v>
      </c>
    </row>
    <row r="464" spans="2:3" x14ac:dyDescent="0.25">
      <c r="B464">
        <v>6.5536089999999998</v>
      </c>
      <c r="C464">
        <v>101.2880609</v>
      </c>
    </row>
    <row r="465" spans="2:3" x14ac:dyDescent="0.25">
      <c r="B465">
        <v>6.0203030999999996</v>
      </c>
      <c r="C465">
        <v>101.95794359999999</v>
      </c>
    </row>
    <row r="466" spans="2:3" x14ac:dyDescent="0.25">
      <c r="B466">
        <v>6.0403659999999997</v>
      </c>
      <c r="C466">
        <v>101.987633</v>
      </c>
    </row>
    <row r="467" spans="2:3" x14ac:dyDescent="0.25">
      <c r="B467">
        <v>6.0203030999999996</v>
      </c>
      <c r="C467">
        <v>101.95794359999999</v>
      </c>
    </row>
    <row r="468" spans="2:3" x14ac:dyDescent="0.25">
      <c r="B468">
        <v>6.0403659999999997</v>
      </c>
      <c r="C468">
        <v>101.987633</v>
      </c>
    </row>
    <row r="469" spans="2:3" x14ac:dyDescent="0.25">
      <c r="B469">
        <v>6.4756067000000002</v>
      </c>
      <c r="C469">
        <v>101.4355408</v>
      </c>
    </row>
    <row r="470" spans="2:3" x14ac:dyDescent="0.25">
      <c r="B470">
        <v>6.5536089999999998</v>
      </c>
      <c r="C470">
        <v>101.2880609</v>
      </c>
    </row>
    <row r="471" spans="2:3" x14ac:dyDescent="0.25">
      <c r="B471">
        <v>7.3512956999999997</v>
      </c>
      <c r="C471">
        <v>100.1296547</v>
      </c>
    </row>
    <row r="472" spans="2:3" x14ac:dyDescent="0.25">
      <c r="B472">
        <v>9.4260876000000007</v>
      </c>
      <c r="C472">
        <v>99.1541292</v>
      </c>
    </row>
    <row r="473" spans="2:3" x14ac:dyDescent="0.25">
      <c r="B473">
        <v>10.3551039</v>
      </c>
      <c r="C473">
        <v>99.116743999999997</v>
      </c>
    </row>
    <row r="474" spans="2:3" x14ac:dyDescent="0.25">
      <c r="B474">
        <v>10.495668999999999</v>
      </c>
      <c r="C474">
        <v>99.120143999999996</v>
      </c>
    </row>
    <row r="475" spans="2:3" x14ac:dyDescent="0.25">
      <c r="B475">
        <v>10.592867999999999</v>
      </c>
      <c r="C475">
        <v>99.123378000000002</v>
      </c>
    </row>
    <row r="476" spans="2:3" x14ac:dyDescent="0.25">
      <c r="B476">
        <v>12.826533</v>
      </c>
      <c r="C476">
        <v>99.936098999999999</v>
      </c>
    </row>
    <row r="477" spans="2:3" x14ac:dyDescent="0.25">
      <c r="B477">
        <v>13.103811200000001</v>
      </c>
      <c r="C477">
        <v>99.9407231</v>
      </c>
    </row>
    <row r="478" spans="2:3" x14ac:dyDescent="0.25">
      <c r="B478">
        <v>13.443083400000001</v>
      </c>
      <c r="C478">
        <v>100.0703786</v>
      </c>
    </row>
    <row r="479" spans="2:3" x14ac:dyDescent="0.25">
      <c r="B479">
        <v>13.7196631</v>
      </c>
      <c r="C479">
        <v>100.4910577</v>
      </c>
    </row>
    <row r="480" spans="2:3" x14ac:dyDescent="0.25">
      <c r="B480">
        <v>13.5749136</v>
      </c>
      <c r="C480">
        <v>100.59158480000001</v>
      </c>
    </row>
    <row r="481" spans="2:3" x14ac:dyDescent="0.25">
      <c r="B481">
        <v>13.596628600000001</v>
      </c>
      <c r="C481">
        <v>100.6046702</v>
      </c>
    </row>
    <row r="482" spans="2:3" x14ac:dyDescent="0.25">
      <c r="B482">
        <v>13.5833897</v>
      </c>
      <c r="C482">
        <v>100.60715089999999</v>
      </c>
    </row>
    <row r="483" spans="2:3" x14ac:dyDescent="0.25">
      <c r="B483">
        <v>13.342105999999999</v>
      </c>
      <c r="C483">
        <v>100.99514600000001</v>
      </c>
    </row>
    <row r="484" spans="2:3" x14ac:dyDescent="0.25">
      <c r="B484">
        <v>13.073752300000001</v>
      </c>
      <c r="C484">
        <v>100.9210562</v>
      </c>
    </row>
    <row r="485" spans="2:3" x14ac:dyDescent="0.25">
      <c r="B485">
        <v>12.746724</v>
      </c>
      <c r="C485">
        <v>101.098677</v>
      </c>
    </row>
    <row r="486" spans="2:3" x14ac:dyDescent="0.25">
      <c r="B486">
        <v>12.695904199999999</v>
      </c>
      <c r="C486">
        <v>101.2871229</v>
      </c>
    </row>
    <row r="487" spans="2:3" x14ac:dyDescent="0.25">
      <c r="B487">
        <v>12.659734</v>
      </c>
      <c r="C487">
        <v>101.637799</v>
      </c>
    </row>
    <row r="488" spans="2:3" x14ac:dyDescent="0.25">
      <c r="B488">
        <v>13.3637078</v>
      </c>
      <c r="C488">
        <v>102.1923941</v>
      </c>
    </row>
    <row r="489" spans="2:3" x14ac:dyDescent="0.25">
      <c r="B489">
        <v>13.7023508</v>
      </c>
      <c r="C489">
        <v>102.5092301</v>
      </c>
    </row>
    <row r="490" spans="2:3" x14ac:dyDescent="0.25">
      <c r="B490">
        <v>14.684844</v>
      </c>
      <c r="C490">
        <v>104.3553067</v>
      </c>
    </row>
    <row r="491" spans="2:3" x14ac:dyDescent="0.25">
      <c r="B491">
        <v>14.7530296</v>
      </c>
      <c r="C491">
        <v>104.3619176</v>
      </c>
    </row>
    <row r="492" spans="2:3" x14ac:dyDescent="0.25">
      <c r="B492">
        <v>18.300155199999999</v>
      </c>
      <c r="C492">
        <v>103.301214</v>
      </c>
    </row>
    <row r="493" spans="2:3" x14ac:dyDescent="0.25">
      <c r="B493">
        <v>17.9685986</v>
      </c>
      <c r="C493">
        <v>103.0273852</v>
      </c>
    </row>
    <row r="494" spans="2:3" x14ac:dyDescent="0.25">
      <c r="B494">
        <v>17.879104600000002</v>
      </c>
      <c r="C494">
        <v>102.7493119</v>
      </c>
    </row>
    <row r="495" spans="2:3" x14ac:dyDescent="0.25">
      <c r="B495">
        <v>17.272893199999999</v>
      </c>
      <c r="C495">
        <v>101.1451702</v>
      </c>
    </row>
    <row r="496" spans="2:3" x14ac:dyDescent="0.25">
      <c r="B496">
        <v>13.685433</v>
      </c>
      <c r="C496">
        <v>99.456621600000005</v>
      </c>
    </row>
    <row r="497" spans="2:3" x14ac:dyDescent="0.25">
      <c r="B497">
        <v>9.5220906000000003</v>
      </c>
      <c r="C497">
        <v>100.0477128</v>
      </c>
    </row>
    <row r="498" spans="2:3" x14ac:dyDescent="0.25">
      <c r="B498">
        <v>8.2675517999999997</v>
      </c>
      <c r="C498">
        <v>98.333258299999997</v>
      </c>
    </row>
    <row r="499" spans="2:3" x14ac:dyDescent="0.25">
      <c r="B499">
        <v>7.8511883999999998</v>
      </c>
      <c r="C499">
        <v>98.353180399999999</v>
      </c>
    </row>
    <row r="500" spans="2:3" x14ac:dyDescent="0.25">
      <c r="B500">
        <v>7.8511883999999998</v>
      </c>
      <c r="C500">
        <v>98.353180399999999</v>
      </c>
    </row>
    <row r="501" spans="2:3" x14ac:dyDescent="0.25">
      <c r="B501">
        <v>8.2675517999999997</v>
      </c>
      <c r="C501">
        <v>98.333258299999997</v>
      </c>
    </row>
    <row r="502" spans="2:3" x14ac:dyDescent="0.25">
      <c r="B502">
        <v>6.8606075999999998</v>
      </c>
      <c r="C502">
        <v>100.0181278</v>
      </c>
    </row>
    <row r="503" spans="2:3" x14ac:dyDescent="0.25">
      <c r="B503">
        <v>13.073752300000001</v>
      </c>
      <c r="C503">
        <v>100.9210562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8"/>
  <sheetViews>
    <sheetView workbookViewId="0">
      <selection activeCell="B1" sqref="B1:B1048576"/>
    </sheetView>
  </sheetViews>
  <sheetFormatPr defaultRowHeight="13.8" x14ac:dyDescent="0.25"/>
  <cols>
    <col min="1" max="1" width="51.59765625" bestFit="1" customWidth="1"/>
    <col min="2" max="2" width="11.8984375" bestFit="1" customWidth="1"/>
    <col min="3" max="3" width="10.898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2900</v>
      </c>
      <c r="B2">
        <v>99.220399600000107</v>
      </c>
      <c r="C2">
        <v>10.436424499999999</v>
      </c>
    </row>
    <row r="3" spans="1:3" x14ac:dyDescent="0.25">
      <c r="A3" t="s">
        <v>2901</v>
      </c>
      <c r="B3">
        <v>99.240397000000002</v>
      </c>
      <c r="C3">
        <v>10.388545000000001</v>
      </c>
    </row>
    <row r="4" spans="1:3" x14ac:dyDescent="0.25">
      <c r="A4" t="s">
        <v>2902</v>
      </c>
      <c r="B4">
        <v>99.096840700000001</v>
      </c>
      <c r="C4">
        <v>10.1458706</v>
      </c>
    </row>
    <row r="5" spans="1:3" x14ac:dyDescent="0.25">
      <c r="A5" t="s">
        <v>2789</v>
      </c>
      <c r="B5">
        <v>99.096704200000005</v>
      </c>
      <c r="C5">
        <v>10.1460677</v>
      </c>
    </row>
    <row r="6" spans="1:3" x14ac:dyDescent="0.25">
      <c r="A6" t="s">
        <v>2903</v>
      </c>
      <c r="B6">
        <v>99.179190699999893</v>
      </c>
      <c r="C6">
        <v>10.5008578</v>
      </c>
    </row>
    <row r="7" spans="1:3" x14ac:dyDescent="0.25">
      <c r="A7" t="s">
        <v>2904</v>
      </c>
      <c r="B7">
        <v>98.999306299999901</v>
      </c>
      <c r="C7">
        <v>9.9759390000000003</v>
      </c>
    </row>
    <row r="8" spans="1:3" x14ac:dyDescent="0.25">
      <c r="A8" t="s">
        <v>2905</v>
      </c>
      <c r="B8">
        <v>99.111019799999994</v>
      </c>
      <c r="C8">
        <v>9.9538373999999994</v>
      </c>
    </row>
    <row r="9" spans="1:3" x14ac:dyDescent="0.25">
      <c r="A9" t="s">
        <v>2790</v>
      </c>
      <c r="B9">
        <v>99.099941299999998</v>
      </c>
      <c r="C9">
        <v>10.226021299999999</v>
      </c>
    </row>
    <row r="10" spans="1:3" x14ac:dyDescent="0.25">
      <c r="A10" t="s">
        <v>2906</v>
      </c>
      <c r="B10">
        <v>99.793196199999997</v>
      </c>
      <c r="C10">
        <v>11.896111100000001</v>
      </c>
    </row>
    <row r="11" spans="1:3" x14ac:dyDescent="0.25">
      <c r="A11" t="s">
        <v>2791</v>
      </c>
      <c r="B11">
        <v>99.409149600000006</v>
      </c>
      <c r="C11">
        <v>11.217361199999999</v>
      </c>
    </row>
    <row r="12" spans="1:3" x14ac:dyDescent="0.25">
      <c r="A12" t="s">
        <v>2792</v>
      </c>
      <c r="B12">
        <v>100.573745</v>
      </c>
      <c r="C12">
        <v>13.769814200000001</v>
      </c>
    </row>
    <row r="13" spans="1:3" x14ac:dyDescent="0.25">
      <c r="A13" t="s">
        <v>2793</v>
      </c>
      <c r="B13">
        <v>100.63518670000001</v>
      </c>
      <c r="C13">
        <v>14.124700199999999</v>
      </c>
    </row>
    <row r="14" spans="1:3" x14ac:dyDescent="0.25">
      <c r="A14" t="s">
        <v>2794</v>
      </c>
      <c r="B14">
        <v>100.6154222</v>
      </c>
      <c r="C14">
        <v>13.8623464</v>
      </c>
    </row>
    <row r="15" spans="1:3" x14ac:dyDescent="0.25">
      <c r="A15" t="s">
        <v>2795</v>
      </c>
      <c r="B15">
        <v>101.0156001</v>
      </c>
      <c r="C15">
        <v>13.1175596</v>
      </c>
    </row>
    <row r="16" spans="1:3" x14ac:dyDescent="0.25">
      <c r="A16" t="s">
        <v>2796</v>
      </c>
      <c r="B16">
        <v>100.328969</v>
      </c>
      <c r="C16">
        <v>13.9097539</v>
      </c>
    </row>
    <row r="17" spans="1:3" x14ac:dyDescent="0.25">
      <c r="A17" t="s">
        <v>2794</v>
      </c>
      <c r="B17">
        <v>100.6403301</v>
      </c>
      <c r="C17">
        <v>14.1483387</v>
      </c>
    </row>
    <row r="18" spans="1:3" x14ac:dyDescent="0.25">
      <c r="A18" t="s">
        <v>2907</v>
      </c>
      <c r="B18">
        <v>100.5736117</v>
      </c>
      <c r="C18">
        <v>13.769299</v>
      </c>
    </row>
    <row r="19" spans="1:3" x14ac:dyDescent="0.25">
      <c r="A19" t="s">
        <v>2797</v>
      </c>
      <c r="B19">
        <v>100.6916112</v>
      </c>
      <c r="C19">
        <v>13.720739399999999</v>
      </c>
    </row>
    <row r="20" spans="1:3" x14ac:dyDescent="0.25">
      <c r="A20" t="s">
        <v>2798</v>
      </c>
      <c r="B20">
        <v>100.394555</v>
      </c>
      <c r="C20">
        <v>13.725436999999999</v>
      </c>
    </row>
    <row r="21" spans="1:3" x14ac:dyDescent="0.25">
      <c r="A21" t="s">
        <v>2908</v>
      </c>
      <c r="B21">
        <v>100.5737713</v>
      </c>
      <c r="C21">
        <v>13.770022300000001</v>
      </c>
    </row>
    <row r="22" spans="1:3" x14ac:dyDescent="0.25">
      <c r="A22" t="s">
        <v>2909</v>
      </c>
      <c r="B22">
        <v>103.21101040000001</v>
      </c>
      <c r="C22">
        <v>15.5628715</v>
      </c>
    </row>
    <row r="23" spans="1:3" x14ac:dyDescent="0.25">
      <c r="A23" t="s">
        <v>2910</v>
      </c>
      <c r="B23">
        <v>103.440556</v>
      </c>
      <c r="C23">
        <v>15.583216999999999</v>
      </c>
    </row>
    <row r="24" spans="1:3" x14ac:dyDescent="0.25">
      <c r="A24" t="s">
        <v>2911</v>
      </c>
      <c r="B24">
        <v>103.2753427</v>
      </c>
      <c r="C24">
        <v>15.704821300000001</v>
      </c>
    </row>
    <row r="25" spans="1:3" x14ac:dyDescent="0.25">
      <c r="A25" t="s">
        <v>2912</v>
      </c>
      <c r="B25">
        <v>103.19703079999999</v>
      </c>
      <c r="C25">
        <v>15.3882425</v>
      </c>
    </row>
    <row r="26" spans="1:3" x14ac:dyDescent="0.25">
      <c r="A26" t="s">
        <v>2913</v>
      </c>
      <c r="B26">
        <v>103.2792678</v>
      </c>
      <c r="C26">
        <v>15.2957763</v>
      </c>
    </row>
    <row r="27" spans="1:3" x14ac:dyDescent="0.25">
      <c r="A27" t="s">
        <v>2914</v>
      </c>
      <c r="B27">
        <v>103.1337185</v>
      </c>
      <c r="C27">
        <v>15.011710900000001</v>
      </c>
    </row>
    <row r="28" spans="1:3" x14ac:dyDescent="0.25">
      <c r="A28" t="s">
        <v>2915</v>
      </c>
      <c r="B28">
        <v>102.9103029</v>
      </c>
      <c r="C28">
        <v>15.8815258</v>
      </c>
    </row>
    <row r="29" spans="1:3" x14ac:dyDescent="0.25">
      <c r="A29" t="s">
        <v>251</v>
      </c>
      <c r="B29">
        <v>102.5886491</v>
      </c>
      <c r="C29">
        <v>17.9512489</v>
      </c>
    </row>
    <row r="30" spans="1:3" x14ac:dyDescent="0.25">
      <c r="A30" t="s">
        <v>251</v>
      </c>
      <c r="B30">
        <v>102.56946000000001</v>
      </c>
      <c r="C30">
        <v>17.9568911</v>
      </c>
    </row>
    <row r="31" spans="1:3" x14ac:dyDescent="0.25">
      <c r="A31" t="s">
        <v>2916</v>
      </c>
      <c r="B31">
        <v>102.80923199999999</v>
      </c>
      <c r="C31">
        <v>17.919764000000001</v>
      </c>
    </row>
    <row r="32" spans="1:3" x14ac:dyDescent="0.25">
      <c r="A32" t="s">
        <v>2917</v>
      </c>
      <c r="B32">
        <v>102.6729442</v>
      </c>
      <c r="C32">
        <v>17.5666707</v>
      </c>
    </row>
    <row r="33" spans="1:3" x14ac:dyDescent="0.25">
      <c r="A33" t="s">
        <v>2918</v>
      </c>
      <c r="B33">
        <v>102.74938179999999</v>
      </c>
      <c r="C33">
        <v>17.8620375</v>
      </c>
    </row>
    <row r="34" spans="1:3" x14ac:dyDescent="0.25">
      <c r="A34" t="s">
        <v>607</v>
      </c>
      <c r="B34">
        <v>102.62334370000001</v>
      </c>
      <c r="C34">
        <v>17.969836999999998</v>
      </c>
    </row>
    <row r="35" spans="1:3" x14ac:dyDescent="0.25">
      <c r="A35" t="s">
        <v>604</v>
      </c>
      <c r="B35">
        <v>102.7672779</v>
      </c>
      <c r="C35">
        <v>17.7754619</v>
      </c>
    </row>
    <row r="36" spans="1:3" x14ac:dyDescent="0.25">
      <c r="A36" t="s">
        <v>2919</v>
      </c>
      <c r="B36">
        <v>102.46168160000001</v>
      </c>
      <c r="C36">
        <v>17.879442399999999</v>
      </c>
    </row>
    <row r="37" spans="1:3" x14ac:dyDescent="0.25">
      <c r="A37" t="s">
        <v>603</v>
      </c>
      <c r="B37">
        <v>102.8002384</v>
      </c>
      <c r="C37">
        <v>17.5876552</v>
      </c>
    </row>
    <row r="38" spans="1:3" x14ac:dyDescent="0.25">
      <c r="A38" t="s">
        <v>2920</v>
      </c>
      <c r="B38">
        <v>102.67055860000001</v>
      </c>
      <c r="C38">
        <v>17.7995111</v>
      </c>
    </row>
    <row r="39" spans="1:3" x14ac:dyDescent="0.25">
      <c r="A39" t="s">
        <v>251</v>
      </c>
      <c r="B39">
        <v>102.9456674</v>
      </c>
      <c r="C39">
        <v>16.486070099999999</v>
      </c>
    </row>
    <row r="40" spans="1:3" x14ac:dyDescent="0.25">
      <c r="A40" t="s">
        <v>2799</v>
      </c>
      <c r="B40">
        <v>102.91763349999999</v>
      </c>
      <c r="C40">
        <v>16.530055600000001</v>
      </c>
    </row>
    <row r="41" spans="1:3" x14ac:dyDescent="0.25">
      <c r="A41" t="s">
        <v>2921</v>
      </c>
      <c r="B41">
        <v>103.0462173</v>
      </c>
      <c r="C41">
        <v>16.4396469</v>
      </c>
    </row>
    <row r="42" spans="1:3" x14ac:dyDescent="0.25">
      <c r="A42" t="s">
        <v>2922</v>
      </c>
      <c r="B42">
        <v>103.03162709999999</v>
      </c>
      <c r="C42">
        <v>16.7042459</v>
      </c>
    </row>
    <row r="43" spans="1:3" x14ac:dyDescent="0.25">
      <c r="A43" t="s">
        <v>2923</v>
      </c>
      <c r="B43">
        <v>103.0729221</v>
      </c>
      <c r="C43">
        <v>16.7037616</v>
      </c>
    </row>
    <row r="44" spans="1:3" x14ac:dyDescent="0.25">
      <c r="A44" t="s">
        <v>2924</v>
      </c>
      <c r="B44">
        <v>102.945555</v>
      </c>
      <c r="C44">
        <v>16.486049000000001</v>
      </c>
    </row>
    <row r="45" spans="1:3" x14ac:dyDescent="0.25">
      <c r="A45" t="s">
        <v>50</v>
      </c>
      <c r="B45">
        <v>103.05873990000001</v>
      </c>
      <c r="C45">
        <v>16.568254700000001</v>
      </c>
    </row>
    <row r="46" spans="1:3" x14ac:dyDescent="0.25">
      <c r="A46" t="s">
        <v>2925</v>
      </c>
      <c r="B46">
        <v>103.07784270000001</v>
      </c>
      <c r="C46">
        <v>16.4192012</v>
      </c>
    </row>
    <row r="47" spans="1:3" x14ac:dyDescent="0.25">
      <c r="A47" t="s">
        <v>2926</v>
      </c>
      <c r="B47">
        <v>103.08916720000001</v>
      </c>
      <c r="C47">
        <v>16.7553147</v>
      </c>
    </row>
    <row r="48" spans="1:3" x14ac:dyDescent="0.25">
      <c r="A48" t="s">
        <v>2927</v>
      </c>
      <c r="B48">
        <v>102.1776388</v>
      </c>
      <c r="C48">
        <v>16.8401979</v>
      </c>
    </row>
    <row r="49" spans="1:3" x14ac:dyDescent="0.25">
      <c r="A49" t="s">
        <v>87</v>
      </c>
      <c r="B49">
        <v>102.29094790000001</v>
      </c>
      <c r="C49">
        <v>16.979304500000001</v>
      </c>
    </row>
    <row r="50" spans="1:3" x14ac:dyDescent="0.25">
      <c r="A50" t="s">
        <v>2928</v>
      </c>
      <c r="B50">
        <v>102.200667</v>
      </c>
      <c r="C50">
        <v>16.8843511</v>
      </c>
    </row>
    <row r="51" spans="1:3" x14ac:dyDescent="0.25">
      <c r="A51" t="s">
        <v>2929</v>
      </c>
      <c r="B51">
        <v>102.385035</v>
      </c>
      <c r="C51">
        <v>16.655018599999998</v>
      </c>
    </row>
    <row r="52" spans="1:3" x14ac:dyDescent="0.25">
      <c r="A52" t="s">
        <v>2930</v>
      </c>
      <c r="B52">
        <v>102.58823390000001</v>
      </c>
      <c r="C52">
        <v>16.928518</v>
      </c>
    </row>
    <row r="53" spans="1:3" x14ac:dyDescent="0.25">
      <c r="A53" t="s">
        <v>2931</v>
      </c>
      <c r="B53">
        <v>102.85263329999999</v>
      </c>
      <c r="C53">
        <v>16.428976299999999</v>
      </c>
    </row>
    <row r="54" spans="1:3" x14ac:dyDescent="0.25">
      <c r="A54" t="s">
        <v>2932</v>
      </c>
      <c r="B54">
        <v>102.1040713</v>
      </c>
      <c r="C54">
        <v>16.560234300000001</v>
      </c>
    </row>
    <row r="55" spans="1:3" x14ac:dyDescent="0.25">
      <c r="A55" t="s">
        <v>2933</v>
      </c>
      <c r="B55">
        <v>102.8039397</v>
      </c>
      <c r="C55">
        <v>16.678543300000001</v>
      </c>
    </row>
    <row r="56" spans="1:3" x14ac:dyDescent="0.25">
      <c r="A56" t="s">
        <v>2934</v>
      </c>
      <c r="B56">
        <v>102.1028385</v>
      </c>
      <c r="C56">
        <v>16.544030800000002</v>
      </c>
    </row>
    <row r="57" spans="1:3" x14ac:dyDescent="0.25">
      <c r="A57" t="s">
        <v>2800</v>
      </c>
      <c r="B57">
        <v>102.80396930000001</v>
      </c>
      <c r="C57">
        <v>16.678447899999998</v>
      </c>
    </row>
    <row r="58" spans="1:3" x14ac:dyDescent="0.25">
      <c r="A58" t="s">
        <v>251</v>
      </c>
      <c r="B58">
        <v>100.0690039</v>
      </c>
      <c r="C58">
        <v>17.2897231</v>
      </c>
    </row>
    <row r="59" spans="1:3" x14ac:dyDescent="0.25">
      <c r="A59" t="s">
        <v>251</v>
      </c>
      <c r="B59">
        <v>100.0575072</v>
      </c>
      <c r="C59">
        <v>17.204754600000001</v>
      </c>
    </row>
    <row r="60" spans="1:3" x14ac:dyDescent="0.25">
      <c r="A60" t="s">
        <v>251</v>
      </c>
      <c r="B60">
        <v>99.703619000000003</v>
      </c>
      <c r="C60">
        <v>16.212012000000001</v>
      </c>
    </row>
    <row r="61" spans="1:3" x14ac:dyDescent="0.25">
      <c r="A61" t="s">
        <v>251</v>
      </c>
      <c r="B61">
        <v>99.800049299999998</v>
      </c>
      <c r="C61">
        <v>16.1672276</v>
      </c>
    </row>
    <row r="62" spans="1:3" x14ac:dyDescent="0.25">
      <c r="A62" t="s">
        <v>251</v>
      </c>
      <c r="B62">
        <v>99.888351999999898</v>
      </c>
      <c r="C62">
        <v>16.096154299999998</v>
      </c>
    </row>
    <row r="63" spans="1:3" x14ac:dyDescent="0.25">
      <c r="A63" t="s">
        <v>251</v>
      </c>
      <c r="B63">
        <v>100.094538</v>
      </c>
      <c r="C63">
        <v>17.442114499999999</v>
      </c>
    </row>
    <row r="64" spans="1:3" x14ac:dyDescent="0.25">
      <c r="A64" t="s">
        <v>251</v>
      </c>
      <c r="B64">
        <v>100.1188734</v>
      </c>
      <c r="C64">
        <v>15.9695266</v>
      </c>
    </row>
    <row r="65" spans="1:3" x14ac:dyDescent="0.25">
      <c r="A65" t="s">
        <v>2932</v>
      </c>
      <c r="B65">
        <v>100.3564633</v>
      </c>
      <c r="C65">
        <v>16.908016199999999</v>
      </c>
    </row>
    <row r="66" spans="1:3" x14ac:dyDescent="0.25">
      <c r="A66" t="s">
        <v>2935</v>
      </c>
      <c r="B66">
        <v>100.2341237</v>
      </c>
      <c r="C66">
        <v>17.4839339</v>
      </c>
    </row>
    <row r="67" spans="1:3" x14ac:dyDescent="0.25">
      <c r="A67" t="s">
        <v>251</v>
      </c>
      <c r="B67">
        <v>101.0383295</v>
      </c>
      <c r="C67">
        <v>16.7695498</v>
      </c>
    </row>
    <row r="68" spans="1:3" x14ac:dyDescent="0.25">
      <c r="A68" t="s">
        <v>251</v>
      </c>
      <c r="B68">
        <v>98.636765199999999</v>
      </c>
      <c r="C68">
        <v>18.063458399999998</v>
      </c>
    </row>
    <row r="69" spans="1:3" x14ac:dyDescent="0.25">
      <c r="A69" t="s">
        <v>251</v>
      </c>
      <c r="B69">
        <v>98.781723999999898</v>
      </c>
      <c r="C69">
        <v>18.423807100000001</v>
      </c>
    </row>
    <row r="70" spans="1:3" x14ac:dyDescent="0.25">
      <c r="A70" t="s">
        <v>251</v>
      </c>
      <c r="B70">
        <v>98.740179600000005</v>
      </c>
      <c r="C70">
        <v>18.427955900000001</v>
      </c>
    </row>
    <row r="71" spans="1:3" x14ac:dyDescent="0.25">
      <c r="A71" t="s">
        <v>251</v>
      </c>
      <c r="B71">
        <v>98.878408500000006</v>
      </c>
      <c r="C71">
        <v>18.571930399999999</v>
      </c>
    </row>
    <row r="72" spans="1:3" x14ac:dyDescent="0.25">
      <c r="A72" t="s">
        <v>50</v>
      </c>
      <c r="B72">
        <v>98.709481999999994</v>
      </c>
      <c r="C72">
        <v>18.420017999999999</v>
      </c>
    </row>
    <row r="73" spans="1:3" x14ac:dyDescent="0.25">
      <c r="A73" t="s">
        <v>251</v>
      </c>
      <c r="B73">
        <v>98.812563499999996</v>
      </c>
      <c r="C73">
        <v>18.493113000000001</v>
      </c>
    </row>
    <row r="74" spans="1:3" x14ac:dyDescent="0.25">
      <c r="A74" t="s">
        <v>2936</v>
      </c>
      <c r="B74">
        <v>98.740095199999999</v>
      </c>
      <c r="C74">
        <v>18.427951700000001</v>
      </c>
    </row>
    <row r="75" spans="1:3" x14ac:dyDescent="0.25">
      <c r="A75" t="s">
        <v>2801</v>
      </c>
      <c r="B75">
        <v>98.678748999999897</v>
      </c>
      <c r="C75">
        <v>18.342794000000001</v>
      </c>
    </row>
    <row r="76" spans="1:3" x14ac:dyDescent="0.25">
      <c r="A76" t="s">
        <v>2937</v>
      </c>
      <c r="B76">
        <v>98.861215999999999</v>
      </c>
      <c r="C76">
        <v>18.615212499999998</v>
      </c>
    </row>
    <row r="77" spans="1:3" x14ac:dyDescent="0.25">
      <c r="A77" t="s">
        <v>2802</v>
      </c>
      <c r="B77">
        <v>98.976445799999993</v>
      </c>
      <c r="C77">
        <v>18.549559899999998</v>
      </c>
    </row>
    <row r="78" spans="1:3" x14ac:dyDescent="0.25">
      <c r="A78" t="s">
        <v>2803</v>
      </c>
      <c r="B78">
        <v>99.129772499999902</v>
      </c>
      <c r="C78">
        <v>16.877884600000002</v>
      </c>
    </row>
    <row r="79" spans="1:3" x14ac:dyDescent="0.25">
      <c r="A79" t="s">
        <v>2804</v>
      </c>
      <c r="B79">
        <v>99.116090700000001</v>
      </c>
      <c r="C79">
        <v>16.852787200000002</v>
      </c>
    </row>
    <row r="80" spans="1:3" x14ac:dyDescent="0.25">
      <c r="A80" t="s">
        <v>2805</v>
      </c>
      <c r="B80">
        <v>99.044442700000005</v>
      </c>
      <c r="C80">
        <v>16.803734800000001</v>
      </c>
    </row>
    <row r="81" spans="1:3" x14ac:dyDescent="0.25">
      <c r="A81" t="s">
        <v>2806</v>
      </c>
      <c r="B81">
        <v>99.113325500000002</v>
      </c>
      <c r="C81">
        <v>16.843679900000001</v>
      </c>
    </row>
    <row r="82" spans="1:3" x14ac:dyDescent="0.25">
      <c r="A82" t="s">
        <v>251</v>
      </c>
      <c r="B82">
        <v>99.334582800000007</v>
      </c>
      <c r="C82">
        <v>16.2078062</v>
      </c>
    </row>
    <row r="83" spans="1:3" x14ac:dyDescent="0.25">
      <c r="A83" t="s">
        <v>2807</v>
      </c>
      <c r="B83">
        <v>98.608280599999901</v>
      </c>
      <c r="C83">
        <v>16.617765500000001</v>
      </c>
    </row>
    <row r="84" spans="1:3" x14ac:dyDescent="0.25">
      <c r="A84" t="s">
        <v>251</v>
      </c>
      <c r="B84">
        <v>99.478124699999995</v>
      </c>
      <c r="C84">
        <v>16.524634899999999</v>
      </c>
    </row>
    <row r="85" spans="1:3" x14ac:dyDescent="0.25">
      <c r="A85" t="s">
        <v>2938</v>
      </c>
      <c r="B85">
        <v>99.126219000000006</v>
      </c>
      <c r="C85">
        <v>17.2012654</v>
      </c>
    </row>
    <row r="86" spans="1:3" x14ac:dyDescent="0.25">
      <c r="A86" t="s">
        <v>2808</v>
      </c>
      <c r="B86">
        <v>99.707294899999994</v>
      </c>
      <c r="C86">
        <v>16.761902899999999</v>
      </c>
    </row>
    <row r="87" spans="1:3" x14ac:dyDescent="0.25">
      <c r="A87" t="s">
        <v>2939</v>
      </c>
      <c r="B87">
        <v>99.854438500000001</v>
      </c>
      <c r="C87">
        <v>17.1533224</v>
      </c>
    </row>
    <row r="88" spans="1:3" x14ac:dyDescent="0.25">
      <c r="A88" t="s">
        <v>50</v>
      </c>
      <c r="B88">
        <v>100.10098290000001</v>
      </c>
      <c r="C88">
        <v>15.707230300000001</v>
      </c>
    </row>
    <row r="89" spans="1:3" x14ac:dyDescent="0.25">
      <c r="A89" t="s">
        <v>251</v>
      </c>
      <c r="B89">
        <v>99.660036300000002</v>
      </c>
      <c r="C89">
        <v>15.120961899999999</v>
      </c>
    </row>
    <row r="90" spans="1:3" x14ac:dyDescent="0.25">
      <c r="A90" t="s">
        <v>251</v>
      </c>
      <c r="B90">
        <v>100.1477168</v>
      </c>
      <c r="C90">
        <v>15.3978641</v>
      </c>
    </row>
    <row r="91" spans="1:3" x14ac:dyDescent="0.25">
      <c r="A91" t="s">
        <v>251</v>
      </c>
      <c r="B91">
        <v>99.992179699999994</v>
      </c>
      <c r="C91">
        <v>15.065647500000001</v>
      </c>
    </row>
    <row r="92" spans="1:3" x14ac:dyDescent="0.25">
      <c r="A92" t="s">
        <v>251</v>
      </c>
      <c r="B92">
        <v>100.14500200000001</v>
      </c>
      <c r="C92">
        <v>15.4586571</v>
      </c>
    </row>
    <row r="93" spans="1:3" x14ac:dyDescent="0.25">
      <c r="A93" t="s">
        <v>251</v>
      </c>
      <c r="B93">
        <v>100.133616</v>
      </c>
      <c r="C93">
        <v>15.190844999999999</v>
      </c>
    </row>
    <row r="94" spans="1:3" x14ac:dyDescent="0.25">
      <c r="A94" t="s">
        <v>251</v>
      </c>
      <c r="B94">
        <v>100.0687585</v>
      </c>
      <c r="C94">
        <v>15.712707699999999</v>
      </c>
    </row>
    <row r="95" spans="1:3" x14ac:dyDescent="0.25">
      <c r="A95" t="s">
        <v>2940</v>
      </c>
      <c r="B95">
        <v>100.17087600000001</v>
      </c>
      <c r="C95">
        <v>14.393026900000001</v>
      </c>
    </row>
    <row r="96" spans="1:3" x14ac:dyDescent="0.25">
      <c r="A96" t="s">
        <v>251</v>
      </c>
      <c r="B96">
        <v>100.5269969</v>
      </c>
      <c r="C96">
        <v>14.4848465</v>
      </c>
    </row>
    <row r="97" spans="1:3" x14ac:dyDescent="0.25">
      <c r="A97" t="s">
        <v>2941</v>
      </c>
      <c r="B97">
        <v>100.5673893</v>
      </c>
      <c r="C97">
        <v>14.417869</v>
      </c>
    </row>
    <row r="98" spans="1:3" x14ac:dyDescent="0.25">
      <c r="A98" t="s">
        <v>2942</v>
      </c>
      <c r="B98">
        <v>100.84963999999999</v>
      </c>
      <c r="C98">
        <v>13.698729999999999</v>
      </c>
    </row>
    <row r="99" spans="1:3" x14ac:dyDescent="0.25">
      <c r="A99" t="s">
        <v>2809</v>
      </c>
      <c r="B99">
        <v>101.7153773</v>
      </c>
      <c r="C99">
        <v>13.9505512</v>
      </c>
    </row>
    <row r="100" spans="1:3" x14ac:dyDescent="0.25">
      <c r="A100" t="s">
        <v>2810</v>
      </c>
      <c r="B100">
        <v>101.8211992</v>
      </c>
      <c r="C100">
        <v>13.978332699999999</v>
      </c>
    </row>
    <row r="101" spans="1:3" x14ac:dyDescent="0.25">
      <c r="A101" t="s">
        <v>2811</v>
      </c>
      <c r="B101">
        <v>101.871566</v>
      </c>
      <c r="C101">
        <v>13.773892999999999</v>
      </c>
    </row>
    <row r="102" spans="1:3" x14ac:dyDescent="0.25">
      <c r="A102" t="s">
        <v>2812</v>
      </c>
      <c r="B102">
        <v>102.04560240000001</v>
      </c>
      <c r="C102">
        <v>13.8410043</v>
      </c>
    </row>
    <row r="103" spans="1:3" x14ac:dyDescent="0.25">
      <c r="A103" t="s">
        <v>2813</v>
      </c>
      <c r="B103">
        <v>101.8770313</v>
      </c>
      <c r="C103">
        <v>14.1367124</v>
      </c>
    </row>
    <row r="104" spans="1:3" x14ac:dyDescent="0.25">
      <c r="A104" t="s">
        <v>2814</v>
      </c>
      <c r="B104">
        <v>101.001707</v>
      </c>
      <c r="C104">
        <v>13.423069</v>
      </c>
    </row>
    <row r="105" spans="1:3" x14ac:dyDescent="0.25">
      <c r="A105" t="s">
        <v>2815</v>
      </c>
      <c r="B105">
        <v>101.1625177</v>
      </c>
      <c r="C105">
        <v>13.1235971</v>
      </c>
    </row>
    <row r="106" spans="1:3" x14ac:dyDescent="0.25">
      <c r="A106" t="s">
        <v>2816</v>
      </c>
      <c r="B106">
        <v>101.123762</v>
      </c>
      <c r="C106">
        <v>13.584289999999999</v>
      </c>
    </row>
    <row r="107" spans="1:3" x14ac:dyDescent="0.25">
      <c r="A107" t="s">
        <v>2817</v>
      </c>
      <c r="B107">
        <v>101.0805749</v>
      </c>
      <c r="C107">
        <v>13.682622500000001</v>
      </c>
    </row>
    <row r="108" spans="1:3" x14ac:dyDescent="0.25">
      <c r="A108" t="s">
        <v>2818</v>
      </c>
      <c r="B108">
        <v>101.150434</v>
      </c>
      <c r="C108">
        <v>13.229228000000001</v>
      </c>
    </row>
    <row r="109" spans="1:3" x14ac:dyDescent="0.25">
      <c r="A109" t="s">
        <v>2819</v>
      </c>
      <c r="B109">
        <v>101.2520526</v>
      </c>
      <c r="C109">
        <v>12.6881612</v>
      </c>
    </row>
    <row r="110" spans="1:3" x14ac:dyDescent="0.25">
      <c r="A110" t="s">
        <v>2820</v>
      </c>
      <c r="B110">
        <v>101.3244735</v>
      </c>
      <c r="C110">
        <v>12.659424</v>
      </c>
    </row>
    <row r="111" spans="1:3" x14ac:dyDescent="0.25">
      <c r="A111" t="s">
        <v>2821</v>
      </c>
      <c r="B111">
        <v>100.8927934</v>
      </c>
      <c r="C111">
        <v>12.736234</v>
      </c>
    </row>
    <row r="112" spans="1:3" x14ac:dyDescent="0.25">
      <c r="A112" t="s">
        <v>2822</v>
      </c>
      <c r="B112">
        <v>100.9094281</v>
      </c>
      <c r="C112">
        <v>12.8464645</v>
      </c>
    </row>
    <row r="113" spans="1:3" x14ac:dyDescent="0.25">
      <c r="A113" t="s">
        <v>2823</v>
      </c>
      <c r="B113">
        <v>101.842033</v>
      </c>
      <c r="C113">
        <v>12.771839999999999</v>
      </c>
    </row>
    <row r="114" spans="1:3" x14ac:dyDescent="0.25">
      <c r="A114" t="s">
        <v>2824</v>
      </c>
      <c r="B114">
        <v>100.24523499999999</v>
      </c>
      <c r="C114">
        <v>13.547027999999999</v>
      </c>
    </row>
    <row r="115" spans="1:3" x14ac:dyDescent="0.25">
      <c r="A115" t="s">
        <v>50</v>
      </c>
      <c r="B115">
        <v>100.505059</v>
      </c>
      <c r="C115">
        <v>13.627211600000001</v>
      </c>
    </row>
    <row r="116" spans="1:3" x14ac:dyDescent="0.25">
      <c r="A116" t="s">
        <v>2825</v>
      </c>
      <c r="B116">
        <v>101.3332434</v>
      </c>
      <c r="C116">
        <v>13.309036000000001</v>
      </c>
    </row>
    <row r="117" spans="1:3" x14ac:dyDescent="0.25">
      <c r="A117" t="s">
        <v>2820</v>
      </c>
      <c r="B117">
        <v>102.3120304</v>
      </c>
      <c r="C117">
        <v>12.4190515</v>
      </c>
    </row>
    <row r="118" spans="1:3" x14ac:dyDescent="0.25">
      <c r="A118" t="s">
        <v>2826</v>
      </c>
      <c r="B118">
        <v>102.3621133</v>
      </c>
      <c r="C118">
        <v>12.393782399999999</v>
      </c>
    </row>
    <row r="119" spans="1:3" x14ac:dyDescent="0.25">
      <c r="A119" t="s">
        <v>2943</v>
      </c>
      <c r="B119">
        <v>102.2885411</v>
      </c>
      <c r="C119">
        <v>12.259532500000001</v>
      </c>
    </row>
    <row r="120" spans="1:3" x14ac:dyDescent="0.25">
      <c r="A120" t="s">
        <v>2827</v>
      </c>
      <c r="B120">
        <v>102.19928609999999</v>
      </c>
      <c r="C120">
        <v>12.4684302</v>
      </c>
    </row>
    <row r="121" spans="1:3" x14ac:dyDescent="0.25">
      <c r="A121" t="s">
        <v>2944</v>
      </c>
      <c r="B121">
        <v>102.11293740000001</v>
      </c>
      <c r="C121">
        <v>12.590442100000001</v>
      </c>
    </row>
    <row r="122" spans="1:3" x14ac:dyDescent="0.25">
      <c r="A122" t="s">
        <v>2932</v>
      </c>
      <c r="B122">
        <v>102.06607150000001</v>
      </c>
      <c r="C122">
        <v>12.623056399999999</v>
      </c>
    </row>
    <row r="123" spans="1:3" x14ac:dyDescent="0.25">
      <c r="A123" t="s">
        <v>2828</v>
      </c>
      <c r="B123">
        <v>101.63791070000001</v>
      </c>
      <c r="C123">
        <v>12.659880299999999</v>
      </c>
    </row>
    <row r="124" spans="1:3" x14ac:dyDescent="0.25">
      <c r="A124" t="s">
        <v>2829</v>
      </c>
      <c r="B124">
        <v>101.73069769999999</v>
      </c>
      <c r="C124">
        <v>12.750584699999999</v>
      </c>
    </row>
    <row r="125" spans="1:3" x14ac:dyDescent="0.25">
      <c r="A125" t="s">
        <v>2830</v>
      </c>
      <c r="B125">
        <v>101.60017209999999</v>
      </c>
      <c r="C125">
        <v>12.7401407</v>
      </c>
    </row>
    <row r="126" spans="1:3" x14ac:dyDescent="0.25">
      <c r="A126" t="s">
        <v>251</v>
      </c>
      <c r="B126">
        <v>101.0304515</v>
      </c>
      <c r="C126">
        <v>14.1785175</v>
      </c>
    </row>
    <row r="127" spans="1:3" x14ac:dyDescent="0.25">
      <c r="A127" t="s">
        <v>251</v>
      </c>
      <c r="B127">
        <v>101.0728135</v>
      </c>
      <c r="C127">
        <v>14.2542948</v>
      </c>
    </row>
    <row r="128" spans="1:3" x14ac:dyDescent="0.25">
      <c r="A128" t="s">
        <v>251</v>
      </c>
      <c r="B128">
        <v>101.18005290000001</v>
      </c>
      <c r="C128">
        <v>14.2093604</v>
      </c>
    </row>
    <row r="129" spans="1:3" x14ac:dyDescent="0.25">
      <c r="A129" t="s">
        <v>251</v>
      </c>
      <c r="B129">
        <v>101.20675490000001</v>
      </c>
      <c r="C129">
        <v>14.203379200000001</v>
      </c>
    </row>
    <row r="130" spans="1:3" x14ac:dyDescent="0.25">
      <c r="A130" t="s">
        <v>251</v>
      </c>
      <c r="B130">
        <v>100.65863969999999</v>
      </c>
      <c r="C130">
        <v>13.829088199999999</v>
      </c>
    </row>
    <row r="131" spans="1:3" x14ac:dyDescent="0.25">
      <c r="A131" t="s">
        <v>2945</v>
      </c>
      <c r="B131">
        <v>100.651296</v>
      </c>
      <c r="C131">
        <v>13.867589000000001</v>
      </c>
    </row>
    <row r="132" spans="1:3" x14ac:dyDescent="0.25">
      <c r="A132" t="s">
        <v>2831</v>
      </c>
      <c r="B132">
        <v>100.7629393</v>
      </c>
      <c r="C132">
        <v>13.8135429</v>
      </c>
    </row>
    <row r="133" spans="1:3" x14ac:dyDescent="0.25">
      <c r="A133" t="s">
        <v>2946</v>
      </c>
      <c r="B133">
        <v>100.6541302</v>
      </c>
      <c r="C133">
        <v>13.9212346</v>
      </c>
    </row>
    <row r="134" spans="1:3" x14ac:dyDescent="0.25">
      <c r="A134" t="s">
        <v>2947</v>
      </c>
      <c r="B134">
        <v>100.6835751</v>
      </c>
      <c r="C134">
        <v>13.924213200000001</v>
      </c>
    </row>
    <row r="135" spans="1:3" x14ac:dyDescent="0.25">
      <c r="A135" t="s">
        <v>2948</v>
      </c>
      <c r="B135">
        <v>100.5960607</v>
      </c>
      <c r="C135">
        <v>13.7272844</v>
      </c>
    </row>
    <row r="136" spans="1:3" x14ac:dyDescent="0.25">
      <c r="A136" t="s">
        <v>50</v>
      </c>
      <c r="B136">
        <v>100.45544959999999</v>
      </c>
      <c r="C136">
        <v>13.7835679</v>
      </c>
    </row>
    <row r="137" spans="1:3" x14ac:dyDescent="0.25">
      <c r="A137" t="s">
        <v>2832</v>
      </c>
      <c r="B137">
        <v>100.6297761</v>
      </c>
      <c r="C137">
        <v>13.8360652</v>
      </c>
    </row>
    <row r="138" spans="1:3" x14ac:dyDescent="0.25">
      <c r="A138" t="s">
        <v>2949</v>
      </c>
      <c r="B138">
        <v>100.55850839999999</v>
      </c>
      <c r="C138">
        <v>13.826133799999999</v>
      </c>
    </row>
    <row r="139" spans="1:3" x14ac:dyDescent="0.25">
      <c r="A139" t="s">
        <v>2833</v>
      </c>
      <c r="B139">
        <v>99.828019499999996</v>
      </c>
      <c r="C139">
        <v>13.204182599999999</v>
      </c>
    </row>
    <row r="140" spans="1:3" x14ac:dyDescent="0.25">
      <c r="A140" t="s">
        <v>251</v>
      </c>
      <c r="B140">
        <v>99.9105433</v>
      </c>
      <c r="C140">
        <v>13.1167058</v>
      </c>
    </row>
    <row r="141" spans="1:3" x14ac:dyDescent="0.25">
      <c r="A141" t="s">
        <v>50</v>
      </c>
      <c r="B141">
        <v>99.789291800000001</v>
      </c>
      <c r="C141">
        <v>12.9374675</v>
      </c>
    </row>
    <row r="142" spans="1:3" x14ac:dyDescent="0.25">
      <c r="A142" t="s">
        <v>2834</v>
      </c>
      <c r="B142">
        <v>99.921611100000106</v>
      </c>
      <c r="C142">
        <v>13.0563333</v>
      </c>
    </row>
    <row r="143" spans="1:3" x14ac:dyDescent="0.25">
      <c r="A143" t="s">
        <v>2835</v>
      </c>
      <c r="B143">
        <v>99.829626200000007</v>
      </c>
      <c r="C143">
        <v>13.5779452</v>
      </c>
    </row>
    <row r="144" spans="1:3" x14ac:dyDescent="0.25">
      <c r="A144" t="s">
        <v>2950</v>
      </c>
      <c r="B144">
        <v>99.960367899999895</v>
      </c>
      <c r="C144">
        <v>13.148388199999999</v>
      </c>
    </row>
    <row r="145" spans="1:3" x14ac:dyDescent="0.25">
      <c r="A145" t="s">
        <v>2820</v>
      </c>
      <c r="B145">
        <v>100.06451060000001</v>
      </c>
      <c r="C145">
        <v>13.439645799999999</v>
      </c>
    </row>
    <row r="146" spans="1:3" x14ac:dyDescent="0.25">
      <c r="A146" t="s">
        <v>2836</v>
      </c>
      <c r="B146">
        <v>99.868478999999994</v>
      </c>
      <c r="C146">
        <v>13.130127099999999</v>
      </c>
    </row>
    <row r="147" spans="1:3" x14ac:dyDescent="0.25">
      <c r="A147" t="s">
        <v>2837</v>
      </c>
      <c r="B147">
        <v>99.827112700000001</v>
      </c>
      <c r="C147">
        <v>13.314631800000001</v>
      </c>
    </row>
    <row r="148" spans="1:3" x14ac:dyDescent="0.25">
      <c r="A148" t="s">
        <v>2951</v>
      </c>
      <c r="B148">
        <v>99.876394500000103</v>
      </c>
      <c r="C148">
        <v>13.404378599999999</v>
      </c>
    </row>
    <row r="149" spans="1:3" x14ac:dyDescent="0.25">
      <c r="A149" t="s">
        <v>251</v>
      </c>
      <c r="B149">
        <v>99.938680100000099</v>
      </c>
      <c r="C149">
        <v>12.7824825</v>
      </c>
    </row>
    <row r="150" spans="1:3" x14ac:dyDescent="0.25">
      <c r="A150" t="s">
        <v>2838</v>
      </c>
      <c r="B150">
        <v>99.912835000000001</v>
      </c>
      <c r="C150">
        <v>12.434263700000001</v>
      </c>
    </row>
    <row r="151" spans="1:3" x14ac:dyDescent="0.25">
      <c r="A151" t="s">
        <v>2839</v>
      </c>
      <c r="B151">
        <v>99.886638199999993</v>
      </c>
      <c r="C151">
        <v>12.370163700000001</v>
      </c>
    </row>
    <row r="152" spans="1:3" x14ac:dyDescent="0.25">
      <c r="A152" t="s">
        <v>2840</v>
      </c>
      <c r="B152">
        <v>99.967276799999993</v>
      </c>
      <c r="C152">
        <v>12.2352778</v>
      </c>
    </row>
    <row r="153" spans="1:3" x14ac:dyDescent="0.25">
      <c r="A153" t="s">
        <v>251</v>
      </c>
      <c r="B153">
        <v>99.883260300000003</v>
      </c>
      <c r="C153">
        <v>12.9706986</v>
      </c>
    </row>
    <row r="154" spans="1:3" x14ac:dyDescent="0.25">
      <c r="A154" t="s">
        <v>251</v>
      </c>
      <c r="B154">
        <v>99.843260599999994</v>
      </c>
      <c r="C154">
        <v>12.879429699999999</v>
      </c>
    </row>
    <row r="155" spans="1:3" x14ac:dyDescent="0.25">
      <c r="A155" t="s">
        <v>2952</v>
      </c>
      <c r="B155">
        <v>99.887060500000004</v>
      </c>
      <c r="C155">
        <v>12.370033299999999</v>
      </c>
    </row>
    <row r="156" spans="1:3" x14ac:dyDescent="0.25">
      <c r="A156" t="s">
        <v>2841</v>
      </c>
      <c r="B156">
        <v>99.878695199999996</v>
      </c>
      <c r="C156">
        <v>12.323279599999999</v>
      </c>
    </row>
    <row r="157" spans="1:3" x14ac:dyDescent="0.25">
      <c r="A157" t="s">
        <v>2842</v>
      </c>
      <c r="B157">
        <v>99.999356000000006</v>
      </c>
      <c r="C157">
        <v>13.370594000000001</v>
      </c>
    </row>
    <row r="158" spans="1:3" x14ac:dyDescent="0.25">
      <c r="A158" t="s">
        <v>2843</v>
      </c>
      <c r="B158">
        <v>99.852586900000006</v>
      </c>
      <c r="C158">
        <v>12.1154823</v>
      </c>
    </row>
    <row r="159" spans="1:3" x14ac:dyDescent="0.25">
      <c r="A159" t="s">
        <v>2953</v>
      </c>
      <c r="B159">
        <v>99.852589899999998</v>
      </c>
      <c r="C159">
        <v>12.1154701</v>
      </c>
    </row>
    <row r="160" spans="1:3" x14ac:dyDescent="0.25">
      <c r="A160" t="s">
        <v>2954</v>
      </c>
      <c r="B160">
        <v>99.967210199999997</v>
      </c>
      <c r="C160">
        <v>12.2353185</v>
      </c>
    </row>
    <row r="161" spans="1:3" x14ac:dyDescent="0.25">
      <c r="A161" t="s">
        <v>2844</v>
      </c>
      <c r="B161">
        <v>99.8470224</v>
      </c>
      <c r="C161">
        <v>12.0929821</v>
      </c>
    </row>
    <row r="162" spans="1:3" x14ac:dyDescent="0.25">
      <c r="A162" t="s">
        <v>2955</v>
      </c>
      <c r="B162">
        <v>99.878382999999999</v>
      </c>
      <c r="C162">
        <v>12.3229533</v>
      </c>
    </row>
    <row r="163" spans="1:3" x14ac:dyDescent="0.25">
      <c r="A163" t="s">
        <v>2845</v>
      </c>
      <c r="B163">
        <v>99.7933369</v>
      </c>
      <c r="C163">
        <v>11.895601299999999</v>
      </c>
    </row>
    <row r="164" spans="1:3" x14ac:dyDescent="0.25">
      <c r="A164" t="s">
        <v>2846</v>
      </c>
      <c r="B164">
        <v>99.786282200000002</v>
      </c>
      <c r="C164">
        <v>11.866146199999999</v>
      </c>
    </row>
    <row r="165" spans="1:3" x14ac:dyDescent="0.25">
      <c r="A165" t="s">
        <v>2956</v>
      </c>
      <c r="B165">
        <v>98.954819200000003</v>
      </c>
      <c r="C165">
        <v>9.0290912999999993</v>
      </c>
    </row>
    <row r="166" spans="1:3" x14ac:dyDescent="0.25">
      <c r="A166" t="s">
        <v>2957</v>
      </c>
      <c r="B166">
        <v>99.100923600000002</v>
      </c>
      <c r="C166">
        <v>9.0689997000000009</v>
      </c>
    </row>
    <row r="167" spans="1:3" x14ac:dyDescent="0.25">
      <c r="A167" t="s">
        <v>2958</v>
      </c>
      <c r="B167">
        <v>98.954534100000004</v>
      </c>
      <c r="C167">
        <v>9.0289447000000003</v>
      </c>
    </row>
    <row r="168" spans="1:3" x14ac:dyDescent="0.25">
      <c r="A168" t="s">
        <v>2959</v>
      </c>
      <c r="B168">
        <v>98.969755899999996</v>
      </c>
      <c r="C168">
        <v>8.6051406999999998</v>
      </c>
    </row>
    <row r="169" spans="1:3" x14ac:dyDescent="0.25">
      <c r="A169" t="s">
        <v>2960</v>
      </c>
      <c r="B169">
        <v>99.363806600000004</v>
      </c>
      <c r="C169">
        <v>9.0523109999999996</v>
      </c>
    </row>
    <row r="170" spans="1:3" x14ac:dyDescent="0.25">
      <c r="A170" t="s">
        <v>2961</v>
      </c>
      <c r="B170">
        <v>99.377384500000105</v>
      </c>
      <c r="C170">
        <v>9.0122558000000001</v>
      </c>
    </row>
    <row r="171" spans="1:3" x14ac:dyDescent="0.25">
      <c r="A171" t="s">
        <v>2847</v>
      </c>
      <c r="B171">
        <v>99.309618999999998</v>
      </c>
      <c r="C171">
        <v>9.1193249999999999</v>
      </c>
    </row>
    <row r="172" spans="1:3" x14ac:dyDescent="0.25">
      <c r="A172" t="s">
        <v>2962</v>
      </c>
      <c r="B172">
        <v>99.6684999</v>
      </c>
      <c r="C172">
        <v>9.1418979999999994</v>
      </c>
    </row>
    <row r="173" spans="1:3" x14ac:dyDescent="0.25">
      <c r="A173" t="s">
        <v>2848</v>
      </c>
      <c r="B173">
        <v>99.911186099999995</v>
      </c>
      <c r="C173">
        <v>8.7818904999999994</v>
      </c>
    </row>
    <row r="174" spans="1:3" x14ac:dyDescent="0.25">
      <c r="A174" t="s">
        <v>2849</v>
      </c>
      <c r="B174">
        <v>99.680277799999999</v>
      </c>
      <c r="C174">
        <v>9.2071249000000002</v>
      </c>
    </row>
    <row r="175" spans="1:3" x14ac:dyDescent="0.25">
      <c r="A175" t="s">
        <v>2850</v>
      </c>
      <c r="B175">
        <v>99.857555999999903</v>
      </c>
      <c r="C175">
        <v>9.1859155999999995</v>
      </c>
    </row>
    <row r="176" spans="1:3" x14ac:dyDescent="0.25">
      <c r="A176" t="s">
        <v>2963</v>
      </c>
      <c r="B176">
        <v>99.991092799999905</v>
      </c>
      <c r="C176">
        <v>7.9727797999999996</v>
      </c>
    </row>
    <row r="177" spans="1:3" x14ac:dyDescent="0.25">
      <c r="A177" t="s">
        <v>2964</v>
      </c>
      <c r="B177">
        <v>99.938390699999999</v>
      </c>
      <c r="C177">
        <v>8.0287231999999999</v>
      </c>
    </row>
    <row r="178" spans="1:3" x14ac:dyDescent="0.25">
      <c r="A178" t="s">
        <v>2965</v>
      </c>
      <c r="B178">
        <v>99.855556100000101</v>
      </c>
      <c r="C178">
        <v>8.4245739999999998</v>
      </c>
    </row>
    <row r="179" spans="1:3" x14ac:dyDescent="0.25">
      <c r="A179" t="s">
        <v>2966</v>
      </c>
      <c r="B179">
        <v>100.0392367</v>
      </c>
      <c r="C179">
        <v>8.3761624999999995</v>
      </c>
    </row>
    <row r="180" spans="1:3" x14ac:dyDescent="0.25">
      <c r="A180" t="s">
        <v>2967</v>
      </c>
      <c r="B180">
        <v>100.1266483</v>
      </c>
      <c r="C180">
        <v>8.1427961</v>
      </c>
    </row>
    <row r="181" spans="1:3" x14ac:dyDescent="0.25">
      <c r="A181" t="s">
        <v>2968</v>
      </c>
      <c r="B181">
        <v>99.657139700000002</v>
      </c>
      <c r="C181">
        <v>8.1652220999999994</v>
      </c>
    </row>
    <row r="182" spans="1:3" x14ac:dyDescent="0.25">
      <c r="A182" t="s">
        <v>2851</v>
      </c>
      <c r="B182">
        <v>99.920338200000103</v>
      </c>
      <c r="C182">
        <v>8.4151881999999993</v>
      </c>
    </row>
    <row r="183" spans="1:3" x14ac:dyDescent="0.25">
      <c r="A183" t="s">
        <v>2852</v>
      </c>
      <c r="B183">
        <v>99.674482800000007</v>
      </c>
      <c r="C183">
        <v>8.3498312000000006</v>
      </c>
    </row>
    <row r="184" spans="1:3" x14ac:dyDescent="0.25">
      <c r="A184" t="s">
        <v>2969</v>
      </c>
      <c r="B184">
        <v>99.624074100000001</v>
      </c>
      <c r="C184">
        <v>8.3468851999999991</v>
      </c>
    </row>
    <row r="185" spans="1:3" x14ac:dyDescent="0.25">
      <c r="A185" t="s">
        <v>251</v>
      </c>
      <c r="B185">
        <v>99.888413799999995</v>
      </c>
      <c r="C185">
        <v>8.0816821000000001</v>
      </c>
    </row>
    <row r="186" spans="1:3" x14ac:dyDescent="0.25">
      <c r="A186" t="s">
        <v>2830</v>
      </c>
      <c r="B186">
        <v>98.389194799999999</v>
      </c>
      <c r="C186">
        <v>7.8957154000000003</v>
      </c>
    </row>
    <row r="187" spans="1:3" x14ac:dyDescent="0.25">
      <c r="A187" t="s">
        <v>2970</v>
      </c>
      <c r="B187">
        <v>98.333860000000001</v>
      </c>
      <c r="C187">
        <v>7.9794815000000003</v>
      </c>
    </row>
    <row r="188" spans="1:3" x14ac:dyDescent="0.25">
      <c r="A188" t="s">
        <v>551</v>
      </c>
      <c r="B188">
        <v>98.333470800000001</v>
      </c>
      <c r="C188">
        <v>8.0249410999999995</v>
      </c>
    </row>
    <row r="189" spans="1:3" x14ac:dyDescent="0.25">
      <c r="A189" t="s">
        <v>2853</v>
      </c>
      <c r="B189">
        <v>98.301808299999905</v>
      </c>
      <c r="C189">
        <v>7.8282185000000002</v>
      </c>
    </row>
    <row r="190" spans="1:3" x14ac:dyDescent="0.25">
      <c r="A190" t="s">
        <v>2854</v>
      </c>
      <c r="B190">
        <v>98.301617899999997</v>
      </c>
      <c r="C190">
        <v>8.2664276000000001</v>
      </c>
    </row>
    <row r="191" spans="1:3" x14ac:dyDescent="0.25">
      <c r="A191" t="s">
        <v>2855</v>
      </c>
      <c r="B191">
        <v>98.914371699999904</v>
      </c>
      <c r="C191">
        <v>8.0824777000000001</v>
      </c>
    </row>
    <row r="192" spans="1:3" x14ac:dyDescent="0.25">
      <c r="A192" t="s">
        <v>313</v>
      </c>
      <c r="B192">
        <v>98.741555199999993</v>
      </c>
      <c r="C192">
        <v>8.3800413999999996</v>
      </c>
    </row>
    <row r="193" spans="1:3" x14ac:dyDescent="0.25">
      <c r="A193" t="s">
        <v>2856</v>
      </c>
      <c r="B193">
        <v>98.738220299999995</v>
      </c>
      <c r="C193">
        <v>8.4560540999999994</v>
      </c>
    </row>
    <row r="194" spans="1:3" x14ac:dyDescent="0.25">
      <c r="A194" t="s">
        <v>2857</v>
      </c>
      <c r="B194">
        <v>98.756217699999993</v>
      </c>
      <c r="C194">
        <v>8.4142995000000003</v>
      </c>
    </row>
    <row r="195" spans="1:3" x14ac:dyDescent="0.25">
      <c r="A195" t="s">
        <v>2971</v>
      </c>
      <c r="B195">
        <v>98.312822400000002</v>
      </c>
      <c r="C195">
        <v>8.2754984999999994</v>
      </c>
    </row>
    <row r="196" spans="1:3" x14ac:dyDescent="0.25">
      <c r="A196" t="s">
        <v>50</v>
      </c>
      <c r="B196">
        <v>99.935280199999994</v>
      </c>
      <c r="C196">
        <v>6.9253881000000002</v>
      </c>
    </row>
    <row r="197" spans="1:3" x14ac:dyDescent="0.25">
      <c r="A197" t="s">
        <v>50</v>
      </c>
      <c r="B197">
        <v>99.934995999999998</v>
      </c>
      <c r="C197">
        <v>6.8219380000000003</v>
      </c>
    </row>
    <row r="198" spans="1:3" x14ac:dyDescent="0.25">
      <c r="A198" t="s">
        <v>2830</v>
      </c>
      <c r="B198">
        <v>100.471273</v>
      </c>
      <c r="C198">
        <v>6.9423909999999998</v>
      </c>
    </row>
    <row r="199" spans="1:3" x14ac:dyDescent="0.25">
      <c r="A199" t="s">
        <v>2820</v>
      </c>
      <c r="B199">
        <v>100.4195951</v>
      </c>
      <c r="C199">
        <v>6.9925894</v>
      </c>
    </row>
    <row r="200" spans="1:3" x14ac:dyDescent="0.25">
      <c r="A200" t="s">
        <v>2858</v>
      </c>
      <c r="B200">
        <v>100.4052873</v>
      </c>
      <c r="C200">
        <v>6.9903418000000004</v>
      </c>
    </row>
    <row r="201" spans="1:3" x14ac:dyDescent="0.25">
      <c r="A201" t="s">
        <v>2972</v>
      </c>
      <c r="B201">
        <v>100.5753721</v>
      </c>
      <c r="C201">
        <v>7.1341539000000003</v>
      </c>
    </row>
    <row r="202" spans="1:3" x14ac:dyDescent="0.25">
      <c r="B202">
        <v>100.5211305</v>
      </c>
      <c r="C202">
        <v>6.9652618999999998</v>
      </c>
    </row>
    <row r="203" spans="1:3" x14ac:dyDescent="0.25">
      <c r="A203" t="s">
        <v>2859</v>
      </c>
      <c r="B203">
        <v>100.26679009999999</v>
      </c>
      <c r="C203">
        <v>7.1372878000000002</v>
      </c>
    </row>
    <row r="204" spans="1:3" x14ac:dyDescent="0.25">
      <c r="B204">
        <v>100.3323467</v>
      </c>
      <c r="C204">
        <v>7.1051082000000001</v>
      </c>
    </row>
    <row r="205" spans="1:3" x14ac:dyDescent="0.25">
      <c r="B205">
        <v>100.6120823</v>
      </c>
      <c r="C205">
        <v>7.1706025000000002</v>
      </c>
    </row>
    <row r="206" spans="1:3" x14ac:dyDescent="0.25">
      <c r="A206" t="s">
        <v>2973</v>
      </c>
      <c r="B206">
        <v>100.4720035</v>
      </c>
      <c r="C206">
        <v>6.9645153000000004</v>
      </c>
    </row>
    <row r="207" spans="1:3" x14ac:dyDescent="0.25">
      <c r="A207" t="s">
        <v>2974</v>
      </c>
      <c r="B207">
        <v>100.0467563</v>
      </c>
      <c r="C207">
        <v>7.5577366000000001</v>
      </c>
    </row>
    <row r="208" spans="1:3" x14ac:dyDescent="0.25">
      <c r="B208">
        <v>100.5559969</v>
      </c>
      <c r="C208">
        <v>7.2155392999999997</v>
      </c>
    </row>
    <row r="209" spans="1:3" x14ac:dyDescent="0.25">
      <c r="A209" t="s">
        <v>2975</v>
      </c>
      <c r="B209">
        <v>100.5458323</v>
      </c>
      <c r="C209">
        <v>7.0724651999999999</v>
      </c>
    </row>
    <row r="210" spans="1:3" x14ac:dyDescent="0.25">
      <c r="A210" t="s">
        <v>2860</v>
      </c>
      <c r="B210">
        <v>100.0064714</v>
      </c>
      <c r="C210">
        <v>7.5924003999999998</v>
      </c>
    </row>
    <row r="211" spans="1:3" x14ac:dyDescent="0.25">
      <c r="A211" t="s">
        <v>2861</v>
      </c>
      <c r="B211">
        <v>100.0054945</v>
      </c>
      <c r="C211">
        <v>7.6885516999999997</v>
      </c>
    </row>
    <row r="212" spans="1:3" x14ac:dyDescent="0.25">
      <c r="A212" t="s">
        <v>2976</v>
      </c>
      <c r="B212">
        <v>99.230001700000003</v>
      </c>
      <c r="C212">
        <v>8.6960960000000007</v>
      </c>
    </row>
    <row r="213" spans="1:3" x14ac:dyDescent="0.25">
      <c r="A213" t="s">
        <v>660</v>
      </c>
      <c r="B213">
        <v>99.383565000000004</v>
      </c>
      <c r="C213">
        <v>8.6348175999999999</v>
      </c>
    </row>
    <row r="214" spans="1:3" x14ac:dyDescent="0.25">
      <c r="A214" t="s">
        <v>2977</v>
      </c>
      <c r="B214">
        <v>99.490841399999994</v>
      </c>
      <c r="C214">
        <v>8.4765598999999998</v>
      </c>
    </row>
    <row r="215" spans="1:3" x14ac:dyDescent="0.25">
      <c r="A215" t="s">
        <v>2862</v>
      </c>
      <c r="B215">
        <v>99.353270499999994</v>
      </c>
      <c r="C215">
        <v>8.6280660999999998</v>
      </c>
    </row>
    <row r="216" spans="1:3" x14ac:dyDescent="0.25">
      <c r="A216" t="s">
        <v>2978</v>
      </c>
      <c r="B216">
        <v>99.362774700000003</v>
      </c>
      <c r="C216">
        <v>8.7768300000000004</v>
      </c>
    </row>
    <row r="217" spans="1:3" x14ac:dyDescent="0.25">
      <c r="A217" t="s">
        <v>50</v>
      </c>
      <c r="B217">
        <v>99.307272999999995</v>
      </c>
      <c r="C217">
        <v>8.7670969999999997</v>
      </c>
    </row>
    <row r="218" spans="1:3" x14ac:dyDescent="0.25">
      <c r="A218" t="s">
        <v>2979</v>
      </c>
      <c r="B218">
        <v>99.353118300000006</v>
      </c>
      <c r="C218">
        <v>8.6279427000000002</v>
      </c>
    </row>
    <row r="219" spans="1:3" x14ac:dyDescent="0.25">
      <c r="A219" t="s">
        <v>2980</v>
      </c>
      <c r="B219">
        <v>99.037826699999997</v>
      </c>
      <c r="C219">
        <v>9.3114755000000002</v>
      </c>
    </row>
    <row r="220" spans="1:3" x14ac:dyDescent="0.25">
      <c r="A220" t="s">
        <v>2981</v>
      </c>
      <c r="B220">
        <v>99.152890200000002</v>
      </c>
      <c r="C220">
        <v>9.4378933000000007</v>
      </c>
    </row>
    <row r="221" spans="1:3" x14ac:dyDescent="0.25">
      <c r="A221" t="s">
        <v>2982</v>
      </c>
      <c r="B221">
        <v>99.208562200000003</v>
      </c>
      <c r="C221">
        <v>9.372833</v>
      </c>
    </row>
    <row r="222" spans="1:3" x14ac:dyDescent="0.25">
      <c r="A222" t="s">
        <v>2983</v>
      </c>
      <c r="B222">
        <v>99.208140900000004</v>
      </c>
      <c r="C222">
        <v>9.3971496999999999</v>
      </c>
    </row>
    <row r="223" spans="1:3" x14ac:dyDescent="0.25">
      <c r="A223" t="s">
        <v>2984</v>
      </c>
      <c r="B223">
        <v>99.132592299999899</v>
      </c>
      <c r="C223">
        <v>9.5294436999999999</v>
      </c>
    </row>
    <row r="224" spans="1:3" x14ac:dyDescent="0.25">
      <c r="A224" t="s">
        <v>2985</v>
      </c>
      <c r="B224">
        <v>99.084490200000005</v>
      </c>
      <c r="C224">
        <v>9.7592844999999997</v>
      </c>
    </row>
    <row r="225" spans="1:3" x14ac:dyDescent="0.25">
      <c r="A225" t="s">
        <v>50</v>
      </c>
      <c r="B225">
        <v>99.106041000000005</v>
      </c>
      <c r="C225">
        <v>9.3316610000000004</v>
      </c>
    </row>
    <row r="226" spans="1:3" x14ac:dyDescent="0.25">
      <c r="A226" t="s">
        <v>2863</v>
      </c>
      <c r="B226">
        <v>99.626142399999907</v>
      </c>
      <c r="C226">
        <v>13.980505000000001</v>
      </c>
    </row>
    <row r="227" spans="1:3" x14ac:dyDescent="0.25">
      <c r="A227" t="s">
        <v>2986</v>
      </c>
      <c r="B227">
        <v>99.534412900000007</v>
      </c>
      <c r="C227">
        <v>14.016803100000001</v>
      </c>
    </row>
    <row r="228" spans="1:3" x14ac:dyDescent="0.25">
      <c r="A228" t="s">
        <v>2864</v>
      </c>
      <c r="B228">
        <v>99.641207200000096</v>
      </c>
      <c r="C228">
        <v>13.9471965</v>
      </c>
    </row>
    <row r="229" spans="1:3" x14ac:dyDescent="0.25">
      <c r="A229" t="s">
        <v>2987</v>
      </c>
      <c r="B229">
        <v>99.641300599999994</v>
      </c>
      <c r="C229">
        <v>13.9472635</v>
      </c>
    </row>
    <row r="230" spans="1:3" x14ac:dyDescent="0.25">
      <c r="A230" t="s">
        <v>2865</v>
      </c>
      <c r="B230">
        <v>99.514033100000006</v>
      </c>
      <c r="C230">
        <v>14.0422259</v>
      </c>
    </row>
    <row r="231" spans="1:3" x14ac:dyDescent="0.25">
      <c r="A231" t="s">
        <v>2988</v>
      </c>
      <c r="B231">
        <v>99.564793699999996</v>
      </c>
      <c r="C231">
        <v>13.9915743</v>
      </c>
    </row>
    <row r="232" spans="1:3" x14ac:dyDescent="0.25">
      <c r="A232" t="s">
        <v>16</v>
      </c>
      <c r="B232">
        <v>99.636201200000002</v>
      </c>
      <c r="C232">
        <v>13.993298299999999</v>
      </c>
    </row>
    <row r="233" spans="1:3" x14ac:dyDescent="0.25">
      <c r="A233" t="s">
        <v>50</v>
      </c>
      <c r="B233">
        <v>99.614658000000006</v>
      </c>
      <c r="C233">
        <v>13.953652</v>
      </c>
    </row>
    <row r="234" spans="1:3" x14ac:dyDescent="0.25">
      <c r="A234" t="s">
        <v>2866</v>
      </c>
      <c r="B234">
        <v>99.633309199999999</v>
      </c>
      <c r="C234">
        <v>13.9113697</v>
      </c>
    </row>
    <row r="235" spans="1:3" x14ac:dyDescent="0.25">
      <c r="A235" t="s">
        <v>2989</v>
      </c>
      <c r="B235">
        <v>99.564775499999996</v>
      </c>
      <c r="C235">
        <v>13.991527400000001</v>
      </c>
    </row>
    <row r="236" spans="1:3" x14ac:dyDescent="0.25">
      <c r="A236" t="s">
        <v>2867</v>
      </c>
      <c r="B236">
        <v>99.497254100000006</v>
      </c>
      <c r="C236">
        <v>14.4362292</v>
      </c>
    </row>
    <row r="237" spans="1:3" x14ac:dyDescent="0.25">
      <c r="A237" t="s">
        <v>2868</v>
      </c>
      <c r="B237">
        <v>99.4938334</v>
      </c>
      <c r="C237">
        <v>14.2800835</v>
      </c>
    </row>
    <row r="238" spans="1:3" x14ac:dyDescent="0.25">
      <c r="A238" t="s">
        <v>2869</v>
      </c>
      <c r="B238">
        <v>99.479097999999993</v>
      </c>
      <c r="C238">
        <v>14.188478699999999</v>
      </c>
    </row>
    <row r="239" spans="1:3" x14ac:dyDescent="0.25">
      <c r="A239" t="s">
        <v>2990</v>
      </c>
      <c r="B239">
        <v>99.479091999999994</v>
      </c>
      <c r="C239">
        <v>14.1883274</v>
      </c>
    </row>
    <row r="240" spans="1:3" x14ac:dyDescent="0.25">
      <c r="A240" t="s">
        <v>2991</v>
      </c>
      <c r="B240">
        <v>99.479091999999994</v>
      </c>
      <c r="C240">
        <v>14.1883274</v>
      </c>
    </row>
    <row r="241" spans="1:3" x14ac:dyDescent="0.25">
      <c r="A241" t="s">
        <v>2870</v>
      </c>
      <c r="B241">
        <v>99.736982699999999</v>
      </c>
      <c r="C241">
        <v>14.5525106</v>
      </c>
    </row>
    <row r="242" spans="1:3" x14ac:dyDescent="0.25">
      <c r="A242" t="s">
        <v>2992</v>
      </c>
      <c r="B242">
        <v>99.406105499999995</v>
      </c>
      <c r="C242">
        <v>14.1154618</v>
      </c>
    </row>
    <row r="243" spans="1:3" x14ac:dyDescent="0.25">
      <c r="A243" t="s">
        <v>2993</v>
      </c>
      <c r="B243">
        <v>99.733326099999999</v>
      </c>
      <c r="C243">
        <v>14.331773200000001</v>
      </c>
    </row>
    <row r="244" spans="1:3" x14ac:dyDescent="0.25">
      <c r="A244" t="s">
        <v>2994</v>
      </c>
      <c r="B244">
        <v>99.742990500000005</v>
      </c>
      <c r="C244">
        <v>14.179453199999999</v>
      </c>
    </row>
    <row r="245" spans="1:3" x14ac:dyDescent="0.25">
      <c r="A245" t="s">
        <v>2995</v>
      </c>
      <c r="B245">
        <v>100.17682309999999</v>
      </c>
      <c r="C245">
        <v>14.5429286</v>
      </c>
    </row>
    <row r="246" spans="1:3" x14ac:dyDescent="0.25">
      <c r="A246" t="s">
        <v>2996</v>
      </c>
      <c r="B246">
        <v>100.1517595</v>
      </c>
      <c r="C246">
        <v>14.615648200000001</v>
      </c>
    </row>
    <row r="247" spans="1:3" x14ac:dyDescent="0.25">
      <c r="A247" t="s">
        <v>2993</v>
      </c>
      <c r="B247">
        <v>100.1710238</v>
      </c>
      <c r="C247">
        <v>14.392981000000001</v>
      </c>
    </row>
    <row r="248" spans="1:3" x14ac:dyDescent="0.25">
      <c r="A248" t="s">
        <v>2997</v>
      </c>
      <c r="B248">
        <v>100.2024667</v>
      </c>
      <c r="C248">
        <v>14.5544113</v>
      </c>
    </row>
    <row r="249" spans="1:3" x14ac:dyDescent="0.25">
      <c r="A249" t="s">
        <v>604</v>
      </c>
      <c r="B249">
        <v>100.1084596</v>
      </c>
      <c r="C249">
        <v>14.4490906</v>
      </c>
    </row>
    <row r="250" spans="1:3" x14ac:dyDescent="0.25">
      <c r="A250" t="s">
        <v>2998</v>
      </c>
      <c r="B250">
        <v>100.045025</v>
      </c>
      <c r="C250">
        <v>14.4875706</v>
      </c>
    </row>
    <row r="251" spans="1:3" x14ac:dyDescent="0.25">
      <c r="A251" t="s">
        <v>2800</v>
      </c>
      <c r="B251">
        <v>100.3610398</v>
      </c>
      <c r="C251">
        <v>16.461401899999998</v>
      </c>
    </row>
    <row r="252" spans="1:3" x14ac:dyDescent="0.25">
      <c r="A252" t="s">
        <v>2999</v>
      </c>
      <c r="B252">
        <v>99.707170899999895</v>
      </c>
      <c r="C252">
        <v>16.7622082</v>
      </c>
    </row>
    <row r="253" spans="1:3" x14ac:dyDescent="0.25">
      <c r="A253" t="s">
        <v>2871</v>
      </c>
      <c r="B253">
        <v>99.847132999999999</v>
      </c>
      <c r="C253">
        <v>16.5757814</v>
      </c>
    </row>
    <row r="254" spans="1:3" x14ac:dyDescent="0.25">
      <c r="A254" t="s">
        <v>50</v>
      </c>
      <c r="B254">
        <v>100.14340970000001</v>
      </c>
      <c r="C254">
        <v>16.516115299999999</v>
      </c>
    </row>
    <row r="255" spans="1:3" x14ac:dyDescent="0.25">
      <c r="A255" t="s">
        <v>3000</v>
      </c>
      <c r="B255">
        <v>99.931229900000105</v>
      </c>
      <c r="C255">
        <v>17.006588499999999</v>
      </c>
    </row>
    <row r="256" spans="1:3" x14ac:dyDescent="0.25">
      <c r="A256" t="s">
        <v>2830</v>
      </c>
      <c r="B256">
        <v>101.1457774</v>
      </c>
      <c r="C256">
        <v>17.272562499999999</v>
      </c>
    </row>
    <row r="257" spans="1:3" x14ac:dyDescent="0.25">
      <c r="A257" t="s">
        <v>3001</v>
      </c>
      <c r="B257">
        <v>102.10529440000001</v>
      </c>
      <c r="C257">
        <v>14.9963634</v>
      </c>
    </row>
    <row r="258" spans="1:3" x14ac:dyDescent="0.25">
      <c r="A258" t="s">
        <v>3002</v>
      </c>
      <c r="B258">
        <v>102.0535036</v>
      </c>
      <c r="C258">
        <v>14.9457869</v>
      </c>
    </row>
    <row r="259" spans="1:3" x14ac:dyDescent="0.25">
      <c r="A259" t="s">
        <v>3003</v>
      </c>
      <c r="B259">
        <v>102.1205669</v>
      </c>
      <c r="C259">
        <v>15.069032999999999</v>
      </c>
    </row>
    <row r="260" spans="1:3" x14ac:dyDescent="0.25">
      <c r="A260" t="s">
        <v>2872</v>
      </c>
      <c r="B260">
        <v>102.0860761</v>
      </c>
      <c r="C260">
        <v>14.979182</v>
      </c>
    </row>
    <row r="261" spans="1:3" x14ac:dyDescent="0.25">
      <c r="A261" t="s">
        <v>3004</v>
      </c>
      <c r="B261">
        <v>102.1244126</v>
      </c>
      <c r="C261">
        <v>14.949825799999999</v>
      </c>
    </row>
    <row r="262" spans="1:3" x14ac:dyDescent="0.25">
      <c r="A262" t="s">
        <v>2873</v>
      </c>
      <c r="B262">
        <v>101.8430556</v>
      </c>
      <c r="C262">
        <v>14.875277799999999</v>
      </c>
    </row>
    <row r="263" spans="1:3" x14ac:dyDescent="0.25">
      <c r="A263" t="s">
        <v>551</v>
      </c>
      <c r="B263">
        <v>102.07098929999999</v>
      </c>
      <c r="C263">
        <v>14.862968199999999</v>
      </c>
    </row>
    <row r="264" spans="1:3" x14ac:dyDescent="0.25">
      <c r="A264" t="s">
        <v>3005</v>
      </c>
      <c r="B264">
        <v>101.80532719999999</v>
      </c>
      <c r="C264">
        <v>14.8687529</v>
      </c>
    </row>
    <row r="265" spans="1:3" x14ac:dyDescent="0.25">
      <c r="A265" t="s">
        <v>87</v>
      </c>
      <c r="B265">
        <v>102.1894827</v>
      </c>
      <c r="C265">
        <v>14.987565699999999</v>
      </c>
    </row>
    <row r="266" spans="1:3" x14ac:dyDescent="0.25">
      <c r="A266" t="s">
        <v>2874</v>
      </c>
      <c r="B266">
        <v>101.9104899</v>
      </c>
      <c r="C266">
        <v>14.903081800000001</v>
      </c>
    </row>
    <row r="267" spans="1:3" x14ac:dyDescent="0.25">
      <c r="A267" t="s">
        <v>3006</v>
      </c>
      <c r="B267">
        <v>102.4222154</v>
      </c>
      <c r="C267">
        <v>15.302647</v>
      </c>
    </row>
    <row r="268" spans="1:3" x14ac:dyDescent="0.25">
      <c r="A268" t="s">
        <v>3007</v>
      </c>
      <c r="B268">
        <v>102.5436028</v>
      </c>
      <c r="C268">
        <v>15.5312476</v>
      </c>
    </row>
    <row r="269" spans="1:3" x14ac:dyDescent="0.25">
      <c r="A269" t="s">
        <v>2875</v>
      </c>
      <c r="B269">
        <v>102.429255</v>
      </c>
      <c r="C269">
        <v>15.592476</v>
      </c>
    </row>
    <row r="270" spans="1:3" x14ac:dyDescent="0.25">
      <c r="A270" t="s">
        <v>2876</v>
      </c>
      <c r="B270">
        <v>102.5376715</v>
      </c>
      <c r="C270">
        <v>15.4077228</v>
      </c>
    </row>
    <row r="271" spans="1:3" x14ac:dyDescent="0.25">
      <c r="A271" t="s">
        <v>3008</v>
      </c>
      <c r="B271">
        <v>102.47944339999999</v>
      </c>
      <c r="C271">
        <v>15.4141306</v>
      </c>
    </row>
    <row r="272" spans="1:3" x14ac:dyDescent="0.25">
      <c r="A272" t="s">
        <v>50</v>
      </c>
      <c r="B272">
        <v>102.6249667</v>
      </c>
      <c r="C272">
        <v>15.8589702</v>
      </c>
    </row>
    <row r="273" spans="1:3" x14ac:dyDescent="0.25">
      <c r="A273" t="s">
        <v>3009</v>
      </c>
      <c r="B273">
        <v>102.3008263</v>
      </c>
      <c r="C273">
        <v>15.1192747</v>
      </c>
    </row>
    <row r="274" spans="1:3" x14ac:dyDescent="0.25">
      <c r="A274" t="s">
        <v>3010</v>
      </c>
      <c r="B274">
        <v>101.9914455</v>
      </c>
      <c r="C274">
        <v>15.790949400000001</v>
      </c>
    </row>
    <row r="275" spans="1:3" x14ac:dyDescent="0.25">
      <c r="A275" t="s">
        <v>3011</v>
      </c>
      <c r="B275">
        <v>103.980205</v>
      </c>
      <c r="C275">
        <v>17.080239500000001</v>
      </c>
    </row>
    <row r="276" spans="1:3" x14ac:dyDescent="0.25">
      <c r="A276" t="s">
        <v>3</v>
      </c>
      <c r="B276">
        <v>103.61926080000001</v>
      </c>
      <c r="C276">
        <v>16.947582499999999</v>
      </c>
    </row>
    <row r="277" spans="1:3" x14ac:dyDescent="0.25">
      <c r="A277" t="s">
        <v>3012</v>
      </c>
      <c r="B277">
        <v>103.49066000000001</v>
      </c>
      <c r="C277">
        <v>17.327589100000001</v>
      </c>
    </row>
    <row r="278" spans="1:3" x14ac:dyDescent="0.25">
      <c r="A278" t="s">
        <v>3013</v>
      </c>
      <c r="B278">
        <v>104.17492900000001</v>
      </c>
      <c r="C278">
        <v>16.988872300000001</v>
      </c>
    </row>
    <row r="279" spans="1:3" x14ac:dyDescent="0.25">
      <c r="A279" t="s">
        <v>3014</v>
      </c>
      <c r="B279">
        <v>104.0997799</v>
      </c>
      <c r="C279">
        <v>17.492246699999999</v>
      </c>
    </row>
    <row r="280" spans="1:3" x14ac:dyDescent="0.25">
      <c r="A280" t="s">
        <v>3015</v>
      </c>
      <c r="B280">
        <v>104.13906799999999</v>
      </c>
      <c r="C280">
        <v>17.263798600000001</v>
      </c>
    </row>
    <row r="281" spans="1:3" x14ac:dyDescent="0.25">
      <c r="A281" t="s">
        <v>3016</v>
      </c>
      <c r="B281">
        <v>104.1444904</v>
      </c>
      <c r="C281">
        <v>17.157919700000001</v>
      </c>
    </row>
    <row r="282" spans="1:3" x14ac:dyDescent="0.25">
      <c r="A282" t="s">
        <v>2877</v>
      </c>
      <c r="B282">
        <v>103.97900300000001</v>
      </c>
      <c r="C282">
        <v>17.510795999999999</v>
      </c>
    </row>
    <row r="283" spans="1:3" x14ac:dyDescent="0.25">
      <c r="A283" t="s">
        <v>3017</v>
      </c>
      <c r="B283">
        <v>103.5540957</v>
      </c>
      <c r="C283">
        <v>17.589605500000001</v>
      </c>
    </row>
    <row r="284" spans="1:3" x14ac:dyDescent="0.25">
      <c r="A284" t="s">
        <v>3018</v>
      </c>
      <c r="B284">
        <v>104.143766</v>
      </c>
      <c r="C284">
        <v>17.262423999999999</v>
      </c>
    </row>
    <row r="285" spans="1:3" x14ac:dyDescent="0.25">
      <c r="A285" t="s">
        <v>50</v>
      </c>
      <c r="B285">
        <v>103.71803389999999</v>
      </c>
      <c r="C285">
        <v>17.379985900000001</v>
      </c>
    </row>
    <row r="286" spans="1:3" x14ac:dyDescent="0.25">
      <c r="A286" t="s">
        <v>2993</v>
      </c>
      <c r="B286">
        <v>103.7310561</v>
      </c>
      <c r="C286">
        <v>17.4964643</v>
      </c>
    </row>
    <row r="287" spans="1:3" x14ac:dyDescent="0.25">
      <c r="A287" t="s">
        <v>2932</v>
      </c>
      <c r="B287">
        <v>103.70397</v>
      </c>
      <c r="C287">
        <v>17.1907435</v>
      </c>
    </row>
    <row r="288" spans="1:3" x14ac:dyDescent="0.25">
      <c r="A288" t="s">
        <v>50</v>
      </c>
      <c r="B288">
        <v>103.8680047</v>
      </c>
      <c r="C288">
        <v>17.323306200000001</v>
      </c>
    </row>
    <row r="289" spans="1:3" x14ac:dyDescent="0.25">
      <c r="A289" t="s">
        <v>2878</v>
      </c>
      <c r="B289">
        <v>103.4552114</v>
      </c>
      <c r="C289">
        <v>17.4680997</v>
      </c>
    </row>
    <row r="290" spans="1:3" x14ac:dyDescent="0.25">
      <c r="A290" t="s">
        <v>251</v>
      </c>
      <c r="B290">
        <v>102.6076125</v>
      </c>
      <c r="C290">
        <v>17.278374500000002</v>
      </c>
    </row>
    <row r="291" spans="1:3" x14ac:dyDescent="0.25">
      <c r="A291" t="s">
        <v>3019</v>
      </c>
      <c r="B291">
        <v>102.7542187</v>
      </c>
      <c r="C291">
        <v>17.382959799999998</v>
      </c>
    </row>
    <row r="292" spans="1:3" x14ac:dyDescent="0.25">
      <c r="A292" t="s">
        <v>3020</v>
      </c>
      <c r="B292">
        <v>102.9510873</v>
      </c>
      <c r="C292">
        <v>17.1591764</v>
      </c>
    </row>
    <row r="293" spans="1:3" x14ac:dyDescent="0.25">
      <c r="A293" t="s">
        <v>3021</v>
      </c>
      <c r="B293">
        <v>102.9539846</v>
      </c>
      <c r="C293">
        <v>17.3588123</v>
      </c>
    </row>
    <row r="294" spans="1:3" x14ac:dyDescent="0.25">
      <c r="A294" t="s">
        <v>3022</v>
      </c>
      <c r="B294">
        <v>102.96853830000001</v>
      </c>
      <c r="C294">
        <v>17.361043500000001</v>
      </c>
    </row>
    <row r="295" spans="1:3" x14ac:dyDescent="0.25">
      <c r="A295" t="s">
        <v>251</v>
      </c>
      <c r="B295">
        <v>103.003094</v>
      </c>
      <c r="C295">
        <v>17.112914</v>
      </c>
    </row>
    <row r="296" spans="1:3" x14ac:dyDescent="0.25">
      <c r="A296" t="s">
        <v>3023</v>
      </c>
      <c r="B296">
        <v>102.7800733</v>
      </c>
      <c r="C296">
        <v>17.169704599999999</v>
      </c>
    </row>
    <row r="297" spans="1:3" x14ac:dyDescent="0.25">
      <c r="A297" t="s">
        <v>3024</v>
      </c>
      <c r="B297">
        <v>102.9785444</v>
      </c>
      <c r="C297">
        <v>17.122658000000001</v>
      </c>
    </row>
    <row r="298" spans="1:3" x14ac:dyDescent="0.25">
      <c r="A298" t="s">
        <v>50</v>
      </c>
      <c r="B298">
        <v>103.0193477</v>
      </c>
      <c r="C298">
        <v>17.106136200000002</v>
      </c>
    </row>
    <row r="299" spans="1:3" x14ac:dyDescent="0.25">
      <c r="A299" t="s">
        <v>2932</v>
      </c>
      <c r="B299">
        <v>102.5960163</v>
      </c>
      <c r="C299">
        <v>17.4866502</v>
      </c>
    </row>
    <row r="300" spans="1:3" x14ac:dyDescent="0.25">
      <c r="A300" t="s">
        <v>3025</v>
      </c>
      <c r="B300">
        <v>102.3125836</v>
      </c>
      <c r="C300">
        <v>17.278309100000001</v>
      </c>
    </row>
    <row r="301" spans="1:3" x14ac:dyDescent="0.25">
      <c r="A301" t="s">
        <v>2830</v>
      </c>
      <c r="B301">
        <v>102.19708900000001</v>
      </c>
      <c r="C301">
        <v>17.302989400000001</v>
      </c>
    </row>
    <row r="302" spans="1:3" x14ac:dyDescent="0.25">
      <c r="A302" t="s">
        <v>3026</v>
      </c>
      <c r="B302">
        <v>102.3805273</v>
      </c>
      <c r="C302">
        <v>17.086061399999998</v>
      </c>
    </row>
    <row r="303" spans="1:3" x14ac:dyDescent="0.25">
      <c r="A303" t="s">
        <v>3027</v>
      </c>
      <c r="B303">
        <v>102.52879540000001</v>
      </c>
      <c r="C303">
        <v>17.244484</v>
      </c>
    </row>
    <row r="304" spans="1:3" x14ac:dyDescent="0.25">
      <c r="A304" t="s">
        <v>50</v>
      </c>
      <c r="B304">
        <v>102.1059877</v>
      </c>
      <c r="C304">
        <v>16.9441819</v>
      </c>
    </row>
    <row r="305" spans="1:3" x14ac:dyDescent="0.25">
      <c r="A305" t="s">
        <v>3028</v>
      </c>
      <c r="B305">
        <v>102.3823321</v>
      </c>
      <c r="C305">
        <v>17.343545200000001</v>
      </c>
    </row>
    <row r="306" spans="1:3" x14ac:dyDescent="0.25">
      <c r="A306" t="s">
        <v>608</v>
      </c>
      <c r="B306">
        <v>101.7258041</v>
      </c>
      <c r="C306">
        <v>17.526029999999999</v>
      </c>
    </row>
    <row r="307" spans="1:3" x14ac:dyDescent="0.25">
      <c r="A307" t="s">
        <v>50</v>
      </c>
      <c r="B307">
        <v>101.3477328</v>
      </c>
      <c r="C307">
        <v>17.448343000000001</v>
      </c>
    </row>
    <row r="308" spans="1:3" x14ac:dyDescent="0.25">
      <c r="A308" t="s">
        <v>3029</v>
      </c>
      <c r="B308">
        <v>101.72541200000001</v>
      </c>
      <c r="C308">
        <v>17.548368700000001</v>
      </c>
    </row>
    <row r="309" spans="1:3" x14ac:dyDescent="0.25">
      <c r="A309" t="s">
        <v>2879</v>
      </c>
      <c r="B309">
        <v>101.72925739999999</v>
      </c>
      <c r="C309">
        <v>17.5811201</v>
      </c>
    </row>
    <row r="310" spans="1:3" x14ac:dyDescent="0.25">
      <c r="A310" t="s">
        <v>2880</v>
      </c>
      <c r="B310">
        <v>101.7054048</v>
      </c>
      <c r="C310">
        <v>17.611210499999999</v>
      </c>
    </row>
    <row r="311" spans="1:3" x14ac:dyDescent="0.25">
      <c r="A311" t="s">
        <v>2975</v>
      </c>
      <c r="B311">
        <v>101.71481660000001</v>
      </c>
      <c r="C311">
        <v>17.494934900000001</v>
      </c>
    </row>
    <row r="312" spans="1:3" x14ac:dyDescent="0.25">
      <c r="A312" t="s">
        <v>2881</v>
      </c>
      <c r="B312">
        <v>101.243898</v>
      </c>
      <c r="C312">
        <v>17.3556639</v>
      </c>
    </row>
    <row r="313" spans="1:3" x14ac:dyDescent="0.25">
      <c r="A313" t="s">
        <v>50</v>
      </c>
      <c r="B313">
        <v>101.795827</v>
      </c>
      <c r="C313">
        <v>17.226395</v>
      </c>
    </row>
    <row r="314" spans="1:3" x14ac:dyDescent="0.25">
      <c r="A314" t="s">
        <v>2830</v>
      </c>
      <c r="B314">
        <v>101.739997</v>
      </c>
      <c r="C314">
        <v>17.488333000000001</v>
      </c>
    </row>
    <row r="315" spans="1:3" x14ac:dyDescent="0.25">
      <c r="A315" t="s">
        <v>2882</v>
      </c>
      <c r="B315">
        <v>101.74001320000001</v>
      </c>
      <c r="C315">
        <v>17.488291799999999</v>
      </c>
    </row>
    <row r="316" spans="1:3" x14ac:dyDescent="0.25">
      <c r="A316" t="s">
        <v>50</v>
      </c>
      <c r="B316">
        <v>101.1567778</v>
      </c>
      <c r="C316">
        <v>16.5315856</v>
      </c>
    </row>
    <row r="317" spans="1:3" x14ac:dyDescent="0.25">
      <c r="A317" t="s">
        <v>2993</v>
      </c>
      <c r="B317">
        <v>101.2364103</v>
      </c>
      <c r="C317">
        <v>16.775592199999998</v>
      </c>
    </row>
    <row r="318" spans="1:3" x14ac:dyDescent="0.25">
      <c r="A318" t="s">
        <v>16</v>
      </c>
      <c r="B318">
        <v>101.298222</v>
      </c>
      <c r="C318">
        <v>16.633791899999999</v>
      </c>
    </row>
    <row r="319" spans="1:3" x14ac:dyDescent="0.25">
      <c r="A319" t="s">
        <v>16</v>
      </c>
      <c r="B319">
        <v>101.2911897</v>
      </c>
      <c r="C319">
        <v>16.705329200000001</v>
      </c>
    </row>
    <row r="320" spans="1:3" x14ac:dyDescent="0.25">
      <c r="A320" t="s">
        <v>3030</v>
      </c>
      <c r="B320">
        <v>101.2364347</v>
      </c>
      <c r="C320">
        <v>16.775551799999999</v>
      </c>
    </row>
    <row r="321" spans="1:3" x14ac:dyDescent="0.25">
      <c r="A321" t="s">
        <v>50</v>
      </c>
      <c r="B321">
        <v>101.29773900000001</v>
      </c>
      <c r="C321">
        <v>16.633483999999999</v>
      </c>
    </row>
    <row r="322" spans="1:3" x14ac:dyDescent="0.25">
      <c r="A322" t="s">
        <v>3031</v>
      </c>
      <c r="B322">
        <v>101.038072</v>
      </c>
      <c r="C322">
        <v>16.769484200000001</v>
      </c>
    </row>
    <row r="323" spans="1:3" x14ac:dyDescent="0.25">
      <c r="A323" t="s">
        <v>3032</v>
      </c>
      <c r="B323">
        <v>101.16109179999999</v>
      </c>
      <c r="C323">
        <v>16.674527300000001</v>
      </c>
    </row>
    <row r="324" spans="1:3" x14ac:dyDescent="0.25">
      <c r="A324" t="s">
        <v>3033</v>
      </c>
      <c r="B324">
        <v>101.1756992</v>
      </c>
      <c r="C324">
        <v>16.434391099999999</v>
      </c>
    </row>
    <row r="325" spans="1:3" x14ac:dyDescent="0.25">
      <c r="A325" t="s">
        <v>3034</v>
      </c>
      <c r="B325">
        <v>101.141383</v>
      </c>
      <c r="C325">
        <v>16.421581700000001</v>
      </c>
    </row>
    <row r="326" spans="1:3" x14ac:dyDescent="0.25">
      <c r="A326" t="s">
        <v>87</v>
      </c>
      <c r="B326">
        <v>101.08823219999999</v>
      </c>
      <c r="C326">
        <v>16.199495500000001</v>
      </c>
    </row>
    <row r="327" spans="1:3" x14ac:dyDescent="0.25">
      <c r="A327" t="s">
        <v>2883</v>
      </c>
      <c r="B327">
        <v>101.163685</v>
      </c>
      <c r="C327">
        <v>16.4152199</v>
      </c>
    </row>
    <row r="328" spans="1:3" x14ac:dyDescent="0.25">
      <c r="A328" t="s">
        <v>2884</v>
      </c>
      <c r="B328">
        <v>101.1592387</v>
      </c>
      <c r="C328">
        <v>16.4933017</v>
      </c>
    </row>
    <row r="329" spans="1:3" x14ac:dyDescent="0.25">
      <c r="A329" t="s">
        <v>50</v>
      </c>
      <c r="B329">
        <v>101.0616043</v>
      </c>
      <c r="C329">
        <v>15.9842298</v>
      </c>
    </row>
    <row r="330" spans="1:3" x14ac:dyDescent="0.25">
      <c r="A330" t="s">
        <v>50</v>
      </c>
      <c r="B330">
        <v>101.0659907</v>
      </c>
      <c r="C330">
        <v>15.995663499999999</v>
      </c>
    </row>
    <row r="331" spans="1:3" x14ac:dyDescent="0.25">
      <c r="A331" t="s">
        <v>3035</v>
      </c>
      <c r="B331">
        <v>101.0065173</v>
      </c>
      <c r="C331">
        <v>15.778192199999999</v>
      </c>
    </row>
    <row r="332" spans="1:3" x14ac:dyDescent="0.25">
      <c r="A332" t="s">
        <v>3036</v>
      </c>
      <c r="B332">
        <v>101.4127743</v>
      </c>
      <c r="C332">
        <v>15.8483237</v>
      </c>
    </row>
    <row r="333" spans="1:3" x14ac:dyDescent="0.25">
      <c r="A333" t="s">
        <v>3037</v>
      </c>
      <c r="B333">
        <v>100.44651709999999</v>
      </c>
      <c r="C333">
        <v>14.8464934</v>
      </c>
    </row>
    <row r="334" spans="1:3" x14ac:dyDescent="0.25">
      <c r="A334" t="s">
        <v>3038</v>
      </c>
      <c r="B334">
        <v>100.3438156</v>
      </c>
      <c r="C334">
        <v>15.005924800000001</v>
      </c>
    </row>
    <row r="335" spans="1:3" x14ac:dyDescent="0.25">
      <c r="A335" t="s">
        <v>3039</v>
      </c>
      <c r="B335">
        <v>100.3798163</v>
      </c>
      <c r="C335">
        <v>14.8843516</v>
      </c>
    </row>
    <row r="336" spans="1:3" x14ac:dyDescent="0.25">
      <c r="A336" t="s">
        <v>3040</v>
      </c>
      <c r="B336">
        <v>100.34265310000001</v>
      </c>
      <c r="C336">
        <v>15.01126</v>
      </c>
    </row>
    <row r="337" spans="1:3" x14ac:dyDescent="0.25">
      <c r="A337" t="s">
        <v>3041</v>
      </c>
      <c r="B337">
        <v>100.25919709999999</v>
      </c>
      <c r="C337">
        <v>15.139708499999999</v>
      </c>
    </row>
    <row r="338" spans="1:3" x14ac:dyDescent="0.25">
      <c r="A338" t="s">
        <v>2885</v>
      </c>
      <c r="B338">
        <v>100.4529182</v>
      </c>
      <c r="C338">
        <v>14.7438021</v>
      </c>
    </row>
    <row r="339" spans="1:3" x14ac:dyDescent="0.25">
      <c r="A339" t="s">
        <v>3042</v>
      </c>
      <c r="B339">
        <v>100.2593126</v>
      </c>
      <c r="C339">
        <v>15.139988799999999</v>
      </c>
    </row>
    <row r="340" spans="1:3" x14ac:dyDescent="0.25">
      <c r="A340" t="s">
        <v>251</v>
      </c>
      <c r="B340">
        <v>100.31302530000001</v>
      </c>
      <c r="C340">
        <v>14.8854667</v>
      </c>
    </row>
    <row r="341" spans="1:3" x14ac:dyDescent="0.25">
      <c r="A341" t="s">
        <v>251</v>
      </c>
      <c r="B341">
        <v>100.3321983</v>
      </c>
      <c r="C341">
        <v>14.882200900000001</v>
      </c>
    </row>
    <row r="342" spans="1:3" x14ac:dyDescent="0.25">
      <c r="A342" t="s">
        <v>3043</v>
      </c>
      <c r="B342">
        <v>100.9219109</v>
      </c>
      <c r="C342">
        <v>14.551219100000001</v>
      </c>
    </row>
    <row r="343" spans="1:3" x14ac:dyDescent="0.25">
      <c r="A343" t="s">
        <v>3044</v>
      </c>
      <c r="B343">
        <v>100.9009442</v>
      </c>
      <c r="C343">
        <v>14.5819294</v>
      </c>
    </row>
    <row r="344" spans="1:3" x14ac:dyDescent="0.25">
      <c r="A344" t="s">
        <v>3045</v>
      </c>
      <c r="B344">
        <v>100.9084336</v>
      </c>
      <c r="C344">
        <v>14.549525300000001</v>
      </c>
    </row>
    <row r="345" spans="1:3" x14ac:dyDescent="0.25">
      <c r="A345" t="s">
        <v>3046</v>
      </c>
      <c r="B345">
        <v>100.9132333</v>
      </c>
      <c r="C345">
        <v>14.485021400000001</v>
      </c>
    </row>
    <row r="346" spans="1:3" x14ac:dyDescent="0.25">
      <c r="A346" t="s">
        <v>2886</v>
      </c>
      <c r="B346">
        <v>100.89641760000001</v>
      </c>
      <c r="C346">
        <v>14.5966225</v>
      </c>
    </row>
    <row r="347" spans="1:3" x14ac:dyDescent="0.25">
      <c r="A347" t="s">
        <v>2887</v>
      </c>
      <c r="B347">
        <v>100.88014750000001</v>
      </c>
      <c r="C347">
        <v>14.409181</v>
      </c>
    </row>
    <row r="348" spans="1:3" x14ac:dyDescent="0.25">
      <c r="A348" t="s">
        <v>2888</v>
      </c>
      <c r="B348">
        <v>100.9948928</v>
      </c>
      <c r="C348">
        <v>14.5767136</v>
      </c>
    </row>
    <row r="349" spans="1:3" x14ac:dyDescent="0.25">
      <c r="A349" t="s">
        <v>3047</v>
      </c>
      <c r="B349">
        <v>100.9069561</v>
      </c>
      <c r="C349">
        <v>14.4405821</v>
      </c>
    </row>
    <row r="350" spans="1:3" x14ac:dyDescent="0.25">
      <c r="A350" t="s">
        <v>3048</v>
      </c>
      <c r="B350">
        <v>100.8941714</v>
      </c>
      <c r="C350">
        <v>14.6066293</v>
      </c>
    </row>
    <row r="351" spans="1:3" x14ac:dyDescent="0.25">
      <c r="A351" t="s">
        <v>3049</v>
      </c>
      <c r="B351">
        <v>100.90837999999999</v>
      </c>
      <c r="C351">
        <v>14.549525300000001</v>
      </c>
    </row>
    <row r="352" spans="1:3" x14ac:dyDescent="0.25">
      <c r="A352" t="s">
        <v>3050</v>
      </c>
      <c r="B352">
        <v>101.70022090000001</v>
      </c>
      <c r="C352">
        <v>15.036552</v>
      </c>
    </row>
    <row r="353" spans="1:3" x14ac:dyDescent="0.25">
      <c r="A353" t="s">
        <v>3051</v>
      </c>
      <c r="B353">
        <v>101.7148509</v>
      </c>
      <c r="C353">
        <v>14.8661388</v>
      </c>
    </row>
    <row r="354" spans="1:3" x14ac:dyDescent="0.25">
      <c r="A354" t="s">
        <v>2889</v>
      </c>
      <c r="B354">
        <v>101.6972028</v>
      </c>
      <c r="C354">
        <v>14.866590199999999</v>
      </c>
    </row>
    <row r="355" spans="1:3" x14ac:dyDescent="0.25">
      <c r="A355" t="s">
        <v>3052</v>
      </c>
      <c r="B355">
        <v>101.385729</v>
      </c>
      <c r="C355">
        <v>14.658747</v>
      </c>
    </row>
    <row r="356" spans="1:3" x14ac:dyDescent="0.25">
      <c r="A356" t="s">
        <v>2975</v>
      </c>
      <c r="B356">
        <v>101.7996639</v>
      </c>
      <c r="C356">
        <v>14.8698406</v>
      </c>
    </row>
    <row r="357" spans="1:3" x14ac:dyDescent="0.25">
      <c r="A357" t="s">
        <v>3053</v>
      </c>
      <c r="B357">
        <v>101.6322701</v>
      </c>
      <c r="C357">
        <v>14.846508999999999</v>
      </c>
    </row>
    <row r="358" spans="1:3" x14ac:dyDescent="0.25">
      <c r="A358" t="s">
        <v>3054</v>
      </c>
      <c r="B358">
        <v>101.4551491</v>
      </c>
      <c r="C358">
        <v>14.7634094</v>
      </c>
    </row>
    <row r="359" spans="1:3" x14ac:dyDescent="0.25">
      <c r="A359" t="s">
        <v>2993</v>
      </c>
      <c r="B359">
        <v>101.61234140000001</v>
      </c>
      <c r="C359">
        <v>14.842116000000001</v>
      </c>
    </row>
    <row r="360" spans="1:3" x14ac:dyDescent="0.25">
      <c r="A360" t="s">
        <v>2993</v>
      </c>
      <c r="B360">
        <v>101.3490647</v>
      </c>
      <c r="C360">
        <v>14.655379399999999</v>
      </c>
    </row>
    <row r="361" spans="1:3" x14ac:dyDescent="0.25">
      <c r="A361" t="s">
        <v>2890</v>
      </c>
      <c r="B361">
        <v>102.340473</v>
      </c>
      <c r="C361">
        <v>13.800883000000001</v>
      </c>
    </row>
    <row r="362" spans="1:3" x14ac:dyDescent="0.25">
      <c r="A362" t="s">
        <v>2891</v>
      </c>
      <c r="B362">
        <v>102.1228021</v>
      </c>
      <c r="C362">
        <v>13.800282599999999</v>
      </c>
    </row>
    <row r="363" spans="1:3" x14ac:dyDescent="0.25">
      <c r="A363" t="s">
        <v>3055</v>
      </c>
      <c r="B363">
        <v>102.20533330000001</v>
      </c>
      <c r="C363">
        <v>13.777228300000001</v>
      </c>
    </row>
    <row r="364" spans="1:3" x14ac:dyDescent="0.25">
      <c r="A364" t="s">
        <v>3056</v>
      </c>
      <c r="B364">
        <v>102.2057472</v>
      </c>
      <c r="C364">
        <v>13.776558100000001</v>
      </c>
    </row>
    <row r="365" spans="1:3" x14ac:dyDescent="0.25">
      <c r="A365" t="s">
        <v>3057</v>
      </c>
      <c r="B365">
        <v>102.20572319999999</v>
      </c>
      <c r="C365">
        <v>13.7767079</v>
      </c>
    </row>
    <row r="366" spans="1:3" x14ac:dyDescent="0.25">
      <c r="A366" t="s">
        <v>2892</v>
      </c>
      <c r="B366">
        <v>102.09132889999999</v>
      </c>
      <c r="C366">
        <v>13.802452499999999</v>
      </c>
    </row>
    <row r="367" spans="1:3" x14ac:dyDescent="0.25">
      <c r="A367" t="s">
        <v>3058</v>
      </c>
      <c r="B367">
        <v>102.2989261</v>
      </c>
      <c r="C367">
        <v>13.752287000000001</v>
      </c>
    </row>
    <row r="368" spans="1:3" x14ac:dyDescent="0.25">
      <c r="A368" t="s">
        <v>2893</v>
      </c>
      <c r="B368">
        <v>102.5461281</v>
      </c>
      <c r="C368">
        <v>13.7897616</v>
      </c>
    </row>
    <row r="369" spans="1:3" x14ac:dyDescent="0.25">
      <c r="A369" t="s">
        <v>50</v>
      </c>
      <c r="B369">
        <v>102.2009683</v>
      </c>
      <c r="C369">
        <v>13.4343404</v>
      </c>
    </row>
    <row r="370" spans="1:3" x14ac:dyDescent="0.25">
      <c r="A370" t="s">
        <v>3059</v>
      </c>
      <c r="B370">
        <v>102.7990752</v>
      </c>
      <c r="C370">
        <v>14.6335028</v>
      </c>
    </row>
    <row r="371" spans="1:3" x14ac:dyDescent="0.25">
      <c r="A371" t="s">
        <v>3060</v>
      </c>
      <c r="B371">
        <v>102.8074847</v>
      </c>
      <c r="C371">
        <v>14.632700399999999</v>
      </c>
    </row>
    <row r="372" spans="1:3" x14ac:dyDescent="0.25">
      <c r="A372" t="s">
        <v>3061</v>
      </c>
      <c r="B372">
        <v>102.905905</v>
      </c>
      <c r="C372">
        <v>14.615393900000001</v>
      </c>
    </row>
    <row r="373" spans="1:3" x14ac:dyDescent="0.25">
      <c r="A373" t="s">
        <v>3062</v>
      </c>
      <c r="B373">
        <v>102.917744</v>
      </c>
      <c r="C373">
        <v>14.609852</v>
      </c>
    </row>
    <row r="374" spans="1:3" x14ac:dyDescent="0.25">
      <c r="A374" t="s">
        <v>2830</v>
      </c>
      <c r="B374">
        <v>102.79904000000001</v>
      </c>
      <c r="C374">
        <v>14.633433</v>
      </c>
    </row>
    <row r="375" spans="1:3" x14ac:dyDescent="0.25">
      <c r="A375" t="s">
        <v>2894</v>
      </c>
      <c r="B375">
        <v>102.6769888</v>
      </c>
      <c r="C375">
        <v>14.8449312</v>
      </c>
    </row>
    <row r="376" spans="1:3" x14ac:dyDescent="0.25">
      <c r="A376" t="s">
        <v>3063</v>
      </c>
      <c r="B376">
        <v>102.6091715</v>
      </c>
      <c r="C376">
        <v>14.664916099999999</v>
      </c>
    </row>
    <row r="377" spans="1:3" x14ac:dyDescent="0.25">
      <c r="A377" t="s">
        <v>3064</v>
      </c>
      <c r="B377">
        <v>102.7699358</v>
      </c>
      <c r="C377">
        <v>14.5941858</v>
      </c>
    </row>
    <row r="378" spans="1:3" x14ac:dyDescent="0.25">
      <c r="A378" t="s">
        <v>3065</v>
      </c>
      <c r="B378">
        <v>102.7489492</v>
      </c>
      <c r="C378">
        <v>14.521653000000001</v>
      </c>
    </row>
    <row r="379" spans="1:3" x14ac:dyDescent="0.25">
      <c r="A379" t="s">
        <v>3066</v>
      </c>
      <c r="B379">
        <v>102.98063380000001</v>
      </c>
      <c r="C379">
        <v>14.8577426</v>
      </c>
    </row>
    <row r="380" spans="1:3" x14ac:dyDescent="0.25">
      <c r="A380" t="s">
        <v>3067</v>
      </c>
      <c r="B380">
        <v>103.52885929999999</v>
      </c>
      <c r="C380">
        <v>14.9545908</v>
      </c>
    </row>
    <row r="381" spans="1:3" x14ac:dyDescent="0.25">
      <c r="A381" t="s">
        <v>3068</v>
      </c>
      <c r="B381">
        <v>103.4048841</v>
      </c>
      <c r="C381">
        <v>14.882599799999999</v>
      </c>
    </row>
    <row r="382" spans="1:3" x14ac:dyDescent="0.25">
      <c r="A382" t="s">
        <v>2932</v>
      </c>
      <c r="B382">
        <v>101.2185635</v>
      </c>
      <c r="C382">
        <v>16.938378799999999</v>
      </c>
    </row>
    <row r="383" spans="1:3" x14ac:dyDescent="0.25">
      <c r="A383" t="s">
        <v>251</v>
      </c>
      <c r="B383">
        <v>99.447031999999993</v>
      </c>
      <c r="C383">
        <v>18.243868599999999</v>
      </c>
    </row>
    <row r="384" spans="1:3" x14ac:dyDescent="0.25">
      <c r="A384" t="s">
        <v>251</v>
      </c>
      <c r="B384">
        <v>99.415355000000005</v>
      </c>
      <c r="C384">
        <v>18.295628199999999</v>
      </c>
    </row>
    <row r="385" spans="1:3" x14ac:dyDescent="0.25">
      <c r="A385" t="s">
        <v>251</v>
      </c>
      <c r="B385">
        <v>99.520454000000001</v>
      </c>
      <c r="C385">
        <v>18.281541900000001</v>
      </c>
    </row>
    <row r="386" spans="1:3" x14ac:dyDescent="0.25">
      <c r="A386" t="s">
        <v>2895</v>
      </c>
      <c r="B386">
        <v>99.513909600000005</v>
      </c>
      <c r="C386">
        <v>18.308908200000001</v>
      </c>
    </row>
    <row r="387" spans="1:3" x14ac:dyDescent="0.25">
      <c r="A387" t="s">
        <v>50</v>
      </c>
      <c r="B387">
        <v>99.379969599999995</v>
      </c>
      <c r="C387">
        <v>18.283626399999999</v>
      </c>
    </row>
    <row r="388" spans="1:3" x14ac:dyDescent="0.25">
      <c r="A388" t="s">
        <v>2830</v>
      </c>
      <c r="B388">
        <v>99.415343200000095</v>
      </c>
      <c r="C388">
        <v>18.295558799999998</v>
      </c>
    </row>
    <row r="389" spans="1:3" x14ac:dyDescent="0.25">
      <c r="A389" t="s">
        <v>3069</v>
      </c>
      <c r="B389">
        <v>99.414956599999996</v>
      </c>
      <c r="C389">
        <v>18.294791499999999</v>
      </c>
    </row>
    <row r="390" spans="1:3" x14ac:dyDescent="0.25">
      <c r="A390" t="s">
        <v>50</v>
      </c>
      <c r="B390">
        <v>99.463990999999993</v>
      </c>
      <c r="C390">
        <v>18.313223000000001</v>
      </c>
    </row>
    <row r="391" spans="1:3" x14ac:dyDescent="0.25">
      <c r="A391" t="s">
        <v>50</v>
      </c>
      <c r="B391">
        <v>99.528000000000006</v>
      </c>
      <c r="C391">
        <v>18.269171</v>
      </c>
    </row>
    <row r="392" spans="1:3" x14ac:dyDescent="0.25">
      <c r="A392" t="s">
        <v>3070</v>
      </c>
      <c r="B392">
        <v>99.447276000000002</v>
      </c>
      <c r="C392">
        <v>18.243953999999999</v>
      </c>
    </row>
    <row r="393" spans="1:3" x14ac:dyDescent="0.25">
      <c r="A393" t="s">
        <v>251</v>
      </c>
      <c r="B393">
        <v>99.471724799999905</v>
      </c>
      <c r="C393">
        <v>18.498075</v>
      </c>
    </row>
    <row r="394" spans="1:3" x14ac:dyDescent="0.25">
      <c r="A394" t="s">
        <v>50</v>
      </c>
      <c r="B394">
        <v>99.543826699999997</v>
      </c>
      <c r="C394">
        <v>18.4115918</v>
      </c>
    </row>
    <row r="395" spans="1:3" x14ac:dyDescent="0.25">
      <c r="A395" t="s">
        <v>251</v>
      </c>
      <c r="B395">
        <v>100.0379914</v>
      </c>
      <c r="C395">
        <v>18.609222299999999</v>
      </c>
    </row>
    <row r="396" spans="1:3" x14ac:dyDescent="0.25">
      <c r="A396" t="s">
        <v>251</v>
      </c>
      <c r="B396">
        <v>99.950414100000003</v>
      </c>
      <c r="C396">
        <v>18.820934900000001</v>
      </c>
    </row>
    <row r="397" spans="1:3" x14ac:dyDescent="0.25">
      <c r="A397" t="s">
        <v>2932</v>
      </c>
      <c r="B397">
        <v>100.0365955</v>
      </c>
      <c r="C397">
        <v>18.6098252</v>
      </c>
    </row>
    <row r="398" spans="1:3" x14ac:dyDescent="0.25">
      <c r="A398" t="s">
        <v>251</v>
      </c>
      <c r="B398">
        <v>100.1892089</v>
      </c>
      <c r="C398">
        <v>18.477689399999999</v>
      </c>
    </row>
    <row r="399" spans="1:3" x14ac:dyDescent="0.25">
      <c r="A399" t="s">
        <v>251</v>
      </c>
      <c r="B399">
        <v>100.1850443</v>
      </c>
      <c r="C399">
        <v>18.446766499999999</v>
      </c>
    </row>
    <row r="400" spans="1:3" x14ac:dyDescent="0.25">
      <c r="A400" t="s">
        <v>50</v>
      </c>
      <c r="B400">
        <v>99.582584299999994</v>
      </c>
      <c r="C400">
        <v>18.7299693</v>
      </c>
    </row>
    <row r="401" spans="1:3" x14ac:dyDescent="0.25">
      <c r="A401" t="s">
        <v>3071</v>
      </c>
      <c r="B401">
        <v>99.974228199999999</v>
      </c>
      <c r="C401">
        <v>18.7403911</v>
      </c>
    </row>
    <row r="402" spans="1:3" x14ac:dyDescent="0.25">
      <c r="A402" t="s">
        <v>251</v>
      </c>
      <c r="B402">
        <v>99.749619899999999</v>
      </c>
      <c r="C402">
        <v>19.599768399999999</v>
      </c>
    </row>
    <row r="403" spans="1:3" x14ac:dyDescent="0.25">
      <c r="A403" t="s">
        <v>251</v>
      </c>
      <c r="B403">
        <v>99.780362600000004</v>
      </c>
      <c r="C403">
        <v>19.571375</v>
      </c>
    </row>
    <row r="404" spans="1:3" x14ac:dyDescent="0.25">
      <c r="A404" t="s">
        <v>251</v>
      </c>
      <c r="B404">
        <v>99.918635300000005</v>
      </c>
      <c r="C404">
        <v>19.6988077</v>
      </c>
    </row>
    <row r="405" spans="1:3" x14ac:dyDescent="0.25">
      <c r="A405" t="s">
        <v>251</v>
      </c>
      <c r="B405">
        <v>99.741333699999998</v>
      </c>
      <c r="C405">
        <v>19.547418499999999</v>
      </c>
    </row>
    <row r="406" spans="1:3" x14ac:dyDescent="0.25">
      <c r="A406" t="s">
        <v>50</v>
      </c>
      <c r="B406">
        <v>99.863477000000003</v>
      </c>
      <c r="C406">
        <v>19.642997000000001</v>
      </c>
    </row>
    <row r="407" spans="1:3" x14ac:dyDescent="0.25">
      <c r="A407" t="s">
        <v>3072</v>
      </c>
      <c r="B407">
        <v>99.858312000000097</v>
      </c>
      <c r="C407">
        <v>19.6733604</v>
      </c>
    </row>
    <row r="408" spans="1:3" x14ac:dyDescent="0.25">
      <c r="A408" t="s">
        <v>3073</v>
      </c>
      <c r="B408">
        <v>99.826312999999999</v>
      </c>
      <c r="C408">
        <v>19.8714668</v>
      </c>
    </row>
    <row r="409" spans="1:3" x14ac:dyDescent="0.25">
      <c r="A409" t="s">
        <v>251</v>
      </c>
      <c r="B409">
        <v>99.742097000000101</v>
      </c>
      <c r="C409">
        <v>19.536425000000001</v>
      </c>
    </row>
    <row r="410" spans="1:3" x14ac:dyDescent="0.25">
      <c r="A410" t="s">
        <v>3074</v>
      </c>
      <c r="B410">
        <v>99.869126399999999</v>
      </c>
      <c r="C410">
        <v>19.843728200000001</v>
      </c>
    </row>
    <row r="411" spans="1:3" x14ac:dyDescent="0.25">
      <c r="A411" t="s">
        <v>3075</v>
      </c>
      <c r="B411">
        <v>99.780368100000004</v>
      </c>
      <c r="C411">
        <v>19.571430100000001</v>
      </c>
    </row>
    <row r="412" spans="1:3" x14ac:dyDescent="0.25">
      <c r="A412" t="s">
        <v>251</v>
      </c>
      <c r="B412">
        <v>99.853153199999994</v>
      </c>
      <c r="C412">
        <v>20.172197400000002</v>
      </c>
    </row>
    <row r="413" spans="1:3" x14ac:dyDescent="0.25">
      <c r="A413" t="s">
        <v>251</v>
      </c>
      <c r="B413">
        <v>99.863959500000007</v>
      </c>
      <c r="C413">
        <v>20.130694500000001</v>
      </c>
    </row>
    <row r="414" spans="1:3" x14ac:dyDescent="0.25">
      <c r="A414" t="s">
        <v>251</v>
      </c>
      <c r="B414">
        <v>99.927170399999994</v>
      </c>
      <c r="C414">
        <v>20.205433200000002</v>
      </c>
    </row>
    <row r="415" spans="1:3" x14ac:dyDescent="0.25">
      <c r="A415" t="s">
        <v>251</v>
      </c>
      <c r="B415">
        <v>99.826938100000007</v>
      </c>
      <c r="C415">
        <v>20.1330901</v>
      </c>
    </row>
    <row r="416" spans="1:3" x14ac:dyDescent="0.25">
      <c r="A416" t="s">
        <v>251</v>
      </c>
      <c r="B416">
        <v>99.856327400000097</v>
      </c>
      <c r="C416">
        <v>20.239443600000001</v>
      </c>
    </row>
    <row r="417" spans="1:3" x14ac:dyDescent="0.25">
      <c r="A417" t="s">
        <v>251</v>
      </c>
      <c r="B417">
        <v>99.8556715</v>
      </c>
      <c r="C417">
        <v>20.251299400000001</v>
      </c>
    </row>
    <row r="418" spans="1:3" x14ac:dyDescent="0.25">
      <c r="A418" t="s">
        <v>3076</v>
      </c>
      <c r="B418">
        <v>99.495796999999996</v>
      </c>
      <c r="C418">
        <v>19.140488000000001</v>
      </c>
    </row>
    <row r="419" spans="1:3" x14ac:dyDescent="0.25">
      <c r="A419" t="s">
        <v>50</v>
      </c>
      <c r="B419">
        <v>99.501621</v>
      </c>
      <c r="C419">
        <v>19.150804000000001</v>
      </c>
    </row>
    <row r="420" spans="1:3" x14ac:dyDescent="0.25">
      <c r="A420" t="s">
        <v>251</v>
      </c>
      <c r="B420">
        <v>99.833191299999996</v>
      </c>
      <c r="C420">
        <v>19.220769300000001</v>
      </c>
    </row>
    <row r="421" spans="1:3" x14ac:dyDescent="0.25">
      <c r="A421" t="s">
        <v>251</v>
      </c>
      <c r="B421">
        <v>100.2792797</v>
      </c>
      <c r="C421">
        <v>18.296527600000001</v>
      </c>
    </row>
    <row r="422" spans="1:3" x14ac:dyDescent="0.25">
      <c r="A422" t="s">
        <v>251</v>
      </c>
      <c r="B422">
        <v>100.28480279999999</v>
      </c>
      <c r="C422">
        <v>18.226050300000001</v>
      </c>
    </row>
    <row r="423" spans="1:3" x14ac:dyDescent="0.25">
      <c r="A423" t="s">
        <v>251</v>
      </c>
      <c r="B423">
        <v>100.3095002</v>
      </c>
      <c r="C423">
        <v>18.327086000000001</v>
      </c>
    </row>
    <row r="424" spans="1:3" x14ac:dyDescent="0.25">
      <c r="A424" t="s">
        <v>251</v>
      </c>
      <c r="B424">
        <v>100.1912523</v>
      </c>
      <c r="C424">
        <v>18.394419599999999</v>
      </c>
    </row>
    <row r="425" spans="1:3" x14ac:dyDescent="0.25">
      <c r="A425" t="s">
        <v>251</v>
      </c>
      <c r="B425">
        <v>100.1830357</v>
      </c>
      <c r="C425">
        <v>18.4134104</v>
      </c>
    </row>
    <row r="426" spans="1:3" x14ac:dyDescent="0.25">
      <c r="A426" t="s">
        <v>3077</v>
      </c>
      <c r="B426">
        <v>100.133261</v>
      </c>
      <c r="C426">
        <v>18.201682099999999</v>
      </c>
    </row>
    <row r="427" spans="1:3" x14ac:dyDescent="0.25">
      <c r="A427" t="s">
        <v>3078</v>
      </c>
      <c r="B427">
        <v>100.2847331</v>
      </c>
      <c r="C427">
        <v>18.226143700000002</v>
      </c>
    </row>
    <row r="428" spans="1:3" x14ac:dyDescent="0.25">
      <c r="A428" t="s">
        <v>2896</v>
      </c>
      <c r="B428">
        <v>100.2034441</v>
      </c>
      <c r="C428">
        <v>18.137783599999999</v>
      </c>
    </row>
    <row r="429" spans="1:3" x14ac:dyDescent="0.25">
      <c r="A429" t="s">
        <v>251</v>
      </c>
      <c r="B429">
        <v>100.1349738</v>
      </c>
      <c r="C429">
        <v>18.1041965</v>
      </c>
    </row>
    <row r="430" spans="1:3" x14ac:dyDescent="0.25">
      <c r="A430" t="s">
        <v>251</v>
      </c>
      <c r="B430">
        <v>100.75467639999999</v>
      </c>
      <c r="C430">
        <v>18.729722899999999</v>
      </c>
    </row>
    <row r="431" spans="1:3" x14ac:dyDescent="0.25">
      <c r="A431" t="s">
        <v>251</v>
      </c>
      <c r="B431">
        <v>100.73049760000001</v>
      </c>
      <c r="C431">
        <v>18.5653708</v>
      </c>
    </row>
    <row r="432" spans="1:3" x14ac:dyDescent="0.25">
      <c r="A432" t="s">
        <v>3079</v>
      </c>
      <c r="B432">
        <v>100.7733624</v>
      </c>
      <c r="C432">
        <v>18.777472100000001</v>
      </c>
    </row>
    <row r="433" spans="1:3" x14ac:dyDescent="0.25">
      <c r="A433" t="s">
        <v>50</v>
      </c>
      <c r="B433">
        <v>100.777585</v>
      </c>
      <c r="C433">
        <v>18.782042000000001</v>
      </c>
    </row>
    <row r="434" spans="1:3" x14ac:dyDescent="0.25">
      <c r="A434" t="s">
        <v>50</v>
      </c>
      <c r="B434">
        <v>100.753376</v>
      </c>
      <c r="C434">
        <v>18.779968</v>
      </c>
    </row>
    <row r="435" spans="1:3" x14ac:dyDescent="0.25">
      <c r="A435" t="s">
        <v>251</v>
      </c>
      <c r="B435">
        <v>100.9315951</v>
      </c>
      <c r="C435">
        <v>18.9258925</v>
      </c>
    </row>
    <row r="436" spans="1:3" x14ac:dyDescent="0.25">
      <c r="A436" t="s">
        <v>251</v>
      </c>
      <c r="B436">
        <v>100.1395643</v>
      </c>
      <c r="C436">
        <v>17.584761</v>
      </c>
    </row>
    <row r="437" spans="1:3" x14ac:dyDescent="0.25">
      <c r="A437" t="s">
        <v>251</v>
      </c>
      <c r="B437">
        <v>100.1480828</v>
      </c>
      <c r="C437">
        <v>17.672150999999999</v>
      </c>
    </row>
    <row r="438" spans="1:3" x14ac:dyDescent="0.25">
      <c r="A438" t="s">
        <v>251</v>
      </c>
      <c r="B438">
        <v>100.0653551</v>
      </c>
      <c r="C438">
        <v>17.597503</v>
      </c>
    </row>
    <row r="439" spans="1:3" x14ac:dyDescent="0.25">
      <c r="A439" t="s">
        <v>2993</v>
      </c>
      <c r="B439">
        <v>100.1241988</v>
      </c>
      <c r="C439">
        <v>17.601860500000001</v>
      </c>
    </row>
    <row r="440" spans="1:3" x14ac:dyDescent="0.25">
      <c r="A440" t="s">
        <v>50</v>
      </c>
      <c r="B440">
        <v>100.11493900000001</v>
      </c>
      <c r="C440">
        <v>17.570893000000002</v>
      </c>
    </row>
    <row r="441" spans="1:3" x14ac:dyDescent="0.25">
      <c r="A441" t="s">
        <v>251</v>
      </c>
      <c r="B441">
        <v>100.01173590000001</v>
      </c>
      <c r="C441">
        <v>17.598679300000001</v>
      </c>
    </row>
    <row r="442" spans="1:3" x14ac:dyDescent="0.25">
      <c r="A442" t="s">
        <v>251</v>
      </c>
      <c r="B442">
        <v>100.175579</v>
      </c>
      <c r="C442">
        <v>17.658585299999999</v>
      </c>
    </row>
    <row r="443" spans="1:3" x14ac:dyDescent="0.25">
      <c r="A443" t="s">
        <v>3080</v>
      </c>
      <c r="B443">
        <v>100.14847880000001</v>
      </c>
      <c r="C443">
        <v>17.6721653</v>
      </c>
    </row>
    <row r="444" spans="1:3" x14ac:dyDescent="0.25">
      <c r="A444" t="s">
        <v>2830</v>
      </c>
      <c r="B444">
        <v>100.10005700000001</v>
      </c>
      <c r="C444">
        <v>17.592316</v>
      </c>
    </row>
    <row r="445" spans="1:3" x14ac:dyDescent="0.25">
      <c r="A445" t="s">
        <v>2800</v>
      </c>
      <c r="B445">
        <v>100.1396671</v>
      </c>
      <c r="C445">
        <v>17.584770500000001</v>
      </c>
    </row>
    <row r="446" spans="1:3" x14ac:dyDescent="0.25">
      <c r="A446" t="s">
        <v>3081</v>
      </c>
      <c r="B446">
        <v>99.553614499999995</v>
      </c>
      <c r="C446">
        <v>17.334228299999999</v>
      </c>
    </row>
    <row r="447" spans="1:3" x14ac:dyDescent="0.25">
      <c r="A447" t="s">
        <v>3082</v>
      </c>
      <c r="B447">
        <v>99.849239999999995</v>
      </c>
      <c r="C447">
        <v>17.337315</v>
      </c>
    </row>
    <row r="448" spans="1:3" x14ac:dyDescent="0.25">
      <c r="A448" t="s">
        <v>3083</v>
      </c>
      <c r="B448">
        <v>99.837679199999997</v>
      </c>
      <c r="C448">
        <v>17.324508000000002</v>
      </c>
    </row>
    <row r="449" spans="1:3" x14ac:dyDescent="0.25">
      <c r="A449" t="s">
        <v>3084</v>
      </c>
      <c r="B449">
        <v>99.840201300000004</v>
      </c>
      <c r="C449">
        <v>17.323865300000001</v>
      </c>
    </row>
    <row r="450" spans="1:3" x14ac:dyDescent="0.25">
      <c r="A450" t="s">
        <v>3085</v>
      </c>
      <c r="B450">
        <v>99.992073300000001</v>
      </c>
      <c r="C450">
        <v>17.4606037</v>
      </c>
    </row>
    <row r="451" spans="1:3" x14ac:dyDescent="0.25">
      <c r="A451" t="s">
        <v>3086</v>
      </c>
      <c r="B451">
        <v>99.857943100000099</v>
      </c>
      <c r="C451">
        <v>17.236183700000002</v>
      </c>
    </row>
    <row r="452" spans="1:3" x14ac:dyDescent="0.25">
      <c r="A452" t="s">
        <v>3087</v>
      </c>
      <c r="B452">
        <v>99.567665999999903</v>
      </c>
      <c r="C452">
        <v>17.0056093</v>
      </c>
    </row>
    <row r="453" spans="1:3" x14ac:dyDescent="0.25">
      <c r="A453" t="s">
        <v>3088</v>
      </c>
      <c r="B453">
        <v>99.699332799999993</v>
      </c>
      <c r="C453">
        <v>17.056867</v>
      </c>
    </row>
    <row r="454" spans="1:3" x14ac:dyDescent="0.25">
      <c r="A454" t="s">
        <v>3089</v>
      </c>
      <c r="B454">
        <v>100.0180562</v>
      </c>
      <c r="C454">
        <v>16.971611100000001</v>
      </c>
    </row>
    <row r="455" spans="1:3" x14ac:dyDescent="0.25">
      <c r="A455" t="s">
        <v>2993</v>
      </c>
      <c r="B455">
        <v>99.699326499999998</v>
      </c>
      <c r="C455">
        <v>17.056843600000001</v>
      </c>
    </row>
    <row r="456" spans="1:3" x14ac:dyDescent="0.25">
      <c r="A456" t="s">
        <v>3090</v>
      </c>
      <c r="B456">
        <v>100.01818780000001</v>
      </c>
      <c r="C456">
        <v>16.9716655</v>
      </c>
    </row>
    <row r="457" spans="1:3" x14ac:dyDescent="0.25">
      <c r="A457" t="s">
        <v>3091</v>
      </c>
      <c r="B457">
        <v>99.822795999999897</v>
      </c>
      <c r="C457">
        <v>17.132744500000001</v>
      </c>
    </row>
    <row r="458" spans="1:3" x14ac:dyDescent="0.25">
      <c r="A458" t="s">
        <v>251</v>
      </c>
      <c r="B458">
        <v>104.8369115</v>
      </c>
      <c r="C458">
        <v>15.177578799999999</v>
      </c>
    </row>
    <row r="459" spans="1:3" x14ac:dyDescent="0.25">
      <c r="A459" t="s">
        <v>25</v>
      </c>
      <c r="B459">
        <v>104.7932765</v>
      </c>
      <c r="C459">
        <v>15.172347</v>
      </c>
    </row>
    <row r="460" spans="1:3" x14ac:dyDescent="0.25">
      <c r="A460" t="s">
        <v>3092</v>
      </c>
      <c r="B460">
        <v>104.8575271</v>
      </c>
      <c r="C460">
        <v>15.1741359</v>
      </c>
    </row>
    <row r="461" spans="1:3" x14ac:dyDescent="0.25">
      <c r="A461" t="s">
        <v>3093</v>
      </c>
      <c r="B461">
        <v>104.7917394</v>
      </c>
      <c r="C461">
        <v>14.9909724</v>
      </c>
    </row>
    <row r="462" spans="1:3" x14ac:dyDescent="0.25">
      <c r="A462" t="s">
        <v>3094</v>
      </c>
      <c r="B462">
        <v>105.06237729999999</v>
      </c>
      <c r="C462">
        <v>14.915566</v>
      </c>
    </row>
    <row r="463" spans="1:3" x14ac:dyDescent="0.25">
      <c r="A463" t="s">
        <v>3095</v>
      </c>
      <c r="B463">
        <v>105.0806609</v>
      </c>
      <c r="C463">
        <v>14.901272000000001</v>
      </c>
    </row>
    <row r="464" spans="1:3" x14ac:dyDescent="0.25">
      <c r="A464" t="s">
        <v>3047</v>
      </c>
      <c r="B464">
        <v>104.8959904</v>
      </c>
      <c r="C464">
        <v>15.1334315</v>
      </c>
    </row>
    <row r="465" spans="1:3" x14ac:dyDescent="0.25">
      <c r="A465" t="s">
        <v>50</v>
      </c>
      <c r="B465">
        <v>104.6403864</v>
      </c>
      <c r="C465">
        <v>15.1049036</v>
      </c>
    </row>
    <row r="466" spans="1:3" x14ac:dyDescent="0.25">
      <c r="A466" t="s">
        <v>2897</v>
      </c>
      <c r="B466">
        <v>104.78222340000001</v>
      </c>
      <c r="C466">
        <v>15.1636465</v>
      </c>
    </row>
    <row r="467" spans="1:3" x14ac:dyDescent="0.25">
      <c r="A467" t="s">
        <v>3096</v>
      </c>
      <c r="B467">
        <v>105.1096792</v>
      </c>
      <c r="C467">
        <v>14.8393456</v>
      </c>
    </row>
    <row r="468" spans="1:3" x14ac:dyDescent="0.25">
      <c r="A468" t="s">
        <v>251</v>
      </c>
      <c r="B468">
        <v>105.2892145</v>
      </c>
      <c r="C468">
        <v>15.166617199999999</v>
      </c>
    </row>
    <row r="469" spans="1:3" x14ac:dyDescent="0.25">
      <c r="A469" t="s">
        <v>2898</v>
      </c>
      <c r="B469">
        <v>105.2783666</v>
      </c>
      <c r="C469">
        <v>15.4854652</v>
      </c>
    </row>
    <row r="470" spans="1:3" x14ac:dyDescent="0.25">
      <c r="A470" t="s">
        <v>3097</v>
      </c>
      <c r="B470">
        <v>105.213733</v>
      </c>
      <c r="C470">
        <v>15.3000826</v>
      </c>
    </row>
    <row r="471" spans="1:3" x14ac:dyDescent="0.25">
      <c r="A471" t="s">
        <v>3098</v>
      </c>
      <c r="B471">
        <v>105.47996430000001</v>
      </c>
      <c r="C471">
        <v>15.3294312</v>
      </c>
    </row>
    <row r="472" spans="1:3" x14ac:dyDescent="0.25">
      <c r="A472" t="s">
        <v>251</v>
      </c>
      <c r="B472">
        <v>105.460404</v>
      </c>
      <c r="C472">
        <v>15.2122557</v>
      </c>
    </row>
    <row r="473" spans="1:3" x14ac:dyDescent="0.25">
      <c r="A473" t="s">
        <v>3099</v>
      </c>
      <c r="B473">
        <v>105.02643019999999</v>
      </c>
      <c r="C473">
        <v>15.716453100000001</v>
      </c>
    </row>
    <row r="474" spans="1:3" x14ac:dyDescent="0.25">
      <c r="A474" t="s">
        <v>3100</v>
      </c>
      <c r="B474">
        <v>104.1159668</v>
      </c>
      <c r="C474">
        <v>15.829105500000001</v>
      </c>
    </row>
    <row r="475" spans="1:3" x14ac:dyDescent="0.25">
      <c r="A475" t="s">
        <v>3101</v>
      </c>
      <c r="B475">
        <v>104.1460149</v>
      </c>
      <c r="C475">
        <v>15.796330599999999</v>
      </c>
    </row>
    <row r="476" spans="1:3" x14ac:dyDescent="0.25">
      <c r="A476" t="s">
        <v>3102</v>
      </c>
      <c r="B476">
        <v>103.8612911</v>
      </c>
      <c r="C476">
        <v>15.852752000000001</v>
      </c>
    </row>
    <row r="477" spans="1:3" x14ac:dyDescent="0.25">
      <c r="A477" t="s">
        <v>604</v>
      </c>
      <c r="B477">
        <v>103.61457059999999</v>
      </c>
      <c r="C477">
        <v>16.0253467</v>
      </c>
    </row>
    <row r="478" spans="1:3" x14ac:dyDescent="0.25">
      <c r="A478" t="s">
        <v>87</v>
      </c>
      <c r="B478">
        <v>103.60122509999999</v>
      </c>
      <c r="C478">
        <v>16.236897299999999</v>
      </c>
    </row>
    <row r="479" spans="1:3" x14ac:dyDescent="0.25">
      <c r="A479" t="s">
        <v>3103</v>
      </c>
      <c r="B479">
        <v>103.7207952</v>
      </c>
      <c r="C479">
        <v>16.259720000000002</v>
      </c>
    </row>
    <row r="480" spans="1:3" x14ac:dyDescent="0.25">
      <c r="A480" t="s">
        <v>2899</v>
      </c>
      <c r="B480">
        <v>103.9949383</v>
      </c>
      <c r="C480">
        <v>16.2953133</v>
      </c>
    </row>
    <row r="481" spans="1:3" x14ac:dyDescent="0.25">
      <c r="A481" t="s">
        <v>3104</v>
      </c>
      <c r="B481">
        <v>103.6462105</v>
      </c>
      <c r="C481">
        <v>16.078894699999999</v>
      </c>
    </row>
    <row r="482" spans="1:3" x14ac:dyDescent="0.25">
      <c r="A482" t="s">
        <v>3105</v>
      </c>
      <c r="B482">
        <v>104.65472629999999</v>
      </c>
      <c r="C482">
        <v>16.5490858</v>
      </c>
    </row>
    <row r="483" spans="1:3" x14ac:dyDescent="0.25">
      <c r="A483" t="s">
        <v>251</v>
      </c>
      <c r="B483">
        <v>104.72906399999999</v>
      </c>
      <c r="C483">
        <v>16.640614599999999</v>
      </c>
    </row>
    <row r="484" spans="1:3" x14ac:dyDescent="0.25">
      <c r="A484" t="s">
        <v>16</v>
      </c>
      <c r="B484">
        <v>104.73581419999999</v>
      </c>
      <c r="C484">
        <v>16.618991999999999</v>
      </c>
    </row>
    <row r="485" spans="1:3" x14ac:dyDescent="0.25">
      <c r="A485" t="s">
        <v>2830</v>
      </c>
      <c r="B485">
        <v>103.840199</v>
      </c>
      <c r="C485">
        <v>16.024861000000001</v>
      </c>
    </row>
    <row r="486" spans="1:3" x14ac:dyDescent="0.25">
      <c r="A486" t="s">
        <v>251</v>
      </c>
      <c r="B486">
        <v>101.5578197</v>
      </c>
      <c r="C486">
        <v>6.6889034000000001</v>
      </c>
    </row>
    <row r="487" spans="1:3" x14ac:dyDescent="0.25">
      <c r="A487" t="s">
        <v>3106</v>
      </c>
      <c r="B487">
        <v>101.2861762</v>
      </c>
      <c r="C487">
        <v>6.7208588000000002</v>
      </c>
    </row>
    <row r="488" spans="1:3" x14ac:dyDescent="0.25">
      <c r="A488" t="s">
        <v>4310</v>
      </c>
      <c r="B488">
        <v>7.6391762999999999</v>
      </c>
      <c r="C488">
        <v>99.034168800000003</v>
      </c>
    </row>
    <row r="489" spans="1:3" x14ac:dyDescent="0.25">
      <c r="A489" t="s">
        <v>4029</v>
      </c>
      <c r="B489">
        <v>16.988340999999998</v>
      </c>
      <c r="C489">
        <v>98.526807300000002</v>
      </c>
    </row>
    <row r="490" spans="1:3" x14ac:dyDescent="0.25">
      <c r="A490" t="s">
        <v>3836</v>
      </c>
      <c r="B490">
        <v>18.174385699999998</v>
      </c>
      <c r="C490">
        <v>102.1690972</v>
      </c>
    </row>
    <row r="491" spans="1:3" x14ac:dyDescent="0.25">
      <c r="A491" t="s">
        <v>4104</v>
      </c>
      <c r="B491">
        <v>13.544324700000001</v>
      </c>
      <c r="C491">
        <v>99.356735700000002</v>
      </c>
    </row>
    <row r="492" spans="1:3" x14ac:dyDescent="0.25">
      <c r="A492" t="s">
        <v>4106</v>
      </c>
      <c r="B492">
        <v>13.545883699999999</v>
      </c>
      <c r="C492">
        <v>99.440516000000002</v>
      </c>
    </row>
    <row r="493" spans="1:3" x14ac:dyDescent="0.25">
      <c r="A493" t="s">
        <v>3975</v>
      </c>
      <c r="B493">
        <v>20.150679700000001</v>
      </c>
      <c r="C493">
        <v>99.857914300000004</v>
      </c>
    </row>
    <row r="494" spans="1:3" x14ac:dyDescent="0.25">
      <c r="A494" t="s">
        <v>2919</v>
      </c>
      <c r="B494">
        <v>17.879442399999999</v>
      </c>
      <c r="C494">
        <v>102.46168160000001</v>
      </c>
    </row>
    <row r="495" spans="1:3" x14ac:dyDescent="0.25">
      <c r="A495" t="s">
        <v>4085</v>
      </c>
      <c r="B495">
        <v>14.1789402</v>
      </c>
      <c r="C495">
        <v>99.126205100000007</v>
      </c>
    </row>
    <row r="496" spans="1:3" x14ac:dyDescent="0.25">
      <c r="A496" t="s">
        <v>4289</v>
      </c>
      <c r="B496">
        <v>8.3785965999999998</v>
      </c>
      <c r="C496">
        <v>98.280899099999999</v>
      </c>
    </row>
    <row r="497" spans="1:3" x14ac:dyDescent="0.25">
      <c r="A497" t="s">
        <v>2970</v>
      </c>
      <c r="B497">
        <v>7.9794815000000003</v>
      </c>
      <c r="C497">
        <v>98.333860000000001</v>
      </c>
    </row>
    <row r="498" spans="1:3" x14ac:dyDescent="0.25">
      <c r="A498" t="s">
        <v>2970</v>
      </c>
      <c r="B498">
        <v>7.9794815000000003</v>
      </c>
      <c r="C498">
        <v>98.333860000000001</v>
      </c>
    </row>
    <row r="499" spans="1:3" x14ac:dyDescent="0.25">
      <c r="A499" t="s">
        <v>2971</v>
      </c>
      <c r="B499">
        <v>8.2754984999999994</v>
      </c>
      <c r="C499">
        <v>98.312822400000002</v>
      </c>
    </row>
    <row r="500" spans="1:3" x14ac:dyDescent="0.25">
      <c r="A500" t="s">
        <v>2971</v>
      </c>
      <c r="B500">
        <v>8.2754984999999994</v>
      </c>
      <c r="C500">
        <v>98.312822400000002</v>
      </c>
    </row>
    <row r="501" spans="1:3" x14ac:dyDescent="0.25">
      <c r="A501" t="s">
        <v>4304</v>
      </c>
      <c r="B501">
        <v>8.3900942000000001</v>
      </c>
      <c r="C501">
        <v>98.446944099999996</v>
      </c>
    </row>
    <row r="502" spans="1:3" x14ac:dyDescent="0.25">
      <c r="A502" t="s">
        <v>3948</v>
      </c>
      <c r="B502">
        <v>20.274174299999999</v>
      </c>
      <c r="C502">
        <v>100.08279330000001</v>
      </c>
    </row>
    <row r="503" spans="1:3" x14ac:dyDescent="0.25">
      <c r="A503" t="s">
        <v>4004</v>
      </c>
      <c r="B503">
        <v>19.360975700000001</v>
      </c>
      <c r="C503">
        <v>98.964161899999993</v>
      </c>
    </row>
    <row r="504" spans="1:3" x14ac:dyDescent="0.25">
      <c r="A504" t="s">
        <v>3909</v>
      </c>
      <c r="B504">
        <v>19.516806899999999</v>
      </c>
      <c r="C504">
        <v>100.29218059999999</v>
      </c>
    </row>
    <row r="505" spans="1:3" x14ac:dyDescent="0.25">
      <c r="A505" t="s">
        <v>3929</v>
      </c>
      <c r="B505">
        <v>20.049684800000001</v>
      </c>
      <c r="C505">
        <v>100.29618859999999</v>
      </c>
    </row>
    <row r="506" spans="1:3" x14ac:dyDescent="0.25">
      <c r="A506" t="s">
        <v>4294</v>
      </c>
      <c r="B506">
        <v>9.1959967999999996</v>
      </c>
      <c r="C506">
        <v>98.407828499999994</v>
      </c>
    </row>
    <row r="507" spans="1:3" x14ac:dyDescent="0.25">
      <c r="A507" t="s">
        <v>4014</v>
      </c>
      <c r="B507">
        <v>18.814658300000001</v>
      </c>
      <c r="C507">
        <v>97.9351056</v>
      </c>
    </row>
    <row r="508" spans="1:3" x14ac:dyDescent="0.25">
      <c r="A508" t="s">
        <v>4102</v>
      </c>
      <c r="B508">
        <v>14.059571099999999</v>
      </c>
      <c r="C508">
        <v>99.474702500000006</v>
      </c>
    </row>
    <row r="509" spans="1:3" x14ac:dyDescent="0.25">
      <c r="A509" t="s">
        <v>4152</v>
      </c>
      <c r="B509">
        <v>9.4557388000000007</v>
      </c>
      <c r="C509">
        <v>99.993265899999997</v>
      </c>
    </row>
    <row r="510" spans="1:3" x14ac:dyDescent="0.25">
      <c r="A510" t="s">
        <v>4312</v>
      </c>
      <c r="B510">
        <v>7.8016981000000003</v>
      </c>
      <c r="C510">
        <v>99.082691400000002</v>
      </c>
    </row>
    <row r="511" spans="1:3" x14ac:dyDescent="0.25">
      <c r="A511" t="s">
        <v>3029</v>
      </c>
      <c r="B511">
        <v>17.548368700000001</v>
      </c>
      <c r="C511">
        <v>101.72541200000001</v>
      </c>
    </row>
    <row r="512" spans="1:3" x14ac:dyDescent="0.25">
      <c r="A512" t="s">
        <v>2992</v>
      </c>
      <c r="B512">
        <v>14.1154618</v>
      </c>
      <c r="C512">
        <v>99.406105499999995</v>
      </c>
    </row>
    <row r="513" spans="1:3" x14ac:dyDescent="0.25">
      <c r="A513" t="s">
        <v>4198</v>
      </c>
      <c r="B513">
        <v>9.1591102000000006</v>
      </c>
      <c r="C513">
        <v>99.502710800000003</v>
      </c>
    </row>
    <row r="514" spans="1:3" x14ac:dyDescent="0.25">
      <c r="A514" t="s">
        <v>3843</v>
      </c>
      <c r="B514">
        <v>18.0226395</v>
      </c>
      <c r="C514">
        <v>101.8812018</v>
      </c>
    </row>
    <row r="515" spans="1:3" x14ac:dyDescent="0.25">
      <c r="A515" t="s">
        <v>2943</v>
      </c>
      <c r="B515">
        <v>12.259532500000001</v>
      </c>
      <c r="C515">
        <v>102.2885411</v>
      </c>
    </row>
    <row r="516" spans="1:3" x14ac:dyDescent="0.25">
      <c r="A516" t="s">
        <v>3883</v>
      </c>
      <c r="B516">
        <v>18.023554000000001</v>
      </c>
      <c r="C516">
        <v>100.87752570000001</v>
      </c>
    </row>
    <row r="517" spans="1:3" x14ac:dyDescent="0.25">
      <c r="A517" t="s">
        <v>3947</v>
      </c>
      <c r="B517">
        <v>20.191747800000002</v>
      </c>
      <c r="C517">
        <v>100.13223859999999</v>
      </c>
    </row>
    <row r="518" spans="1:3" x14ac:dyDescent="0.25">
      <c r="A518" t="s">
        <v>2993</v>
      </c>
      <c r="B518">
        <v>19.500595499999999</v>
      </c>
      <c r="C518">
        <v>100.28007030000001</v>
      </c>
    </row>
    <row r="519" spans="1:3" x14ac:dyDescent="0.25">
      <c r="A519" t="s">
        <v>4084</v>
      </c>
      <c r="B519">
        <v>14.324786100000001</v>
      </c>
      <c r="C519">
        <v>98.983472000000006</v>
      </c>
    </row>
    <row r="520" spans="1:3" x14ac:dyDescent="0.25">
      <c r="A520" t="s">
        <v>3937</v>
      </c>
      <c r="B520">
        <v>20.051993899999999</v>
      </c>
      <c r="C520">
        <v>100.50632899999999</v>
      </c>
    </row>
    <row r="521" spans="1:3" x14ac:dyDescent="0.25">
      <c r="A521" t="s">
        <v>2975</v>
      </c>
      <c r="B521">
        <v>7.1515531000000001</v>
      </c>
      <c r="C521">
        <v>100.62170089999999</v>
      </c>
    </row>
    <row r="522" spans="1:3" x14ac:dyDescent="0.25">
      <c r="A522" t="s">
        <v>4370</v>
      </c>
      <c r="B522">
        <v>15.3294312</v>
      </c>
      <c r="C522">
        <v>105.47996430000001</v>
      </c>
    </row>
    <row r="523" spans="1:3" x14ac:dyDescent="0.25">
      <c r="A523" t="s">
        <v>251</v>
      </c>
      <c r="B523">
        <v>13.4531904</v>
      </c>
      <c r="C523">
        <v>100.0838778</v>
      </c>
    </row>
    <row r="524" spans="1:3" x14ac:dyDescent="0.25">
      <c r="A524" t="s">
        <v>251</v>
      </c>
      <c r="B524">
        <v>11.866215</v>
      </c>
      <c r="C524">
        <v>99.785877200000002</v>
      </c>
    </row>
    <row r="525" spans="1:3" x14ac:dyDescent="0.25">
      <c r="A525" t="s">
        <v>251</v>
      </c>
      <c r="B525">
        <v>11.866215</v>
      </c>
      <c r="C525">
        <v>99.785877200000002</v>
      </c>
    </row>
    <row r="526" spans="1:3" x14ac:dyDescent="0.25">
      <c r="A526" t="s">
        <v>251</v>
      </c>
      <c r="B526">
        <v>7.6391762999999999</v>
      </c>
      <c r="C526">
        <v>99.034168800000003</v>
      </c>
    </row>
    <row r="527" spans="1:3" x14ac:dyDescent="0.25">
      <c r="A527" t="s">
        <v>251</v>
      </c>
      <c r="B527">
        <v>12.4343763</v>
      </c>
      <c r="C527">
        <v>99.912763600000005</v>
      </c>
    </row>
    <row r="528" spans="1:3" x14ac:dyDescent="0.25">
      <c r="A528" t="s">
        <v>251</v>
      </c>
      <c r="B528">
        <v>14.753880199999999</v>
      </c>
      <c r="C528">
        <v>105.4043391</v>
      </c>
    </row>
    <row r="529" spans="1:3" x14ac:dyDescent="0.25">
      <c r="A529" t="s">
        <v>251</v>
      </c>
      <c r="B529">
        <v>9.8619207000000007</v>
      </c>
      <c r="C529">
        <v>98.623790499999998</v>
      </c>
    </row>
    <row r="530" spans="1:3" x14ac:dyDescent="0.25">
      <c r="A530" t="s">
        <v>251</v>
      </c>
      <c r="B530">
        <v>12.3701355</v>
      </c>
      <c r="C530">
        <v>99.886635799999993</v>
      </c>
    </row>
    <row r="531" spans="1:3" x14ac:dyDescent="0.25">
      <c r="A531" t="s">
        <v>251</v>
      </c>
      <c r="B531">
        <v>13.545836100000001</v>
      </c>
      <c r="C531">
        <v>100.2837195</v>
      </c>
    </row>
    <row r="532" spans="1:3" x14ac:dyDescent="0.25">
      <c r="A532" t="s">
        <v>251</v>
      </c>
      <c r="B532">
        <v>18.091830000000002</v>
      </c>
      <c r="C532">
        <v>103.43096130000001</v>
      </c>
    </row>
    <row r="533" spans="1:3" x14ac:dyDescent="0.25">
      <c r="A533" t="s">
        <v>251</v>
      </c>
      <c r="B533">
        <v>18.072802500000002</v>
      </c>
      <c r="C533">
        <v>103.448909</v>
      </c>
    </row>
    <row r="534" spans="1:3" x14ac:dyDescent="0.25">
      <c r="A534" t="s">
        <v>251</v>
      </c>
      <c r="B534">
        <v>14.6817896</v>
      </c>
      <c r="C534">
        <v>104.3425352</v>
      </c>
    </row>
    <row r="535" spans="1:3" x14ac:dyDescent="0.25">
      <c r="A535" t="s">
        <v>251</v>
      </c>
      <c r="B535">
        <v>9.3971496999999999</v>
      </c>
      <c r="C535">
        <v>99.208140900000004</v>
      </c>
    </row>
    <row r="536" spans="1:3" x14ac:dyDescent="0.25">
      <c r="A536" t="s">
        <v>251</v>
      </c>
      <c r="B536">
        <v>9.4378933000000007</v>
      </c>
      <c r="C536">
        <v>99.152890200000002</v>
      </c>
    </row>
    <row r="537" spans="1:3" x14ac:dyDescent="0.25">
      <c r="A537" t="s">
        <v>251</v>
      </c>
      <c r="B537">
        <v>9.372833</v>
      </c>
      <c r="C537">
        <v>99.208562200000003</v>
      </c>
    </row>
    <row r="538" spans="1:3" x14ac:dyDescent="0.25">
      <c r="A538" t="s">
        <v>251</v>
      </c>
      <c r="B538">
        <v>17.879442399999999</v>
      </c>
      <c r="C538">
        <v>102.46168160000001</v>
      </c>
    </row>
    <row r="539" spans="1:3" x14ac:dyDescent="0.25">
      <c r="A539" t="s">
        <v>251</v>
      </c>
      <c r="B539">
        <v>14.3318943</v>
      </c>
      <c r="C539">
        <v>102.75527049999999</v>
      </c>
    </row>
    <row r="540" spans="1:3" x14ac:dyDescent="0.25">
      <c r="A540" t="s">
        <v>251</v>
      </c>
      <c r="B540">
        <v>8.1427961</v>
      </c>
      <c r="C540">
        <v>100.1266483</v>
      </c>
    </row>
    <row r="541" spans="1:3" x14ac:dyDescent="0.25">
      <c r="A541" t="s">
        <v>251</v>
      </c>
      <c r="B541">
        <v>9.4557388000000007</v>
      </c>
      <c r="C541">
        <v>99.993265899999997</v>
      </c>
    </row>
    <row r="542" spans="1:3" x14ac:dyDescent="0.25">
      <c r="A542" t="s">
        <v>251</v>
      </c>
      <c r="B542">
        <v>7.8016981000000003</v>
      </c>
      <c r="C542">
        <v>99.082691400000002</v>
      </c>
    </row>
    <row r="543" spans="1:3" x14ac:dyDescent="0.25">
      <c r="A543" t="s">
        <v>251</v>
      </c>
      <c r="B543">
        <v>14.594314499999999</v>
      </c>
      <c r="C543">
        <v>102.9142349</v>
      </c>
    </row>
    <row r="544" spans="1:3" x14ac:dyDescent="0.25">
      <c r="A544" t="s">
        <v>251</v>
      </c>
      <c r="B544">
        <v>15.8983197</v>
      </c>
      <c r="C544">
        <v>105.1874954</v>
      </c>
    </row>
    <row r="545" spans="1:3" x14ac:dyDescent="0.25">
      <c r="A545" t="s">
        <v>251</v>
      </c>
      <c r="B545">
        <v>17.9421447</v>
      </c>
      <c r="C545">
        <v>103.7782516</v>
      </c>
    </row>
    <row r="546" spans="1:3" x14ac:dyDescent="0.25">
      <c r="A546" t="s">
        <v>251</v>
      </c>
      <c r="B546">
        <v>17.915397599999999</v>
      </c>
      <c r="C546">
        <v>103.95874139999999</v>
      </c>
    </row>
    <row r="547" spans="1:3" x14ac:dyDescent="0.25">
      <c r="A547" t="s">
        <v>251</v>
      </c>
      <c r="B547">
        <v>17.981734700000001</v>
      </c>
      <c r="C547">
        <v>103.7532789</v>
      </c>
    </row>
    <row r="548" spans="1:3" x14ac:dyDescent="0.25">
      <c r="A548" t="s">
        <v>251</v>
      </c>
      <c r="B548">
        <v>17.929478700000001</v>
      </c>
      <c r="C548">
        <v>103.9679761</v>
      </c>
    </row>
    <row r="549" spans="1:3" x14ac:dyDescent="0.25">
      <c r="A549" t="s">
        <v>251</v>
      </c>
      <c r="B549">
        <v>17.922478399999999</v>
      </c>
      <c r="C549">
        <v>103.9413413</v>
      </c>
    </row>
    <row r="550" spans="1:3" x14ac:dyDescent="0.25">
      <c r="A550" t="s">
        <v>251</v>
      </c>
      <c r="B550">
        <v>13.127696</v>
      </c>
      <c r="C550">
        <v>99.949635400000005</v>
      </c>
    </row>
    <row r="551" spans="1:3" x14ac:dyDescent="0.25">
      <c r="A551" t="s">
        <v>251</v>
      </c>
      <c r="B551">
        <v>13.1144447</v>
      </c>
      <c r="C551">
        <v>99.927286800000005</v>
      </c>
    </row>
    <row r="552" spans="1:3" x14ac:dyDescent="0.25">
      <c r="A552" t="s">
        <v>251</v>
      </c>
      <c r="B552">
        <v>13.099812999999999</v>
      </c>
      <c r="C552">
        <v>99.960410300000007</v>
      </c>
    </row>
    <row r="553" spans="1:3" x14ac:dyDescent="0.25">
      <c r="A553" t="s">
        <v>251</v>
      </c>
      <c r="B553">
        <v>14.762305400000001</v>
      </c>
      <c r="C553">
        <v>105.1557473</v>
      </c>
    </row>
    <row r="554" spans="1:3" x14ac:dyDescent="0.25">
      <c r="A554" t="s">
        <v>251</v>
      </c>
      <c r="B554">
        <v>14.8393456</v>
      </c>
      <c r="C554">
        <v>105.1096792</v>
      </c>
    </row>
    <row r="555" spans="1:3" x14ac:dyDescent="0.25">
      <c r="A555" t="s">
        <v>2898</v>
      </c>
      <c r="B555">
        <v>17.573194600000001</v>
      </c>
      <c r="C555">
        <v>104.5967361</v>
      </c>
    </row>
    <row r="556" spans="1:3" x14ac:dyDescent="0.25">
      <c r="A556" t="s">
        <v>2898</v>
      </c>
      <c r="B556">
        <v>8.3785965999999998</v>
      </c>
      <c r="C556">
        <v>98.280899099999999</v>
      </c>
    </row>
    <row r="557" spans="1:3" x14ac:dyDescent="0.25">
      <c r="A557" t="s">
        <v>2898</v>
      </c>
      <c r="B557">
        <v>8.3785965999999998</v>
      </c>
      <c r="C557">
        <v>98.280899099999999</v>
      </c>
    </row>
    <row r="558" spans="1:3" x14ac:dyDescent="0.25">
      <c r="A558" t="s">
        <v>2898</v>
      </c>
      <c r="B558">
        <v>8.5136158000000002</v>
      </c>
      <c r="C558">
        <v>98.632414900000001</v>
      </c>
    </row>
    <row r="559" spans="1:3" x14ac:dyDescent="0.25">
      <c r="A559" t="s">
        <v>2898</v>
      </c>
      <c r="B559">
        <v>7.9794815000000003</v>
      </c>
      <c r="C559">
        <v>98.333860000000001</v>
      </c>
    </row>
    <row r="560" spans="1:3" x14ac:dyDescent="0.25">
      <c r="A560" t="s">
        <v>2898</v>
      </c>
      <c r="B560">
        <v>11.896111100000001</v>
      </c>
      <c r="C560">
        <v>99.793196199999997</v>
      </c>
    </row>
    <row r="561" spans="1:3" x14ac:dyDescent="0.25">
      <c r="A561" t="s">
        <v>2898</v>
      </c>
      <c r="B561">
        <v>11.896111100000001</v>
      </c>
      <c r="C561">
        <v>99.793196199999997</v>
      </c>
    </row>
    <row r="562" spans="1:3" x14ac:dyDescent="0.25">
      <c r="A562" t="s">
        <v>2898</v>
      </c>
      <c r="B562">
        <v>17.7995111</v>
      </c>
      <c r="C562">
        <v>102.67055860000001</v>
      </c>
    </row>
    <row r="563" spans="1:3" x14ac:dyDescent="0.25">
      <c r="A563" t="s">
        <v>2898</v>
      </c>
      <c r="B563">
        <v>17.919764000000001</v>
      </c>
      <c r="C563">
        <v>102.80923199999999</v>
      </c>
    </row>
    <row r="564" spans="1:3" x14ac:dyDescent="0.25">
      <c r="A564" t="s">
        <v>2898</v>
      </c>
      <c r="B564">
        <v>17.885065999999998</v>
      </c>
      <c r="C564">
        <v>102.759995</v>
      </c>
    </row>
    <row r="565" spans="1:3" x14ac:dyDescent="0.25">
      <c r="A565" t="s">
        <v>2898</v>
      </c>
      <c r="B565">
        <v>17.8620375</v>
      </c>
      <c r="C565">
        <v>102.74938179999999</v>
      </c>
    </row>
    <row r="566" spans="1:3" x14ac:dyDescent="0.25">
      <c r="A566" t="s">
        <v>2898</v>
      </c>
      <c r="B566">
        <v>9.3664363000000002</v>
      </c>
      <c r="C566">
        <v>98.426384999999996</v>
      </c>
    </row>
    <row r="567" spans="1:3" x14ac:dyDescent="0.25">
      <c r="A567" t="s">
        <v>2898</v>
      </c>
      <c r="B567">
        <v>12.2353185</v>
      </c>
      <c r="C567">
        <v>99.967210199999997</v>
      </c>
    </row>
    <row r="568" spans="1:3" x14ac:dyDescent="0.25">
      <c r="A568" t="s">
        <v>2898</v>
      </c>
      <c r="B568">
        <v>12.3229533</v>
      </c>
      <c r="C568">
        <v>99.878382999999999</v>
      </c>
    </row>
    <row r="569" spans="1:3" x14ac:dyDescent="0.25">
      <c r="A569" t="s">
        <v>2898</v>
      </c>
      <c r="B569">
        <v>12.3229533</v>
      </c>
      <c r="C569">
        <v>99.878382999999999</v>
      </c>
    </row>
    <row r="570" spans="1:3" x14ac:dyDescent="0.25">
      <c r="A570" t="s">
        <v>2898</v>
      </c>
      <c r="B570">
        <v>10.2537103</v>
      </c>
      <c r="C570">
        <v>99.085966299999995</v>
      </c>
    </row>
    <row r="571" spans="1:3" x14ac:dyDescent="0.25">
      <c r="A571" t="s">
        <v>2898</v>
      </c>
      <c r="B571">
        <v>13.544324700000001</v>
      </c>
      <c r="C571">
        <v>99.356735700000002</v>
      </c>
    </row>
    <row r="572" spans="1:3" x14ac:dyDescent="0.25">
      <c r="A572" t="s">
        <v>2898</v>
      </c>
      <c r="B572">
        <v>13.545883699999999</v>
      </c>
      <c r="C572">
        <v>99.440516000000002</v>
      </c>
    </row>
    <row r="573" spans="1:3" x14ac:dyDescent="0.25">
      <c r="A573" t="s">
        <v>2898</v>
      </c>
      <c r="B573">
        <v>14.7242421</v>
      </c>
      <c r="C573">
        <v>103.6686474</v>
      </c>
    </row>
    <row r="574" spans="1:3" x14ac:dyDescent="0.25">
      <c r="A574" t="s">
        <v>2898</v>
      </c>
      <c r="B574">
        <v>14.7351998</v>
      </c>
      <c r="C574">
        <v>103.65994689999999</v>
      </c>
    </row>
    <row r="575" spans="1:3" x14ac:dyDescent="0.25">
      <c r="A575" t="s">
        <v>2898</v>
      </c>
      <c r="B575">
        <v>14.4112028</v>
      </c>
      <c r="C575">
        <v>102.8534985</v>
      </c>
    </row>
    <row r="576" spans="1:3" x14ac:dyDescent="0.25">
      <c r="A576" t="s">
        <v>2898</v>
      </c>
      <c r="B576">
        <v>16.5490858</v>
      </c>
      <c r="C576">
        <v>104.65472629999999</v>
      </c>
    </row>
    <row r="577" spans="1:3" x14ac:dyDescent="0.25">
      <c r="A577" t="s">
        <v>251</v>
      </c>
      <c r="B577">
        <v>14.486344000000001</v>
      </c>
      <c r="C577">
        <v>105.0098828</v>
      </c>
    </row>
    <row r="578" spans="1:3" x14ac:dyDescent="0.25">
      <c r="A578" t="s">
        <v>251</v>
      </c>
      <c r="B578">
        <v>14.4238237</v>
      </c>
      <c r="C578">
        <v>103.09870650000001</v>
      </c>
    </row>
    <row r="579" spans="1:3" x14ac:dyDescent="0.25">
      <c r="A579" t="s">
        <v>251</v>
      </c>
      <c r="B579">
        <v>9.1959967999999996</v>
      </c>
      <c r="C579">
        <v>98.407828499999994</v>
      </c>
    </row>
    <row r="580" spans="1:3" x14ac:dyDescent="0.25">
      <c r="A580" t="s">
        <v>251</v>
      </c>
      <c r="B580">
        <v>12.1154701</v>
      </c>
      <c r="C580">
        <v>99.852589899999998</v>
      </c>
    </row>
    <row r="581" spans="1:3" x14ac:dyDescent="0.25">
      <c r="A581" t="s">
        <v>251</v>
      </c>
      <c r="B581">
        <v>12.1154701</v>
      </c>
      <c r="C581">
        <v>99.852589899999998</v>
      </c>
    </row>
    <row r="582" spans="1:3" x14ac:dyDescent="0.25">
      <c r="A582" t="s">
        <v>251</v>
      </c>
      <c r="B582">
        <v>10.5008578</v>
      </c>
      <c r="C582">
        <v>99.179190700000007</v>
      </c>
    </row>
    <row r="583" spans="1:3" x14ac:dyDescent="0.25">
      <c r="A583" t="s">
        <v>251</v>
      </c>
      <c r="B583">
        <v>10.5008578</v>
      </c>
      <c r="C583">
        <v>99.179190700000007</v>
      </c>
    </row>
    <row r="584" spans="1:3" x14ac:dyDescent="0.25">
      <c r="A584" t="s">
        <v>251</v>
      </c>
      <c r="B584">
        <v>10.5528502</v>
      </c>
      <c r="C584">
        <v>99.251480000000001</v>
      </c>
    </row>
    <row r="585" spans="1:3" x14ac:dyDescent="0.25">
      <c r="A585" t="s">
        <v>251</v>
      </c>
      <c r="B585">
        <v>15.752720500000001</v>
      </c>
      <c r="C585">
        <v>104.9769356</v>
      </c>
    </row>
    <row r="586" spans="1:3" x14ac:dyDescent="0.25">
      <c r="A586" t="s">
        <v>251</v>
      </c>
      <c r="B586">
        <v>14.7582392</v>
      </c>
      <c r="C586">
        <v>105.40263349999999</v>
      </c>
    </row>
    <row r="587" spans="1:3" x14ac:dyDescent="0.25">
      <c r="A587" t="s">
        <v>251</v>
      </c>
      <c r="B587">
        <v>14.753285399999999</v>
      </c>
      <c r="C587">
        <v>105.4044725</v>
      </c>
    </row>
    <row r="588" spans="1:3" x14ac:dyDescent="0.25">
      <c r="A588" t="s">
        <v>251</v>
      </c>
      <c r="B588">
        <v>14.8197887</v>
      </c>
      <c r="C588">
        <v>105.315639</v>
      </c>
    </row>
    <row r="589" spans="1:3" x14ac:dyDescent="0.25">
      <c r="A589" t="s">
        <v>251</v>
      </c>
      <c r="B589">
        <v>18.412313399999999</v>
      </c>
      <c r="C589">
        <v>103.5243712</v>
      </c>
    </row>
    <row r="590" spans="1:3" x14ac:dyDescent="0.25">
      <c r="A590" t="s">
        <v>251</v>
      </c>
      <c r="B590">
        <v>18.433738699999999</v>
      </c>
      <c r="C590">
        <v>103.433988</v>
      </c>
    </row>
    <row r="591" spans="1:3" x14ac:dyDescent="0.25">
      <c r="A591" t="s">
        <v>251</v>
      </c>
      <c r="B591">
        <v>18.349293299999999</v>
      </c>
      <c r="C591">
        <v>103.6375111</v>
      </c>
    </row>
    <row r="592" spans="1:3" x14ac:dyDescent="0.25">
      <c r="A592" t="s">
        <v>251</v>
      </c>
      <c r="B592">
        <v>11.0697381</v>
      </c>
      <c r="C592">
        <v>99.373493800000006</v>
      </c>
    </row>
    <row r="593" spans="1:3" x14ac:dyDescent="0.25">
      <c r="A593" t="s">
        <v>251</v>
      </c>
      <c r="B593">
        <v>11.0697381</v>
      </c>
      <c r="C593">
        <v>99.373493800000006</v>
      </c>
    </row>
    <row r="594" spans="1:3" x14ac:dyDescent="0.25">
      <c r="A594" t="s">
        <v>251</v>
      </c>
      <c r="B594">
        <v>14.521653000000001</v>
      </c>
      <c r="C594">
        <v>102.7489492</v>
      </c>
    </row>
    <row r="595" spans="1:3" x14ac:dyDescent="0.25">
      <c r="A595" t="s">
        <v>251</v>
      </c>
      <c r="B595">
        <v>13.5046575</v>
      </c>
      <c r="C595">
        <v>100.8303236</v>
      </c>
    </row>
    <row r="596" spans="1:3" x14ac:dyDescent="0.25">
      <c r="A596" t="s">
        <v>251</v>
      </c>
      <c r="B596">
        <v>9.1591102000000006</v>
      </c>
      <c r="C596">
        <v>99.502710800000003</v>
      </c>
    </row>
    <row r="597" spans="1:3" x14ac:dyDescent="0.25">
      <c r="A597" t="s">
        <v>251</v>
      </c>
      <c r="B597">
        <v>16.959843599999999</v>
      </c>
      <c r="C597">
        <v>104.7260027</v>
      </c>
    </row>
    <row r="598" spans="1:3" x14ac:dyDescent="0.25">
      <c r="A598" t="s">
        <v>251</v>
      </c>
      <c r="B598">
        <v>14.647795</v>
      </c>
      <c r="C598">
        <v>104.6373157</v>
      </c>
    </row>
    <row r="599" spans="1:3" x14ac:dyDescent="0.25">
      <c r="A599" t="s">
        <v>251</v>
      </c>
      <c r="B599">
        <v>12.805305000000001</v>
      </c>
      <c r="C599">
        <v>99.958077700000004</v>
      </c>
    </row>
    <row r="600" spans="1:3" x14ac:dyDescent="0.25">
      <c r="A600" t="s">
        <v>251</v>
      </c>
      <c r="B600">
        <v>12.798966399999999</v>
      </c>
      <c r="C600">
        <v>99.941536900000003</v>
      </c>
    </row>
    <row r="601" spans="1:3" x14ac:dyDescent="0.25">
      <c r="A601" t="s">
        <v>251</v>
      </c>
      <c r="B601">
        <v>14.627694699999999</v>
      </c>
      <c r="C601">
        <v>103.2493728</v>
      </c>
    </row>
    <row r="602" spans="1:3" x14ac:dyDescent="0.25">
      <c r="A602" t="s">
        <v>251</v>
      </c>
      <c r="B602">
        <v>14.628662200000001</v>
      </c>
      <c r="C602">
        <v>103.40272229999999</v>
      </c>
    </row>
    <row r="603" spans="1:3" x14ac:dyDescent="0.25">
      <c r="A603" t="s">
        <v>251</v>
      </c>
      <c r="B603">
        <v>12.3746483</v>
      </c>
      <c r="C603">
        <v>99.913644000000005</v>
      </c>
    </row>
    <row r="604" spans="1:3" x14ac:dyDescent="0.25">
      <c r="A604" t="s">
        <v>251</v>
      </c>
      <c r="B604">
        <v>12.370033299999999</v>
      </c>
      <c r="C604">
        <v>99.887060500000004</v>
      </c>
    </row>
    <row r="605" spans="1:3" x14ac:dyDescent="0.25">
      <c r="A605" t="s">
        <v>251</v>
      </c>
      <c r="B605">
        <v>14.622731699999999</v>
      </c>
      <c r="C605">
        <v>103.0879066</v>
      </c>
    </row>
    <row r="606" spans="1:3" x14ac:dyDescent="0.25">
      <c r="A606" t="s">
        <v>251</v>
      </c>
      <c r="B606">
        <v>14.609759199999999</v>
      </c>
      <c r="C606">
        <v>103.0873382</v>
      </c>
    </row>
    <row r="607" spans="1:3" x14ac:dyDescent="0.25">
      <c r="A607" t="s">
        <v>251</v>
      </c>
      <c r="B607">
        <v>14.606926700000001</v>
      </c>
      <c r="C607">
        <v>103.0283821</v>
      </c>
    </row>
    <row r="608" spans="1:3" x14ac:dyDescent="0.25">
      <c r="A608" t="s">
        <v>251</v>
      </c>
      <c r="B608">
        <v>8.2754984999999994</v>
      </c>
      <c r="C608">
        <v>98.312822400000002</v>
      </c>
    </row>
    <row r="609" spans="1:3" x14ac:dyDescent="0.25">
      <c r="A609" t="s">
        <v>251</v>
      </c>
      <c r="B609">
        <v>8.2754984999999994</v>
      </c>
      <c r="C609">
        <v>98.312822400000002</v>
      </c>
    </row>
    <row r="610" spans="1:3" x14ac:dyDescent="0.25">
      <c r="A610" t="s">
        <v>251</v>
      </c>
      <c r="B610">
        <v>8.3900942000000001</v>
      </c>
      <c r="C610">
        <v>98.446944099999996</v>
      </c>
    </row>
    <row r="611" spans="1:3" x14ac:dyDescent="0.25">
      <c r="A611" t="s">
        <v>251</v>
      </c>
      <c r="B611">
        <v>8.3900942000000001</v>
      </c>
      <c r="C611">
        <v>98.446944099999996</v>
      </c>
    </row>
    <row r="612" spans="1:3" x14ac:dyDescent="0.25">
      <c r="A612" t="s">
        <v>251</v>
      </c>
      <c r="B612">
        <v>15.716453100000001</v>
      </c>
      <c r="C612">
        <v>105.02643019999999</v>
      </c>
    </row>
    <row r="613" spans="1:3" x14ac:dyDescent="0.25">
      <c r="A613" t="s">
        <v>251</v>
      </c>
      <c r="B613">
        <v>14.5906257</v>
      </c>
      <c r="C613">
        <v>103.0572121</v>
      </c>
    </row>
    <row r="614" spans="1:3" x14ac:dyDescent="0.25">
      <c r="A614" t="s">
        <v>251</v>
      </c>
      <c r="B614">
        <v>12.676247399999999</v>
      </c>
      <c r="C614">
        <v>101.3025676</v>
      </c>
    </row>
    <row r="615" spans="1:3" x14ac:dyDescent="0.25">
      <c r="A615" t="s">
        <v>251</v>
      </c>
      <c r="B615">
        <v>7.5351729000000001</v>
      </c>
      <c r="C615">
        <v>100.4199478</v>
      </c>
    </row>
    <row r="616" spans="1:3" x14ac:dyDescent="0.25">
      <c r="A616" t="s">
        <v>251</v>
      </c>
      <c r="B616">
        <v>12.259532500000001</v>
      </c>
      <c r="C616">
        <v>102.2885411</v>
      </c>
    </row>
    <row r="617" spans="1:3" x14ac:dyDescent="0.25">
      <c r="A617" t="s">
        <v>251</v>
      </c>
      <c r="B617">
        <v>6.4405621000000002</v>
      </c>
      <c r="C617">
        <v>101.8062023</v>
      </c>
    </row>
    <row r="618" spans="1:3" x14ac:dyDescent="0.25">
      <c r="A618" t="s">
        <v>251</v>
      </c>
      <c r="B618">
        <v>12.982238499999999</v>
      </c>
      <c r="C618">
        <v>100.9319339</v>
      </c>
    </row>
    <row r="619" spans="1:3" x14ac:dyDescent="0.25">
      <c r="A619" t="s">
        <v>251</v>
      </c>
      <c r="B619">
        <v>14.610673500000001</v>
      </c>
      <c r="C619">
        <v>104.64568490000001</v>
      </c>
    </row>
    <row r="620" spans="1:3" x14ac:dyDescent="0.25">
      <c r="A620" t="s">
        <v>251</v>
      </c>
      <c r="B620">
        <v>12.6254604</v>
      </c>
      <c r="C620">
        <v>101.4246575</v>
      </c>
    </row>
    <row r="621" spans="1:3" x14ac:dyDescent="0.25">
      <c r="A621" t="s">
        <v>251</v>
      </c>
      <c r="B621">
        <v>17.994499399999999</v>
      </c>
      <c r="C621">
        <v>102.9720288</v>
      </c>
    </row>
    <row r="622" spans="1:3" x14ac:dyDescent="0.25">
      <c r="A622" t="s">
        <v>251</v>
      </c>
      <c r="B622">
        <v>14.618520999999999</v>
      </c>
      <c r="C622">
        <v>104.434735</v>
      </c>
    </row>
    <row r="623" spans="1:3" x14ac:dyDescent="0.25">
      <c r="A623" t="s">
        <v>251</v>
      </c>
      <c r="B623">
        <v>12.870384400000001</v>
      </c>
      <c r="C623">
        <v>100.9036249</v>
      </c>
    </row>
    <row r="624" spans="1:3" x14ac:dyDescent="0.25">
      <c r="A624" t="s">
        <v>251</v>
      </c>
      <c r="B624">
        <v>9.7497649000000006</v>
      </c>
      <c r="C624">
        <v>98.593658000000005</v>
      </c>
    </row>
    <row r="625" spans="1:3" x14ac:dyDescent="0.25">
      <c r="A625" t="s">
        <v>251</v>
      </c>
      <c r="B625">
        <v>9.5660088000000005</v>
      </c>
      <c r="C625">
        <v>99.135176099999995</v>
      </c>
    </row>
    <row r="626" spans="1:3" x14ac:dyDescent="0.25">
      <c r="A626" t="s">
        <v>251</v>
      </c>
      <c r="B626">
        <v>9.3728271000000003</v>
      </c>
      <c r="C626">
        <v>99.208414399999995</v>
      </c>
    </row>
    <row r="627" spans="1:3" x14ac:dyDescent="0.25">
      <c r="A627" t="s">
        <v>251</v>
      </c>
      <c r="B627">
        <v>9.3114755000000002</v>
      </c>
      <c r="C627">
        <v>99.037826699999997</v>
      </c>
    </row>
    <row r="628" spans="1:3" x14ac:dyDescent="0.25">
      <c r="A628" t="s">
        <v>251</v>
      </c>
      <c r="B628">
        <v>9.9538373999999994</v>
      </c>
      <c r="C628">
        <v>99.111019799999994</v>
      </c>
    </row>
    <row r="629" spans="1:3" x14ac:dyDescent="0.25">
      <c r="A629" t="s">
        <v>251</v>
      </c>
      <c r="B629">
        <v>9.9759390000000003</v>
      </c>
      <c r="C629">
        <v>98.999306300000001</v>
      </c>
    </row>
    <row r="630" spans="1:3" x14ac:dyDescent="0.25">
      <c r="A630" t="s">
        <v>251</v>
      </c>
      <c r="B630">
        <v>9.7592844999999997</v>
      </c>
      <c r="C630">
        <v>99.084490200000005</v>
      </c>
    </row>
    <row r="631" spans="1:3" x14ac:dyDescent="0.25">
      <c r="A631" t="s">
        <v>251</v>
      </c>
      <c r="B631">
        <v>9.1418979999999994</v>
      </c>
      <c r="C631">
        <v>99.6684999</v>
      </c>
    </row>
    <row r="632" spans="1:3" x14ac:dyDescent="0.25">
      <c r="A632" t="s">
        <v>251</v>
      </c>
      <c r="B632">
        <v>7.5577366000000001</v>
      </c>
      <c r="C632">
        <v>100.0467563</v>
      </c>
    </row>
    <row r="633" spans="1:3" x14ac:dyDescent="0.25">
      <c r="A633" t="s">
        <v>251</v>
      </c>
      <c r="B633">
        <v>7.9727797999999996</v>
      </c>
      <c r="C633">
        <v>99.991092800000004</v>
      </c>
    </row>
    <row r="634" spans="1:3" x14ac:dyDescent="0.25">
      <c r="A634" t="s">
        <v>251</v>
      </c>
      <c r="B634">
        <v>8.0287231999999999</v>
      </c>
      <c r="C634">
        <v>99.938390699999999</v>
      </c>
    </row>
    <row r="635" spans="1:3" x14ac:dyDescent="0.25">
      <c r="A635" t="s">
        <v>251</v>
      </c>
      <c r="B635">
        <v>13.517041600000001</v>
      </c>
      <c r="C635">
        <v>100.6733569</v>
      </c>
    </row>
    <row r="636" spans="1:3" x14ac:dyDescent="0.25">
      <c r="A636" t="s">
        <v>251</v>
      </c>
      <c r="B636">
        <v>12.639777199999999</v>
      </c>
      <c r="C636">
        <v>101.3900448</v>
      </c>
    </row>
    <row r="637" spans="1:3" x14ac:dyDescent="0.25">
      <c r="A637" t="s">
        <v>251</v>
      </c>
      <c r="B637">
        <v>13.068218399999999</v>
      </c>
      <c r="C637">
        <v>99.946744600000002</v>
      </c>
    </row>
    <row r="638" spans="1:3" x14ac:dyDescent="0.25">
      <c r="A638" t="s">
        <v>251</v>
      </c>
      <c r="B638">
        <v>13.516849000000001</v>
      </c>
      <c r="C638">
        <v>100.67379080000001</v>
      </c>
    </row>
    <row r="639" spans="1:3" x14ac:dyDescent="0.25">
      <c r="A639" t="s">
        <v>251</v>
      </c>
      <c r="B639">
        <v>17.191270299999999</v>
      </c>
      <c r="C639">
        <v>104.7828944</v>
      </c>
    </row>
    <row r="640" spans="1:3" x14ac:dyDescent="0.25">
      <c r="A640" t="s">
        <v>251</v>
      </c>
      <c r="B640">
        <v>18.021708700000001</v>
      </c>
      <c r="C640">
        <v>103.6923324</v>
      </c>
    </row>
    <row r="641" spans="1:3" x14ac:dyDescent="0.25">
      <c r="A641" t="s">
        <v>251</v>
      </c>
      <c r="B641">
        <v>12.642612</v>
      </c>
      <c r="C641">
        <v>101.4200098</v>
      </c>
    </row>
    <row r="642" spans="1:3" x14ac:dyDescent="0.25">
      <c r="A642" t="s">
        <v>251</v>
      </c>
      <c r="B642">
        <v>8.0322171999999998</v>
      </c>
      <c r="C642">
        <v>100.3170125</v>
      </c>
    </row>
    <row r="643" spans="1:3" x14ac:dyDescent="0.25">
      <c r="A643" t="s">
        <v>251</v>
      </c>
      <c r="B643">
        <v>7.3037536999999997</v>
      </c>
      <c r="C643">
        <v>100.2764433</v>
      </c>
    </row>
    <row r="644" spans="1:3" x14ac:dyDescent="0.25">
      <c r="A644" t="s">
        <v>251</v>
      </c>
      <c r="B644">
        <v>9.1972860000000001</v>
      </c>
      <c r="C644">
        <v>98.400231000000005</v>
      </c>
    </row>
    <row r="645" spans="1:3" x14ac:dyDescent="0.25">
      <c r="A645" t="s">
        <v>251</v>
      </c>
      <c r="B645">
        <v>14.8195947</v>
      </c>
      <c r="C645">
        <v>105.31618400000001</v>
      </c>
    </row>
    <row r="646" spans="1:3" x14ac:dyDescent="0.25">
      <c r="A646" t="s">
        <v>251</v>
      </c>
      <c r="B646">
        <v>17.7994846</v>
      </c>
      <c r="C646">
        <v>102.6704921</v>
      </c>
    </row>
    <row r="647" spans="1:3" x14ac:dyDescent="0.25">
      <c r="A647" t="s">
        <v>251</v>
      </c>
      <c r="B647">
        <v>12.573142000000001</v>
      </c>
      <c r="C647">
        <v>101.91595959999999</v>
      </c>
    </row>
    <row r="648" spans="1:3" x14ac:dyDescent="0.25">
      <c r="A648" t="s">
        <v>251</v>
      </c>
      <c r="B648">
        <v>9.5294436999999999</v>
      </c>
      <c r="C648">
        <v>99.132592299999999</v>
      </c>
    </row>
    <row r="649" spans="1:3" x14ac:dyDescent="0.25">
      <c r="A649" t="s">
        <v>251</v>
      </c>
      <c r="B649">
        <v>7.7834919999999999</v>
      </c>
      <c r="C649">
        <v>100.3457069</v>
      </c>
    </row>
    <row r="650" spans="1:3" x14ac:dyDescent="0.25">
      <c r="A650" t="s">
        <v>251</v>
      </c>
      <c r="B650">
        <v>7.1515531000000001</v>
      </c>
      <c r="C650">
        <v>100.62170089999999</v>
      </c>
    </row>
    <row r="651" spans="1:3" x14ac:dyDescent="0.25">
      <c r="A651" t="s">
        <v>251</v>
      </c>
      <c r="B651">
        <v>7.7845697999999999</v>
      </c>
      <c r="C651">
        <v>100.0249893</v>
      </c>
    </row>
    <row r="652" spans="1:3" x14ac:dyDescent="0.25">
      <c r="A652" t="s">
        <v>251</v>
      </c>
      <c r="B652">
        <v>20.274222999999999</v>
      </c>
      <c r="C652">
        <v>100.082809</v>
      </c>
    </row>
    <row r="653" spans="1:3" x14ac:dyDescent="0.25">
      <c r="A653" t="s">
        <v>251</v>
      </c>
      <c r="B653">
        <v>8.8704801</v>
      </c>
      <c r="C653">
        <v>98.355506599999998</v>
      </c>
    </row>
    <row r="654" spans="1:3" x14ac:dyDescent="0.25">
      <c r="A654" t="s">
        <v>251</v>
      </c>
      <c r="B654">
        <v>8.8704801</v>
      </c>
      <c r="C654">
        <v>98.355506599999998</v>
      </c>
    </row>
    <row r="655" spans="1:3" x14ac:dyDescent="0.25">
      <c r="A655" t="s">
        <v>251</v>
      </c>
      <c r="B655">
        <v>16.584206600000002</v>
      </c>
      <c r="C655">
        <v>104.7193844</v>
      </c>
    </row>
    <row r="656" spans="1:3" x14ac:dyDescent="0.25">
      <c r="A656" t="s">
        <v>251</v>
      </c>
      <c r="B656">
        <v>10.436424499999999</v>
      </c>
      <c r="C656">
        <v>99.220399599999993</v>
      </c>
    </row>
    <row r="657" spans="1:3" x14ac:dyDescent="0.25">
      <c r="A657" t="s">
        <v>251</v>
      </c>
      <c r="B657">
        <v>13.371566</v>
      </c>
      <c r="C657">
        <v>100.00085</v>
      </c>
    </row>
    <row r="658" spans="1:3" x14ac:dyDescent="0.25">
      <c r="A658" t="s">
        <v>251</v>
      </c>
      <c r="B658">
        <v>9.3866119999999995</v>
      </c>
      <c r="C658">
        <v>99.170107999999999</v>
      </c>
    </row>
    <row r="659" spans="1:3" x14ac:dyDescent="0.25">
      <c r="A659" t="s">
        <v>251</v>
      </c>
      <c r="B659">
        <v>13.007989500000001</v>
      </c>
      <c r="C659">
        <v>100.9312128</v>
      </c>
    </row>
    <row r="660" spans="1:3" x14ac:dyDescent="0.25">
      <c r="A660" t="s">
        <v>251</v>
      </c>
      <c r="B660">
        <v>6.6888097999999996</v>
      </c>
      <c r="C660">
        <v>101.55796049999999</v>
      </c>
    </row>
    <row r="661" spans="1:3" x14ac:dyDescent="0.25">
      <c r="A661" t="s">
        <v>251</v>
      </c>
      <c r="B661">
        <v>11.5197901</v>
      </c>
      <c r="C661">
        <v>99.615086700000006</v>
      </c>
    </row>
    <row r="662" spans="1:3" x14ac:dyDescent="0.25">
      <c r="A662" t="s">
        <v>251</v>
      </c>
      <c r="B662">
        <v>11.5175772</v>
      </c>
      <c r="C662">
        <v>99.615036399999994</v>
      </c>
    </row>
    <row r="663" spans="1:3" x14ac:dyDescent="0.25">
      <c r="A663" t="s">
        <v>251</v>
      </c>
      <c r="B663">
        <v>10.770189500000001</v>
      </c>
      <c r="C663">
        <v>99.401475199999993</v>
      </c>
    </row>
    <row r="664" spans="1:3" x14ac:dyDescent="0.25">
      <c r="A664" t="s">
        <v>251</v>
      </c>
      <c r="B664">
        <v>13.5427833</v>
      </c>
      <c r="C664">
        <v>100.2441197</v>
      </c>
    </row>
    <row r="665" spans="1:3" x14ac:dyDescent="0.25">
      <c r="A665" t="s">
        <v>251</v>
      </c>
      <c r="B665">
        <v>12.4400195</v>
      </c>
      <c r="C665">
        <v>102.3025434</v>
      </c>
    </row>
    <row r="666" spans="1:3" x14ac:dyDescent="0.25">
      <c r="A666" t="s">
        <v>251</v>
      </c>
      <c r="B666">
        <v>7.9794413000000004</v>
      </c>
      <c r="C666">
        <v>98.333776</v>
      </c>
    </row>
    <row r="667" spans="1:3" x14ac:dyDescent="0.25">
      <c r="A667" t="s">
        <v>251</v>
      </c>
      <c r="B667">
        <v>7.9794413000000004</v>
      </c>
      <c r="C667">
        <v>98.333776</v>
      </c>
    </row>
    <row r="668" spans="1:3" x14ac:dyDescent="0.25">
      <c r="A668" t="s">
        <v>3236</v>
      </c>
      <c r="B668">
        <v>7.7478452999999998</v>
      </c>
      <c r="C668">
        <v>99.263269800000003</v>
      </c>
    </row>
    <row r="669" spans="1:3" x14ac:dyDescent="0.25">
      <c r="A669" t="s">
        <v>3236</v>
      </c>
      <c r="B669">
        <v>7.7478452999999998</v>
      </c>
      <c r="C669">
        <v>99.263269800000003</v>
      </c>
    </row>
    <row r="670" spans="1:3" x14ac:dyDescent="0.25">
      <c r="A670" t="s">
        <v>251</v>
      </c>
      <c r="B670">
        <v>13.403500299999999</v>
      </c>
      <c r="C670">
        <v>101.0025246</v>
      </c>
    </row>
    <row r="671" spans="1:3" x14ac:dyDescent="0.25">
      <c r="A671" t="s">
        <v>2890</v>
      </c>
      <c r="B671">
        <v>13.800883000000001</v>
      </c>
      <c r="C671">
        <v>102.340473</v>
      </c>
    </row>
    <row r="672" spans="1:3" x14ac:dyDescent="0.25">
      <c r="A672" t="s">
        <v>3679</v>
      </c>
      <c r="B672">
        <v>13.3542434</v>
      </c>
      <c r="C672">
        <v>102.1857037</v>
      </c>
    </row>
    <row r="673" spans="1:3" x14ac:dyDescent="0.25">
      <c r="A673" t="s">
        <v>3456</v>
      </c>
      <c r="B673">
        <v>12.992022199999999</v>
      </c>
      <c r="C673">
        <v>99.904204100000001</v>
      </c>
    </row>
    <row r="674" spans="1:3" x14ac:dyDescent="0.25">
      <c r="A674" t="s">
        <v>2848</v>
      </c>
      <c r="B674">
        <v>8.7818904999999994</v>
      </c>
      <c r="C674">
        <v>99.911186099999995</v>
      </c>
    </row>
    <row r="675" spans="1:3" x14ac:dyDescent="0.25">
      <c r="A675" t="s">
        <v>3117</v>
      </c>
      <c r="B675">
        <v>11.481497600000001</v>
      </c>
      <c r="C675">
        <v>99.5994393</v>
      </c>
    </row>
    <row r="676" spans="1:3" x14ac:dyDescent="0.25">
      <c r="A676" t="s">
        <v>3117</v>
      </c>
      <c r="B676">
        <v>11.481497600000001</v>
      </c>
      <c r="C676">
        <v>99.5994393</v>
      </c>
    </row>
    <row r="677" spans="1:3" x14ac:dyDescent="0.25">
      <c r="A677" t="s">
        <v>2865</v>
      </c>
      <c r="B677">
        <v>14.0422259</v>
      </c>
      <c r="C677">
        <v>99.514033100000006</v>
      </c>
    </row>
    <row r="678" spans="1:3" x14ac:dyDescent="0.25">
      <c r="A678" t="s">
        <v>3661</v>
      </c>
      <c r="B678">
        <v>12.395617100000001</v>
      </c>
      <c r="C678">
        <v>102.3561601</v>
      </c>
    </row>
    <row r="679" spans="1:3" x14ac:dyDescent="0.25">
      <c r="A679" t="s">
        <v>2819</v>
      </c>
      <c r="B679">
        <v>12.6881612</v>
      </c>
      <c r="C679">
        <v>101.2520526</v>
      </c>
    </row>
    <row r="680" spans="1:3" x14ac:dyDescent="0.25">
      <c r="A680" t="s">
        <v>3285</v>
      </c>
      <c r="B680">
        <v>6.2465885999999999</v>
      </c>
      <c r="C680">
        <v>102.0721111</v>
      </c>
    </row>
    <row r="681" spans="1:3" x14ac:dyDescent="0.25">
      <c r="A681" t="s">
        <v>2805</v>
      </c>
      <c r="B681">
        <v>16.803734800000001</v>
      </c>
      <c r="C681">
        <v>99.044442700000005</v>
      </c>
    </row>
    <row r="682" spans="1:3" x14ac:dyDescent="0.25">
      <c r="A682" t="s">
        <v>3543</v>
      </c>
      <c r="B682">
        <v>13.199085500000001</v>
      </c>
      <c r="C682">
        <v>100.9393955</v>
      </c>
    </row>
    <row r="683" spans="1:3" x14ac:dyDescent="0.25">
      <c r="A683" t="s">
        <v>3543</v>
      </c>
      <c r="B683">
        <v>13.1990581</v>
      </c>
      <c r="C683">
        <v>100.939426</v>
      </c>
    </row>
    <row r="684" spans="1:3" x14ac:dyDescent="0.25">
      <c r="A684" t="s">
        <v>3543</v>
      </c>
      <c r="B684">
        <v>13.199085500000001</v>
      </c>
      <c r="C684">
        <v>100.9393955</v>
      </c>
    </row>
    <row r="685" spans="1:3" x14ac:dyDescent="0.25">
      <c r="A685" t="s">
        <v>3543</v>
      </c>
      <c r="B685">
        <v>13.1990581</v>
      </c>
      <c r="C685">
        <v>100.939426</v>
      </c>
    </row>
    <row r="686" spans="1:3" x14ac:dyDescent="0.25">
      <c r="A686" t="s">
        <v>2821</v>
      </c>
      <c r="B686">
        <v>12.736234</v>
      </c>
      <c r="C686">
        <v>100.8927934</v>
      </c>
    </row>
    <row r="687" spans="1:3" x14ac:dyDescent="0.25">
      <c r="A687" t="s">
        <v>2822</v>
      </c>
      <c r="B687">
        <v>12.8464645</v>
      </c>
      <c r="C687">
        <v>100.9094281</v>
      </c>
    </row>
    <row r="688" spans="1:3" x14ac:dyDescent="0.25">
      <c r="A688" t="s">
        <v>2822</v>
      </c>
      <c r="B688">
        <v>12.8464645</v>
      </c>
      <c r="C688">
        <v>100.9094281</v>
      </c>
    </row>
    <row r="689" spans="1:3" x14ac:dyDescent="0.25">
      <c r="A689" t="s">
        <v>2840</v>
      </c>
      <c r="B689">
        <v>12.2352778</v>
      </c>
      <c r="C689">
        <v>99.967276799999993</v>
      </c>
    </row>
    <row r="690" spans="1:3" x14ac:dyDescent="0.25">
      <c r="A690" t="s">
        <v>2839</v>
      </c>
      <c r="B690">
        <v>12.370163700000001</v>
      </c>
      <c r="C690">
        <v>99.886638199999993</v>
      </c>
    </row>
    <row r="691" spans="1:3" x14ac:dyDescent="0.25">
      <c r="A691" t="s">
        <v>2838</v>
      </c>
      <c r="B691">
        <v>12.434263700000001</v>
      </c>
      <c r="C691">
        <v>99.912835000000001</v>
      </c>
    </row>
    <row r="692" spans="1:3" x14ac:dyDescent="0.25">
      <c r="A692" t="s">
        <v>2846</v>
      </c>
      <c r="B692">
        <v>11.866146199999999</v>
      </c>
      <c r="C692">
        <v>99.786282200000002</v>
      </c>
    </row>
    <row r="693" spans="1:3" x14ac:dyDescent="0.25">
      <c r="A693" t="s">
        <v>2846</v>
      </c>
      <c r="B693">
        <v>11.866146199999999</v>
      </c>
      <c r="C693">
        <v>99.786282200000002</v>
      </c>
    </row>
    <row r="694" spans="1:3" x14ac:dyDescent="0.25">
      <c r="A694" t="s">
        <v>3433</v>
      </c>
      <c r="B694">
        <v>11.788993400000001</v>
      </c>
      <c r="C694">
        <v>99.773568999999995</v>
      </c>
    </row>
    <row r="695" spans="1:3" x14ac:dyDescent="0.25">
      <c r="A695" t="s">
        <v>3493</v>
      </c>
      <c r="B695">
        <v>13.6439032</v>
      </c>
      <c r="C695">
        <v>100.5883608</v>
      </c>
    </row>
    <row r="696" spans="1:3" x14ac:dyDescent="0.25">
      <c r="A696" t="s">
        <v>3462</v>
      </c>
      <c r="B696">
        <v>13.1144794</v>
      </c>
      <c r="C696">
        <v>99.927348100000003</v>
      </c>
    </row>
    <row r="697" spans="1:3" x14ac:dyDescent="0.25">
      <c r="A697" t="s">
        <v>3458</v>
      </c>
      <c r="B697">
        <v>13.0997428</v>
      </c>
      <c r="C697">
        <v>99.960280800000007</v>
      </c>
    </row>
    <row r="698" spans="1:3" x14ac:dyDescent="0.25">
      <c r="A698" t="s">
        <v>4030</v>
      </c>
      <c r="B698">
        <v>16.9882244</v>
      </c>
      <c r="C698">
        <v>98.527045400000006</v>
      </c>
    </row>
    <row r="699" spans="1:3" x14ac:dyDescent="0.25">
      <c r="A699" t="s">
        <v>2807</v>
      </c>
      <c r="B699">
        <v>16.617765500000001</v>
      </c>
      <c r="C699">
        <v>98.608280600000001</v>
      </c>
    </row>
    <row r="700" spans="1:3" x14ac:dyDescent="0.25">
      <c r="A700" t="s">
        <v>4034</v>
      </c>
      <c r="B700">
        <v>16.724008300000001</v>
      </c>
      <c r="C700">
        <v>98.596618699999993</v>
      </c>
    </row>
    <row r="701" spans="1:3" x14ac:dyDescent="0.25">
      <c r="A701" t="s">
        <v>2843</v>
      </c>
      <c r="B701">
        <v>12.1154823</v>
      </c>
      <c r="C701">
        <v>99.852586900000006</v>
      </c>
    </row>
    <row r="702" spans="1:3" x14ac:dyDescent="0.25">
      <c r="A702" t="s">
        <v>2843</v>
      </c>
      <c r="B702">
        <v>12.1154823</v>
      </c>
      <c r="C702">
        <v>99.852586900000006</v>
      </c>
    </row>
    <row r="703" spans="1:3" x14ac:dyDescent="0.25">
      <c r="A703" t="s">
        <v>2828</v>
      </c>
      <c r="B703">
        <v>12.659880299999999</v>
      </c>
      <c r="C703">
        <v>101.63791070000001</v>
      </c>
    </row>
    <row r="704" spans="1:3" x14ac:dyDescent="0.25">
      <c r="A704" t="s">
        <v>3631</v>
      </c>
      <c r="B704">
        <v>12.774463799999999</v>
      </c>
      <c r="C704">
        <v>101.6410393</v>
      </c>
    </row>
    <row r="705" spans="1:3" x14ac:dyDescent="0.25">
      <c r="A705" t="s">
        <v>2829</v>
      </c>
      <c r="B705">
        <v>12.750584699999999</v>
      </c>
      <c r="C705">
        <v>101.73069769999999</v>
      </c>
    </row>
    <row r="706" spans="1:3" x14ac:dyDescent="0.25">
      <c r="A706" t="s">
        <v>2827</v>
      </c>
      <c r="B706">
        <v>12.4684302</v>
      </c>
      <c r="C706">
        <v>102.19928609999999</v>
      </c>
    </row>
    <row r="707" spans="1:3" x14ac:dyDescent="0.25">
      <c r="A707" t="s">
        <v>2827</v>
      </c>
      <c r="B707">
        <v>12.4684302</v>
      </c>
      <c r="C707">
        <v>102.19928609999999</v>
      </c>
    </row>
    <row r="708" spans="1:3" x14ac:dyDescent="0.25">
      <c r="A708" t="s">
        <v>2837</v>
      </c>
      <c r="B708">
        <v>13.314631800000001</v>
      </c>
      <c r="C708">
        <v>99.827112700000001</v>
      </c>
    </row>
    <row r="709" spans="1:3" x14ac:dyDescent="0.25">
      <c r="A709" t="s">
        <v>2823</v>
      </c>
      <c r="B709">
        <v>12.771839999999999</v>
      </c>
      <c r="C709">
        <v>101.842033</v>
      </c>
    </row>
    <row r="710" spans="1:3" x14ac:dyDescent="0.25">
      <c r="A710" t="s">
        <v>3448</v>
      </c>
      <c r="B710">
        <v>12.776966699999999</v>
      </c>
      <c r="C710">
        <v>99.966933299999994</v>
      </c>
    </row>
    <row r="711" spans="1:3" x14ac:dyDescent="0.25">
      <c r="A711" t="s">
        <v>2834</v>
      </c>
      <c r="B711">
        <v>13.0563333</v>
      </c>
      <c r="C711">
        <v>99.921611100000007</v>
      </c>
    </row>
    <row r="712" spans="1:3" x14ac:dyDescent="0.25">
      <c r="A712" t="s">
        <v>3123</v>
      </c>
      <c r="B712">
        <v>11.0071824</v>
      </c>
      <c r="C712">
        <v>99.3668464</v>
      </c>
    </row>
    <row r="713" spans="1:3" x14ac:dyDescent="0.25">
      <c r="A713" t="s">
        <v>3123</v>
      </c>
      <c r="B713">
        <v>11.0071824</v>
      </c>
      <c r="C713">
        <v>99.3668464</v>
      </c>
    </row>
    <row r="714" spans="1:3" x14ac:dyDescent="0.25">
      <c r="A714" t="s">
        <v>3124</v>
      </c>
      <c r="B714">
        <v>10.991464799999999</v>
      </c>
      <c r="C714">
        <v>99.356142500000004</v>
      </c>
    </row>
    <row r="715" spans="1:3" x14ac:dyDescent="0.25">
      <c r="A715" t="s">
        <v>3124</v>
      </c>
      <c r="B715">
        <v>10.991464799999999</v>
      </c>
      <c r="C715">
        <v>99.356142500000004</v>
      </c>
    </row>
    <row r="716" spans="1:3" x14ac:dyDescent="0.25">
      <c r="A716" t="s">
        <v>3122</v>
      </c>
      <c r="B716">
        <v>11.069730099999999</v>
      </c>
      <c r="C716">
        <v>99.373411599999997</v>
      </c>
    </row>
    <row r="717" spans="1:3" x14ac:dyDescent="0.25">
      <c r="A717" t="s">
        <v>3122</v>
      </c>
      <c r="B717">
        <v>11.069730099999999</v>
      </c>
      <c r="C717">
        <v>99.373411599999997</v>
      </c>
    </row>
    <row r="718" spans="1:3" x14ac:dyDescent="0.25">
      <c r="A718" t="s">
        <v>2791</v>
      </c>
      <c r="B718">
        <v>11.217361199999999</v>
      </c>
      <c r="C718">
        <v>99.409149600000006</v>
      </c>
    </row>
    <row r="719" spans="1:3" x14ac:dyDescent="0.25">
      <c r="A719" t="s">
        <v>2791</v>
      </c>
      <c r="B719">
        <v>11.217361199999999</v>
      </c>
      <c r="C719">
        <v>99.409149600000006</v>
      </c>
    </row>
    <row r="720" spans="1:3" x14ac:dyDescent="0.25">
      <c r="A720" t="s">
        <v>3515</v>
      </c>
      <c r="B720">
        <v>13.552663000000001</v>
      </c>
      <c r="C720">
        <v>100.95720439999999</v>
      </c>
    </row>
    <row r="721" spans="1:3" x14ac:dyDescent="0.25">
      <c r="A721" t="s">
        <v>3579</v>
      </c>
      <c r="B721">
        <v>12.870496899999999</v>
      </c>
      <c r="C721">
        <v>100.9037482</v>
      </c>
    </row>
    <row r="722" spans="1:3" x14ac:dyDescent="0.25">
      <c r="A722" t="s">
        <v>3579</v>
      </c>
      <c r="B722">
        <v>12.870496899999999</v>
      </c>
      <c r="C722">
        <v>100.9037482</v>
      </c>
    </row>
    <row r="723" spans="1:3" x14ac:dyDescent="0.25">
      <c r="A723" t="s">
        <v>3576</v>
      </c>
      <c r="B723">
        <v>12.9308274</v>
      </c>
      <c r="C723">
        <v>100.9101971</v>
      </c>
    </row>
    <row r="724" spans="1:3" x14ac:dyDescent="0.25">
      <c r="A724" t="s">
        <v>3576</v>
      </c>
      <c r="B724">
        <v>12.9308274</v>
      </c>
      <c r="C724">
        <v>100.9101971</v>
      </c>
    </row>
    <row r="725" spans="1:3" x14ac:dyDescent="0.25">
      <c r="A725" t="s">
        <v>3572</v>
      </c>
      <c r="B725">
        <v>12.926605</v>
      </c>
      <c r="C725">
        <v>100.900098</v>
      </c>
    </row>
    <row r="726" spans="1:3" x14ac:dyDescent="0.25">
      <c r="A726" t="s">
        <v>3572</v>
      </c>
      <c r="B726">
        <v>12.926605</v>
      </c>
      <c r="C726">
        <v>100.900098</v>
      </c>
    </row>
    <row r="727" spans="1:3" x14ac:dyDescent="0.25">
      <c r="A727" t="s">
        <v>3560</v>
      </c>
      <c r="B727">
        <v>12.9821299</v>
      </c>
      <c r="C727">
        <v>100.9318694</v>
      </c>
    </row>
    <row r="728" spans="1:3" x14ac:dyDescent="0.25">
      <c r="A728" t="s">
        <v>3505</v>
      </c>
      <c r="B728">
        <v>13.5045074</v>
      </c>
      <c r="C728">
        <v>100.8302693</v>
      </c>
    </row>
    <row r="729" spans="1:3" x14ac:dyDescent="0.25">
      <c r="A729" t="s">
        <v>3511</v>
      </c>
      <c r="B729">
        <v>13.586110700000001</v>
      </c>
      <c r="C729">
        <v>100.84876180000001</v>
      </c>
    </row>
    <row r="730" spans="1:3" x14ac:dyDescent="0.25">
      <c r="A730" t="s">
        <v>2893</v>
      </c>
      <c r="B730">
        <v>13.7897616</v>
      </c>
      <c r="C730">
        <v>102.5461281</v>
      </c>
    </row>
    <row r="731" spans="1:3" x14ac:dyDescent="0.25">
      <c r="A731" t="s">
        <v>2845</v>
      </c>
      <c r="B731">
        <v>11.895601299999999</v>
      </c>
      <c r="C731">
        <v>99.7933369</v>
      </c>
    </row>
    <row r="732" spans="1:3" x14ac:dyDescent="0.25">
      <c r="A732" t="s">
        <v>2845</v>
      </c>
      <c r="B732">
        <v>11.895601299999999</v>
      </c>
      <c r="C732">
        <v>99.7933369</v>
      </c>
    </row>
    <row r="733" spans="1:3" x14ac:dyDescent="0.25">
      <c r="A733" t="s">
        <v>2790</v>
      </c>
      <c r="B733">
        <v>10.226021299999999</v>
      </c>
      <c r="C733">
        <v>99.099941299999998</v>
      </c>
    </row>
    <row r="734" spans="1:3" x14ac:dyDescent="0.25">
      <c r="A734" t="s">
        <v>2790</v>
      </c>
      <c r="B734">
        <v>10.226021299999999</v>
      </c>
      <c r="C734">
        <v>99.099941299999998</v>
      </c>
    </row>
    <row r="735" spans="1:3" x14ac:dyDescent="0.25">
      <c r="A735" t="s">
        <v>2820</v>
      </c>
      <c r="B735">
        <v>7.9043226000000004</v>
      </c>
      <c r="C735">
        <v>99.150024500000001</v>
      </c>
    </row>
    <row r="736" spans="1:3" x14ac:dyDescent="0.25">
      <c r="A736" t="s">
        <v>2820</v>
      </c>
      <c r="B736">
        <v>9.9538919999999997</v>
      </c>
      <c r="C736">
        <v>99.111023000000003</v>
      </c>
    </row>
    <row r="737" spans="1:3" x14ac:dyDescent="0.25">
      <c r="A737" t="s">
        <v>2820</v>
      </c>
      <c r="B737">
        <v>13.439645799999999</v>
      </c>
      <c r="C737">
        <v>100.06451060000001</v>
      </c>
    </row>
    <row r="738" spans="1:3" x14ac:dyDescent="0.25">
      <c r="A738" t="s">
        <v>2820</v>
      </c>
      <c r="B738">
        <v>13.423159999999999</v>
      </c>
      <c r="C738">
        <v>101.001812</v>
      </c>
    </row>
    <row r="739" spans="1:3" x14ac:dyDescent="0.25">
      <c r="A739" t="s">
        <v>2820</v>
      </c>
      <c r="B739">
        <v>13.3539625</v>
      </c>
      <c r="C739">
        <v>100.98262939999999</v>
      </c>
    </row>
    <row r="740" spans="1:3" x14ac:dyDescent="0.25">
      <c r="A740" t="s">
        <v>2820</v>
      </c>
      <c r="B740">
        <v>12.659424</v>
      </c>
      <c r="C740">
        <v>101.3244735</v>
      </c>
    </row>
    <row r="741" spans="1:3" x14ac:dyDescent="0.25">
      <c r="A741" t="s">
        <v>2820</v>
      </c>
      <c r="B741">
        <v>12.663441000000001</v>
      </c>
      <c r="C741">
        <v>101.501451</v>
      </c>
    </row>
    <row r="742" spans="1:3" x14ac:dyDescent="0.25">
      <c r="A742" t="s">
        <v>2820</v>
      </c>
      <c r="B742">
        <v>12.663315300000001</v>
      </c>
      <c r="C742">
        <v>101.50162039999999</v>
      </c>
    </row>
    <row r="743" spans="1:3" x14ac:dyDescent="0.25">
      <c r="A743" t="s">
        <v>2820</v>
      </c>
      <c r="B743">
        <v>12.6231355</v>
      </c>
      <c r="C743">
        <v>102.0660453</v>
      </c>
    </row>
    <row r="744" spans="1:3" x14ac:dyDescent="0.25">
      <c r="A744" t="s">
        <v>2820</v>
      </c>
      <c r="B744">
        <v>12.4190515</v>
      </c>
      <c r="C744">
        <v>102.3120304</v>
      </c>
    </row>
    <row r="745" spans="1:3" x14ac:dyDescent="0.25">
      <c r="A745" t="s">
        <v>2820</v>
      </c>
      <c r="B745">
        <v>12.4190515</v>
      </c>
      <c r="C745">
        <v>102.3120304</v>
      </c>
    </row>
    <row r="746" spans="1:3" x14ac:dyDescent="0.25">
      <c r="A746" t="s">
        <v>2820</v>
      </c>
      <c r="B746">
        <v>7.9043226000000004</v>
      </c>
      <c r="C746">
        <v>99.150024500000001</v>
      </c>
    </row>
    <row r="747" spans="1:3" x14ac:dyDescent="0.25">
      <c r="A747" t="s">
        <v>4091</v>
      </c>
      <c r="B747">
        <v>13.976373799999999</v>
      </c>
      <c r="C747">
        <v>99.316085400000006</v>
      </c>
    </row>
    <row r="748" spans="1:3" x14ac:dyDescent="0.25">
      <c r="A748" t="s">
        <v>4309</v>
      </c>
      <c r="B748">
        <v>7.6391403999999996</v>
      </c>
      <c r="C748">
        <v>99.034402499999999</v>
      </c>
    </row>
    <row r="749" spans="1:3" x14ac:dyDescent="0.25">
      <c r="A749" t="s">
        <v>3111</v>
      </c>
      <c r="B749">
        <v>11.823691200000001</v>
      </c>
      <c r="C749">
        <v>99.780704400000005</v>
      </c>
    </row>
    <row r="750" spans="1:3" x14ac:dyDescent="0.25">
      <c r="A750" t="s">
        <v>3111</v>
      </c>
      <c r="B750">
        <v>11.823691200000001</v>
      </c>
      <c r="C750">
        <v>99.780704400000005</v>
      </c>
    </row>
    <row r="751" spans="1:3" x14ac:dyDescent="0.25">
      <c r="A751" t="s">
        <v>2830</v>
      </c>
      <c r="B751">
        <v>10.504754</v>
      </c>
      <c r="C751">
        <v>98.823233999999999</v>
      </c>
    </row>
    <row r="752" spans="1:3" x14ac:dyDescent="0.25">
      <c r="A752" t="s">
        <v>2830</v>
      </c>
      <c r="B752">
        <v>10.432812</v>
      </c>
      <c r="C752">
        <v>98.790908000000002</v>
      </c>
    </row>
    <row r="753" spans="1:3" x14ac:dyDescent="0.25">
      <c r="A753" t="s">
        <v>2830</v>
      </c>
      <c r="B753">
        <v>9.9264749999999999</v>
      </c>
      <c r="C753">
        <v>98.631853000000007</v>
      </c>
    </row>
    <row r="754" spans="1:3" x14ac:dyDescent="0.25">
      <c r="A754" t="s">
        <v>2830</v>
      </c>
      <c r="B754">
        <v>9.6094980000000003</v>
      </c>
      <c r="C754">
        <v>98.541719999999998</v>
      </c>
    </row>
    <row r="755" spans="1:3" x14ac:dyDescent="0.25">
      <c r="A755" t="s">
        <v>2830</v>
      </c>
      <c r="B755">
        <v>7.3225289</v>
      </c>
      <c r="C755">
        <v>100.48844889999999</v>
      </c>
    </row>
    <row r="756" spans="1:3" x14ac:dyDescent="0.25">
      <c r="A756" t="s">
        <v>2830</v>
      </c>
      <c r="B756">
        <v>13.006931</v>
      </c>
      <c r="C756">
        <v>100.062388</v>
      </c>
    </row>
    <row r="757" spans="1:3" x14ac:dyDescent="0.25">
      <c r="A757" t="s">
        <v>2830</v>
      </c>
      <c r="B757">
        <v>12.7401407</v>
      </c>
      <c r="C757">
        <v>101.60017209999999</v>
      </c>
    </row>
    <row r="758" spans="1:3" x14ac:dyDescent="0.25">
      <c r="A758" t="s">
        <v>2830</v>
      </c>
      <c r="B758">
        <v>12.573177400000001</v>
      </c>
      <c r="C758">
        <v>101.9156989</v>
      </c>
    </row>
    <row r="759" spans="1:3" x14ac:dyDescent="0.25">
      <c r="A759" t="s">
        <v>2830</v>
      </c>
      <c r="B759">
        <v>12.4398809</v>
      </c>
      <c r="C759">
        <v>102.30247989999999</v>
      </c>
    </row>
    <row r="760" spans="1:3" x14ac:dyDescent="0.25">
      <c r="A760" t="s">
        <v>2830</v>
      </c>
      <c r="B760">
        <v>17.839894000000001</v>
      </c>
      <c r="C760">
        <v>102.583602</v>
      </c>
    </row>
    <row r="761" spans="1:3" x14ac:dyDescent="0.25">
      <c r="A761" t="s">
        <v>2830</v>
      </c>
      <c r="B761">
        <v>18.016589</v>
      </c>
      <c r="C761">
        <v>101.883194</v>
      </c>
    </row>
    <row r="762" spans="1:3" x14ac:dyDescent="0.25">
      <c r="A762" t="s">
        <v>2830</v>
      </c>
      <c r="B762">
        <v>20.215422499999999</v>
      </c>
      <c r="C762">
        <v>100.40835060000001</v>
      </c>
    </row>
    <row r="763" spans="1:3" x14ac:dyDescent="0.25">
      <c r="A763" t="s">
        <v>2830</v>
      </c>
      <c r="B763">
        <v>19.349219999999999</v>
      </c>
      <c r="C763">
        <v>98.435236000000003</v>
      </c>
    </row>
    <row r="764" spans="1:3" x14ac:dyDescent="0.25">
      <c r="A764" t="s">
        <v>2830</v>
      </c>
      <c r="B764">
        <v>7.8957154000000003</v>
      </c>
      <c r="C764">
        <v>98.389194799999999</v>
      </c>
    </row>
    <row r="765" spans="1:3" x14ac:dyDescent="0.25">
      <c r="A765" t="s">
        <v>2830</v>
      </c>
      <c r="B765">
        <v>7.8281530000000004</v>
      </c>
      <c r="C765">
        <v>98.301811000000001</v>
      </c>
    </row>
    <row r="766" spans="1:3" x14ac:dyDescent="0.25">
      <c r="A766" t="s">
        <v>2830</v>
      </c>
      <c r="B766">
        <v>7.8281530000000004</v>
      </c>
      <c r="C766">
        <v>98.301811000000001</v>
      </c>
    </row>
    <row r="767" spans="1:3" x14ac:dyDescent="0.25">
      <c r="A767" t="s">
        <v>2830</v>
      </c>
      <c r="B767">
        <v>7.8957154000000003</v>
      </c>
      <c r="C767">
        <v>98.389194799999999</v>
      </c>
    </row>
    <row r="768" spans="1:3" x14ac:dyDescent="0.25">
      <c r="A768" t="s">
        <v>3259</v>
      </c>
      <c r="B768">
        <v>6.9969194000000003</v>
      </c>
      <c r="C768">
        <v>99.899501099999995</v>
      </c>
    </row>
    <row r="769" spans="1:3" x14ac:dyDescent="0.25">
      <c r="A769" t="s">
        <v>2888</v>
      </c>
      <c r="B769">
        <v>13.3735658</v>
      </c>
      <c r="C769">
        <v>99.962259599999996</v>
      </c>
    </row>
    <row r="770" spans="1:3" x14ac:dyDescent="0.25">
      <c r="A770" t="s">
        <v>2855</v>
      </c>
      <c r="B770">
        <v>8.0824777000000001</v>
      </c>
      <c r="C770">
        <v>98.914371700000004</v>
      </c>
    </row>
    <row r="771" spans="1:3" x14ac:dyDescent="0.25">
      <c r="A771" t="s">
        <v>2855</v>
      </c>
      <c r="B771">
        <v>8.0824777000000001</v>
      </c>
      <c r="C771">
        <v>98.914371700000004</v>
      </c>
    </row>
    <row r="772" spans="1:3" x14ac:dyDescent="0.25">
      <c r="A772" t="s">
        <v>3422</v>
      </c>
      <c r="B772">
        <v>10.6061604</v>
      </c>
      <c r="C772">
        <v>99.270947699999994</v>
      </c>
    </row>
    <row r="773" spans="1:3" x14ac:dyDescent="0.25">
      <c r="A773" t="s">
        <v>4371</v>
      </c>
      <c r="B773">
        <v>8.0248843999999995</v>
      </c>
      <c r="C773">
        <v>98.333331700000002</v>
      </c>
    </row>
    <row r="774" spans="1:3" x14ac:dyDescent="0.25">
      <c r="A774" t="s">
        <v>2826</v>
      </c>
      <c r="B774">
        <v>12.393782399999999</v>
      </c>
      <c r="C774">
        <v>102.3621133</v>
      </c>
    </row>
    <row r="775" spans="1:3" x14ac:dyDescent="0.25">
      <c r="A775" t="s">
        <v>2826</v>
      </c>
      <c r="B775">
        <v>12.393782399999999</v>
      </c>
      <c r="C775">
        <v>102.3621133</v>
      </c>
    </row>
    <row r="776" spans="1:3" x14ac:dyDescent="0.25">
      <c r="A776" t="s">
        <v>251</v>
      </c>
      <c r="B776">
        <v>13.471799499999999</v>
      </c>
      <c r="C776">
        <v>99.410512199999999</v>
      </c>
    </row>
    <row r="777" spans="1:3" x14ac:dyDescent="0.25">
      <c r="A777" t="s">
        <v>251</v>
      </c>
      <c r="B777">
        <v>13.5420468</v>
      </c>
      <c r="C777">
        <v>99.343816700000005</v>
      </c>
    </row>
    <row r="778" spans="1:3" x14ac:dyDescent="0.25">
      <c r="A778" t="s">
        <v>251</v>
      </c>
      <c r="B778">
        <v>13.545844300000001</v>
      </c>
      <c r="C778">
        <v>99.440515700000006</v>
      </c>
    </row>
    <row r="779" spans="1:3" x14ac:dyDescent="0.25">
      <c r="A779" t="s">
        <v>251</v>
      </c>
      <c r="B779">
        <v>6.6889034000000001</v>
      </c>
      <c r="C779">
        <v>101.5578197</v>
      </c>
    </row>
    <row r="780" spans="1:3" x14ac:dyDescent="0.25">
      <c r="A780" t="s">
        <v>251</v>
      </c>
      <c r="B780">
        <v>9.4557255999999992</v>
      </c>
      <c r="C780">
        <v>99.993215800000002</v>
      </c>
    </row>
    <row r="781" spans="1:3" x14ac:dyDescent="0.25">
      <c r="A781" t="s">
        <v>251</v>
      </c>
      <c r="B781">
        <v>12.7824825</v>
      </c>
      <c r="C781">
        <v>99.938680099999999</v>
      </c>
    </row>
    <row r="782" spans="1:3" x14ac:dyDescent="0.25">
      <c r="A782" t="s">
        <v>251</v>
      </c>
      <c r="B782">
        <v>12.8052057</v>
      </c>
      <c r="C782">
        <v>99.9580512</v>
      </c>
    </row>
    <row r="783" spans="1:3" x14ac:dyDescent="0.25">
      <c r="A783" t="s">
        <v>251</v>
      </c>
      <c r="B783">
        <v>12.7769669</v>
      </c>
      <c r="C783">
        <v>99.966737300000005</v>
      </c>
    </row>
    <row r="784" spans="1:3" x14ac:dyDescent="0.25">
      <c r="A784" t="s">
        <v>251</v>
      </c>
      <c r="B784">
        <v>13.0464308</v>
      </c>
      <c r="C784">
        <v>99.938093499999994</v>
      </c>
    </row>
    <row r="785" spans="1:3" x14ac:dyDescent="0.25">
      <c r="A785" t="s">
        <v>251</v>
      </c>
      <c r="B785">
        <v>13.087755899999999</v>
      </c>
      <c r="C785">
        <v>100.0093102</v>
      </c>
    </row>
    <row r="786" spans="1:3" x14ac:dyDescent="0.25">
      <c r="A786" t="s">
        <v>251</v>
      </c>
      <c r="B786">
        <v>13.0683281</v>
      </c>
      <c r="C786">
        <v>99.946757099999999</v>
      </c>
    </row>
    <row r="787" spans="1:3" x14ac:dyDescent="0.25">
      <c r="A787" t="s">
        <v>251</v>
      </c>
      <c r="B787">
        <v>13.1908531</v>
      </c>
      <c r="C787">
        <v>99.991412100000005</v>
      </c>
    </row>
    <row r="788" spans="1:3" x14ac:dyDescent="0.25">
      <c r="A788" t="s">
        <v>251</v>
      </c>
      <c r="B788">
        <v>13.1167058</v>
      </c>
      <c r="C788">
        <v>99.9105433</v>
      </c>
    </row>
    <row r="789" spans="1:3" x14ac:dyDescent="0.25">
      <c r="A789" t="s">
        <v>251</v>
      </c>
      <c r="B789">
        <v>13.204472300000001</v>
      </c>
      <c r="C789">
        <v>99.828106399999996</v>
      </c>
    </row>
    <row r="790" spans="1:3" x14ac:dyDescent="0.25">
      <c r="A790" t="s">
        <v>251</v>
      </c>
      <c r="B790">
        <v>13.3326095</v>
      </c>
      <c r="C790">
        <v>100.9769658</v>
      </c>
    </row>
    <row r="791" spans="1:3" x14ac:dyDescent="0.25">
      <c r="A791" t="s">
        <v>251</v>
      </c>
      <c r="B791">
        <v>12.9265507</v>
      </c>
      <c r="C791">
        <v>100.9002792</v>
      </c>
    </row>
    <row r="792" spans="1:3" x14ac:dyDescent="0.25">
      <c r="A792" t="s">
        <v>251</v>
      </c>
      <c r="B792">
        <v>15.166617199999999</v>
      </c>
      <c r="C792">
        <v>105.2892145</v>
      </c>
    </row>
    <row r="793" spans="1:3" x14ac:dyDescent="0.25">
      <c r="A793" t="s">
        <v>251</v>
      </c>
      <c r="B793">
        <v>15.2122557</v>
      </c>
      <c r="C793">
        <v>105.460404</v>
      </c>
    </row>
    <row r="794" spans="1:3" x14ac:dyDescent="0.25">
      <c r="A794" t="s">
        <v>251</v>
      </c>
      <c r="B794">
        <v>16.640614599999999</v>
      </c>
      <c r="C794">
        <v>104.72906399999999</v>
      </c>
    </row>
    <row r="795" spans="1:3" x14ac:dyDescent="0.25">
      <c r="A795" t="s">
        <v>604</v>
      </c>
      <c r="B795">
        <v>17.7754619</v>
      </c>
      <c r="C795">
        <v>102.7672779</v>
      </c>
    </row>
    <row r="796" spans="1:3" x14ac:dyDescent="0.25">
      <c r="A796" t="s">
        <v>251</v>
      </c>
      <c r="B796">
        <v>17.9512489</v>
      </c>
      <c r="C796">
        <v>102.5886491</v>
      </c>
    </row>
    <row r="797" spans="1:3" x14ac:dyDescent="0.25">
      <c r="A797" t="s">
        <v>251</v>
      </c>
      <c r="B797">
        <v>17.9568911</v>
      </c>
      <c r="C797">
        <v>102.56946000000001</v>
      </c>
    </row>
    <row r="798" spans="1:3" x14ac:dyDescent="0.25">
      <c r="A798" t="s">
        <v>251</v>
      </c>
      <c r="B798">
        <v>17.9568911</v>
      </c>
      <c r="C798">
        <v>102.56946000000001</v>
      </c>
    </row>
    <row r="799" spans="1:3" x14ac:dyDescent="0.25">
      <c r="A799" t="s">
        <v>251</v>
      </c>
      <c r="B799">
        <v>17.9512489</v>
      </c>
      <c r="C799">
        <v>102.5886491</v>
      </c>
    </row>
    <row r="800" spans="1:3" x14ac:dyDescent="0.25">
      <c r="A800" t="s">
        <v>251</v>
      </c>
      <c r="B800">
        <v>17.772372699999998</v>
      </c>
      <c r="C800">
        <v>100.72721</v>
      </c>
    </row>
    <row r="801" spans="1:3" x14ac:dyDescent="0.25">
      <c r="A801" t="s">
        <v>251</v>
      </c>
      <c r="B801">
        <v>17.730680599999999</v>
      </c>
      <c r="C801">
        <v>100.69145090000001</v>
      </c>
    </row>
    <row r="802" spans="1:3" x14ac:dyDescent="0.25">
      <c r="A802" t="s">
        <v>251</v>
      </c>
      <c r="B802">
        <v>17.996339599999999</v>
      </c>
      <c r="C802">
        <v>100.8760879</v>
      </c>
    </row>
    <row r="803" spans="1:3" x14ac:dyDescent="0.25">
      <c r="A803" t="s">
        <v>251</v>
      </c>
      <c r="B803">
        <v>19.576293400000001</v>
      </c>
      <c r="C803">
        <v>100.33009319999999</v>
      </c>
    </row>
    <row r="804" spans="1:3" x14ac:dyDescent="0.25">
      <c r="A804" t="s">
        <v>251</v>
      </c>
      <c r="B804">
        <v>19.5169207</v>
      </c>
      <c r="C804">
        <v>100.2923</v>
      </c>
    </row>
    <row r="805" spans="1:3" x14ac:dyDescent="0.25">
      <c r="A805" t="s">
        <v>251</v>
      </c>
      <c r="B805">
        <v>20.192368999999999</v>
      </c>
      <c r="C805">
        <v>100.131901</v>
      </c>
    </row>
    <row r="806" spans="1:3" x14ac:dyDescent="0.25">
      <c r="A806" t="s">
        <v>251</v>
      </c>
      <c r="B806">
        <v>20.274191699999999</v>
      </c>
      <c r="C806">
        <v>100.0827888</v>
      </c>
    </row>
    <row r="807" spans="1:3" x14ac:dyDescent="0.25">
      <c r="A807" t="s">
        <v>251</v>
      </c>
      <c r="B807">
        <v>20.205433200000002</v>
      </c>
      <c r="C807">
        <v>99.927170399999994</v>
      </c>
    </row>
    <row r="808" spans="1:3" x14ac:dyDescent="0.25">
      <c r="A808" t="s">
        <v>251</v>
      </c>
      <c r="B808">
        <v>20.2692981</v>
      </c>
      <c r="C808">
        <v>99.860021000000003</v>
      </c>
    </row>
    <row r="809" spans="1:3" x14ac:dyDescent="0.25">
      <c r="A809" t="s">
        <v>251</v>
      </c>
      <c r="B809">
        <v>20.423787000000001</v>
      </c>
      <c r="C809">
        <v>99.981157600000003</v>
      </c>
    </row>
    <row r="810" spans="1:3" x14ac:dyDescent="0.25">
      <c r="A810" t="s">
        <v>251</v>
      </c>
      <c r="B810">
        <v>20.251299400000001</v>
      </c>
      <c r="C810">
        <v>99.8556715</v>
      </c>
    </row>
    <row r="811" spans="1:3" x14ac:dyDescent="0.25">
      <c r="A811" t="s">
        <v>251</v>
      </c>
      <c r="B811">
        <v>20.239443600000001</v>
      </c>
      <c r="C811">
        <v>99.856327399999998</v>
      </c>
    </row>
    <row r="812" spans="1:3" x14ac:dyDescent="0.25">
      <c r="A812" t="s">
        <v>251</v>
      </c>
      <c r="B812">
        <v>20.172197400000002</v>
      </c>
      <c r="C812">
        <v>99.853153199999994</v>
      </c>
    </row>
    <row r="813" spans="1:3" x14ac:dyDescent="0.25">
      <c r="A813" t="s">
        <v>251</v>
      </c>
      <c r="B813">
        <v>20.1330901</v>
      </c>
      <c r="C813">
        <v>99.826938100000007</v>
      </c>
    </row>
    <row r="814" spans="1:3" x14ac:dyDescent="0.25">
      <c r="A814" t="s">
        <v>251</v>
      </c>
      <c r="B814">
        <v>20.130694500000001</v>
      </c>
      <c r="C814">
        <v>99.863959500000007</v>
      </c>
    </row>
    <row r="815" spans="1:3" x14ac:dyDescent="0.25">
      <c r="A815" t="s">
        <v>251</v>
      </c>
      <c r="B815">
        <v>19.983543999999998</v>
      </c>
      <c r="C815">
        <v>99.247804700000003</v>
      </c>
    </row>
    <row r="816" spans="1:3" x14ac:dyDescent="0.25">
      <c r="A816" t="s">
        <v>251</v>
      </c>
      <c r="B816">
        <v>19.9071748</v>
      </c>
      <c r="C816">
        <v>99.823300799999998</v>
      </c>
    </row>
    <row r="817" spans="1:3" x14ac:dyDescent="0.25">
      <c r="A817" t="s">
        <v>251</v>
      </c>
      <c r="B817">
        <v>19.361438100000001</v>
      </c>
      <c r="C817">
        <v>97.966829899999993</v>
      </c>
    </row>
    <row r="818" spans="1:3" x14ac:dyDescent="0.25">
      <c r="A818" t="s">
        <v>251</v>
      </c>
      <c r="B818">
        <v>19.3350364</v>
      </c>
      <c r="C818">
        <v>97.950216699999999</v>
      </c>
    </row>
    <row r="819" spans="1:3" x14ac:dyDescent="0.25">
      <c r="A819" t="s">
        <v>251</v>
      </c>
      <c r="B819">
        <v>14.179123300000001</v>
      </c>
      <c r="C819">
        <v>99.126547000000002</v>
      </c>
    </row>
    <row r="820" spans="1:3" x14ac:dyDescent="0.25">
      <c r="A820" t="s">
        <v>251</v>
      </c>
      <c r="B820">
        <v>13.5420468</v>
      </c>
      <c r="C820">
        <v>99.343816700000005</v>
      </c>
    </row>
    <row r="821" spans="1:3" x14ac:dyDescent="0.25">
      <c r="A821" t="s">
        <v>251</v>
      </c>
      <c r="B821">
        <v>13.545844300000001</v>
      </c>
      <c r="C821">
        <v>99.440515700000006</v>
      </c>
    </row>
    <row r="822" spans="1:3" x14ac:dyDescent="0.25">
      <c r="A822" t="s">
        <v>251</v>
      </c>
      <c r="B822">
        <v>13.471799499999999</v>
      </c>
      <c r="C822">
        <v>99.410512199999999</v>
      </c>
    </row>
    <row r="823" spans="1:3" x14ac:dyDescent="0.25">
      <c r="A823" t="s">
        <v>251</v>
      </c>
      <c r="B823">
        <v>9.4557255999999992</v>
      </c>
      <c r="C823">
        <v>99.993215800000002</v>
      </c>
    </row>
    <row r="824" spans="1:3" x14ac:dyDescent="0.25">
      <c r="A824" t="s">
        <v>2841</v>
      </c>
      <c r="B824">
        <v>12.323279599999999</v>
      </c>
      <c r="C824">
        <v>99.878695199999996</v>
      </c>
    </row>
    <row r="825" spans="1:3" x14ac:dyDescent="0.25">
      <c r="A825" t="s">
        <v>4210</v>
      </c>
      <c r="B825">
        <v>7.5551285000000004</v>
      </c>
      <c r="C825">
        <v>99.567061600000002</v>
      </c>
    </row>
    <row r="826" spans="1:3" x14ac:dyDescent="0.25">
      <c r="A826" t="s">
        <v>3735</v>
      </c>
      <c r="B826">
        <v>16.021422399999999</v>
      </c>
      <c r="C826">
        <v>105.22720579999999</v>
      </c>
    </row>
    <row r="827" spans="1:3" x14ac:dyDescent="0.25">
      <c r="A827" t="s">
        <v>3334</v>
      </c>
      <c r="B827">
        <v>7.5150921999999998</v>
      </c>
      <c r="C827">
        <v>100.06335799999999</v>
      </c>
    </row>
    <row r="828" spans="1:3" x14ac:dyDescent="0.25">
      <c r="A828" t="s">
        <v>3120</v>
      </c>
      <c r="B828">
        <v>11.0830556</v>
      </c>
      <c r="C828">
        <v>99.37</v>
      </c>
    </row>
    <row r="829" spans="1:3" x14ac:dyDescent="0.25">
      <c r="A829" t="s">
        <v>3120</v>
      </c>
      <c r="B829">
        <v>11.0830556</v>
      </c>
      <c r="C829">
        <v>99.37</v>
      </c>
    </row>
    <row r="830" spans="1:3" x14ac:dyDescent="0.25">
      <c r="A830" t="s">
        <v>3685</v>
      </c>
      <c r="B830">
        <v>13.5081966</v>
      </c>
      <c r="C830">
        <v>102.1793883</v>
      </c>
    </row>
    <row r="831" spans="1:3" x14ac:dyDescent="0.25">
      <c r="A831" t="s">
        <v>3715</v>
      </c>
      <c r="B831">
        <v>14.621482</v>
      </c>
      <c r="C831">
        <v>103.8766152</v>
      </c>
    </row>
    <row r="832" spans="1:3" x14ac:dyDescent="0.25">
      <c r="A832" t="s">
        <v>3133</v>
      </c>
      <c r="B832">
        <v>10.504754</v>
      </c>
      <c r="C832">
        <v>98.823226899999995</v>
      </c>
    </row>
    <row r="833" spans="1:3" x14ac:dyDescent="0.25">
      <c r="A833" t="s">
        <v>3153</v>
      </c>
      <c r="B833">
        <v>9.9541854000000001</v>
      </c>
      <c r="C833">
        <v>98.613035400000001</v>
      </c>
    </row>
    <row r="834" spans="1:3" x14ac:dyDescent="0.25">
      <c r="A834" t="s">
        <v>3153</v>
      </c>
      <c r="B834">
        <v>9.9541854000000001</v>
      </c>
      <c r="C834">
        <v>98.613035400000001</v>
      </c>
    </row>
    <row r="835" spans="1:3" x14ac:dyDescent="0.25">
      <c r="A835" t="s">
        <v>3790</v>
      </c>
      <c r="B835">
        <v>18.209672600000001</v>
      </c>
      <c r="C835">
        <v>103.1819686</v>
      </c>
    </row>
    <row r="836" spans="1:3" x14ac:dyDescent="0.25">
      <c r="A836" t="s">
        <v>3126</v>
      </c>
      <c r="B836">
        <v>10.85646</v>
      </c>
      <c r="C836">
        <v>99.241756699999996</v>
      </c>
    </row>
    <row r="837" spans="1:3" x14ac:dyDescent="0.25">
      <c r="A837" t="s">
        <v>3126</v>
      </c>
      <c r="B837">
        <v>10.85646</v>
      </c>
      <c r="C837">
        <v>99.241756699999996</v>
      </c>
    </row>
    <row r="838" spans="1:3" x14ac:dyDescent="0.25">
      <c r="A838" t="s">
        <v>3329</v>
      </c>
      <c r="B838">
        <v>7.3113812999999999</v>
      </c>
      <c r="C838">
        <v>100.34082170000001</v>
      </c>
    </row>
    <row r="839" spans="1:3" x14ac:dyDescent="0.25">
      <c r="A839" t="s">
        <v>3818</v>
      </c>
      <c r="B839">
        <v>17.839881599999998</v>
      </c>
      <c r="C839">
        <v>102.58362030000001</v>
      </c>
    </row>
    <row r="840" spans="1:3" x14ac:dyDescent="0.25">
      <c r="A840" t="s">
        <v>3167</v>
      </c>
      <c r="B840">
        <v>9.6095244999999991</v>
      </c>
      <c r="C840">
        <v>98.541729000000004</v>
      </c>
    </row>
    <row r="841" spans="1:3" x14ac:dyDescent="0.25">
      <c r="A841" t="s">
        <v>3167</v>
      </c>
      <c r="B841">
        <v>9.6095244999999991</v>
      </c>
      <c r="C841">
        <v>98.541729000000004</v>
      </c>
    </row>
    <row r="842" spans="1:3" x14ac:dyDescent="0.25">
      <c r="A842" t="s">
        <v>2814</v>
      </c>
      <c r="B842">
        <v>13.423069</v>
      </c>
      <c r="C842">
        <v>101.001707</v>
      </c>
    </row>
    <row r="843" spans="1:3" x14ac:dyDescent="0.25">
      <c r="A843" t="s">
        <v>608</v>
      </c>
      <c r="B843">
        <v>17.526029999999999</v>
      </c>
      <c r="C843">
        <v>101.7258041</v>
      </c>
    </row>
    <row r="844" spans="1:3" x14ac:dyDescent="0.25">
      <c r="A844" t="s">
        <v>2861</v>
      </c>
      <c r="B844">
        <v>7.6885516999999997</v>
      </c>
      <c r="C844">
        <v>100.0054945</v>
      </c>
    </row>
    <row r="845" spans="1:3" x14ac:dyDescent="0.25">
      <c r="A845" t="s">
        <v>3333</v>
      </c>
      <c r="B845">
        <v>7.4086774999999996</v>
      </c>
      <c r="C845">
        <v>100.0853809</v>
      </c>
    </row>
    <row r="846" spans="1:3" x14ac:dyDescent="0.25">
      <c r="A846" t="s">
        <v>3793</v>
      </c>
      <c r="B846">
        <v>17.822806400000001</v>
      </c>
      <c r="C846">
        <v>103.08415789999999</v>
      </c>
    </row>
    <row r="847" spans="1:3" x14ac:dyDescent="0.25">
      <c r="A847" t="s">
        <v>3131</v>
      </c>
      <c r="B847">
        <v>10.640028600000001</v>
      </c>
      <c r="C847">
        <v>99.183926900000003</v>
      </c>
    </row>
    <row r="848" spans="1:3" x14ac:dyDescent="0.25">
      <c r="A848" t="s">
        <v>3131</v>
      </c>
      <c r="B848">
        <v>10.640028600000001</v>
      </c>
      <c r="C848">
        <v>99.183926900000003</v>
      </c>
    </row>
    <row r="849" spans="1:3" x14ac:dyDescent="0.25">
      <c r="A849" t="s">
        <v>3360</v>
      </c>
      <c r="B849">
        <v>8.0991277000000004</v>
      </c>
      <c r="C849">
        <v>100.1111463</v>
      </c>
    </row>
    <row r="850" spans="1:3" x14ac:dyDescent="0.25">
      <c r="A850" t="s">
        <v>3305</v>
      </c>
      <c r="B850">
        <v>7.2155392999999997</v>
      </c>
      <c r="C850">
        <v>100.5559969</v>
      </c>
    </row>
    <row r="851" spans="1:3" x14ac:dyDescent="0.25">
      <c r="A851" t="s">
        <v>3305</v>
      </c>
      <c r="B851">
        <v>7.1051082000000001</v>
      </c>
      <c r="C851">
        <v>100.3323467</v>
      </c>
    </row>
    <row r="852" spans="1:3" x14ac:dyDescent="0.25">
      <c r="A852" t="s">
        <v>3305</v>
      </c>
      <c r="B852">
        <v>7.2155392999999997</v>
      </c>
      <c r="C852">
        <v>100.5559969</v>
      </c>
    </row>
    <row r="853" spans="1:3" x14ac:dyDescent="0.25">
      <c r="A853" t="s">
        <v>4006</v>
      </c>
      <c r="B853">
        <v>19.5161309</v>
      </c>
      <c r="C853">
        <v>98.254126900000003</v>
      </c>
    </row>
    <row r="854" spans="1:3" x14ac:dyDescent="0.25">
      <c r="A854" t="s">
        <v>2860</v>
      </c>
      <c r="B854">
        <v>7.5924003999999998</v>
      </c>
      <c r="C854">
        <v>100.0064714</v>
      </c>
    </row>
    <row r="855" spans="1:3" x14ac:dyDescent="0.25">
      <c r="A855" t="s">
        <v>3130</v>
      </c>
      <c r="B855">
        <v>10.7136301</v>
      </c>
      <c r="C855">
        <v>99.311254899999994</v>
      </c>
    </row>
    <row r="856" spans="1:3" x14ac:dyDescent="0.25">
      <c r="A856" t="s">
        <v>3130</v>
      </c>
      <c r="B856">
        <v>10.7136301</v>
      </c>
      <c r="C856">
        <v>99.311254899999994</v>
      </c>
    </row>
    <row r="857" spans="1:3" x14ac:dyDescent="0.25">
      <c r="A857" t="s">
        <v>3784</v>
      </c>
      <c r="B857">
        <v>18.3491459</v>
      </c>
      <c r="C857">
        <v>103.63763419999999</v>
      </c>
    </row>
    <row r="858" spans="1:3" x14ac:dyDescent="0.25">
      <c r="A858" t="s">
        <v>310</v>
      </c>
      <c r="B858">
        <v>10.3427851</v>
      </c>
      <c r="C858">
        <v>98.777641000000003</v>
      </c>
    </row>
    <row r="859" spans="1:3" x14ac:dyDescent="0.25">
      <c r="A859" t="s">
        <v>4008</v>
      </c>
      <c r="B859">
        <v>19.3491863</v>
      </c>
      <c r="C859">
        <v>98.435285899999997</v>
      </c>
    </row>
    <row r="860" spans="1:3" x14ac:dyDescent="0.25">
      <c r="A860" t="s">
        <v>309</v>
      </c>
      <c r="B860">
        <v>10.432742299999999</v>
      </c>
      <c r="C860">
        <v>98.790990800000003</v>
      </c>
    </row>
    <row r="861" spans="1:3" x14ac:dyDescent="0.25">
      <c r="A861" t="s">
        <v>3314</v>
      </c>
      <c r="B861">
        <v>7.1206069999999997</v>
      </c>
      <c r="C861">
        <v>100.5353803</v>
      </c>
    </row>
    <row r="862" spans="1:3" x14ac:dyDescent="0.25">
      <c r="A862" t="s">
        <v>3280</v>
      </c>
      <c r="B862">
        <v>6.7395978000000003</v>
      </c>
      <c r="C862">
        <v>100.9435107</v>
      </c>
    </row>
    <row r="863" spans="1:3" x14ac:dyDescent="0.25">
      <c r="A863" t="s">
        <v>3280</v>
      </c>
      <c r="B863">
        <v>6.7395978000000003</v>
      </c>
      <c r="C863">
        <v>100.9435107</v>
      </c>
    </row>
    <row r="864" spans="1:3" x14ac:dyDescent="0.25">
      <c r="A864" t="s">
        <v>3907</v>
      </c>
      <c r="B864">
        <v>19.472901400000001</v>
      </c>
      <c r="C864">
        <v>100.3323808</v>
      </c>
    </row>
    <row r="865" spans="1:3" x14ac:dyDescent="0.25">
      <c r="A865" t="s">
        <v>3378</v>
      </c>
      <c r="B865">
        <v>8.6755873000000001</v>
      </c>
      <c r="C865">
        <v>99.828121999999993</v>
      </c>
    </row>
    <row r="866" spans="1:3" x14ac:dyDescent="0.25">
      <c r="A866" t="s">
        <v>3332</v>
      </c>
      <c r="B866">
        <v>7.4602478000000003</v>
      </c>
      <c r="C866">
        <v>100.1252279</v>
      </c>
    </row>
    <row r="867" spans="1:3" x14ac:dyDescent="0.25">
      <c r="A867" t="s">
        <v>2850</v>
      </c>
      <c r="B867">
        <v>9.1859155999999995</v>
      </c>
      <c r="C867">
        <v>99.857556000000002</v>
      </c>
    </row>
    <row r="868" spans="1:3" x14ac:dyDescent="0.25">
      <c r="A868" t="s">
        <v>3242</v>
      </c>
      <c r="B868">
        <v>7.4130485999999998</v>
      </c>
      <c r="C868">
        <v>99.480626999999998</v>
      </c>
    </row>
    <row r="869" spans="1:3" x14ac:dyDescent="0.25">
      <c r="A869" t="s">
        <v>3242</v>
      </c>
      <c r="B869">
        <v>7.4130485999999998</v>
      </c>
      <c r="C869">
        <v>99.480626999999998</v>
      </c>
    </row>
    <row r="870" spans="1:3" x14ac:dyDescent="0.25">
      <c r="A870" t="s">
        <v>3785</v>
      </c>
      <c r="B870">
        <v>18.305207800000002</v>
      </c>
      <c r="C870">
        <v>103.6473496</v>
      </c>
    </row>
    <row r="871" spans="1:3" x14ac:dyDescent="0.25">
      <c r="A871" t="s">
        <v>3244</v>
      </c>
      <c r="B871">
        <v>7.4189739000000001</v>
      </c>
      <c r="C871">
        <v>99.534871699999997</v>
      </c>
    </row>
    <row r="872" spans="1:3" x14ac:dyDescent="0.25">
      <c r="A872" t="s">
        <v>3244</v>
      </c>
      <c r="B872">
        <v>7.4189739000000001</v>
      </c>
      <c r="C872">
        <v>99.534871699999997</v>
      </c>
    </row>
    <row r="873" spans="1:3" x14ac:dyDescent="0.25">
      <c r="A873" t="s">
        <v>50</v>
      </c>
      <c r="B873">
        <v>13.5514454</v>
      </c>
      <c r="C873">
        <v>99.446638899999996</v>
      </c>
    </row>
    <row r="874" spans="1:3" x14ac:dyDescent="0.25">
      <c r="A874" t="s">
        <v>50</v>
      </c>
      <c r="B874">
        <v>8.705254</v>
      </c>
      <c r="C874">
        <v>98.404677199999995</v>
      </c>
    </row>
    <row r="875" spans="1:3" x14ac:dyDescent="0.25">
      <c r="A875" t="s">
        <v>50</v>
      </c>
      <c r="B875">
        <v>7.4440369999999998</v>
      </c>
      <c r="C875">
        <v>100.2312419</v>
      </c>
    </row>
    <row r="876" spans="1:3" x14ac:dyDescent="0.25">
      <c r="A876" t="s">
        <v>50</v>
      </c>
      <c r="B876">
        <v>7.8451154000000001</v>
      </c>
      <c r="C876">
        <v>100.3519605</v>
      </c>
    </row>
    <row r="877" spans="1:3" x14ac:dyDescent="0.25">
      <c r="A877" t="s">
        <v>50</v>
      </c>
      <c r="B877">
        <v>9.4377777999999992</v>
      </c>
      <c r="C877">
        <v>99.153055600000002</v>
      </c>
    </row>
    <row r="878" spans="1:3" x14ac:dyDescent="0.25">
      <c r="A878" t="s">
        <v>50</v>
      </c>
      <c r="B878">
        <v>10.4290792</v>
      </c>
      <c r="C878">
        <v>99.243862800000002</v>
      </c>
    </row>
    <row r="879" spans="1:3" x14ac:dyDescent="0.25">
      <c r="A879" t="s">
        <v>50</v>
      </c>
      <c r="B879">
        <v>16.576451500000001</v>
      </c>
      <c r="C879">
        <v>104.7204361</v>
      </c>
    </row>
    <row r="880" spans="1:3" x14ac:dyDescent="0.25">
      <c r="A880" t="s">
        <v>50</v>
      </c>
      <c r="B880">
        <v>17.448343000000001</v>
      </c>
      <c r="C880">
        <v>101.3477328</v>
      </c>
    </row>
    <row r="881" spans="1:3" x14ac:dyDescent="0.25">
      <c r="A881" t="s">
        <v>50</v>
      </c>
      <c r="B881">
        <v>20.0385308</v>
      </c>
      <c r="C881">
        <v>99.317813999999998</v>
      </c>
    </row>
    <row r="882" spans="1:3" x14ac:dyDescent="0.25">
      <c r="A882" t="s">
        <v>50</v>
      </c>
      <c r="B882">
        <v>18.336697999999998</v>
      </c>
      <c r="C882">
        <v>97.917746600000001</v>
      </c>
    </row>
    <row r="883" spans="1:3" x14ac:dyDescent="0.25">
      <c r="A883" t="s">
        <v>50</v>
      </c>
      <c r="B883">
        <v>18.142915200000001</v>
      </c>
      <c r="C883">
        <v>97.940365999999997</v>
      </c>
    </row>
    <row r="884" spans="1:3" x14ac:dyDescent="0.25">
      <c r="A884" t="s">
        <v>50</v>
      </c>
      <c r="B884">
        <v>13.5514454</v>
      </c>
      <c r="C884">
        <v>99.446638899999996</v>
      </c>
    </row>
    <row r="885" spans="1:3" x14ac:dyDescent="0.25">
      <c r="A885" t="s">
        <v>50</v>
      </c>
      <c r="B885">
        <v>8.705254</v>
      </c>
      <c r="C885">
        <v>98.404677199999995</v>
      </c>
    </row>
    <row r="886" spans="1:3" x14ac:dyDescent="0.25">
      <c r="A886" t="s">
        <v>3471</v>
      </c>
      <c r="B886">
        <v>13.3679974</v>
      </c>
      <c r="C886">
        <v>99.953424699999999</v>
      </c>
    </row>
    <row r="887" spans="1:3" x14ac:dyDescent="0.25">
      <c r="A887" t="s">
        <v>3300</v>
      </c>
      <c r="B887">
        <v>7.0730291000000003</v>
      </c>
      <c r="C887">
        <v>100.6367585</v>
      </c>
    </row>
    <row r="888" spans="1:3" x14ac:dyDescent="0.25">
      <c r="A888" t="s">
        <v>3396</v>
      </c>
      <c r="B888">
        <v>9.1584833999999997</v>
      </c>
      <c r="C888">
        <v>99.502584100000007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9"/>
  <sheetViews>
    <sheetView workbookViewId="0">
      <selection activeCell="A2301" sqref="A2301"/>
    </sheetView>
  </sheetViews>
  <sheetFormatPr defaultRowHeight="13.8" x14ac:dyDescent="0.25"/>
  <cols>
    <col min="1" max="1" width="63.796875" bestFit="1" customWidth="1"/>
    <col min="2" max="2" width="9.8984375" bestFit="1" customWidth="1"/>
    <col min="3" max="3" width="11.8984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3828</v>
      </c>
      <c r="B2">
        <v>18.009546</v>
      </c>
      <c r="C2">
        <v>102.32599999999999</v>
      </c>
    </row>
    <row r="3" spans="1:3" x14ac:dyDescent="0.25">
      <c r="A3" t="s">
        <v>3950</v>
      </c>
      <c r="B3">
        <v>20.290685799999999</v>
      </c>
      <c r="C3">
        <v>99.944641200000007</v>
      </c>
    </row>
    <row r="4" spans="1:3" x14ac:dyDescent="0.25">
      <c r="A4" t="s">
        <v>4001</v>
      </c>
      <c r="B4">
        <v>19.7315775</v>
      </c>
      <c r="C4">
        <v>98.959630899999993</v>
      </c>
    </row>
    <row r="5" spans="1:3" x14ac:dyDescent="0.25">
      <c r="A5" t="s">
        <v>4248</v>
      </c>
      <c r="B5">
        <v>7.8833108000000003</v>
      </c>
      <c r="C5">
        <v>98.425300100000001</v>
      </c>
    </row>
    <row r="6" spans="1:3" x14ac:dyDescent="0.25">
      <c r="A6" t="s">
        <v>4176</v>
      </c>
      <c r="B6">
        <v>9.5337484000000003</v>
      </c>
      <c r="C6">
        <v>100.0619313</v>
      </c>
    </row>
    <row r="7" spans="1:3" x14ac:dyDescent="0.25">
      <c r="A7" t="s">
        <v>3969</v>
      </c>
      <c r="B7">
        <v>20.431429099999999</v>
      </c>
      <c r="C7">
        <v>99.884989700000006</v>
      </c>
    </row>
    <row r="8" spans="1:3" x14ac:dyDescent="0.25">
      <c r="A8" t="s">
        <v>4357</v>
      </c>
      <c r="B8">
        <v>11.6856828</v>
      </c>
      <c r="C8">
        <v>102.5292524</v>
      </c>
    </row>
    <row r="9" spans="1:3" x14ac:dyDescent="0.25">
      <c r="A9" t="s">
        <v>3910</v>
      </c>
      <c r="B9">
        <v>19.543371</v>
      </c>
      <c r="C9">
        <v>100.28096499999999</v>
      </c>
    </row>
    <row r="10" spans="1:3" x14ac:dyDescent="0.25">
      <c r="A10" t="s">
        <v>4076</v>
      </c>
      <c r="B10">
        <v>14.749219999999999</v>
      </c>
      <c r="C10">
        <v>98.629435000000001</v>
      </c>
    </row>
    <row r="11" spans="1:3" x14ac:dyDescent="0.25">
      <c r="A11" t="s">
        <v>4013</v>
      </c>
      <c r="B11">
        <v>19.307578599999999</v>
      </c>
      <c r="C11">
        <v>97.964171899999997</v>
      </c>
    </row>
    <row r="12" spans="1:3" x14ac:dyDescent="0.25">
      <c r="A12" t="s">
        <v>4334</v>
      </c>
      <c r="B12">
        <v>7.0967047000000001</v>
      </c>
      <c r="C12">
        <v>100.56950190000001</v>
      </c>
    </row>
    <row r="13" spans="1:3" x14ac:dyDescent="0.25">
      <c r="A13" t="s">
        <v>3918</v>
      </c>
      <c r="B13">
        <v>19.7253419</v>
      </c>
      <c r="C13">
        <v>100.2200318</v>
      </c>
    </row>
    <row r="14" spans="1:3" x14ac:dyDescent="0.25">
      <c r="A14" t="s">
        <v>3991</v>
      </c>
      <c r="B14">
        <v>20.0420224</v>
      </c>
      <c r="C14">
        <v>99.325883700000006</v>
      </c>
    </row>
    <row r="15" spans="1:3" x14ac:dyDescent="0.25">
      <c r="A15" t="s">
        <v>4206</v>
      </c>
      <c r="B15">
        <v>7.2190289999999999</v>
      </c>
      <c r="C15">
        <v>99.711983000000004</v>
      </c>
    </row>
    <row r="16" spans="1:3" x14ac:dyDescent="0.25">
      <c r="A16" t="s">
        <v>4339</v>
      </c>
      <c r="B16">
        <v>6.9588029999999996</v>
      </c>
      <c r="C16">
        <v>99.842619999999997</v>
      </c>
    </row>
    <row r="17" spans="1:3" x14ac:dyDescent="0.25">
      <c r="A17" t="s">
        <v>3967</v>
      </c>
      <c r="B17">
        <v>20.440746300000001</v>
      </c>
      <c r="C17">
        <v>99.914792300000002</v>
      </c>
    </row>
    <row r="18" spans="1:3" x14ac:dyDescent="0.25">
      <c r="A18" t="s">
        <v>3848</v>
      </c>
      <c r="B18">
        <v>17.7505901</v>
      </c>
      <c r="C18">
        <v>101.9842403</v>
      </c>
    </row>
    <row r="19" spans="1:3" x14ac:dyDescent="0.25">
      <c r="A19" t="s">
        <v>3964</v>
      </c>
      <c r="B19">
        <v>20.439254200000001</v>
      </c>
      <c r="C19">
        <v>99.890150500000004</v>
      </c>
    </row>
    <row r="20" spans="1:3" x14ac:dyDescent="0.25">
      <c r="A20" t="s">
        <v>4160</v>
      </c>
      <c r="B20">
        <v>12.2545763</v>
      </c>
      <c r="C20">
        <v>102.5130911</v>
      </c>
    </row>
    <row r="21" spans="1:3" x14ac:dyDescent="0.25">
      <c r="A21" t="s">
        <v>3977</v>
      </c>
      <c r="B21">
        <v>20.034155500000001</v>
      </c>
      <c r="C21">
        <v>99.874923100000004</v>
      </c>
    </row>
    <row r="22" spans="1:3" x14ac:dyDescent="0.25">
      <c r="A22" t="s">
        <v>4199</v>
      </c>
      <c r="B22">
        <v>7.4017771000000003</v>
      </c>
      <c r="C22">
        <v>99.478381600000006</v>
      </c>
    </row>
    <row r="23" spans="1:3" x14ac:dyDescent="0.25">
      <c r="A23" t="s">
        <v>4045</v>
      </c>
      <c r="B23">
        <v>16.724905100000001</v>
      </c>
      <c r="C23">
        <v>98.594666799999999</v>
      </c>
    </row>
    <row r="24" spans="1:3" x14ac:dyDescent="0.25">
      <c r="A24" t="s">
        <v>3839</v>
      </c>
      <c r="B24">
        <v>18.162941499999999</v>
      </c>
      <c r="C24">
        <v>102.0405059</v>
      </c>
    </row>
    <row r="25" spans="1:3" x14ac:dyDescent="0.25">
      <c r="A25" t="s">
        <v>4193</v>
      </c>
      <c r="B25">
        <v>9.5525415999999996</v>
      </c>
      <c r="C25">
        <v>99.940919600000001</v>
      </c>
    </row>
    <row r="26" spans="1:3" x14ac:dyDescent="0.25">
      <c r="A26" t="s">
        <v>4117</v>
      </c>
      <c r="B26">
        <v>13.593444999999999</v>
      </c>
      <c r="C26">
        <v>99.410798</v>
      </c>
    </row>
    <row r="27" spans="1:3" x14ac:dyDescent="0.25">
      <c r="A27" t="s">
        <v>77</v>
      </c>
      <c r="B27">
        <v>12.263156</v>
      </c>
      <c r="C27">
        <v>102.502021</v>
      </c>
    </row>
    <row r="28" spans="1:3" x14ac:dyDescent="0.25">
      <c r="A28" t="s">
        <v>4166</v>
      </c>
      <c r="B28">
        <v>11.991937999999999</v>
      </c>
      <c r="C28">
        <v>102.29902800000001</v>
      </c>
    </row>
    <row r="29" spans="1:3" x14ac:dyDescent="0.25">
      <c r="A29" t="s">
        <v>4114</v>
      </c>
      <c r="B29">
        <v>13.626281000000001</v>
      </c>
      <c r="C29">
        <v>99.623147000000003</v>
      </c>
    </row>
    <row r="30" spans="1:3" x14ac:dyDescent="0.25">
      <c r="A30" t="s">
        <v>4122</v>
      </c>
      <c r="B30">
        <v>12.379020000000001</v>
      </c>
      <c r="C30">
        <v>102.37812</v>
      </c>
    </row>
    <row r="31" spans="1:3" x14ac:dyDescent="0.25">
      <c r="A31" t="s">
        <v>4295</v>
      </c>
      <c r="B31">
        <v>9.1961720000000007</v>
      </c>
      <c r="C31">
        <v>98.407763000000003</v>
      </c>
    </row>
    <row r="32" spans="1:3" x14ac:dyDescent="0.25">
      <c r="A32" t="s">
        <v>4182</v>
      </c>
      <c r="B32">
        <v>9.4716140000000006</v>
      </c>
      <c r="C32">
        <v>100.047603</v>
      </c>
    </row>
    <row r="33" spans="1:3" x14ac:dyDescent="0.25">
      <c r="A33" t="s">
        <v>4118</v>
      </c>
      <c r="B33">
        <v>13.5124373</v>
      </c>
      <c r="C33">
        <v>99.655811</v>
      </c>
    </row>
    <row r="34" spans="1:3" x14ac:dyDescent="0.25">
      <c r="A34" t="s">
        <v>4224</v>
      </c>
      <c r="B34">
        <v>7.9102069999999998</v>
      </c>
      <c r="C34">
        <v>98.391738000000004</v>
      </c>
    </row>
    <row r="35" spans="1:3" x14ac:dyDescent="0.25">
      <c r="A35" t="s">
        <v>4224</v>
      </c>
      <c r="B35">
        <v>7.9102069999999998</v>
      </c>
      <c r="C35">
        <v>98.391738000000004</v>
      </c>
    </row>
    <row r="36" spans="1:3" x14ac:dyDescent="0.25">
      <c r="A36" t="s">
        <v>4320</v>
      </c>
      <c r="B36">
        <v>7.9419009999999997</v>
      </c>
      <c r="C36">
        <v>99.144904999999994</v>
      </c>
    </row>
    <row r="37" spans="1:3" x14ac:dyDescent="0.25">
      <c r="A37" t="s">
        <v>4142</v>
      </c>
      <c r="B37">
        <v>9.5365120000000001</v>
      </c>
      <c r="C37">
        <v>100.050769</v>
      </c>
    </row>
    <row r="38" spans="1:3" x14ac:dyDescent="0.25">
      <c r="A38" t="s">
        <v>4185</v>
      </c>
      <c r="B38">
        <v>9.4508501999999996</v>
      </c>
      <c r="C38">
        <v>99.999795399999996</v>
      </c>
    </row>
    <row r="39" spans="1:3" x14ac:dyDescent="0.25">
      <c r="A39" t="s">
        <v>4221</v>
      </c>
      <c r="B39">
        <v>7.9582569999999997</v>
      </c>
      <c r="C39">
        <v>98.385377000000005</v>
      </c>
    </row>
    <row r="40" spans="1:3" x14ac:dyDescent="0.25">
      <c r="A40" t="s">
        <v>4221</v>
      </c>
      <c r="B40">
        <v>7.9582569999999997</v>
      </c>
      <c r="C40">
        <v>98.385377000000005</v>
      </c>
    </row>
    <row r="41" spans="1:3" x14ac:dyDescent="0.25">
      <c r="A41" t="s">
        <v>4346</v>
      </c>
      <c r="B41">
        <v>9.9478519999999993</v>
      </c>
      <c r="C41">
        <v>98.595545999999999</v>
      </c>
    </row>
    <row r="42" spans="1:3" x14ac:dyDescent="0.25">
      <c r="A42" t="s">
        <v>4301</v>
      </c>
      <c r="B42">
        <v>9.3768919999999998</v>
      </c>
      <c r="C42">
        <v>98.419460000000001</v>
      </c>
    </row>
    <row r="43" spans="1:3" x14ac:dyDescent="0.25">
      <c r="A43" t="s">
        <v>4298</v>
      </c>
      <c r="B43">
        <v>8.8964671000000006</v>
      </c>
      <c r="C43">
        <v>98.374571700000004</v>
      </c>
    </row>
    <row r="44" spans="1:3" x14ac:dyDescent="0.25">
      <c r="A44" t="s">
        <v>4330</v>
      </c>
      <c r="B44">
        <v>7.1524729999999996</v>
      </c>
      <c r="C44">
        <v>100.600033</v>
      </c>
    </row>
    <row r="45" spans="1:3" x14ac:dyDescent="0.25">
      <c r="A45" t="s">
        <v>4143</v>
      </c>
      <c r="B45">
        <v>9.5192154999999996</v>
      </c>
      <c r="C45">
        <v>100.0491234</v>
      </c>
    </row>
    <row r="46" spans="1:3" x14ac:dyDescent="0.25">
      <c r="A46" t="s">
        <v>4207</v>
      </c>
      <c r="B46">
        <v>7.2080250000000001</v>
      </c>
      <c r="C46">
        <v>99.716804999999994</v>
      </c>
    </row>
    <row r="47" spans="1:3" x14ac:dyDescent="0.25">
      <c r="A47" t="s">
        <v>4124</v>
      </c>
      <c r="B47">
        <v>12.378846599999999</v>
      </c>
      <c r="C47">
        <v>102.3785384</v>
      </c>
    </row>
    <row r="48" spans="1:3" x14ac:dyDescent="0.25">
      <c r="A48" t="s">
        <v>76</v>
      </c>
      <c r="B48">
        <v>12.226262</v>
      </c>
      <c r="C48">
        <v>102.504824</v>
      </c>
    </row>
    <row r="49" spans="1:3" x14ac:dyDescent="0.25">
      <c r="A49" t="s">
        <v>182</v>
      </c>
      <c r="B49">
        <v>19.518599300000002</v>
      </c>
      <c r="C49">
        <v>100.3007628</v>
      </c>
    </row>
    <row r="50" spans="1:3" x14ac:dyDescent="0.25">
      <c r="A50" t="s">
        <v>4074</v>
      </c>
      <c r="B50">
        <v>14.747913</v>
      </c>
      <c r="C50">
        <v>98.629733999999999</v>
      </c>
    </row>
    <row r="51" spans="1:3" x14ac:dyDescent="0.25">
      <c r="A51" t="s">
        <v>3870</v>
      </c>
      <c r="B51">
        <v>17.108623000000001</v>
      </c>
      <c r="C51">
        <v>100.850847</v>
      </c>
    </row>
    <row r="52" spans="1:3" x14ac:dyDescent="0.25">
      <c r="A52" t="s">
        <v>4141</v>
      </c>
      <c r="B52">
        <v>9.5680200000000006</v>
      </c>
      <c r="C52">
        <v>99.999038999999996</v>
      </c>
    </row>
    <row r="53" spans="1:3" x14ac:dyDescent="0.25">
      <c r="A53" t="s">
        <v>208</v>
      </c>
      <c r="B53">
        <v>19.847881999999998</v>
      </c>
      <c r="C53">
        <v>100.149272</v>
      </c>
    </row>
    <row r="54" spans="1:3" x14ac:dyDescent="0.25">
      <c r="A54" t="s">
        <v>4111</v>
      </c>
      <c r="B54">
        <v>13.8002316</v>
      </c>
      <c r="C54">
        <v>99.588996100000003</v>
      </c>
    </row>
    <row r="55" spans="1:3" x14ac:dyDescent="0.25">
      <c r="A55" t="s">
        <v>276</v>
      </c>
      <c r="B55">
        <v>9.1404890000000005</v>
      </c>
      <c r="C55">
        <v>99.669105000000002</v>
      </c>
    </row>
    <row r="56" spans="1:3" x14ac:dyDescent="0.25">
      <c r="A56" t="s">
        <v>4092</v>
      </c>
      <c r="B56">
        <v>13.845879</v>
      </c>
      <c r="C56">
        <v>99.407008000000005</v>
      </c>
    </row>
    <row r="57" spans="1:3" x14ac:dyDescent="0.25">
      <c r="A57" t="s">
        <v>288</v>
      </c>
      <c r="B57">
        <v>19.9159921</v>
      </c>
      <c r="C57">
        <v>99.210523300000006</v>
      </c>
    </row>
    <row r="58" spans="1:3" x14ac:dyDescent="0.25">
      <c r="A58" t="s">
        <v>75</v>
      </c>
      <c r="B58">
        <v>12.247366</v>
      </c>
      <c r="C58">
        <v>102.513395</v>
      </c>
    </row>
    <row r="59" spans="1:3" x14ac:dyDescent="0.25">
      <c r="A59" t="s">
        <v>204</v>
      </c>
      <c r="B59">
        <v>19.690992000000001</v>
      </c>
      <c r="C59">
        <v>100.153806</v>
      </c>
    </row>
    <row r="60" spans="1:3" x14ac:dyDescent="0.25">
      <c r="A60" t="s">
        <v>286</v>
      </c>
      <c r="B60">
        <v>19.937147</v>
      </c>
      <c r="C60">
        <v>99.230466000000007</v>
      </c>
    </row>
    <row r="61" spans="1:3" x14ac:dyDescent="0.25">
      <c r="A61" t="s">
        <v>3903</v>
      </c>
      <c r="B61">
        <v>19.120894</v>
      </c>
      <c r="C61">
        <v>100.812206</v>
      </c>
    </row>
    <row r="62" spans="1:3" x14ac:dyDescent="0.25">
      <c r="A62" t="s">
        <v>3888</v>
      </c>
      <c r="B62">
        <v>18.568307000000001</v>
      </c>
      <c r="C62">
        <v>100.74497700000001</v>
      </c>
    </row>
    <row r="63" spans="1:3" x14ac:dyDescent="0.25">
      <c r="A63" t="s">
        <v>3891</v>
      </c>
      <c r="B63">
        <v>18.774494000000001</v>
      </c>
      <c r="C63">
        <v>100.765962</v>
      </c>
    </row>
    <row r="64" spans="1:3" x14ac:dyDescent="0.25">
      <c r="A64" t="s">
        <v>3894</v>
      </c>
      <c r="B64">
        <v>18.747267999999998</v>
      </c>
      <c r="C64">
        <v>100.756376</v>
      </c>
    </row>
    <row r="65" spans="1:3" x14ac:dyDescent="0.25">
      <c r="A65" t="s">
        <v>111</v>
      </c>
      <c r="B65">
        <v>17.4873674</v>
      </c>
      <c r="C65">
        <v>101.7267556</v>
      </c>
    </row>
    <row r="66" spans="1:3" x14ac:dyDescent="0.25">
      <c r="A66" t="s">
        <v>4041</v>
      </c>
      <c r="B66">
        <v>16.590425799999998</v>
      </c>
      <c r="C66">
        <v>98.625546</v>
      </c>
    </row>
    <row r="67" spans="1:3" x14ac:dyDescent="0.25">
      <c r="A67" t="s">
        <v>319</v>
      </c>
      <c r="B67">
        <v>16.725160899999999</v>
      </c>
      <c r="C67">
        <v>98.5957042</v>
      </c>
    </row>
    <row r="68" spans="1:3" x14ac:dyDescent="0.25">
      <c r="A68" t="s">
        <v>4033</v>
      </c>
      <c r="B68">
        <v>16.700552999999999</v>
      </c>
      <c r="C68">
        <v>98.537070999999997</v>
      </c>
    </row>
    <row r="69" spans="1:3" x14ac:dyDescent="0.25">
      <c r="A69" t="s">
        <v>4043</v>
      </c>
      <c r="B69">
        <v>16.977938399999999</v>
      </c>
      <c r="C69">
        <v>98.527843200000007</v>
      </c>
    </row>
    <row r="70" spans="1:3" x14ac:dyDescent="0.25">
      <c r="A70" t="s">
        <v>4204</v>
      </c>
      <c r="B70">
        <v>7.3820560000000004</v>
      </c>
      <c r="C70">
        <v>99.670979000000003</v>
      </c>
    </row>
    <row r="71" spans="1:3" x14ac:dyDescent="0.25">
      <c r="A71" t="s">
        <v>324</v>
      </c>
      <c r="B71">
        <v>8.2740460000000002</v>
      </c>
      <c r="C71">
        <v>98.304351999999994</v>
      </c>
    </row>
    <row r="72" spans="1:3" x14ac:dyDescent="0.25">
      <c r="A72" t="s">
        <v>324</v>
      </c>
      <c r="B72">
        <v>8.2740460000000002</v>
      </c>
      <c r="C72">
        <v>98.304351999999994</v>
      </c>
    </row>
    <row r="73" spans="1:3" x14ac:dyDescent="0.25">
      <c r="A73" t="s">
        <v>4348</v>
      </c>
      <c r="B73">
        <v>9.9731740000000002</v>
      </c>
      <c r="C73">
        <v>98.644694000000001</v>
      </c>
    </row>
    <row r="74" spans="1:3" x14ac:dyDescent="0.25">
      <c r="A74" t="s">
        <v>4208</v>
      </c>
      <c r="B74">
        <v>7.5727688000000004</v>
      </c>
      <c r="C74">
        <v>99.605759599999999</v>
      </c>
    </row>
    <row r="75" spans="1:3" x14ac:dyDescent="0.25">
      <c r="A75" t="s">
        <v>4328</v>
      </c>
      <c r="B75">
        <v>7.1918708999999996</v>
      </c>
      <c r="C75">
        <v>100.5950352</v>
      </c>
    </row>
    <row r="76" spans="1:3" x14ac:dyDescent="0.25">
      <c r="A76" t="s">
        <v>280</v>
      </c>
      <c r="B76">
        <v>9.1579069000000004</v>
      </c>
      <c r="C76">
        <v>99.433865600000004</v>
      </c>
    </row>
    <row r="77" spans="1:3" x14ac:dyDescent="0.25">
      <c r="A77" t="s">
        <v>237</v>
      </c>
      <c r="B77">
        <v>9.4893809999999998</v>
      </c>
      <c r="C77">
        <v>99.951699000000005</v>
      </c>
    </row>
    <row r="78" spans="1:3" x14ac:dyDescent="0.25">
      <c r="A78" t="s">
        <v>4112</v>
      </c>
      <c r="B78">
        <v>13.864921499999999</v>
      </c>
      <c r="C78">
        <v>99.589604300000005</v>
      </c>
    </row>
    <row r="79" spans="1:3" x14ac:dyDescent="0.25">
      <c r="A79" t="s">
        <v>257</v>
      </c>
      <c r="B79">
        <v>20.214045500000001</v>
      </c>
      <c r="C79">
        <v>99.844870400000005</v>
      </c>
    </row>
    <row r="80" spans="1:3" x14ac:dyDescent="0.25">
      <c r="A80" t="s">
        <v>4326</v>
      </c>
      <c r="B80">
        <v>7.1341539000000003</v>
      </c>
      <c r="C80">
        <v>100.5753721</v>
      </c>
    </row>
    <row r="81" spans="1:3" x14ac:dyDescent="0.25">
      <c r="A81" t="s">
        <v>4187</v>
      </c>
      <c r="B81">
        <v>9.4407108999999991</v>
      </c>
      <c r="C81">
        <v>100.0199775</v>
      </c>
    </row>
    <row r="82" spans="1:3" x14ac:dyDescent="0.25">
      <c r="A82" t="s">
        <v>4130</v>
      </c>
      <c r="B82">
        <v>12.931075399999999</v>
      </c>
      <c r="C82">
        <v>100.9007434</v>
      </c>
    </row>
    <row r="83" spans="1:3" x14ac:dyDescent="0.25">
      <c r="A83" t="s">
        <v>3920</v>
      </c>
      <c r="B83">
        <v>19.687694199999999</v>
      </c>
      <c r="C83">
        <v>100.41264959999999</v>
      </c>
    </row>
    <row r="84" spans="1:3" x14ac:dyDescent="0.25">
      <c r="A84" t="s">
        <v>4062</v>
      </c>
      <c r="B84">
        <v>16.618047600000001</v>
      </c>
      <c r="C84">
        <v>98.608055500000006</v>
      </c>
    </row>
    <row r="85" spans="1:3" x14ac:dyDescent="0.25">
      <c r="A85" t="s">
        <v>4037</v>
      </c>
      <c r="B85">
        <v>16.742911500000002</v>
      </c>
      <c r="C85">
        <v>98.576895699999994</v>
      </c>
    </row>
    <row r="86" spans="1:3" x14ac:dyDescent="0.25">
      <c r="A86" t="s">
        <v>3980</v>
      </c>
      <c r="B86">
        <v>20.022929900000001</v>
      </c>
      <c r="C86">
        <v>99.377537099999998</v>
      </c>
    </row>
    <row r="87" spans="1:3" x14ac:dyDescent="0.25">
      <c r="A87" t="s">
        <v>3981</v>
      </c>
      <c r="B87">
        <v>20.022919699999999</v>
      </c>
      <c r="C87">
        <v>99.3775373</v>
      </c>
    </row>
    <row r="88" spans="1:3" x14ac:dyDescent="0.25">
      <c r="A88" t="s">
        <v>3884</v>
      </c>
      <c r="B88">
        <v>18.050286</v>
      </c>
      <c r="C88">
        <v>100.91362820000001</v>
      </c>
    </row>
    <row r="89" spans="1:3" x14ac:dyDescent="0.25">
      <c r="A89" t="s">
        <v>3984</v>
      </c>
      <c r="B89">
        <v>19.938282000000001</v>
      </c>
      <c r="C89">
        <v>99.230368999999996</v>
      </c>
    </row>
    <row r="90" spans="1:3" x14ac:dyDescent="0.25">
      <c r="A90" t="s">
        <v>3869</v>
      </c>
      <c r="B90">
        <v>17.2001992</v>
      </c>
      <c r="C90">
        <v>100.9095872</v>
      </c>
    </row>
    <row r="91" spans="1:3" x14ac:dyDescent="0.25">
      <c r="A91" t="s">
        <v>3869</v>
      </c>
      <c r="B91">
        <v>19.685926899999998</v>
      </c>
      <c r="C91">
        <v>100.196569</v>
      </c>
    </row>
    <row r="92" spans="1:3" x14ac:dyDescent="0.25">
      <c r="A92" t="s">
        <v>3869</v>
      </c>
      <c r="B92">
        <v>19.746696799999999</v>
      </c>
      <c r="C92">
        <v>99.141687700000006</v>
      </c>
    </row>
    <row r="93" spans="1:3" x14ac:dyDescent="0.25">
      <c r="A93" t="s">
        <v>3869</v>
      </c>
      <c r="B93">
        <v>19.3828514</v>
      </c>
      <c r="C93">
        <v>98.968908200000001</v>
      </c>
    </row>
    <row r="94" spans="1:3" x14ac:dyDescent="0.25">
      <c r="A94" t="s">
        <v>3869</v>
      </c>
      <c r="B94">
        <v>12.310264</v>
      </c>
      <c r="C94">
        <v>102.3944134</v>
      </c>
    </row>
    <row r="95" spans="1:3" x14ac:dyDescent="0.25">
      <c r="A95" t="s">
        <v>3869</v>
      </c>
      <c r="B95">
        <v>12.259599700000001</v>
      </c>
      <c r="C95">
        <v>102.5259526</v>
      </c>
    </row>
    <row r="96" spans="1:3" x14ac:dyDescent="0.25">
      <c r="A96" t="s">
        <v>3869</v>
      </c>
      <c r="B96">
        <v>8.2628831999999992</v>
      </c>
      <c r="C96">
        <v>98.806542100000001</v>
      </c>
    </row>
    <row r="97" spans="1:3" x14ac:dyDescent="0.25">
      <c r="A97" t="s">
        <v>3869</v>
      </c>
      <c r="B97">
        <v>8.1005000000000003</v>
      </c>
      <c r="C97">
        <v>98.885639999999995</v>
      </c>
    </row>
    <row r="98" spans="1:3" x14ac:dyDescent="0.25">
      <c r="A98" t="s">
        <v>3869</v>
      </c>
      <c r="B98">
        <v>9.2290028999999993</v>
      </c>
      <c r="C98">
        <v>98.380977999999999</v>
      </c>
    </row>
    <row r="99" spans="1:3" x14ac:dyDescent="0.25">
      <c r="A99" t="s">
        <v>3869</v>
      </c>
      <c r="B99">
        <v>8.3641199999999998</v>
      </c>
      <c r="C99">
        <v>98.750309999999999</v>
      </c>
    </row>
    <row r="100" spans="1:3" x14ac:dyDescent="0.25">
      <c r="A100" t="s">
        <v>3869</v>
      </c>
      <c r="B100">
        <v>8.1673273000000002</v>
      </c>
      <c r="C100">
        <v>98.880392499999999</v>
      </c>
    </row>
    <row r="101" spans="1:3" x14ac:dyDescent="0.25">
      <c r="A101" t="s">
        <v>3869</v>
      </c>
      <c r="B101">
        <v>7.8702199999999998</v>
      </c>
      <c r="C101">
        <v>99.163300000000007</v>
      </c>
    </row>
    <row r="102" spans="1:3" x14ac:dyDescent="0.25">
      <c r="A102" t="s">
        <v>3869</v>
      </c>
      <c r="B102">
        <v>13.0125153</v>
      </c>
      <c r="C102">
        <v>100.93073130000001</v>
      </c>
    </row>
    <row r="103" spans="1:3" x14ac:dyDescent="0.25">
      <c r="A103" t="s">
        <v>3892</v>
      </c>
      <c r="B103">
        <v>18.788504499999998</v>
      </c>
      <c r="C103">
        <v>100.77747479999999</v>
      </c>
    </row>
    <row r="104" spans="1:3" x14ac:dyDescent="0.25">
      <c r="A104" t="s">
        <v>4051</v>
      </c>
      <c r="B104">
        <v>16.7107663</v>
      </c>
      <c r="C104">
        <v>98.561598900000007</v>
      </c>
    </row>
    <row r="105" spans="1:3" x14ac:dyDescent="0.25">
      <c r="A105" t="s">
        <v>3945</v>
      </c>
      <c r="B105">
        <v>20.267129499999999</v>
      </c>
      <c r="C105">
        <v>100.4032138</v>
      </c>
    </row>
    <row r="106" spans="1:3" x14ac:dyDescent="0.25">
      <c r="A106" t="s">
        <v>3847</v>
      </c>
      <c r="B106">
        <v>9.7088795999999995</v>
      </c>
      <c r="C106">
        <v>100.0023722</v>
      </c>
    </row>
    <row r="107" spans="1:3" x14ac:dyDescent="0.25">
      <c r="A107" t="s">
        <v>3847</v>
      </c>
      <c r="B107">
        <v>18.0153237</v>
      </c>
      <c r="C107">
        <v>101.8830349</v>
      </c>
    </row>
    <row r="108" spans="1:3" x14ac:dyDescent="0.25">
      <c r="A108" t="s">
        <v>3847</v>
      </c>
      <c r="B108">
        <v>12.070925799999999</v>
      </c>
      <c r="C108">
        <v>102.28162620000001</v>
      </c>
    </row>
    <row r="109" spans="1:3" x14ac:dyDescent="0.25">
      <c r="A109" t="s">
        <v>3847</v>
      </c>
      <c r="B109">
        <v>7.9126421000000002</v>
      </c>
      <c r="C109">
        <v>98.367384700000002</v>
      </c>
    </row>
    <row r="110" spans="1:3" x14ac:dyDescent="0.25">
      <c r="A110" t="s">
        <v>3847</v>
      </c>
      <c r="B110">
        <v>7.9126421000000002</v>
      </c>
      <c r="C110">
        <v>98.367384700000002</v>
      </c>
    </row>
    <row r="111" spans="1:3" x14ac:dyDescent="0.25">
      <c r="A111" t="s">
        <v>3835</v>
      </c>
      <c r="B111">
        <v>17.870054199999998</v>
      </c>
      <c r="C111">
        <v>102.56943630000001</v>
      </c>
    </row>
    <row r="112" spans="1:3" x14ac:dyDescent="0.25">
      <c r="A112" t="s">
        <v>4010</v>
      </c>
      <c r="B112">
        <v>19.585598000000001</v>
      </c>
      <c r="C112">
        <v>97.946100000000001</v>
      </c>
    </row>
    <row r="113" spans="1:3" x14ac:dyDescent="0.25">
      <c r="A113" t="s">
        <v>4011</v>
      </c>
      <c r="B113">
        <v>19.585558800000001</v>
      </c>
      <c r="C113">
        <v>97.946117200000003</v>
      </c>
    </row>
    <row r="114" spans="1:3" x14ac:dyDescent="0.25">
      <c r="A114" t="s">
        <v>4011</v>
      </c>
      <c r="B114">
        <v>7.8811401999999999</v>
      </c>
      <c r="C114">
        <v>98.299210200000005</v>
      </c>
    </row>
    <row r="115" spans="1:3" x14ac:dyDescent="0.25">
      <c r="A115" t="s">
        <v>3864</v>
      </c>
      <c r="B115">
        <v>17.6403699</v>
      </c>
      <c r="C115">
        <v>101.4308965</v>
      </c>
    </row>
    <row r="116" spans="1:3" x14ac:dyDescent="0.25">
      <c r="A116" t="s">
        <v>4047</v>
      </c>
      <c r="B116">
        <v>16.720483000000002</v>
      </c>
      <c r="C116">
        <v>98.592821000000001</v>
      </c>
    </row>
    <row r="117" spans="1:3" x14ac:dyDescent="0.25">
      <c r="A117" t="s">
        <v>4200</v>
      </c>
      <c r="B117">
        <v>7.4014215999999999</v>
      </c>
      <c r="C117">
        <v>99.517186100000004</v>
      </c>
    </row>
    <row r="118" spans="1:3" x14ac:dyDescent="0.25">
      <c r="A118" t="s">
        <v>4080</v>
      </c>
      <c r="B118">
        <v>14.607630500000001</v>
      </c>
      <c r="C118">
        <v>98.737257799999995</v>
      </c>
    </row>
    <row r="119" spans="1:3" x14ac:dyDescent="0.25">
      <c r="A119" t="s">
        <v>4090</v>
      </c>
      <c r="B119">
        <v>14.2112611</v>
      </c>
      <c r="C119">
        <v>99.086580600000005</v>
      </c>
    </row>
    <row r="120" spans="1:3" x14ac:dyDescent="0.25">
      <c r="A120" t="s">
        <v>4329</v>
      </c>
      <c r="B120">
        <v>7.1509938999999996</v>
      </c>
      <c r="C120">
        <v>100.5981417</v>
      </c>
    </row>
    <row r="121" spans="1:3" x14ac:dyDescent="0.25">
      <c r="A121" t="s">
        <v>4075</v>
      </c>
      <c r="B121">
        <v>14.608650000000001</v>
      </c>
      <c r="C121">
        <v>98.465399199999993</v>
      </c>
    </row>
    <row r="122" spans="1:3" x14ac:dyDescent="0.25">
      <c r="A122" t="s">
        <v>3895</v>
      </c>
      <c r="B122">
        <v>18.7852754</v>
      </c>
      <c r="C122">
        <v>100.7457873</v>
      </c>
    </row>
    <row r="123" spans="1:3" x14ac:dyDescent="0.25">
      <c r="A123" t="s">
        <v>4144</v>
      </c>
      <c r="B123">
        <v>9.7034366999999992</v>
      </c>
      <c r="C123">
        <v>100.0138597</v>
      </c>
    </row>
    <row r="124" spans="1:3" x14ac:dyDescent="0.25">
      <c r="A124" t="s">
        <v>4303</v>
      </c>
      <c r="B124">
        <v>8.2999676000000004</v>
      </c>
      <c r="C124">
        <v>98.786414199999996</v>
      </c>
    </row>
    <row r="125" spans="1:3" x14ac:dyDescent="0.25">
      <c r="A125" t="s">
        <v>3921</v>
      </c>
      <c r="B125">
        <v>19.830240100000001</v>
      </c>
      <c r="C125">
        <v>100.25797679999999</v>
      </c>
    </row>
    <row r="126" spans="1:3" x14ac:dyDescent="0.25">
      <c r="A126" t="s">
        <v>4311</v>
      </c>
      <c r="B126">
        <v>7.5319973999999998</v>
      </c>
      <c r="C126">
        <v>99.090709000000004</v>
      </c>
    </row>
    <row r="127" spans="1:3" x14ac:dyDescent="0.25">
      <c r="A127" t="s">
        <v>4191</v>
      </c>
      <c r="B127">
        <v>9.4708891000000008</v>
      </c>
      <c r="C127">
        <v>99.956686099999999</v>
      </c>
    </row>
    <row r="128" spans="1:3" x14ac:dyDescent="0.25">
      <c r="A128" t="s">
        <v>4192</v>
      </c>
      <c r="B128">
        <v>9.4703377999999994</v>
      </c>
      <c r="C128">
        <v>99.957573600000003</v>
      </c>
    </row>
    <row r="129" spans="1:3" x14ac:dyDescent="0.25">
      <c r="A129" t="s">
        <v>3996</v>
      </c>
      <c r="B129">
        <v>19.736212099999999</v>
      </c>
      <c r="C129">
        <v>99.1748178</v>
      </c>
    </row>
    <row r="130" spans="1:3" x14ac:dyDescent="0.25">
      <c r="A130" t="s">
        <v>4332</v>
      </c>
      <c r="B130">
        <v>7.1983300999999997</v>
      </c>
      <c r="C130">
        <v>100.59995069999999</v>
      </c>
    </row>
    <row r="131" spans="1:3" x14ac:dyDescent="0.25">
      <c r="A131" t="s">
        <v>4094</v>
      </c>
      <c r="B131">
        <v>14.1175038</v>
      </c>
      <c r="C131">
        <v>99.438958099999994</v>
      </c>
    </row>
    <row r="132" spans="1:3" x14ac:dyDescent="0.25">
      <c r="A132" t="s">
        <v>3987</v>
      </c>
      <c r="B132">
        <v>20.055665999999999</v>
      </c>
      <c r="C132">
        <v>99.457509000000002</v>
      </c>
    </row>
    <row r="133" spans="1:3" x14ac:dyDescent="0.25">
      <c r="A133" t="s">
        <v>3952</v>
      </c>
      <c r="B133">
        <v>20.313693399999998</v>
      </c>
      <c r="C133">
        <v>100.0695367</v>
      </c>
    </row>
    <row r="134" spans="1:3" x14ac:dyDescent="0.25">
      <c r="A134" t="s">
        <v>3861</v>
      </c>
      <c r="B134">
        <v>17.781150799999999</v>
      </c>
      <c r="C134">
        <v>101.5768314</v>
      </c>
    </row>
    <row r="135" spans="1:3" x14ac:dyDescent="0.25">
      <c r="A135" t="s">
        <v>4005</v>
      </c>
      <c r="B135">
        <v>19.577614199999999</v>
      </c>
      <c r="C135">
        <v>98.280385600000002</v>
      </c>
    </row>
    <row r="136" spans="1:3" x14ac:dyDescent="0.25">
      <c r="A136" t="s">
        <v>4024</v>
      </c>
      <c r="B136">
        <v>17.374693700000002</v>
      </c>
      <c r="C136">
        <v>98.374571700000004</v>
      </c>
    </row>
    <row r="137" spans="1:3" x14ac:dyDescent="0.25">
      <c r="A137" t="s">
        <v>4164</v>
      </c>
      <c r="B137">
        <v>12.1788057</v>
      </c>
      <c r="C137">
        <v>102.40018120000001</v>
      </c>
    </row>
    <row r="138" spans="1:3" x14ac:dyDescent="0.25">
      <c r="A138" t="s">
        <v>3968</v>
      </c>
      <c r="B138">
        <v>20.439177699999998</v>
      </c>
      <c r="C138">
        <v>99.892813799999999</v>
      </c>
    </row>
    <row r="139" spans="1:3" x14ac:dyDescent="0.25">
      <c r="A139" t="s">
        <v>4281</v>
      </c>
      <c r="B139">
        <v>7.8891536999999996</v>
      </c>
      <c r="C139">
        <v>98.303812500000006</v>
      </c>
    </row>
    <row r="140" spans="1:3" x14ac:dyDescent="0.25">
      <c r="A140" t="s">
        <v>3849</v>
      </c>
      <c r="B140">
        <v>17.896404</v>
      </c>
      <c r="C140">
        <v>101.657653</v>
      </c>
    </row>
    <row r="141" spans="1:3" x14ac:dyDescent="0.25">
      <c r="A141" t="s">
        <v>4355</v>
      </c>
      <c r="B141">
        <v>11.6096772</v>
      </c>
      <c r="C141">
        <v>102.5416536</v>
      </c>
    </row>
    <row r="142" spans="1:3" x14ac:dyDescent="0.25">
      <c r="A142" t="s">
        <v>3882</v>
      </c>
      <c r="B142">
        <v>17.809821800000002</v>
      </c>
      <c r="C142">
        <v>100.9580947</v>
      </c>
    </row>
    <row r="143" spans="1:3" x14ac:dyDescent="0.25">
      <c r="A143" t="s">
        <v>4057</v>
      </c>
      <c r="B143">
        <v>16.7056331</v>
      </c>
      <c r="C143">
        <v>98.546551600000001</v>
      </c>
    </row>
    <row r="144" spans="1:3" x14ac:dyDescent="0.25">
      <c r="A144" t="s">
        <v>4255</v>
      </c>
      <c r="B144">
        <v>7.8678227999999999</v>
      </c>
      <c r="C144">
        <v>98.3805701</v>
      </c>
    </row>
    <row r="145" spans="1:3" x14ac:dyDescent="0.25">
      <c r="A145" t="s">
        <v>4344</v>
      </c>
      <c r="B145">
        <v>9.7402759000000003</v>
      </c>
      <c r="C145">
        <v>98.421105699999998</v>
      </c>
    </row>
    <row r="146" spans="1:3" x14ac:dyDescent="0.25">
      <c r="A146" t="s">
        <v>4249</v>
      </c>
      <c r="B146">
        <v>7.8814267999999998</v>
      </c>
      <c r="C146">
        <v>98.391412599999995</v>
      </c>
    </row>
    <row r="147" spans="1:3" x14ac:dyDescent="0.25">
      <c r="A147" t="s">
        <v>3911</v>
      </c>
      <c r="B147">
        <v>19.523060300000001</v>
      </c>
      <c r="C147">
        <v>100.3017311</v>
      </c>
    </row>
    <row r="148" spans="1:3" x14ac:dyDescent="0.25">
      <c r="A148" t="s">
        <v>4170</v>
      </c>
      <c r="B148">
        <v>12.0424989</v>
      </c>
      <c r="C148">
        <v>102.29832759999999</v>
      </c>
    </row>
    <row r="149" spans="1:3" x14ac:dyDescent="0.25">
      <c r="A149" t="s">
        <v>4263</v>
      </c>
      <c r="B149">
        <v>7.8282021000000004</v>
      </c>
      <c r="C149">
        <v>98.301721200000003</v>
      </c>
    </row>
    <row r="150" spans="1:3" x14ac:dyDescent="0.25">
      <c r="A150" t="s">
        <v>4067</v>
      </c>
      <c r="B150">
        <v>16.339362000000001</v>
      </c>
      <c r="C150">
        <v>98.736667999999995</v>
      </c>
    </row>
    <row r="151" spans="1:3" x14ac:dyDescent="0.25">
      <c r="A151" t="s">
        <v>4364</v>
      </c>
      <c r="B151">
        <v>13.275942300000001</v>
      </c>
      <c r="C151">
        <v>100.9356768</v>
      </c>
    </row>
    <row r="152" spans="1:3" x14ac:dyDescent="0.25">
      <c r="A152" t="s">
        <v>4087</v>
      </c>
      <c r="B152">
        <v>14.2222136</v>
      </c>
      <c r="C152">
        <v>99.238833799999995</v>
      </c>
    </row>
    <row r="153" spans="1:3" x14ac:dyDescent="0.25">
      <c r="A153" t="s">
        <v>4159</v>
      </c>
      <c r="B153">
        <v>12.2474478</v>
      </c>
      <c r="C153">
        <v>102.5134539</v>
      </c>
    </row>
    <row r="154" spans="1:3" x14ac:dyDescent="0.25">
      <c r="A154" t="s">
        <v>4107</v>
      </c>
      <c r="B154">
        <v>13.600322999999999</v>
      </c>
      <c r="C154">
        <v>99.436927999999995</v>
      </c>
    </row>
    <row r="155" spans="1:3" x14ac:dyDescent="0.25">
      <c r="A155" t="s">
        <v>4238</v>
      </c>
      <c r="B155">
        <v>7.9846883999999996</v>
      </c>
      <c r="C155">
        <v>98.359786299999996</v>
      </c>
    </row>
    <row r="156" spans="1:3" x14ac:dyDescent="0.25">
      <c r="A156" t="s">
        <v>4237</v>
      </c>
      <c r="B156">
        <v>7.9847092999999996</v>
      </c>
      <c r="C156">
        <v>98.359796700000004</v>
      </c>
    </row>
    <row r="157" spans="1:3" x14ac:dyDescent="0.25">
      <c r="A157" t="s">
        <v>4324</v>
      </c>
      <c r="B157">
        <v>7.2010643999999999</v>
      </c>
      <c r="C157">
        <v>100.55249360000001</v>
      </c>
    </row>
    <row r="158" spans="1:3" x14ac:dyDescent="0.25">
      <c r="A158" t="s">
        <v>4025</v>
      </c>
      <c r="B158">
        <v>17.2975247</v>
      </c>
      <c r="C158">
        <v>98.183685199999999</v>
      </c>
    </row>
    <row r="159" spans="1:3" x14ac:dyDescent="0.25">
      <c r="A159" t="s">
        <v>4000</v>
      </c>
      <c r="B159">
        <v>19.733114</v>
      </c>
      <c r="C159">
        <v>98.962579000000005</v>
      </c>
    </row>
    <row r="160" spans="1:3" x14ac:dyDescent="0.25">
      <c r="A160" t="s">
        <v>4009</v>
      </c>
      <c r="B160">
        <v>19.5918378</v>
      </c>
      <c r="C160">
        <v>98.215791999999993</v>
      </c>
    </row>
    <row r="161" spans="1:3" x14ac:dyDescent="0.25">
      <c r="A161" t="s">
        <v>4009</v>
      </c>
      <c r="B161">
        <v>19.776173</v>
      </c>
      <c r="C161">
        <v>98.0415493</v>
      </c>
    </row>
    <row r="162" spans="1:3" x14ac:dyDescent="0.25">
      <c r="A162" t="s">
        <v>4009</v>
      </c>
      <c r="B162">
        <v>19.728016</v>
      </c>
      <c r="C162">
        <v>98.041954200000006</v>
      </c>
    </row>
    <row r="163" spans="1:3" x14ac:dyDescent="0.25">
      <c r="A163" t="s">
        <v>4009</v>
      </c>
      <c r="B163">
        <v>19.725766100000001</v>
      </c>
      <c r="C163">
        <v>98.042042600000002</v>
      </c>
    </row>
    <row r="164" spans="1:3" x14ac:dyDescent="0.25">
      <c r="A164" t="s">
        <v>4009</v>
      </c>
      <c r="B164">
        <v>19.6876268</v>
      </c>
      <c r="C164">
        <v>98.077436700000007</v>
      </c>
    </row>
    <row r="165" spans="1:3" x14ac:dyDescent="0.25">
      <c r="A165" t="s">
        <v>4009</v>
      </c>
      <c r="B165">
        <v>19.724216599999998</v>
      </c>
      <c r="C165">
        <v>98.041803200000004</v>
      </c>
    </row>
    <row r="166" spans="1:3" x14ac:dyDescent="0.25">
      <c r="A166" t="s">
        <v>4009</v>
      </c>
      <c r="B166">
        <v>19.561595100000002</v>
      </c>
      <c r="C166">
        <v>98.115649099999999</v>
      </c>
    </row>
    <row r="167" spans="1:3" x14ac:dyDescent="0.25">
      <c r="A167" t="s">
        <v>4009</v>
      </c>
      <c r="B167">
        <v>19.6253712</v>
      </c>
      <c r="C167">
        <v>98.102581999999998</v>
      </c>
    </row>
    <row r="168" spans="1:3" x14ac:dyDescent="0.25">
      <c r="A168" t="s">
        <v>3997</v>
      </c>
      <c r="B168">
        <v>19.4060737</v>
      </c>
      <c r="C168">
        <v>98.959669599999998</v>
      </c>
    </row>
    <row r="169" spans="1:3" x14ac:dyDescent="0.25">
      <c r="A169" t="s">
        <v>3898</v>
      </c>
      <c r="B169">
        <v>19.541985</v>
      </c>
      <c r="C169">
        <v>101.14419359999999</v>
      </c>
    </row>
    <row r="170" spans="1:3" x14ac:dyDescent="0.25">
      <c r="A170" t="s">
        <v>3938</v>
      </c>
      <c r="B170">
        <v>20.2632464</v>
      </c>
      <c r="C170">
        <v>100.40740750000001</v>
      </c>
    </row>
    <row r="171" spans="1:3" x14ac:dyDescent="0.25">
      <c r="A171" t="s">
        <v>4367</v>
      </c>
      <c r="B171">
        <v>13.070210299999999</v>
      </c>
      <c r="C171">
        <v>100.96265649999999</v>
      </c>
    </row>
    <row r="172" spans="1:3" x14ac:dyDescent="0.25">
      <c r="A172" t="s">
        <v>4053</v>
      </c>
      <c r="B172">
        <v>16.7070896</v>
      </c>
      <c r="C172">
        <v>98.574698499999997</v>
      </c>
    </row>
    <row r="173" spans="1:3" x14ac:dyDescent="0.25">
      <c r="A173" t="s">
        <v>3853</v>
      </c>
      <c r="B173">
        <v>17.8868103</v>
      </c>
      <c r="C173">
        <v>101.70965940000001</v>
      </c>
    </row>
    <row r="174" spans="1:3" x14ac:dyDescent="0.25">
      <c r="A174" t="s">
        <v>4264</v>
      </c>
      <c r="B174">
        <v>7.8283031999999997</v>
      </c>
      <c r="C174">
        <v>98.301826599999998</v>
      </c>
    </row>
    <row r="175" spans="1:3" x14ac:dyDescent="0.25">
      <c r="A175" t="s">
        <v>3871</v>
      </c>
      <c r="B175">
        <v>17.4720902</v>
      </c>
      <c r="C175">
        <v>101.0673338</v>
      </c>
    </row>
    <row r="176" spans="1:3" x14ac:dyDescent="0.25">
      <c r="A176" t="s">
        <v>4065</v>
      </c>
      <c r="B176">
        <v>16.475242699999999</v>
      </c>
      <c r="C176">
        <v>98.835796900000005</v>
      </c>
    </row>
    <row r="177" spans="1:3" x14ac:dyDescent="0.25">
      <c r="A177" t="s">
        <v>4110</v>
      </c>
      <c r="B177">
        <v>13.5448387</v>
      </c>
      <c r="C177">
        <v>99.359528400000002</v>
      </c>
    </row>
    <row r="178" spans="1:3" x14ac:dyDescent="0.25">
      <c r="A178" t="s">
        <v>4306</v>
      </c>
      <c r="B178">
        <v>8.4299228999999993</v>
      </c>
      <c r="C178">
        <v>98.508059500000002</v>
      </c>
    </row>
    <row r="179" spans="1:3" x14ac:dyDescent="0.25">
      <c r="A179" t="s">
        <v>4116</v>
      </c>
      <c r="B179">
        <v>13.586295399999999</v>
      </c>
      <c r="C179">
        <v>99.225960499999999</v>
      </c>
    </row>
    <row r="180" spans="1:3" x14ac:dyDescent="0.25">
      <c r="A180" t="s">
        <v>4278</v>
      </c>
      <c r="B180">
        <v>7.8951798000000002</v>
      </c>
      <c r="C180">
        <v>98.302079300000003</v>
      </c>
    </row>
    <row r="181" spans="1:3" x14ac:dyDescent="0.25">
      <c r="A181" t="s">
        <v>4278</v>
      </c>
      <c r="B181">
        <v>7.8951798000000002</v>
      </c>
      <c r="C181">
        <v>98.302079300000003</v>
      </c>
    </row>
    <row r="182" spans="1:3" x14ac:dyDescent="0.25">
      <c r="A182" t="s">
        <v>4365</v>
      </c>
      <c r="B182">
        <v>13.2966032</v>
      </c>
      <c r="C182">
        <v>100.9207672</v>
      </c>
    </row>
    <row r="183" spans="1:3" x14ac:dyDescent="0.25">
      <c r="A183" t="s">
        <v>4291</v>
      </c>
      <c r="B183">
        <v>8.2628679999999992</v>
      </c>
      <c r="C183">
        <v>98.806675999999996</v>
      </c>
    </row>
    <row r="184" spans="1:3" x14ac:dyDescent="0.25">
      <c r="A184" t="s">
        <v>3994</v>
      </c>
      <c r="B184">
        <v>19.736626999999999</v>
      </c>
      <c r="C184">
        <v>99.142775999999998</v>
      </c>
    </row>
    <row r="185" spans="1:3" x14ac:dyDescent="0.25">
      <c r="A185" t="s">
        <v>4121</v>
      </c>
      <c r="B185">
        <v>12.378657</v>
      </c>
      <c r="C185">
        <v>102.376825</v>
      </c>
    </row>
    <row r="186" spans="1:3" x14ac:dyDescent="0.25">
      <c r="A186" t="s">
        <v>3840</v>
      </c>
      <c r="B186">
        <v>17.897416</v>
      </c>
      <c r="C186">
        <v>101.67373600000001</v>
      </c>
    </row>
    <row r="187" spans="1:3" x14ac:dyDescent="0.25">
      <c r="A187" t="s">
        <v>4140</v>
      </c>
      <c r="B187">
        <v>9.5689489999999999</v>
      </c>
      <c r="C187">
        <v>100.077102</v>
      </c>
    </row>
    <row r="188" spans="1:3" x14ac:dyDescent="0.25">
      <c r="A188" t="s">
        <v>4317</v>
      </c>
      <c r="B188">
        <v>7.72872</v>
      </c>
      <c r="C188">
        <v>99.323454999999996</v>
      </c>
    </row>
    <row r="189" spans="1:3" x14ac:dyDescent="0.25">
      <c r="A189" t="s">
        <v>4028</v>
      </c>
      <c r="B189">
        <v>17.002890000000001</v>
      </c>
      <c r="C189">
        <v>98.525980000000004</v>
      </c>
    </row>
    <row r="190" spans="1:3" x14ac:dyDescent="0.25">
      <c r="A190" t="s">
        <v>4167</v>
      </c>
      <c r="B190">
        <v>12.135191000000001</v>
      </c>
      <c r="C190">
        <v>102.689747</v>
      </c>
    </row>
    <row r="191" spans="1:3" x14ac:dyDescent="0.25">
      <c r="A191" t="s">
        <v>3900</v>
      </c>
      <c r="B191">
        <v>19.180999100000001</v>
      </c>
      <c r="C191">
        <v>100.890269</v>
      </c>
    </row>
    <row r="192" spans="1:3" x14ac:dyDescent="0.25">
      <c r="A192" t="s">
        <v>4316</v>
      </c>
      <c r="B192">
        <v>7.6611979999999997</v>
      </c>
      <c r="C192">
        <v>99.321374000000006</v>
      </c>
    </row>
    <row r="193" spans="1:3" x14ac:dyDescent="0.25">
      <c r="A193" t="s">
        <v>4156</v>
      </c>
      <c r="B193">
        <v>12.179122</v>
      </c>
      <c r="C193">
        <v>102.40509400000001</v>
      </c>
    </row>
    <row r="194" spans="1:3" x14ac:dyDescent="0.25">
      <c r="A194" t="s">
        <v>3912</v>
      </c>
      <c r="B194">
        <v>19.675412900000001</v>
      </c>
      <c r="C194">
        <v>100.2557901</v>
      </c>
    </row>
    <row r="195" spans="1:3" x14ac:dyDescent="0.25">
      <c r="A195" t="s">
        <v>3827</v>
      </c>
      <c r="B195">
        <v>18.063054000000001</v>
      </c>
      <c r="C195">
        <v>102.267448</v>
      </c>
    </row>
    <row r="196" spans="1:3" x14ac:dyDescent="0.25">
      <c r="A196" t="s">
        <v>4321</v>
      </c>
      <c r="B196">
        <v>7.6642729999999997</v>
      </c>
      <c r="C196">
        <v>99.466192000000007</v>
      </c>
    </row>
    <row r="197" spans="1:3" x14ac:dyDescent="0.25">
      <c r="A197" t="s">
        <v>3951</v>
      </c>
      <c r="B197">
        <v>20.3653312</v>
      </c>
      <c r="C197">
        <v>99.959741300000005</v>
      </c>
    </row>
    <row r="198" spans="1:3" x14ac:dyDescent="0.25">
      <c r="A198" t="s">
        <v>3965</v>
      </c>
      <c r="B198">
        <v>20.42475</v>
      </c>
      <c r="C198">
        <v>99.883446000000006</v>
      </c>
    </row>
    <row r="199" spans="1:3" x14ac:dyDescent="0.25">
      <c r="A199" t="s">
        <v>4032</v>
      </c>
      <c r="B199">
        <v>16.706716</v>
      </c>
      <c r="C199">
        <v>98.548682999999997</v>
      </c>
    </row>
    <row r="200" spans="1:3" x14ac:dyDescent="0.25">
      <c r="A200" t="s">
        <v>3974</v>
      </c>
      <c r="B200">
        <v>20.166029999999999</v>
      </c>
      <c r="C200">
        <v>99.867773999999997</v>
      </c>
    </row>
    <row r="201" spans="1:3" x14ac:dyDescent="0.25">
      <c r="A201" t="s">
        <v>3896</v>
      </c>
      <c r="B201">
        <v>18.7811317</v>
      </c>
      <c r="C201">
        <v>100.7490123</v>
      </c>
    </row>
    <row r="202" spans="1:3" x14ac:dyDescent="0.25">
      <c r="A202" t="s">
        <v>3922</v>
      </c>
      <c r="B202">
        <v>19.690196400000001</v>
      </c>
      <c r="C202">
        <v>100.1792258</v>
      </c>
    </row>
    <row r="203" spans="1:3" x14ac:dyDescent="0.25">
      <c r="A203" t="s">
        <v>4126</v>
      </c>
      <c r="B203">
        <v>12.463347000000001</v>
      </c>
      <c r="C203">
        <v>102.224301</v>
      </c>
    </row>
    <row r="204" spans="1:3" x14ac:dyDescent="0.25">
      <c r="A204" t="s">
        <v>3865</v>
      </c>
      <c r="B204">
        <v>17.457257999999999</v>
      </c>
      <c r="C204">
        <v>101.369478</v>
      </c>
    </row>
    <row r="205" spans="1:3" x14ac:dyDescent="0.25">
      <c r="A205" t="s">
        <v>3885</v>
      </c>
      <c r="B205">
        <v>18.0981378</v>
      </c>
      <c r="C205">
        <v>101.12189119999999</v>
      </c>
    </row>
    <row r="206" spans="1:3" x14ac:dyDescent="0.25">
      <c r="A206" t="s">
        <v>3879</v>
      </c>
      <c r="B206">
        <v>17.996500000000001</v>
      </c>
      <c r="C206">
        <v>100.878</v>
      </c>
    </row>
    <row r="207" spans="1:3" x14ac:dyDescent="0.25">
      <c r="A207" t="s">
        <v>3925</v>
      </c>
      <c r="B207">
        <v>19.976332800000002</v>
      </c>
      <c r="C207">
        <v>100.2516687</v>
      </c>
    </row>
    <row r="208" spans="1:3" x14ac:dyDescent="0.25">
      <c r="A208" t="s">
        <v>3924</v>
      </c>
      <c r="B208">
        <v>19.847957099999999</v>
      </c>
      <c r="C208">
        <v>100.1513834</v>
      </c>
    </row>
    <row r="209" spans="1:3" x14ac:dyDescent="0.25">
      <c r="A209" t="s">
        <v>4202</v>
      </c>
      <c r="B209">
        <v>7.3325979999999999</v>
      </c>
      <c r="C209">
        <v>99.672916999999998</v>
      </c>
    </row>
    <row r="210" spans="1:3" x14ac:dyDescent="0.25">
      <c r="A210" t="s">
        <v>4086</v>
      </c>
      <c r="B210">
        <v>14.451726000000001</v>
      </c>
      <c r="C210">
        <v>99.132080000000002</v>
      </c>
    </row>
    <row r="211" spans="1:3" x14ac:dyDescent="0.25">
      <c r="A211" t="s">
        <v>3832</v>
      </c>
      <c r="B211">
        <v>17.773161000000002</v>
      </c>
      <c r="C211">
        <v>102.22017200000001</v>
      </c>
    </row>
    <row r="212" spans="1:3" x14ac:dyDescent="0.25">
      <c r="A212" t="s">
        <v>3875</v>
      </c>
      <c r="B212">
        <v>17.726215700000001</v>
      </c>
      <c r="C212">
        <v>100.6765412</v>
      </c>
    </row>
    <row r="213" spans="1:3" x14ac:dyDescent="0.25">
      <c r="A213" t="s">
        <v>3887</v>
      </c>
      <c r="B213">
        <v>18.3355757</v>
      </c>
      <c r="C213">
        <v>100.71629900000001</v>
      </c>
    </row>
    <row r="214" spans="1:3" x14ac:dyDescent="0.25">
      <c r="A214" t="s">
        <v>3856</v>
      </c>
      <c r="B214">
        <v>17.633424999999999</v>
      </c>
      <c r="C214">
        <v>101.414564</v>
      </c>
    </row>
    <row r="215" spans="1:3" x14ac:dyDescent="0.25">
      <c r="A215" t="s">
        <v>4290</v>
      </c>
      <c r="B215">
        <v>8.3809970000000007</v>
      </c>
      <c r="C215">
        <v>98.277561000000006</v>
      </c>
    </row>
    <row r="216" spans="1:3" x14ac:dyDescent="0.25">
      <c r="A216" t="s">
        <v>4305</v>
      </c>
      <c r="B216">
        <v>8.3972239999999996</v>
      </c>
      <c r="C216">
        <v>98.451705000000004</v>
      </c>
    </row>
    <row r="217" spans="1:3" x14ac:dyDescent="0.25">
      <c r="A217" t="s">
        <v>3931</v>
      </c>
      <c r="B217">
        <v>20.130675</v>
      </c>
      <c r="C217">
        <v>100.50177100000001</v>
      </c>
    </row>
    <row r="218" spans="1:3" x14ac:dyDescent="0.25">
      <c r="A218" t="s">
        <v>3831</v>
      </c>
      <c r="B218">
        <v>18.023698</v>
      </c>
      <c r="C218">
        <v>101.89337</v>
      </c>
    </row>
    <row r="219" spans="1:3" x14ac:dyDescent="0.25">
      <c r="A219" t="s">
        <v>3986</v>
      </c>
      <c r="B219">
        <v>19.915821699999999</v>
      </c>
      <c r="C219">
        <v>99.188601500000004</v>
      </c>
    </row>
    <row r="220" spans="1:3" x14ac:dyDescent="0.25">
      <c r="A220" t="s">
        <v>4031</v>
      </c>
      <c r="B220">
        <v>16.829104999999998</v>
      </c>
      <c r="C220">
        <v>98.598187999999993</v>
      </c>
    </row>
    <row r="221" spans="1:3" x14ac:dyDescent="0.25">
      <c r="A221" t="s">
        <v>3877</v>
      </c>
      <c r="B221">
        <v>17.899412999999999</v>
      </c>
      <c r="C221">
        <v>100.821844</v>
      </c>
    </row>
    <row r="222" spans="1:3" x14ac:dyDescent="0.25">
      <c r="A222" t="s">
        <v>4340</v>
      </c>
      <c r="B222">
        <v>6.9971639999999997</v>
      </c>
      <c r="C222">
        <v>99.848209999999995</v>
      </c>
    </row>
    <row r="223" spans="1:3" x14ac:dyDescent="0.25">
      <c r="A223" t="s">
        <v>4300</v>
      </c>
      <c r="B223">
        <v>8.5953440000000008</v>
      </c>
      <c r="C223">
        <v>98.256376000000003</v>
      </c>
    </row>
    <row r="224" spans="1:3" x14ac:dyDescent="0.25">
      <c r="A224" t="s">
        <v>3913</v>
      </c>
      <c r="B224">
        <v>19.6828918</v>
      </c>
      <c r="C224">
        <v>100.20057250000001</v>
      </c>
    </row>
    <row r="225" spans="1:3" x14ac:dyDescent="0.25">
      <c r="A225" t="s">
        <v>4362</v>
      </c>
      <c r="B225">
        <v>13.1005825</v>
      </c>
      <c r="C225">
        <v>100.90411330000001</v>
      </c>
    </row>
    <row r="226" spans="1:3" x14ac:dyDescent="0.25">
      <c r="A226" t="s">
        <v>4336</v>
      </c>
      <c r="B226">
        <v>7.090592</v>
      </c>
      <c r="C226">
        <v>100.561407</v>
      </c>
    </row>
    <row r="227" spans="1:3" x14ac:dyDescent="0.25">
      <c r="A227" t="s">
        <v>4168</v>
      </c>
      <c r="B227">
        <v>12.135199500000001</v>
      </c>
      <c r="C227">
        <v>102.6897525</v>
      </c>
    </row>
    <row r="228" spans="1:3" x14ac:dyDescent="0.25">
      <c r="A228" t="s">
        <v>4360</v>
      </c>
      <c r="B228">
        <v>13.1597557</v>
      </c>
      <c r="C228">
        <v>100.9238642</v>
      </c>
    </row>
    <row r="229" spans="1:3" x14ac:dyDescent="0.25">
      <c r="A229" t="s">
        <v>3867</v>
      </c>
      <c r="B229">
        <v>17.439403299999999</v>
      </c>
      <c r="C229">
        <v>101.5082981</v>
      </c>
    </row>
    <row r="230" spans="1:3" x14ac:dyDescent="0.25">
      <c r="A230" t="s">
        <v>3829</v>
      </c>
      <c r="B230">
        <v>17.937224000000001</v>
      </c>
      <c r="C230">
        <v>102.2347072</v>
      </c>
    </row>
    <row r="231" spans="1:3" x14ac:dyDescent="0.25">
      <c r="A231" t="s">
        <v>3834</v>
      </c>
      <c r="B231">
        <v>17.9575928</v>
      </c>
      <c r="C231">
        <v>102.56227060000001</v>
      </c>
    </row>
    <row r="232" spans="1:3" x14ac:dyDescent="0.25">
      <c r="A232" t="s">
        <v>4162</v>
      </c>
      <c r="B232">
        <v>12.231008900000001</v>
      </c>
      <c r="C232">
        <v>102.5070575</v>
      </c>
    </row>
    <row r="233" spans="1:3" x14ac:dyDescent="0.25">
      <c r="A233" t="s">
        <v>4127</v>
      </c>
      <c r="B233">
        <v>12.922969500000001</v>
      </c>
      <c r="C233">
        <v>100.8842667</v>
      </c>
    </row>
    <row r="234" spans="1:3" x14ac:dyDescent="0.25">
      <c r="A234" t="s">
        <v>4228</v>
      </c>
      <c r="B234">
        <v>7.913818</v>
      </c>
      <c r="C234">
        <v>98.367096000000004</v>
      </c>
    </row>
    <row r="235" spans="1:3" x14ac:dyDescent="0.25">
      <c r="A235" t="s">
        <v>4068</v>
      </c>
      <c r="B235">
        <v>16.4835156</v>
      </c>
      <c r="C235">
        <v>98.798368100000005</v>
      </c>
    </row>
    <row r="236" spans="1:3" x14ac:dyDescent="0.25">
      <c r="A236" t="s">
        <v>3873</v>
      </c>
      <c r="B236">
        <v>17.2323111</v>
      </c>
      <c r="C236">
        <v>100.8707869</v>
      </c>
    </row>
    <row r="237" spans="1:3" x14ac:dyDescent="0.25">
      <c r="A237" t="s">
        <v>3833</v>
      </c>
      <c r="B237">
        <v>17.770185000000001</v>
      </c>
      <c r="C237">
        <v>102.18459799999999</v>
      </c>
    </row>
    <row r="238" spans="1:3" x14ac:dyDescent="0.25">
      <c r="A238" t="s">
        <v>4296</v>
      </c>
      <c r="B238">
        <v>9.2254494000000005</v>
      </c>
      <c r="C238">
        <v>98.386018399999998</v>
      </c>
    </row>
    <row r="239" spans="1:3" x14ac:dyDescent="0.25">
      <c r="A239" t="s">
        <v>3939</v>
      </c>
      <c r="B239">
        <v>20.267494299999999</v>
      </c>
      <c r="C239">
        <v>100.4012401</v>
      </c>
    </row>
    <row r="240" spans="1:3" x14ac:dyDescent="0.25">
      <c r="A240" t="s">
        <v>4315</v>
      </c>
      <c r="B240">
        <v>7.7499039999999999</v>
      </c>
      <c r="C240">
        <v>99.258963399999999</v>
      </c>
    </row>
    <row r="241" spans="1:3" x14ac:dyDescent="0.25">
      <c r="A241" t="s">
        <v>4158</v>
      </c>
      <c r="B241">
        <v>12.2309809</v>
      </c>
      <c r="C241">
        <v>102.5070577</v>
      </c>
    </row>
    <row r="242" spans="1:3" x14ac:dyDescent="0.25">
      <c r="A242" t="s">
        <v>4022</v>
      </c>
      <c r="B242">
        <v>17.239880899999999</v>
      </c>
      <c r="C242">
        <v>98.2259119</v>
      </c>
    </row>
    <row r="243" spans="1:3" x14ac:dyDescent="0.25">
      <c r="A243" t="s">
        <v>4023</v>
      </c>
      <c r="B243">
        <v>17.239909699999998</v>
      </c>
      <c r="C243">
        <v>98.2259277</v>
      </c>
    </row>
    <row r="244" spans="1:3" x14ac:dyDescent="0.25">
      <c r="A244" t="s">
        <v>4234</v>
      </c>
      <c r="B244">
        <v>7.9975025000000004</v>
      </c>
      <c r="C244">
        <v>98.390992600000004</v>
      </c>
    </row>
    <row r="245" spans="1:3" x14ac:dyDescent="0.25">
      <c r="A245" t="s">
        <v>3995</v>
      </c>
      <c r="B245">
        <v>19.736357999999999</v>
      </c>
      <c r="C245">
        <v>98.9640153</v>
      </c>
    </row>
    <row r="246" spans="1:3" x14ac:dyDescent="0.25">
      <c r="A246" t="s">
        <v>3942</v>
      </c>
      <c r="B246">
        <v>20.245174899999999</v>
      </c>
      <c r="C246">
        <v>100.4110124</v>
      </c>
    </row>
    <row r="247" spans="1:3" x14ac:dyDescent="0.25">
      <c r="A247" t="s">
        <v>3830</v>
      </c>
      <c r="B247">
        <v>17.963826600000001</v>
      </c>
      <c r="C247">
        <v>102.508025</v>
      </c>
    </row>
    <row r="248" spans="1:3" x14ac:dyDescent="0.25">
      <c r="A248" t="s">
        <v>3936</v>
      </c>
      <c r="B248">
        <v>20.0417232</v>
      </c>
      <c r="C248">
        <v>100.12469489999999</v>
      </c>
    </row>
    <row r="249" spans="1:3" x14ac:dyDescent="0.25">
      <c r="A249" t="s">
        <v>3926</v>
      </c>
      <c r="B249">
        <v>20.052433799999999</v>
      </c>
      <c r="C249">
        <v>100.5060697</v>
      </c>
    </row>
    <row r="250" spans="1:3" x14ac:dyDescent="0.25">
      <c r="A250" t="s">
        <v>3979</v>
      </c>
      <c r="B250">
        <v>20.031850200000001</v>
      </c>
      <c r="C250">
        <v>99.294906299999994</v>
      </c>
    </row>
    <row r="251" spans="1:3" x14ac:dyDescent="0.25">
      <c r="A251" t="s">
        <v>233</v>
      </c>
      <c r="B251">
        <v>20.423970400000002</v>
      </c>
      <c r="C251">
        <v>99.981472400000001</v>
      </c>
    </row>
    <row r="252" spans="1:3" x14ac:dyDescent="0.25">
      <c r="A252" t="s">
        <v>3960</v>
      </c>
      <c r="B252">
        <v>20.3592449</v>
      </c>
      <c r="C252">
        <v>99.886032</v>
      </c>
    </row>
    <row r="253" spans="1:3" x14ac:dyDescent="0.25">
      <c r="A253" t="s">
        <v>3982</v>
      </c>
      <c r="B253">
        <v>20.150818000000001</v>
      </c>
      <c r="C253">
        <v>99.8578452</v>
      </c>
    </row>
    <row r="254" spans="1:3" x14ac:dyDescent="0.25">
      <c r="A254" t="s">
        <v>3905</v>
      </c>
      <c r="B254">
        <v>19.609298800000001</v>
      </c>
      <c r="C254">
        <v>100.3441758</v>
      </c>
    </row>
    <row r="255" spans="1:3" x14ac:dyDescent="0.25">
      <c r="A255" t="s">
        <v>3985</v>
      </c>
      <c r="B255">
        <v>19.936624699999999</v>
      </c>
      <c r="C255">
        <v>99.196358399999994</v>
      </c>
    </row>
    <row r="256" spans="1:3" x14ac:dyDescent="0.25">
      <c r="A256" t="s">
        <v>3916</v>
      </c>
      <c r="B256">
        <v>19.676980199999999</v>
      </c>
      <c r="C256">
        <v>100.1200679</v>
      </c>
    </row>
    <row r="257" spans="1:3" x14ac:dyDescent="0.25">
      <c r="A257" t="s">
        <v>3949</v>
      </c>
      <c r="B257">
        <v>20.304998300000001</v>
      </c>
      <c r="C257">
        <v>100.0052627</v>
      </c>
    </row>
    <row r="258" spans="1:3" x14ac:dyDescent="0.25">
      <c r="A258" t="s">
        <v>4003</v>
      </c>
      <c r="B258">
        <v>19.3612292</v>
      </c>
      <c r="C258">
        <v>98.9640062</v>
      </c>
    </row>
    <row r="259" spans="1:3" x14ac:dyDescent="0.25">
      <c r="A259" t="s">
        <v>3928</v>
      </c>
      <c r="B259">
        <v>20.0493311</v>
      </c>
      <c r="C259">
        <v>100.29621330000001</v>
      </c>
    </row>
    <row r="260" spans="1:3" x14ac:dyDescent="0.25">
      <c r="A260" t="s">
        <v>4125</v>
      </c>
      <c r="B260">
        <v>12.3806285</v>
      </c>
      <c r="C260">
        <v>102.3852124</v>
      </c>
    </row>
    <row r="261" spans="1:3" x14ac:dyDescent="0.25">
      <c r="A261" t="s">
        <v>4119</v>
      </c>
      <c r="B261">
        <v>12.395689300000001</v>
      </c>
      <c r="C261">
        <v>102.3560636</v>
      </c>
    </row>
    <row r="262" spans="1:3" x14ac:dyDescent="0.25">
      <c r="A262" t="s">
        <v>4120</v>
      </c>
      <c r="B262">
        <v>12.393690700000001</v>
      </c>
      <c r="C262">
        <v>102.3621595</v>
      </c>
    </row>
    <row r="263" spans="1:3" x14ac:dyDescent="0.25">
      <c r="A263" t="s">
        <v>4211</v>
      </c>
      <c r="B263">
        <v>7.6895842999999999</v>
      </c>
      <c r="C263">
        <v>99.462120600000006</v>
      </c>
    </row>
    <row r="264" spans="1:3" x14ac:dyDescent="0.25">
      <c r="A264" t="s">
        <v>4211</v>
      </c>
      <c r="B264">
        <v>7.6895842999999999</v>
      </c>
      <c r="C264">
        <v>99.462120600000006</v>
      </c>
    </row>
    <row r="265" spans="1:3" x14ac:dyDescent="0.25">
      <c r="A265" t="s">
        <v>4196</v>
      </c>
      <c r="B265">
        <v>9.3109748999999997</v>
      </c>
      <c r="C265">
        <v>99.720532000000006</v>
      </c>
    </row>
    <row r="266" spans="1:3" x14ac:dyDescent="0.25">
      <c r="A266" t="s">
        <v>3881</v>
      </c>
      <c r="B266">
        <v>17.698467000000001</v>
      </c>
      <c r="C266">
        <v>100.94630600000001</v>
      </c>
    </row>
    <row r="267" spans="1:3" x14ac:dyDescent="0.25">
      <c r="A267" t="s">
        <v>4190</v>
      </c>
      <c r="B267">
        <v>9.4200161999999992</v>
      </c>
      <c r="C267">
        <v>99.962252300000003</v>
      </c>
    </row>
    <row r="268" spans="1:3" x14ac:dyDescent="0.25">
      <c r="A268" t="s">
        <v>4216</v>
      </c>
      <c r="B268">
        <v>8.1741817000000001</v>
      </c>
      <c r="C268">
        <v>98.372899899999993</v>
      </c>
    </row>
    <row r="269" spans="1:3" x14ac:dyDescent="0.25">
      <c r="A269" t="s">
        <v>4216</v>
      </c>
      <c r="B269">
        <v>8.1741817000000001</v>
      </c>
      <c r="C269">
        <v>98.372899899999993</v>
      </c>
    </row>
    <row r="270" spans="1:3" x14ac:dyDescent="0.25">
      <c r="A270" t="s">
        <v>4209</v>
      </c>
      <c r="B270">
        <v>7.5315345999999996</v>
      </c>
      <c r="C270">
        <v>99.576436000000001</v>
      </c>
    </row>
    <row r="271" spans="1:3" x14ac:dyDescent="0.25">
      <c r="A271" t="s">
        <v>4021</v>
      </c>
      <c r="B271">
        <v>17.565422399999999</v>
      </c>
      <c r="C271">
        <v>97.924725899999999</v>
      </c>
    </row>
    <row r="272" spans="1:3" x14ac:dyDescent="0.25">
      <c r="A272" t="s">
        <v>3927</v>
      </c>
      <c r="B272">
        <v>20.023485999999998</v>
      </c>
      <c r="C272">
        <v>100.2738973</v>
      </c>
    </row>
    <row r="273" spans="1:3" x14ac:dyDescent="0.25">
      <c r="A273" t="s">
        <v>3955</v>
      </c>
      <c r="B273">
        <v>20.0418211</v>
      </c>
      <c r="C273">
        <v>100.1246816</v>
      </c>
    </row>
    <row r="274" spans="1:3" x14ac:dyDescent="0.25">
      <c r="A274" t="s">
        <v>4109</v>
      </c>
      <c r="B274">
        <v>13.544169999999999</v>
      </c>
      <c r="C274">
        <v>99.317718499999998</v>
      </c>
    </row>
    <row r="275" spans="1:3" x14ac:dyDescent="0.25">
      <c r="A275" t="s">
        <v>4109</v>
      </c>
      <c r="B275">
        <v>8.1001093999999991</v>
      </c>
      <c r="C275">
        <v>98.608114599999993</v>
      </c>
    </row>
    <row r="276" spans="1:3" x14ac:dyDescent="0.25">
      <c r="A276" t="s">
        <v>3993</v>
      </c>
      <c r="B276">
        <v>19.6877414</v>
      </c>
      <c r="C276">
        <v>99.149033700000004</v>
      </c>
    </row>
    <row r="277" spans="1:3" x14ac:dyDescent="0.25">
      <c r="A277" t="s">
        <v>4363</v>
      </c>
      <c r="B277">
        <v>13.0936412</v>
      </c>
      <c r="C277">
        <v>100.9158276</v>
      </c>
    </row>
    <row r="278" spans="1:3" x14ac:dyDescent="0.25">
      <c r="A278" t="s">
        <v>4128</v>
      </c>
      <c r="B278">
        <v>12.8735807</v>
      </c>
      <c r="C278">
        <v>100.9020441</v>
      </c>
    </row>
    <row r="279" spans="1:3" x14ac:dyDescent="0.25">
      <c r="A279" t="s">
        <v>4343</v>
      </c>
      <c r="B279">
        <v>6.6095199999999998</v>
      </c>
      <c r="C279">
        <v>100.06469</v>
      </c>
    </row>
    <row r="280" spans="1:3" x14ac:dyDescent="0.25">
      <c r="A280" t="s">
        <v>4218</v>
      </c>
      <c r="B280">
        <v>8.2460796999999992</v>
      </c>
      <c r="C280">
        <v>98.297412199999997</v>
      </c>
    </row>
    <row r="281" spans="1:3" x14ac:dyDescent="0.25">
      <c r="A281" t="s">
        <v>4218</v>
      </c>
      <c r="B281">
        <v>8.2460796999999992</v>
      </c>
      <c r="C281">
        <v>98.297412199999997</v>
      </c>
    </row>
    <row r="282" spans="1:3" x14ac:dyDescent="0.25">
      <c r="A282" t="s">
        <v>4077</v>
      </c>
      <c r="B282">
        <v>14.7324039</v>
      </c>
      <c r="C282">
        <v>98.6525417</v>
      </c>
    </row>
    <row r="283" spans="1:3" x14ac:dyDescent="0.25">
      <c r="A283" t="s">
        <v>4089</v>
      </c>
      <c r="B283">
        <v>14.2339047</v>
      </c>
      <c r="C283">
        <v>99.062814500000002</v>
      </c>
    </row>
    <row r="284" spans="1:3" x14ac:dyDescent="0.25">
      <c r="A284" t="s">
        <v>4256</v>
      </c>
      <c r="B284">
        <v>7.8474117000000003</v>
      </c>
      <c r="C284">
        <v>98.351383999999996</v>
      </c>
    </row>
    <row r="285" spans="1:3" x14ac:dyDescent="0.25">
      <c r="A285" t="s">
        <v>4256</v>
      </c>
      <c r="B285">
        <v>7.8474117000000003</v>
      </c>
      <c r="C285">
        <v>98.351383999999996</v>
      </c>
    </row>
    <row r="286" spans="1:3" x14ac:dyDescent="0.25">
      <c r="A286" t="s">
        <v>4073</v>
      </c>
      <c r="B286">
        <v>15.184636899999999</v>
      </c>
      <c r="C286">
        <v>98.462618599999999</v>
      </c>
    </row>
    <row r="287" spans="1:3" x14ac:dyDescent="0.25">
      <c r="A287" t="s">
        <v>4115</v>
      </c>
      <c r="B287">
        <v>13.545667</v>
      </c>
      <c r="C287">
        <v>99.430131000000003</v>
      </c>
    </row>
    <row r="288" spans="1:3" x14ac:dyDescent="0.25">
      <c r="A288" t="s">
        <v>3932</v>
      </c>
      <c r="B288">
        <v>20.160656700000001</v>
      </c>
      <c r="C288">
        <v>100.4087636</v>
      </c>
    </row>
    <row r="289" spans="1:3" x14ac:dyDescent="0.25">
      <c r="A289" t="s">
        <v>4337</v>
      </c>
      <c r="B289">
        <v>7.1507284000000002</v>
      </c>
      <c r="C289">
        <v>100.5984938</v>
      </c>
    </row>
    <row r="290" spans="1:3" x14ac:dyDescent="0.25">
      <c r="A290" t="s">
        <v>4129</v>
      </c>
      <c r="B290">
        <v>12.9282153</v>
      </c>
      <c r="C290">
        <v>100.90034319999999</v>
      </c>
    </row>
    <row r="291" spans="1:3" x14ac:dyDescent="0.25">
      <c r="A291" t="s">
        <v>4123</v>
      </c>
      <c r="B291">
        <v>12.3786138</v>
      </c>
      <c r="C291">
        <v>102.3784835</v>
      </c>
    </row>
    <row r="292" spans="1:3" x14ac:dyDescent="0.25">
      <c r="A292" t="s">
        <v>4079</v>
      </c>
      <c r="B292">
        <v>14.6458032</v>
      </c>
      <c r="C292">
        <v>98.702569999999994</v>
      </c>
    </row>
    <row r="293" spans="1:3" x14ac:dyDescent="0.25">
      <c r="A293" t="s">
        <v>3876</v>
      </c>
      <c r="B293">
        <v>17.7270249</v>
      </c>
      <c r="C293">
        <v>100.67685760000001</v>
      </c>
    </row>
    <row r="294" spans="1:3" x14ac:dyDescent="0.25">
      <c r="A294" t="s">
        <v>4361</v>
      </c>
      <c r="B294">
        <v>13.101057600000001</v>
      </c>
      <c r="C294">
        <v>100.9043873</v>
      </c>
    </row>
    <row r="295" spans="1:3" x14ac:dyDescent="0.25">
      <c r="A295" t="s">
        <v>4341</v>
      </c>
      <c r="B295">
        <v>6.6939016000000002</v>
      </c>
      <c r="C295">
        <v>100.0679808</v>
      </c>
    </row>
    <row r="296" spans="1:3" x14ac:dyDescent="0.25">
      <c r="A296" t="s">
        <v>4318</v>
      </c>
      <c r="B296">
        <v>7.5577300000000003</v>
      </c>
      <c r="C296">
        <v>99.445329999999998</v>
      </c>
    </row>
    <row r="297" spans="1:3" x14ac:dyDescent="0.25">
      <c r="A297" t="s">
        <v>4313</v>
      </c>
      <c r="B297">
        <v>7.7658500000000004</v>
      </c>
      <c r="C297">
        <v>99.224400000000003</v>
      </c>
    </row>
    <row r="298" spans="1:3" x14ac:dyDescent="0.25">
      <c r="A298" t="s">
        <v>4314</v>
      </c>
      <c r="B298">
        <v>7.7805299999999997</v>
      </c>
      <c r="C298">
        <v>99.214690000000004</v>
      </c>
    </row>
    <row r="299" spans="1:3" x14ac:dyDescent="0.25">
      <c r="A299" t="s">
        <v>4150</v>
      </c>
      <c r="B299">
        <v>9.4199138999999992</v>
      </c>
      <c r="C299">
        <v>99.962273300000007</v>
      </c>
    </row>
    <row r="300" spans="1:3" x14ac:dyDescent="0.25">
      <c r="A300" t="s">
        <v>4147</v>
      </c>
      <c r="B300">
        <v>9.57775</v>
      </c>
      <c r="C300">
        <v>99.975610000000003</v>
      </c>
    </row>
    <row r="301" spans="1:3" x14ac:dyDescent="0.25">
      <c r="A301" t="s">
        <v>4149</v>
      </c>
      <c r="B301">
        <v>9.5356199999999998</v>
      </c>
      <c r="C301">
        <v>99.936019999999999</v>
      </c>
    </row>
    <row r="302" spans="1:3" x14ac:dyDescent="0.25">
      <c r="A302" t="s">
        <v>4338</v>
      </c>
      <c r="B302">
        <v>6.8870934999999998</v>
      </c>
      <c r="C302">
        <v>99.797548800000001</v>
      </c>
    </row>
    <row r="303" spans="1:3" x14ac:dyDescent="0.25">
      <c r="A303" t="s">
        <v>3889</v>
      </c>
      <c r="B303">
        <v>18.7275645</v>
      </c>
      <c r="C303">
        <v>100.7543077</v>
      </c>
    </row>
    <row r="304" spans="1:3" x14ac:dyDescent="0.25">
      <c r="A304" t="s">
        <v>4132</v>
      </c>
      <c r="B304">
        <v>12.943612999999999</v>
      </c>
      <c r="C304">
        <v>100.903755</v>
      </c>
    </row>
    <row r="305" spans="1:3" x14ac:dyDescent="0.25">
      <c r="A305" t="s">
        <v>3866</v>
      </c>
      <c r="B305">
        <v>17.371630199999998</v>
      </c>
      <c r="C305">
        <v>101.265367</v>
      </c>
    </row>
    <row r="306" spans="1:3" x14ac:dyDescent="0.25">
      <c r="A306" t="s">
        <v>4226</v>
      </c>
      <c r="B306">
        <v>7.9888838</v>
      </c>
      <c r="C306">
        <v>98.355412999999999</v>
      </c>
    </row>
    <row r="307" spans="1:3" x14ac:dyDescent="0.25">
      <c r="A307" t="s">
        <v>4226</v>
      </c>
      <c r="B307">
        <v>7.9888838</v>
      </c>
      <c r="C307">
        <v>98.355412999999999</v>
      </c>
    </row>
    <row r="308" spans="1:3" x14ac:dyDescent="0.25">
      <c r="A308" t="s">
        <v>4039</v>
      </c>
      <c r="B308">
        <v>16.748841200000001</v>
      </c>
      <c r="C308">
        <v>98.618188599999996</v>
      </c>
    </row>
    <row r="309" spans="1:3" x14ac:dyDescent="0.25">
      <c r="A309" t="s">
        <v>4282</v>
      </c>
      <c r="B309">
        <v>7.9844613000000004</v>
      </c>
      <c r="C309">
        <v>98.300259100000005</v>
      </c>
    </row>
    <row r="310" spans="1:3" x14ac:dyDescent="0.25">
      <c r="A310" t="s">
        <v>4299</v>
      </c>
      <c r="B310">
        <v>8.8451913999999991</v>
      </c>
      <c r="C310">
        <v>98.2910526</v>
      </c>
    </row>
    <row r="311" spans="1:3" x14ac:dyDescent="0.25">
      <c r="A311" t="s">
        <v>3897</v>
      </c>
      <c r="B311">
        <v>18.928018300000002</v>
      </c>
      <c r="C311">
        <v>101.04854899999999</v>
      </c>
    </row>
    <row r="312" spans="1:3" x14ac:dyDescent="0.25">
      <c r="A312" t="s">
        <v>4220</v>
      </c>
      <c r="B312">
        <v>7.9895678999999999</v>
      </c>
      <c r="C312">
        <v>98.372858199999996</v>
      </c>
    </row>
    <row r="313" spans="1:3" x14ac:dyDescent="0.25">
      <c r="A313" t="s">
        <v>4220</v>
      </c>
      <c r="B313">
        <v>7.9895678999999999</v>
      </c>
      <c r="C313">
        <v>98.372858199999996</v>
      </c>
    </row>
    <row r="314" spans="1:3" x14ac:dyDescent="0.25">
      <c r="A314" t="s">
        <v>4347</v>
      </c>
      <c r="B314">
        <v>9.9532582000000005</v>
      </c>
      <c r="C314">
        <v>98.612662700000001</v>
      </c>
    </row>
    <row r="315" spans="1:3" x14ac:dyDescent="0.25">
      <c r="A315" t="s">
        <v>3992</v>
      </c>
      <c r="B315">
        <v>19.688280500000001</v>
      </c>
      <c r="C315">
        <v>99.148978099999994</v>
      </c>
    </row>
    <row r="316" spans="1:3" x14ac:dyDescent="0.25">
      <c r="A316" t="s">
        <v>4261</v>
      </c>
      <c r="B316">
        <v>7.9059565999999997</v>
      </c>
      <c r="C316">
        <v>98.327035600000002</v>
      </c>
    </row>
    <row r="317" spans="1:3" x14ac:dyDescent="0.25">
      <c r="A317" t="s">
        <v>4261</v>
      </c>
      <c r="B317">
        <v>7.9059565999999997</v>
      </c>
      <c r="C317">
        <v>98.327035600000002</v>
      </c>
    </row>
    <row r="318" spans="1:3" x14ac:dyDescent="0.25">
      <c r="A318" t="s">
        <v>3930</v>
      </c>
      <c r="B318">
        <v>20.104275699999999</v>
      </c>
      <c r="C318">
        <v>100.50524919999999</v>
      </c>
    </row>
    <row r="319" spans="1:3" x14ac:dyDescent="0.25">
      <c r="A319" t="s">
        <v>4325</v>
      </c>
      <c r="B319">
        <v>7.1203415999999997</v>
      </c>
      <c r="C319">
        <v>100.5441379</v>
      </c>
    </row>
    <row r="320" spans="1:3" x14ac:dyDescent="0.25">
      <c r="A320" t="s">
        <v>14</v>
      </c>
      <c r="B320">
        <v>13.544677399999999</v>
      </c>
      <c r="C320">
        <v>99.359696400000004</v>
      </c>
    </row>
    <row r="321" spans="1:3" x14ac:dyDescent="0.25">
      <c r="A321" t="s">
        <v>14</v>
      </c>
      <c r="B321">
        <v>12.8825447</v>
      </c>
      <c r="C321">
        <v>100.8988241</v>
      </c>
    </row>
    <row r="322" spans="1:3" x14ac:dyDescent="0.25">
      <c r="A322" t="s">
        <v>37</v>
      </c>
      <c r="B322">
        <v>16.830476300000001</v>
      </c>
      <c r="C322">
        <v>99.094422600000001</v>
      </c>
    </row>
    <row r="323" spans="1:3" x14ac:dyDescent="0.25">
      <c r="A323" t="s">
        <v>4203</v>
      </c>
      <c r="B323">
        <v>7.3684202000000001</v>
      </c>
      <c r="C323">
        <v>99.67662</v>
      </c>
    </row>
    <row r="324" spans="1:3" x14ac:dyDescent="0.25">
      <c r="A324" t="s">
        <v>4131</v>
      </c>
      <c r="B324">
        <v>12.892049200000001</v>
      </c>
      <c r="C324">
        <v>100.89803790000001</v>
      </c>
    </row>
    <row r="325" spans="1:3" x14ac:dyDescent="0.25">
      <c r="A325" t="s">
        <v>3854</v>
      </c>
      <c r="B325">
        <v>17.672039399999999</v>
      </c>
      <c r="C325">
        <v>101.55900389999999</v>
      </c>
    </row>
    <row r="326" spans="1:3" x14ac:dyDescent="0.25">
      <c r="A326" t="s">
        <v>4108</v>
      </c>
      <c r="B326">
        <v>13.6259511</v>
      </c>
      <c r="C326">
        <v>99.614524099999997</v>
      </c>
    </row>
    <row r="327" spans="1:3" x14ac:dyDescent="0.25">
      <c r="A327" t="s">
        <v>4108</v>
      </c>
      <c r="B327">
        <v>12.9645967</v>
      </c>
      <c r="C327">
        <v>100.9099217</v>
      </c>
    </row>
    <row r="328" spans="1:3" x14ac:dyDescent="0.25">
      <c r="A328" t="s">
        <v>4108</v>
      </c>
      <c r="B328">
        <v>8.1031680999999995</v>
      </c>
      <c r="C328">
        <v>98.902428900000004</v>
      </c>
    </row>
    <row r="329" spans="1:3" x14ac:dyDescent="0.25">
      <c r="A329" t="s">
        <v>4108</v>
      </c>
      <c r="B329">
        <v>6.8869007</v>
      </c>
      <c r="C329">
        <v>99.797693100000004</v>
      </c>
    </row>
    <row r="330" spans="1:3" x14ac:dyDescent="0.25">
      <c r="A330" t="s">
        <v>4230</v>
      </c>
      <c r="B330">
        <v>7.9415728999999997</v>
      </c>
      <c r="C330">
        <v>98.395690400000007</v>
      </c>
    </row>
    <row r="331" spans="1:3" x14ac:dyDescent="0.25">
      <c r="A331" t="s">
        <v>4333</v>
      </c>
      <c r="B331">
        <v>7.1570178999999996</v>
      </c>
      <c r="C331">
        <v>100.6024934</v>
      </c>
    </row>
    <row r="332" spans="1:3" x14ac:dyDescent="0.25">
      <c r="A332" t="s">
        <v>4297</v>
      </c>
      <c r="B332">
        <v>9.2264683000000005</v>
      </c>
      <c r="C332">
        <v>98.386766699999995</v>
      </c>
    </row>
    <row r="333" spans="1:3" x14ac:dyDescent="0.25">
      <c r="A333" t="s">
        <v>4050</v>
      </c>
      <c r="B333">
        <v>16.715488300000001</v>
      </c>
      <c r="C333">
        <v>98.580145700000003</v>
      </c>
    </row>
    <row r="334" spans="1:3" x14ac:dyDescent="0.25">
      <c r="A334" t="s">
        <v>3966</v>
      </c>
      <c r="B334">
        <v>20.435055999999999</v>
      </c>
      <c r="C334">
        <v>99.967346000000006</v>
      </c>
    </row>
    <row r="335" spans="1:3" x14ac:dyDescent="0.25">
      <c r="A335" t="s">
        <v>3988</v>
      </c>
      <c r="B335">
        <v>20.049466599999999</v>
      </c>
      <c r="C335">
        <v>99.380804400000002</v>
      </c>
    </row>
    <row r="336" spans="1:3" x14ac:dyDescent="0.25">
      <c r="A336" t="s">
        <v>3953</v>
      </c>
      <c r="B336">
        <v>20.278504000000002</v>
      </c>
      <c r="C336">
        <v>100.0750491</v>
      </c>
    </row>
    <row r="337" spans="1:3" x14ac:dyDescent="0.25">
      <c r="A337" t="s">
        <v>4331</v>
      </c>
      <c r="B337">
        <v>7.2207340000000002</v>
      </c>
      <c r="C337">
        <v>100.57949000000001</v>
      </c>
    </row>
    <row r="338" spans="1:3" x14ac:dyDescent="0.25">
      <c r="A338" t="s">
        <v>4359</v>
      </c>
      <c r="B338">
        <v>13.146397</v>
      </c>
      <c r="C338">
        <v>100.91649</v>
      </c>
    </row>
    <row r="339" spans="1:3" x14ac:dyDescent="0.25">
      <c r="A339" t="s">
        <v>4036</v>
      </c>
      <c r="B339">
        <v>16.7571865</v>
      </c>
      <c r="C339">
        <v>98.583594500000004</v>
      </c>
    </row>
    <row r="340" spans="1:3" x14ac:dyDescent="0.25">
      <c r="A340" t="s">
        <v>4292</v>
      </c>
      <c r="B340">
        <v>7.8690055000000001</v>
      </c>
      <c r="C340">
        <v>98.373075600000007</v>
      </c>
    </row>
    <row r="341" spans="1:3" x14ac:dyDescent="0.25">
      <c r="A341" t="s">
        <v>3376</v>
      </c>
      <c r="B341">
        <v>16.227095899999998</v>
      </c>
      <c r="C341">
        <v>104.7304676</v>
      </c>
    </row>
    <row r="342" spans="1:3" x14ac:dyDescent="0.25">
      <c r="A342" t="s">
        <v>3376</v>
      </c>
      <c r="B342">
        <v>6.9387926000000002</v>
      </c>
      <c r="C342">
        <v>100.81427549999999</v>
      </c>
    </row>
    <row r="343" spans="1:3" x14ac:dyDescent="0.25">
      <c r="A343" t="s">
        <v>3376</v>
      </c>
      <c r="B343">
        <v>13.3331477</v>
      </c>
      <c r="C343">
        <v>100.9960482</v>
      </c>
    </row>
    <row r="344" spans="1:3" x14ac:dyDescent="0.25">
      <c r="A344" t="s">
        <v>3376</v>
      </c>
      <c r="B344">
        <v>18.364569199999998</v>
      </c>
      <c r="C344">
        <v>103.6491917</v>
      </c>
    </row>
    <row r="345" spans="1:3" x14ac:dyDescent="0.25">
      <c r="A345" t="s">
        <v>3376</v>
      </c>
      <c r="B345">
        <v>18.009546</v>
      </c>
      <c r="C345">
        <v>102.32599999999999</v>
      </c>
    </row>
    <row r="346" spans="1:3" x14ac:dyDescent="0.25">
      <c r="A346" t="s">
        <v>3376</v>
      </c>
      <c r="B346">
        <v>7.3465403</v>
      </c>
      <c r="C346">
        <v>100.36307530000001</v>
      </c>
    </row>
    <row r="347" spans="1:3" x14ac:dyDescent="0.25">
      <c r="A347" t="s">
        <v>3376</v>
      </c>
      <c r="B347">
        <v>12.645534700000001</v>
      </c>
      <c r="C347">
        <v>100.93082010000001</v>
      </c>
    </row>
    <row r="348" spans="1:3" x14ac:dyDescent="0.25">
      <c r="A348" t="s">
        <v>3376</v>
      </c>
      <c r="B348">
        <v>13.12462</v>
      </c>
      <c r="C348">
        <v>102.3659026</v>
      </c>
    </row>
    <row r="349" spans="1:3" x14ac:dyDescent="0.25">
      <c r="A349" t="s">
        <v>3376</v>
      </c>
      <c r="B349">
        <v>13.0958997</v>
      </c>
      <c r="C349">
        <v>100.8902195</v>
      </c>
    </row>
    <row r="350" spans="1:3" x14ac:dyDescent="0.25">
      <c r="A350" t="s">
        <v>3376</v>
      </c>
      <c r="B350">
        <v>12.966305500000001</v>
      </c>
      <c r="C350">
        <v>100.91537529999999</v>
      </c>
    </row>
    <row r="351" spans="1:3" x14ac:dyDescent="0.25">
      <c r="A351" t="s">
        <v>3376</v>
      </c>
      <c r="B351">
        <v>9.4703377999999994</v>
      </c>
      <c r="C351">
        <v>99.957573600000003</v>
      </c>
    </row>
    <row r="352" spans="1:3" x14ac:dyDescent="0.25">
      <c r="A352" t="s">
        <v>3376</v>
      </c>
      <c r="B352">
        <v>13.4254271</v>
      </c>
      <c r="C352">
        <v>99.999392499999999</v>
      </c>
    </row>
    <row r="353" spans="1:3" x14ac:dyDescent="0.25">
      <c r="A353" t="s">
        <v>3376</v>
      </c>
      <c r="B353">
        <v>13.3322477</v>
      </c>
      <c r="C353">
        <v>100.9803163</v>
      </c>
    </row>
    <row r="354" spans="1:3" x14ac:dyDescent="0.25">
      <c r="A354" t="s">
        <v>3376</v>
      </c>
      <c r="B354">
        <v>10.422513199999999</v>
      </c>
      <c r="C354">
        <v>99.131960800000002</v>
      </c>
    </row>
    <row r="355" spans="1:3" x14ac:dyDescent="0.25">
      <c r="A355" t="s">
        <v>3376</v>
      </c>
      <c r="B355">
        <v>10.4432881</v>
      </c>
      <c r="C355">
        <v>99.242293500000002</v>
      </c>
    </row>
    <row r="356" spans="1:3" x14ac:dyDescent="0.25">
      <c r="A356" t="s">
        <v>3376</v>
      </c>
      <c r="B356">
        <v>17.331725200000001</v>
      </c>
      <c r="C356">
        <v>104.58017839999999</v>
      </c>
    </row>
    <row r="357" spans="1:3" x14ac:dyDescent="0.25">
      <c r="A357" t="s">
        <v>3376</v>
      </c>
      <c r="B357">
        <v>12.6650589</v>
      </c>
      <c r="C357">
        <v>101.25551969999999</v>
      </c>
    </row>
    <row r="358" spans="1:3" x14ac:dyDescent="0.25">
      <c r="A358" t="s">
        <v>3376</v>
      </c>
      <c r="B358">
        <v>13.4323943</v>
      </c>
      <c r="C358">
        <v>101.003118</v>
      </c>
    </row>
    <row r="359" spans="1:3" x14ac:dyDescent="0.25">
      <c r="A359" t="s">
        <v>3376</v>
      </c>
      <c r="B359">
        <v>13.219365700000001</v>
      </c>
      <c r="C359">
        <v>100.9638911</v>
      </c>
    </row>
    <row r="360" spans="1:3" x14ac:dyDescent="0.25">
      <c r="A360" t="s">
        <v>3376</v>
      </c>
      <c r="B360">
        <v>12.1297248</v>
      </c>
      <c r="C360">
        <v>99.851357100000001</v>
      </c>
    </row>
    <row r="361" spans="1:3" x14ac:dyDescent="0.25">
      <c r="A361" t="s">
        <v>3376</v>
      </c>
      <c r="B361">
        <v>12.1297248</v>
      </c>
      <c r="C361">
        <v>99.851357100000001</v>
      </c>
    </row>
    <row r="362" spans="1:3" x14ac:dyDescent="0.25">
      <c r="A362" t="s">
        <v>3376</v>
      </c>
      <c r="B362">
        <v>6.9026382999999996</v>
      </c>
      <c r="C362">
        <v>100.7419122</v>
      </c>
    </row>
    <row r="363" spans="1:3" x14ac:dyDescent="0.25">
      <c r="A363" t="s">
        <v>3376</v>
      </c>
      <c r="B363">
        <v>10.435121000000001</v>
      </c>
      <c r="C363">
        <v>99.22963</v>
      </c>
    </row>
    <row r="364" spans="1:3" x14ac:dyDescent="0.25">
      <c r="A364" t="s">
        <v>3376</v>
      </c>
      <c r="B364">
        <v>12.6948071</v>
      </c>
      <c r="C364">
        <v>100.8915008</v>
      </c>
    </row>
    <row r="365" spans="1:3" x14ac:dyDescent="0.25">
      <c r="A365" t="s">
        <v>3376</v>
      </c>
      <c r="B365">
        <v>7.6304559999999997</v>
      </c>
      <c r="C365">
        <v>100.14919829999999</v>
      </c>
    </row>
    <row r="366" spans="1:3" x14ac:dyDescent="0.25">
      <c r="A366" t="s">
        <v>3376</v>
      </c>
      <c r="B366">
        <v>13.5876427</v>
      </c>
      <c r="C366">
        <v>100.55707750000001</v>
      </c>
    </row>
    <row r="367" spans="1:3" x14ac:dyDescent="0.25">
      <c r="A367" t="s">
        <v>3376</v>
      </c>
      <c r="B367">
        <v>8.2459615999999993</v>
      </c>
      <c r="C367">
        <v>98.297471299999998</v>
      </c>
    </row>
    <row r="368" spans="1:3" x14ac:dyDescent="0.25">
      <c r="A368" t="s">
        <v>3376</v>
      </c>
      <c r="B368">
        <v>7.4725653000000003</v>
      </c>
      <c r="C368">
        <v>100.43977340000001</v>
      </c>
    </row>
    <row r="369" spans="1:3" x14ac:dyDescent="0.25">
      <c r="A369" t="s">
        <v>3376</v>
      </c>
      <c r="B369">
        <v>13.1045082</v>
      </c>
      <c r="C369">
        <v>100.8898729</v>
      </c>
    </row>
    <row r="370" spans="1:3" x14ac:dyDescent="0.25">
      <c r="A370" t="s">
        <v>3376</v>
      </c>
      <c r="B370">
        <v>13.692843699999999</v>
      </c>
      <c r="C370">
        <v>102.50262050000001</v>
      </c>
    </row>
    <row r="371" spans="1:3" x14ac:dyDescent="0.25">
      <c r="A371" t="s">
        <v>3376</v>
      </c>
      <c r="B371">
        <v>13.5454326</v>
      </c>
      <c r="C371">
        <v>102.1585011</v>
      </c>
    </row>
    <row r="372" spans="1:3" x14ac:dyDescent="0.25">
      <c r="A372" t="s">
        <v>3376</v>
      </c>
      <c r="B372">
        <v>7.0212342000000003</v>
      </c>
      <c r="C372">
        <v>100.45975199999999</v>
      </c>
    </row>
    <row r="373" spans="1:3" x14ac:dyDescent="0.25">
      <c r="A373" t="s">
        <v>3376</v>
      </c>
      <c r="B373">
        <v>12.662274099999999</v>
      </c>
      <c r="C373">
        <v>101.29920129999999</v>
      </c>
    </row>
    <row r="374" spans="1:3" x14ac:dyDescent="0.25">
      <c r="A374" t="s">
        <v>3376</v>
      </c>
      <c r="B374">
        <v>13.597406100000001</v>
      </c>
      <c r="C374">
        <v>100.7376893</v>
      </c>
    </row>
    <row r="375" spans="1:3" x14ac:dyDescent="0.25">
      <c r="A375" t="s">
        <v>3376</v>
      </c>
      <c r="B375">
        <v>9.7349537000000002</v>
      </c>
      <c r="C375">
        <v>99.031198599999996</v>
      </c>
    </row>
    <row r="376" spans="1:3" x14ac:dyDescent="0.25">
      <c r="A376" t="s">
        <v>3376</v>
      </c>
      <c r="B376">
        <v>7.5042298000000001</v>
      </c>
      <c r="C376">
        <v>99.516983499999995</v>
      </c>
    </row>
    <row r="377" spans="1:3" x14ac:dyDescent="0.25">
      <c r="A377" t="s">
        <v>3376</v>
      </c>
      <c r="B377">
        <v>9.1732239999999994</v>
      </c>
      <c r="C377">
        <v>99.474765000000005</v>
      </c>
    </row>
    <row r="378" spans="1:3" x14ac:dyDescent="0.25">
      <c r="A378" t="s">
        <v>3376</v>
      </c>
      <c r="B378">
        <v>12.667361</v>
      </c>
      <c r="C378">
        <v>101.04474500000001</v>
      </c>
    </row>
    <row r="379" spans="1:3" x14ac:dyDescent="0.25">
      <c r="A379" t="s">
        <v>3376</v>
      </c>
      <c r="B379">
        <v>8.4456206999999992</v>
      </c>
      <c r="C379">
        <v>98.522600499999996</v>
      </c>
    </row>
    <row r="380" spans="1:3" x14ac:dyDescent="0.25">
      <c r="A380" t="s">
        <v>3376</v>
      </c>
      <c r="B380">
        <v>12.780029000000001</v>
      </c>
      <c r="C380">
        <v>101.819316</v>
      </c>
    </row>
    <row r="381" spans="1:3" x14ac:dyDescent="0.25">
      <c r="A381" t="s">
        <v>3376</v>
      </c>
      <c r="B381">
        <v>7.0039354999999999</v>
      </c>
      <c r="C381">
        <v>100.4882575</v>
      </c>
    </row>
    <row r="382" spans="1:3" x14ac:dyDescent="0.25">
      <c r="A382" t="s">
        <v>3376</v>
      </c>
      <c r="B382">
        <v>8.0669875999999991</v>
      </c>
      <c r="C382">
        <v>98.914305200000001</v>
      </c>
    </row>
    <row r="383" spans="1:3" x14ac:dyDescent="0.25">
      <c r="A383" t="s">
        <v>3376</v>
      </c>
      <c r="B383">
        <v>17.822824099999998</v>
      </c>
      <c r="C383">
        <v>103.0842497</v>
      </c>
    </row>
    <row r="384" spans="1:3" x14ac:dyDescent="0.25">
      <c r="A384" t="s">
        <v>3376</v>
      </c>
      <c r="B384">
        <v>13.0581044</v>
      </c>
      <c r="C384">
        <v>99.944857499999998</v>
      </c>
    </row>
    <row r="385" spans="1:3" x14ac:dyDescent="0.25">
      <c r="A385" t="s">
        <v>3376</v>
      </c>
      <c r="B385">
        <v>8.9596339999999994</v>
      </c>
      <c r="C385">
        <v>99.866274500000003</v>
      </c>
    </row>
    <row r="386" spans="1:3" x14ac:dyDescent="0.25">
      <c r="A386" t="s">
        <v>3376</v>
      </c>
      <c r="B386">
        <v>12.740818600000001</v>
      </c>
      <c r="C386">
        <v>101.12049759999999</v>
      </c>
    </row>
    <row r="387" spans="1:3" x14ac:dyDescent="0.25">
      <c r="A387" t="s">
        <v>3376</v>
      </c>
      <c r="B387">
        <v>9.8981036000000007</v>
      </c>
      <c r="C387">
        <v>99.151198899999997</v>
      </c>
    </row>
    <row r="388" spans="1:3" x14ac:dyDescent="0.25">
      <c r="A388" t="s">
        <v>3376</v>
      </c>
      <c r="B388">
        <v>17.747209999999999</v>
      </c>
      <c r="C388">
        <v>101.7070033</v>
      </c>
    </row>
    <row r="389" spans="1:3" x14ac:dyDescent="0.25">
      <c r="A389" t="s">
        <v>3376</v>
      </c>
      <c r="B389">
        <v>13.518888</v>
      </c>
      <c r="C389">
        <v>100.2665848</v>
      </c>
    </row>
    <row r="390" spans="1:3" x14ac:dyDescent="0.25">
      <c r="A390" t="s">
        <v>3376</v>
      </c>
      <c r="B390">
        <v>7.1924092000000002</v>
      </c>
      <c r="C390">
        <v>100.5900311</v>
      </c>
    </row>
    <row r="391" spans="1:3" x14ac:dyDescent="0.25">
      <c r="A391" t="s">
        <v>3376</v>
      </c>
      <c r="B391">
        <v>13.4983734</v>
      </c>
      <c r="C391">
        <v>100.8153715</v>
      </c>
    </row>
    <row r="392" spans="1:3" x14ac:dyDescent="0.25">
      <c r="A392" t="s">
        <v>3376</v>
      </c>
      <c r="B392">
        <v>9.1746190999999992</v>
      </c>
      <c r="C392">
        <v>99.361752300000006</v>
      </c>
    </row>
    <row r="393" spans="1:3" x14ac:dyDescent="0.25">
      <c r="A393" t="s">
        <v>3376</v>
      </c>
      <c r="B393">
        <v>12.925971000000001</v>
      </c>
      <c r="C393">
        <v>100.87493499999999</v>
      </c>
    </row>
    <row r="394" spans="1:3" x14ac:dyDescent="0.25">
      <c r="A394" t="s">
        <v>3376</v>
      </c>
      <c r="B394">
        <v>13.2111725</v>
      </c>
      <c r="C394">
        <v>99.983086099999994</v>
      </c>
    </row>
    <row r="395" spans="1:3" x14ac:dyDescent="0.25">
      <c r="A395" t="s">
        <v>3376</v>
      </c>
      <c r="B395">
        <v>11.077942699999999</v>
      </c>
      <c r="C395">
        <v>99.371387499999997</v>
      </c>
    </row>
    <row r="396" spans="1:3" x14ac:dyDescent="0.25">
      <c r="A396" t="s">
        <v>3376</v>
      </c>
      <c r="B396">
        <v>11.077942699999999</v>
      </c>
      <c r="C396">
        <v>99.371387499999997</v>
      </c>
    </row>
    <row r="397" spans="1:3" x14ac:dyDescent="0.25">
      <c r="A397" t="s">
        <v>3376</v>
      </c>
      <c r="B397">
        <v>11.171735999999999</v>
      </c>
      <c r="C397">
        <v>99.491939400000007</v>
      </c>
    </row>
    <row r="398" spans="1:3" x14ac:dyDescent="0.25">
      <c r="A398" t="s">
        <v>3376</v>
      </c>
      <c r="B398">
        <v>13.4537891</v>
      </c>
      <c r="C398">
        <v>101.02357929999999</v>
      </c>
    </row>
    <row r="399" spans="1:3" x14ac:dyDescent="0.25">
      <c r="A399" t="s">
        <v>3376</v>
      </c>
      <c r="B399">
        <v>6.5548599999999997</v>
      </c>
      <c r="C399">
        <v>101.64026200000001</v>
      </c>
    </row>
    <row r="400" spans="1:3" x14ac:dyDescent="0.25">
      <c r="A400" t="s">
        <v>3376</v>
      </c>
      <c r="B400">
        <v>13.6077621</v>
      </c>
      <c r="C400">
        <v>100.6161652</v>
      </c>
    </row>
    <row r="401" spans="1:3" x14ac:dyDescent="0.25">
      <c r="A401" t="s">
        <v>3376</v>
      </c>
      <c r="B401">
        <v>12.722628</v>
      </c>
      <c r="C401">
        <v>101.151431</v>
      </c>
    </row>
    <row r="402" spans="1:3" x14ac:dyDescent="0.25">
      <c r="A402" t="s">
        <v>3376</v>
      </c>
      <c r="B402">
        <v>8.7818027000000001</v>
      </c>
      <c r="C402">
        <v>99.910640599999994</v>
      </c>
    </row>
    <row r="403" spans="1:3" x14ac:dyDescent="0.25">
      <c r="A403" t="s">
        <v>3376</v>
      </c>
      <c r="B403">
        <v>9.1551975999999993</v>
      </c>
      <c r="C403">
        <v>99.353948099999997</v>
      </c>
    </row>
    <row r="404" spans="1:3" x14ac:dyDescent="0.25">
      <c r="A404" t="s">
        <v>3376</v>
      </c>
      <c r="B404">
        <v>8.4324887000000004</v>
      </c>
      <c r="C404">
        <v>99.945498299999997</v>
      </c>
    </row>
    <row r="405" spans="1:3" x14ac:dyDescent="0.25">
      <c r="A405" t="s">
        <v>3376</v>
      </c>
      <c r="B405">
        <v>13.397742600000001</v>
      </c>
      <c r="C405">
        <v>100.9861279</v>
      </c>
    </row>
    <row r="406" spans="1:3" x14ac:dyDescent="0.25">
      <c r="A406" t="s">
        <v>3376</v>
      </c>
      <c r="B406">
        <v>12.009414</v>
      </c>
      <c r="C406">
        <v>99.834656699999996</v>
      </c>
    </row>
    <row r="407" spans="1:3" x14ac:dyDescent="0.25">
      <c r="A407" t="s">
        <v>3376</v>
      </c>
      <c r="B407">
        <v>18.015019200000001</v>
      </c>
      <c r="C407">
        <v>103.0733908</v>
      </c>
    </row>
    <row r="408" spans="1:3" x14ac:dyDescent="0.25">
      <c r="A408" t="s">
        <v>3376</v>
      </c>
      <c r="B408">
        <v>8.0562429000000009</v>
      </c>
      <c r="C408">
        <v>98.323707999999996</v>
      </c>
    </row>
    <row r="409" spans="1:3" x14ac:dyDescent="0.25">
      <c r="A409" t="s">
        <v>3376</v>
      </c>
      <c r="B409">
        <v>13.111124800000001</v>
      </c>
      <c r="C409">
        <v>99.939184400000002</v>
      </c>
    </row>
    <row r="410" spans="1:3" x14ac:dyDescent="0.25">
      <c r="A410" t="s">
        <v>3376</v>
      </c>
      <c r="B410">
        <v>9.1509841999999999</v>
      </c>
      <c r="C410">
        <v>99.373204999999999</v>
      </c>
    </row>
    <row r="411" spans="1:3" x14ac:dyDescent="0.25">
      <c r="A411" t="s">
        <v>3376</v>
      </c>
      <c r="B411">
        <v>12.687241</v>
      </c>
      <c r="C411">
        <v>101.19865900000001</v>
      </c>
    </row>
    <row r="412" spans="1:3" x14ac:dyDescent="0.25">
      <c r="A412" t="s">
        <v>3376</v>
      </c>
      <c r="B412">
        <v>7.1989671</v>
      </c>
      <c r="C412">
        <v>100.5920948</v>
      </c>
    </row>
    <row r="413" spans="1:3" x14ac:dyDescent="0.25">
      <c r="A413" t="s">
        <v>3376</v>
      </c>
      <c r="B413">
        <v>11.812367</v>
      </c>
      <c r="C413">
        <v>99.797327100000004</v>
      </c>
    </row>
    <row r="414" spans="1:3" x14ac:dyDescent="0.25">
      <c r="A414" t="s">
        <v>3376</v>
      </c>
      <c r="B414">
        <v>13.2799035</v>
      </c>
      <c r="C414">
        <v>100.9371506</v>
      </c>
    </row>
    <row r="415" spans="1:3" x14ac:dyDescent="0.25">
      <c r="A415" t="s">
        <v>3376</v>
      </c>
      <c r="B415">
        <v>12.7016761</v>
      </c>
      <c r="C415">
        <v>101.18849659999999</v>
      </c>
    </row>
    <row r="416" spans="1:3" x14ac:dyDescent="0.25">
      <c r="A416" t="s">
        <v>3376</v>
      </c>
      <c r="B416">
        <v>17.4647243</v>
      </c>
      <c r="C416">
        <v>104.7375151</v>
      </c>
    </row>
    <row r="417" spans="1:3" x14ac:dyDescent="0.25">
      <c r="A417" t="s">
        <v>3376</v>
      </c>
      <c r="B417">
        <v>18.050509999999999</v>
      </c>
      <c r="C417">
        <v>102.291043</v>
      </c>
    </row>
    <row r="418" spans="1:3" x14ac:dyDescent="0.25">
      <c r="A418" t="s">
        <v>3376</v>
      </c>
      <c r="B418">
        <v>6.8447252000000001</v>
      </c>
      <c r="C418">
        <v>101.2665482</v>
      </c>
    </row>
    <row r="419" spans="1:3" x14ac:dyDescent="0.25">
      <c r="A419" t="s">
        <v>3376</v>
      </c>
      <c r="B419">
        <v>14.745680999999999</v>
      </c>
      <c r="C419">
        <v>104.659187</v>
      </c>
    </row>
    <row r="420" spans="1:3" x14ac:dyDescent="0.25">
      <c r="A420" t="s">
        <v>3376</v>
      </c>
      <c r="B420">
        <v>14.6520329</v>
      </c>
      <c r="C420">
        <v>104.63106759999999</v>
      </c>
    </row>
    <row r="421" spans="1:3" x14ac:dyDescent="0.25">
      <c r="A421" t="s">
        <v>3376</v>
      </c>
      <c r="B421">
        <v>7.0178421000000002</v>
      </c>
      <c r="C421">
        <v>100.4317149</v>
      </c>
    </row>
    <row r="422" spans="1:3" x14ac:dyDescent="0.25">
      <c r="A422" t="s">
        <v>3376</v>
      </c>
      <c r="B422">
        <v>12.7760906</v>
      </c>
      <c r="C422">
        <v>101.90057899999999</v>
      </c>
    </row>
    <row r="423" spans="1:3" x14ac:dyDescent="0.25">
      <c r="A423" t="s">
        <v>3376</v>
      </c>
      <c r="B423">
        <v>13.0477487</v>
      </c>
      <c r="C423">
        <v>100.9285781</v>
      </c>
    </row>
    <row r="424" spans="1:3" x14ac:dyDescent="0.25">
      <c r="A424" t="s">
        <v>3376</v>
      </c>
      <c r="B424">
        <v>7.6059190000000001</v>
      </c>
      <c r="C424">
        <v>100.055683</v>
      </c>
    </row>
    <row r="425" spans="1:3" x14ac:dyDescent="0.25">
      <c r="A425" t="s">
        <v>3376</v>
      </c>
      <c r="B425">
        <v>17.943684399999999</v>
      </c>
      <c r="C425">
        <v>104.03153090000001</v>
      </c>
    </row>
    <row r="426" spans="1:3" x14ac:dyDescent="0.25">
      <c r="A426" t="s">
        <v>3376</v>
      </c>
      <c r="B426">
        <v>13.5451189</v>
      </c>
      <c r="C426">
        <v>102.1581446</v>
      </c>
    </row>
    <row r="427" spans="1:3" x14ac:dyDescent="0.25">
      <c r="A427" t="s">
        <v>3376</v>
      </c>
      <c r="B427">
        <v>10.503516899999999</v>
      </c>
      <c r="C427">
        <v>99.024676099999994</v>
      </c>
    </row>
    <row r="428" spans="1:3" x14ac:dyDescent="0.25">
      <c r="A428" t="s">
        <v>3376</v>
      </c>
      <c r="B428">
        <v>11.777502</v>
      </c>
      <c r="C428">
        <v>102.88180699999999</v>
      </c>
    </row>
    <row r="429" spans="1:3" x14ac:dyDescent="0.25">
      <c r="A429" t="s">
        <v>3376</v>
      </c>
      <c r="B429">
        <v>9.116987</v>
      </c>
      <c r="C429">
        <v>99.502071799999996</v>
      </c>
    </row>
    <row r="430" spans="1:3" x14ac:dyDescent="0.25">
      <c r="A430" t="s">
        <v>3376</v>
      </c>
      <c r="B430">
        <v>6.9588029999999996</v>
      </c>
      <c r="C430">
        <v>99.842619999999997</v>
      </c>
    </row>
    <row r="431" spans="1:3" x14ac:dyDescent="0.25">
      <c r="A431" t="s">
        <v>3376</v>
      </c>
      <c r="B431">
        <v>12.971103599999999</v>
      </c>
      <c r="C431">
        <v>100.9097673</v>
      </c>
    </row>
    <row r="432" spans="1:3" x14ac:dyDescent="0.25">
      <c r="A432" t="s">
        <v>3376</v>
      </c>
      <c r="B432">
        <v>8.3896130000000007</v>
      </c>
      <c r="C432">
        <v>98.266675000000006</v>
      </c>
    </row>
    <row r="433" spans="1:3" x14ac:dyDescent="0.25">
      <c r="A433" t="s">
        <v>3376</v>
      </c>
      <c r="B433">
        <v>13.197867199999999</v>
      </c>
      <c r="C433">
        <v>99.980043800000004</v>
      </c>
    </row>
    <row r="434" spans="1:3" x14ac:dyDescent="0.25">
      <c r="A434" t="s">
        <v>3376</v>
      </c>
      <c r="B434">
        <v>6.6704305000000002</v>
      </c>
      <c r="C434">
        <v>100.32398739999999</v>
      </c>
    </row>
    <row r="435" spans="1:3" x14ac:dyDescent="0.25">
      <c r="A435" t="s">
        <v>3376</v>
      </c>
      <c r="B435">
        <v>6.4810524000000003</v>
      </c>
      <c r="C435">
        <v>101.0270256</v>
      </c>
    </row>
    <row r="436" spans="1:3" x14ac:dyDescent="0.25">
      <c r="A436" t="s">
        <v>3376</v>
      </c>
      <c r="B436">
        <v>12.9937486</v>
      </c>
      <c r="C436">
        <v>100.9402674</v>
      </c>
    </row>
    <row r="437" spans="1:3" x14ac:dyDescent="0.25">
      <c r="A437" t="s">
        <v>3376</v>
      </c>
      <c r="B437">
        <v>10.7180442</v>
      </c>
      <c r="C437">
        <v>99.365140600000004</v>
      </c>
    </row>
    <row r="438" spans="1:3" x14ac:dyDescent="0.25">
      <c r="A438" t="s">
        <v>3376</v>
      </c>
      <c r="B438">
        <v>11.880252</v>
      </c>
      <c r="C438">
        <v>99.781127999999995</v>
      </c>
    </row>
    <row r="439" spans="1:3" x14ac:dyDescent="0.25">
      <c r="A439" t="s">
        <v>3376</v>
      </c>
      <c r="B439">
        <v>7.2184150000000002</v>
      </c>
      <c r="C439">
        <v>100.540644</v>
      </c>
    </row>
    <row r="440" spans="1:3" x14ac:dyDescent="0.25">
      <c r="A440" t="s">
        <v>3376</v>
      </c>
      <c r="B440">
        <v>7.5863474999999996</v>
      </c>
      <c r="C440">
        <v>100.05381559999999</v>
      </c>
    </row>
    <row r="441" spans="1:3" x14ac:dyDescent="0.25">
      <c r="A441" t="s">
        <v>3376</v>
      </c>
      <c r="B441">
        <v>6.8033985000000001</v>
      </c>
      <c r="C441">
        <v>101.1387131</v>
      </c>
    </row>
    <row r="442" spans="1:3" x14ac:dyDescent="0.25">
      <c r="A442" t="s">
        <v>3376</v>
      </c>
      <c r="B442">
        <v>12.782572200000001</v>
      </c>
      <c r="C442">
        <v>101.6897136</v>
      </c>
    </row>
    <row r="443" spans="1:3" x14ac:dyDescent="0.25">
      <c r="A443" t="s">
        <v>3376</v>
      </c>
      <c r="B443">
        <v>12.6235874</v>
      </c>
      <c r="C443">
        <v>101.4306563</v>
      </c>
    </row>
    <row r="444" spans="1:3" x14ac:dyDescent="0.25">
      <c r="A444" t="s">
        <v>3376</v>
      </c>
      <c r="B444">
        <v>13.3765065</v>
      </c>
      <c r="C444">
        <v>99.994814000000005</v>
      </c>
    </row>
    <row r="445" spans="1:3" x14ac:dyDescent="0.25">
      <c r="A445" t="s">
        <v>3376</v>
      </c>
      <c r="B445">
        <v>12.680595500000001</v>
      </c>
      <c r="C445">
        <v>100.89428580000001</v>
      </c>
    </row>
    <row r="446" spans="1:3" x14ac:dyDescent="0.25">
      <c r="A446" t="s">
        <v>3376</v>
      </c>
      <c r="B446">
        <v>8.4426494000000005</v>
      </c>
      <c r="C446">
        <v>99.960698199999996</v>
      </c>
    </row>
    <row r="447" spans="1:3" x14ac:dyDescent="0.25">
      <c r="A447" t="s">
        <v>3376</v>
      </c>
      <c r="B447">
        <v>7.0967047000000001</v>
      </c>
      <c r="C447">
        <v>100.56950190000001</v>
      </c>
    </row>
    <row r="448" spans="1:3" x14ac:dyDescent="0.25">
      <c r="A448" t="s">
        <v>3376</v>
      </c>
      <c r="B448">
        <v>7.2747538</v>
      </c>
      <c r="C448">
        <v>100.5152416</v>
      </c>
    </row>
    <row r="449" spans="1:3" x14ac:dyDescent="0.25">
      <c r="A449" t="s">
        <v>3376</v>
      </c>
      <c r="B449">
        <v>7.7830696000000001</v>
      </c>
      <c r="C449">
        <v>100.3524402</v>
      </c>
    </row>
    <row r="450" spans="1:3" x14ac:dyDescent="0.25">
      <c r="A450" t="s">
        <v>3376</v>
      </c>
      <c r="B450">
        <v>12.648964299999999</v>
      </c>
      <c r="C450">
        <v>101.34504870000001</v>
      </c>
    </row>
    <row r="451" spans="1:3" x14ac:dyDescent="0.25">
      <c r="A451" t="s">
        <v>3376</v>
      </c>
      <c r="B451">
        <v>16.039255600000001</v>
      </c>
      <c r="C451">
        <v>105.20808220000001</v>
      </c>
    </row>
    <row r="452" spans="1:3" x14ac:dyDescent="0.25">
      <c r="A452" t="s">
        <v>3376</v>
      </c>
      <c r="B452">
        <v>10.48931</v>
      </c>
      <c r="C452">
        <v>99.175793999999996</v>
      </c>
    </row>
    <row r="453" spans="1:3" x14ac:dyDescent="0.25">
      <c r="A453" t="s">
        <v>3376</v>
      </c>
      <c r="B453">
        <v>14.613643</v>
      </c>
      <c r="C453">
        <v>104.446129</v>
      </c>
    </row>
    <row r="454" spans="1:3" x14ac:dyDescent="0.25">
      <c r="A454" t="s">
        <v>3376</v>
      </c>
      <c r="B454">
        <v>13.597605</v>
      </c>
      <c r="C454">
        <v>100.5999487</v>
      </c>
    </row>
    <row r="455" spans="1:3" x14ac:dyDescent="0.25">
      <c r="A455" t="s">
        <v>3376</v>
      </c>
      <c r="B455">
        <v>14.439164</v>
      </c>
      <c r="C455">
        <v>105.10183600000001</v>
      </c>
    </row>
    <row r="456" spans="1:3" x14ac:dyDescent="0.25">
      <c r="A456" t="s">
        <v>3376</v>
      </c>
      <c r="B456">
        <v>13.1751234</v>
      </c>
      <c r="C456">
        <v>100.9312003</v>
      </c>
    </row>
    <row r="457" spans="1:3" x14ac:dyDescent="0.25">
      <c r="A457" t="s">
        <v>3376</v>
      </c>
      <c r="B457">
        <v>12.848974999999999</v>
      </c>
      <c r="C457">
        <v>100.9086819</v>
      </c>
    </row>
    <row r="458" spans="1:3" x14ac:dyDescent="0.25">
      <c r="A458" t="s">
        <v>3376</v>
      </c>
      <c r="B458">
        <v>10.1576462</v>
      </c>
      <c r="C458">
        <v>98.6977215</v>
      </c>
    </row>
    <row r="459" spans="1:3" x14ac:dyDescent="0.25">
      <c r="A459" t="s">
        <v>3376</v>
      </c>
      <c r="B459">
        <v>16.960385800000001</v>
      </c>
      <c r="C459">
        <v>104.7266432</v>
      </c>
    </row>
    <row r="460" spans="1:3" x14ac:dyDescent="0.25">
      <c r="A460" t="s">
        <v>3376</v>
      </c>
      <c r="B460">
        <v>8.5965094000000004</v>
      </c>
      <c r="C460">
        <v>98.2568263</v>
      </c>
    </row>
    <row r="461" spans="1:3" x14ac:dyDescent="0.25">
      <c r="A461" t="s">
        <v>3376</v>
      </c>
      <c r="B461">
        <v>7.4098610000000003</v>
      </c>
      <c r="C461">
        <v>99.681976000000006</v>
      </c>
    </row>
    <row r="462" spans="1:3" x14ac:dyDescent="0.25">
      <c r="A462" t="s">
        <v>3376</v>
      </c>
      <c r="B462">
        <v>12.663320499999999</v>
      </c>
      <c r="C462">
        <v>101.5015171</v>
      </c>
    </row>
    <row r="463" spans="1:3" x14ac:dyDescent="0.25">
      <c r="A463" t="s">
        <v>3376</v>
      </c>
      <c r="B463">
        <v>12.799117799999999</v>
      </c>
      <c r="C463">
        <v>99.971828500000001</v>
      </c>
    </row>
    <row r="464" spans="1:3" x14ac:dyDescent="0.25">
      <c r="A464" t="s">
        <v>3376</v>
      </c>
      <c r="B464">
        <v>13.297922099999999</v>
      </c>
      <c r="C464">
        <v>100.9517984</v>
      </c>
    </row>
    <row r="465" spans="1:3" x14ac:dyDescent="0.25">
      <c r="A465" t="s">
        <v>3376</v>
      </c>
      <c r="B465">
        <v>13.583380999999999</v>
      </c>
      <c r="C465">
        <v>100.606742</v>
      </c>
    </row>
    <row r="466" spans="1:3" x14ac:dyDescent="0.25">
      <c r="A466" t="s">
        <v>3376</v>
      </c>
      <c r="B466">
        <v>7.0909696000000002</v>
      </c>
      <c r="C466">
        <v>100.5616541</v>
      </c>
    </row>
    <row r="467" spans="1:3" x14ac:dyDescent="0.25">
      <c r="A467" t="s">
        <v>3376</v>
      </c>
      <c r="B467">
        <v>6.4207746999999999</v>
      </c>
      <c r="C467">
        <v>101.2790215</v>
      </c>
    </row>
    <row r="468" spans="1:3" x14ac:dyDescent="0.25">
      <c r="A468" t="s">
        <v>3376</v>
      </c>
      <c r="B468">
        <v>13.1160573</v>
      </c>
      <c r="C468">
        <v>99.914376599999997</v>
      </c>
    </row>
    <row r="469" spans="1:3" x14ac:dyDescent="0.25">
      <c r="A469" t="s">
        <v>3376</v>
      </c>
      <c r="B469">
        <v>8.4424101999999994</v>
      </c>
      <c r="C469">
        <v>99.960548099999997</v>
      </c>
    </row>
    <row r="470" spans="1:3" x14ac:dyDescent="0.25">
      <c r="A470" t="s">
        <v>3376</v>
      </c>
      <c r="B470">
        <v>17.397529800000001</v>
      </c>
      <c r="C470">
        <v>104.7837384</v>
      </c>
    </row>
    <row r="471" spans="1:3" x14ac:dyDescent="0.25">
      <c r="A471" t="s">
        <v>3376</v>
      </c>
      <c r="B471">
        <v>7.2190289999999999</v>
      </c>
      <c r="C471">
        <v>99.711983000000004</v>
      </c>
    </row>
    <row r="472" spans="1:3" x14ac:dyDescent="0.25">
      <c r="A472" t="s">
        <v>3376</v>
      </c>
      <c r="B472">
        <v>12.7829312</v>
      </c>
      <c r="C472">
        <v>101.6914661</v>
      </c>
    </row>
    <row r="473" spans="1:3" x14ac:dyDescent="0.25">
      <c r="A473" t="s">
        <v>3376</v>
      </c>
      <c r="B473">
        <v>13.581386999999999</v>
      </c>
      <c r="C473">
        <v>102.184387</v>
      </c>
    </row>
    <row r="474" spans="1:3" x14ac:dyDescent="0.25">
      <c r="A474" t="s">
        <v>3376</v>
      </c>
      <c r="B474">
        <v>7.8783547</v>
      </c>
      <c r="C474">
        <v>100.345186</v>
      </c>
    </row>
    <row r="475" spans="1:3" x14ac:dyDescent="0.25">
      <c r="A475" t="s">
        <v>3376</v>
      </c>
      <c r="B475">
        <v>16.542774999999999</v>
      </c>
      <c r="C475">
        <v>104.713691</v>
      </c>
    </row>
    <row r="476" spans="1:3" x14ac:dyDescent="0.25">
      <c r="A476" t="s">
        <v>3376</v>
      </c>
      <c r="B476">
        <v>11.6200633</v>
      </c>
      <c r="C476">
        <v>99.667674399999996</v>
      </c>
    </row>
    <row r="477" spans="1:3" x14ac:dyDescent="0.25">
      <c r="A477" t="s">
        <v>3376</v>
      </c>
      <c r="B477">
        <v>11.6200633</v>
      </c>
      <c r="C477">
        <v>99.667674399999996</v>
      </c>
    </row>
    <row r="478" spans="1:3" x14ac:dyDescent="0.25">
      <c r="A478" t="s">
        <v>3376</v>
      </c>
      <c r="B478">
        <v>7.7924809000000002</v>
      </c>
      <c r="C478">
        <v>100.2514171</v>
      </c>
    </row>
    <row r="479" spans="1:3" x14ac:dyDescent="0.25">
      <c r="A479" t="s">
        <v>3376</v>
      </c>
      <c r="B479">
        <v>10.779996000000001</v>
      </c>
      <c r="C479">
        <v>99.141958000000002</v>
      </c>
    </row>
    <row r="480" spans="1:3" x14ac:dyDescent="0.25">
      <c r="A480" t="s">
        <v>3376</v>
      </c>
      <c r="B480">
        <v>10.779996000000001</v>
      </c>
      <c r="C480">
        <v>99.141958000000002</v>
      </c>
    </row>
    <row r="481" spans="1:3" x14ac:dyDescent="0.25">
      <c r="A481" t="s">
        <v>3376</v>
      </c>
      <c r="B481">
        <v>6.8683500000000004</v>
      </c>
      <c r="C481">
        <v>99.790628999999996</v>
      </c>
    </row>
    <row r="482" spans="1:3" x14ac:dyDescent="0.25">
      <c r="A482" t="s">
        <v>3376</v>
      </c>
      <c r="B482">
        <v>8.5471068999999993</v>
      </c>
      <c r="C482">
        <v>99.951040399999997</v>
      </c>
    </row>
    <row r="483" spans="1:3" x14ac:dyDescent="0.25">
      <c r="A483" t="s">
        <v>3376</v>
      </c>
      <c r="B483">
        <v>12.681551000000001</v>
      </c>
      <c r="C483">
        <v>99.958322600000002</v>
      </c>
    </row>
    <row r="484" spans="1:3" x14ac:dyDescent="0.25">
      <c r="A484" t="s">
        <v>3376</v>
      </c>
      <c r="B484">
        <v>17.9687622</v>
      </c>
      <c r="C484">
        <v>103.0272451</v>
      </c>
    </row>
    <row r="485" spans="1:3" x14ac:dyDescent="0.25">
      <c r="A485" t="s">
        <v>3376</v>
      </c>
      <c r="B485">
        <v>16.5733934</v>
      </c>
      <c r="C485">
        <v>104.7139109</v>
      </c>
    </row>
    <row r="486" spans="1:3" x14ac:dyDescent="0.25">
      <c r="A486" t="s">
        <v>3376</v>
      </c>
      <c r="B486">
        <v>8.6497373999999994</v>
      </c>
      <c r="C486">
        <v>98.252358799999996</v>
      </c>
    </row>
    <row r="487" spans="1:3" x14ac:dyDescent="0.25">
      <c r="A487" t="s">
        <v>3376</v>
      </c>
      <c r="B487">
        <v>13.4204214</v>
      </c>
      <c r="C487">
        <v>100.0325272</v>
      </c>
    </row>
    <row r="488" spans="1:3" x14ac:dyDescent="0.25">
      <c r="A488" t="s">
        <v>3376</v>
      </c>
      <c r="B488">
        <v>12.625834100000001</v>
      </c>
      <c r="C488">
        <v>101.4327335</v>
      </c>
    </row>
    <row r="489" spans="1:3" x14ac:dyDescent="0.25">
      <c r="A489" t="s">
        <v>3376</v>
      </c>
      <c r="B489">
        <v>6.4373927000000002</v>
      </c>
      <c r="C489">
        <v>101.8227334</v>
      </c>
    </row>
    <row r="490" spans="1:3" x14ac:dyDescent="0.25">
      <c r="A490" t="s">
        <v>3376</v>
      </c>
      <c r="B490">
        <v>17.374185199999999</v>
      </c>
      <c r="C490">
        <v>104.7937936</v>
      </c>
    </row>
    <row r="491" spans="1:3" x14ac:dyDescent="0.25">
      <c r="A491" t="s">
        <v>3376</v>
      </c>
      <c r="B491">
        <v>17.439592600000001</v>
      </c>
      <c r="C491">
        <v>104.7524768</v>
      </c>
    </row>
    <row r="492" spans="1:3" x14ac:dyDescent="0.25">
      <c r="A492" t="s">
        <v>3376</v>
      </c>
      <c r="B492">
        <v>17.399469499999999</v>
      </c>
      <c r="C492">
        <v>104.78635850000001</v>
      </c>
    </row>
    <row r="493" spans="1:3" x14ac:dyDescent="0.25">
      <c r="A493" t="s">
        <v>3376</v>
      </c>
      <c r="B493">
        <v>6.0490633999999996</v>
      </c>
      <c r="C493">
        <v>101.9991215</v>
      </c>
    </row>
    <row r="494" spans="1:3" x14ac:dyDescent="0.25">
      <c r="A494" t="s">
        <v>3376</v>
      </c>
      <c r="B494">
        <v>14.421654200000001</v>
      </c>
      <c r="C494">
        <v>102.8539974</v>
      </c>
    </row>
    <row r="495" spans="1:3" x14ac:dyDescent="0.25">
      <c r="A495" t="s">
        <v>3376</v>
      </c>
      <c r="B495">
        <v>8.6654257000000001</v>
      </c>
      <c r="C495">
        <v>98.2522223</v>
      </c>
    </row>
    <row r="496" spans="1:3" x14ac:dyDescent="0.25">
      <c r="A496" t="s">
        <v>3376</v>
      </c>
      <c r="B496">
        <v>12.2545763</v>
      </c>
      <c r="C496">
        <v>102.5130911</v>
      </c>
    </row>
    <row r="497" spans="1:3" x14ac:dyDescent="0.25">
      <c r="A497" t="s">
        <v>3376</v>
      </c>
      <c r="B497">
        <v>6.5222943000000004</v>
      </c>
      <c r="C497">
        <v>101.26613380000001</v>
      </c>
    </row>
    <row r="498" spans="1:3" x14ac:dyDescent="0.25">
      <c r="A498" t="s">
        <v>3376</v>
      </c>
      <c r="B498">
        <v>10.2416234</v>
      </c>
      <c r="C498">
        <v>99.0933323</v>
      </c>
    </row>
    <row r="499" spans="1:3" x14ac:dyDescent="0.25">
      <c r="A499" t="s">
        <v>3376</v>
      </c>
      <c r="B499">
        <v>13.510174599999999</v>
      </c>
      <c r="C499">
        <v>100.8113851</v>
      </c>
    </row>
    <row r="500" spans="1:3" x14ac:dyDescent="0.25">
      <c r="A500" t="s">
        <v>3376</v>
      </c>
      <c r="B500">
        <v>13.6036483</v>
      </c>
      <c r="C500">
        <v>100.6128358</v>
      </c>
    </row>
    <row r="501" spans="1:3" x14ac:dyDescent="0.25">
      <c r="A501" t="s">
        <v>3376</v>
      </c>
      <c r="B501">
        <v>11.2264245</v>
      </c>
      <c r="C501">
        <v>99.4924654</v>
      </c>
    </row>
    <row r="502" spans="1:3" x14ac:dyDescent="0.25">
      <c r="A502" t="s">
        <v>3376</v>
      </c>
      <c r="B502">
        <v>11.2264245</v>
      </c>
      <c r="C502">
        <v>99.4924654</v>
      </c>
    </row>
    <row r="503" spans="1:3" x14ac:dyDescent="0.25">
      <c r="A503" t="s">
        <v>3376</v>
      </c>
      <c r="B503">
        <v>8.4345400000000001</v>
      </c>
      <c r="C503">
        <v>99.924261000000001</v>
      </c>
    </row>
    <row r="504" spans="1:3" x14ac:dyDescent="0.25">
      <c r="A504" t="s">
        <v>3376</v>
      </c>
      <c r="B504">
        <v>14.4535672</v>
      </c>
      <c r="C504">
        <v>103.4237124</v>
      </c>
    </row>
    <row r="505" spans="1:3" x14ac:dyDescent="0.25">
      <c r="A505" t="s">
        <v>3376</v>
      </c>
      <c r="B505">
        <v>8.3855424999999997</v>
      </c>
      <c r="C505">
        <v>98.452133500000002</v>
      </c>
    </row>
    <row r="506" spans="1:3" x14ac:dyDescent="0.25">
      <c r="A506" t="s">
        <v>3376</v>
      </c>
      <c r="B506">
        <v>8.3855424999999997</v>
      </c>
      <c r="C506">
        <v>98.452133500000002</v>
      </c>
    </row>
    <row r="507" spans="1:3" x14ac:dyDescent="0.25">
      <c r="A507" t="s">
        <v>3376</v>
      </c>
      <c r="B507">
        <v>16.593594599999999</v>
      </c>
      <c r="C507">
        <v>104.7257776</v>
      </c>
    </row>
    <row r="508" spans="1:3" x14ac:dyDescent="0.25">
      <c r="A508" t="s">
        <v>3376</v>
      </c>
      <c r="B508">
        <v>6.8800970000000001</v>
      </c>
      <c r="C508">
        <v>100.95032329999999</v>
      </c>
    </row>
    <row r="509" spans="1:3" x14ac:dyDescent="0.25">
      <c r="A509" t="s">
        <v>3376</v>
      </c>
      <c r="B509">
        <v>12.778466699999999</v>
      </c>
      <c r="C509">
        <v>101.7244633</v>
      </c>
    </row>
    <row r="510" spans="1:3" x14ac:dyDescent="0.25">
      <c r="A510" t="s">
        <v>3376</v>
      </c>
      <c r="B510">
        <v>7.7783427999999999</v>
      </c>
      <c r="C510">
        <v>100.3228519</v>
      </c>
    </row>
    <row r="511" spans="1:3" x14ac:dyDescent="0.25">
      <c r="A511" t="s">
        <v>3376</v>
      </c>
      <c r="B511">
        <v>15.044396000000001</v>
      </c>
      <c r="C511">
        <v>105.277186</v>
      </c>
    </row>
    <row r="512" spans="1:3" x14ac:dyDescent="0.25">
      <c r="A512" t="s">
        <v>3376</v>
      </c>
      <c r="B512">
        <v>17.3994836</v>
      </c>
      <c r="C512">
        <v>104.786402</v>
      </c>
    </row>
    <row r="513" spans="1:3" x14ac:dyDescent="0.25">
      <c r="A513" t="s">
        <v>3376</v>
      </c>
      <c r="B513">
        <v>17.375847400000001</v>
      </c>
      <c r="C513">
        <v>104.7931387</v>
      </c>
    </row>
    <row r="514" spans="1:3" x14ac:dyDescent="0.25">
      <c r="A514" t="s">
        <v>3376</v>
      </c>
      <c r="B514">
        <v>17.396244500000002</v>
      </c>
      <c r="C514">
        <v>104.7814393</v>
      </c>
    </row>
    <row r="515" spans="1:3" x14ac:dyDescent="0.25">
      <c r="A515" t="s">
        <v>3376</v>
      </c>
      <c r="B515">
        <v>8.5910861000000001</v>
      </c>
      <c r="C515">
        <v>98.256892500000006</v>
      </c>
    </row>
    <row r="516" spans="1:3" x14ac:dyDescent="0.25">
      <c r="A516" t="s">
        <v>3376</v>
      </c>
      <c r="B516">
        <v>7.4017771000000003</v>
      </c>
      <c r="C516">
        <v>99.478381600000006</v>
      </c>
    </row>
    <row r="517" spans="1:3" x14ac:dyDescent="0.25">
      <c r="A517" t="s">
        <v>3376</v>
      </c>
      <c r="B517">
        <v>12.2515459</v>
      </c>
      <c r="C517">
        <v>102.58705670000001</v>
      </c>
    </row>
    <row r="518" spans="1:3" x14ac:dyDescent="0.25">
      <c r="A518" t="s">
        <v>3376</v>
      </c>
      <c r="B518">
        <v>17.968775900000001</v>
      </c>
      <c r="C518">
        <v>103.0273007</v>
      </c>
    </row>
    <row r="519" spans="1:3" x14ac:dyDescent="0.25">
      <c r="A519" t="s">
        <v>3376</v>
      </c>
      <c r="B519">
        <v>13.442147</v>
      </c>
      <c r="C519">
        <v>100.037896</v>
      </c>
    </row>
    <row r="520" spans="1:3" x14ac:dyDescent="0.25">
      <c r="A520" t="s">
        <v>3376</v>
      </c>
      <c r="B520">
        <v>13.31748</v>
      </c>
      <c r="C520">
        <v>100.959845</v>
      </c>
    </row>
    <row r="521" spans="1:3" x14ac:dyDescent="0.25">
      <c r="A521" t="s">
        <v>3376</v>
      </c>
      <c r="B521">
        <v>13.4014317</v>
      </c>
      <c r="C521">
        <v>100.02477880000001</v>
      </c>
    </row>
    <row r="522" spans="1:3" x14ac:dyDescent="0.25">
      <c r="A522" t="s">
        <v>3376</v>
      </c>
      <c r="B522">
        <v>16.545980799999999</v>
      </c>
      <c r="C522">
        <v>104.7145455</v>
      </c>
    </row>
    <row r="523" spans="1:3" x14ac:dyDescent="0.25">
      <c r="A523" t="s">
        <v>3376</v>
      </c>
      <c r="B523">
        <v>7.0071123999999996</v>
      </c>
      <c r="C523">
        <v>100.01359290000001</v>
      </c>
    </row>
    <row r="524" spans="1:3" x14ac:dyDescent="0.25">
      <c r="A524" t="s">
        <v>3376</v>
      </c>
      <c r="B524">
        <v>12.781148200000001</v>
      </c>
      <c r="C524">
        <v>101.8092865</v>
      </c>
    </row>
    <row r="525" spans="1:3" x14ac:dyDescent="0.25">
      <c r="A525" t="s">
        <v>3376</v>
      </c>
      <c r="B525">
        <v>13.3770291</v>
      </c>
      <c r="C525">
        <v>100.99324679999999</v>
      </c>
    </row>
    <row r="526" spans="1:3" x14ac:dyDescent="0.25">
      <c r="A526" t="s">
        <v>3376</v>
      </c>
      <c r="B526">
        <v>6.8502358000000001</v>
      </c>
      <c r="C526">
        <v>101.1978136</v>
      </c>
    </row>
    <row r="527" spans="1:3" x14ac:dyDescent="0.25">
      <c r="A527" t="s">
        <v>3376</v>
      </c>
      <c r="B527">
        <v>13.607935299999999</v>
      </c>
      <c r="C527">
        <v>100.6156996</v>
      </c>
    </row>
    <row r="528" spans="1:3" x14ac:dyDescent="0.25">
      <c r="A528" t="s">
        <v>3376</v>
      </c>
      <c r="B528">
        <v>18.3295314</v>
      </c>
      <c r="C528">
        <v>103.6312183</v>
      </c>
    </row>
    <row r="529" spans="1:3" x14ac:dyDescent="0.25">
      <c r="A529" t="s">
        <v>3376</v>
      </c>
      <c r="B529">
        <v>8.1030777</v>
      </c>
      <c r="C529">
        <v>98.9756766</v>
      </c>
    </row>
    <row r="530" spans="1:3" x14ac:dyDescent="0.25">
      <c r="A530" t="s">
        <v>3376</v>
      </c>
      <c r="B530">
        <v>17.573697800000001</v>
      </c>
      <c r="C530">
        <v>104.600251</v>
      </c>
    </row>
    <row r="531" spans="1:3" x14ac:dyDescent="0.25">
      <c r="A531" t="s">
        <v>3376</v>
      </c>
      <c r="B531">
        <v>6.9607000000000001</v>
      </c>
      <c r="C531">
        <v>100.76627000000001</v>
      </c>
    </row>
    <row r="532" spans="1:3" x14ac:dyDescent="0.25">
      <c r="A532" t="s">
        <v>3376</v>
      </c>
      <c r="B532">
        <v>12.707433999999999</v>
      </c>
      <c r="C532">
        <v>101.1473517</v>
      </c>
    </row>
    <row r="533" spans="1:3" x14ac:dyDescent="0.25">
      <c r="A533" t="s">
        <v>3376</v>
      </c>
      <c r="B533">
        <v>12.9980399</v>
      </c>
      <c r="C533">
        <v>100.9379211</v>
      </c>
    </row>
    <row r="534" spans="1:3" x14ac:dyDescent="0.25">
      <c r="A534" t="s">
        <v>3376</v>
      </c>
      <c r="B534">
        <v>13.330923500000001</v>
      </c>
      <c r="C534">
        <v>100.9850935</v>
      </c>
    </row>
    <row r="535" spans="1:3" x14ac:dyDescent="0.25">
      <c r="A535" t="s">
        <v>3376</v>
      </c>
      <c r="B535">
        <v>16.581154600000001</v>
      </c>
      <c r="C535">
        <v>104.7203232</v>
      </c>
    </row>
    <row r="536" spans="1:3" x14ac:dyDescent="0.25">
      <c r="A536" t="s">
        <v>3376</v>
      </c>
      <c r="B536">
        <v>13.3971549</v>
      </c>
      <c r="C536">
        <v>100.9873461</v>
      </c>
    </row>
    <row r="537" spans="1:3" x14ac:dyDescent="0.25">
      <c r="A537" t="s">
        <v>3376</v>
      </c>
      <c r="B537">
        <v>12.9765026</v>
      </c>
      <c r="C537">
        <v>100.9155277</v>
      </c>
    </row>
    <row r="538" spans="1:3" x14ac:dyDescent="0.25">
      <c r="A538" t="s">
        <v>3376</v>
      </c>
      <c r="B538">
        <v>12.957760199999999</v>
      </c>
      <c r="C538">
        <v>100.9085292</v>
      </c>
    </row>
    <row r="539" spans="1:3" x14ac:dyDescent="0.25">
      <c r="A539" t="s">
        <v>3376</v>
      </c>
      <c r="B539">
        <v>16.573634599999998</v>
      </c>
      <c r="C539">
        <v>104.7153198</v>
      </c>
    </row>
    <row r="540" spans="1:3" x14ac:dyDescent="0.25">
      <c r="A540" t="s">
        <v>3376</v>
      </c>
      <c r="B540">
        <v>7.4014215999999999</v>
      </c>
      <c r="C540">
        <v>99.517186100000004</v>
      </c>
    </row>
    <row r="541" spans="1:3" x14ac:dyDescent="0.25">
      <c r="A541" t="s">
        <v>3376</v>
      </c>
      <c r="B541">
        <v>17.418638300000001</v>
      </c>
      <c r="C541">
        <v>104.7739493</v>
      </c>
    </row>
    <row r="542" spans="1:3" x14ac:dyDescent="0.25">
      <c r="A542" t="s">
        <v>3376</v>
      </c>
      <c r="B542">
        <v>17.830392100000001</v>
      </c>
      <c r="C542">
        <v>102.57157050000001</v>
      </c>
    </row>
    <row r="543" spans="1:3" x14ac:dyDescent="0.25">
      <c r="A543" t="s">
        <v>3376</v>
      </c>
      <c r="B543">
        <v>13.1989818</v>
      </c>
      <c r="C543">
        <v>99.980239100000006</v>
      </c>
    </row>
    <row r="544" spans="1:3" x14ac:dyDescent="0.25">
      <c r="A544" t="s">
        <v>3376</v>
      </c>
      <c r="B544">
        <v>17.134455299999999</v>
      </c>
      <c r="C544">
        <v>104.7533304</v>
      </c>
    </row>
    <row r="545" spans="1:3" x14ac:dyDescent="0.25">
      <c r="A545" t="s">
        <v>3376</v>
      </c>
      <c r="B545">
        <v>18.040754</v>
      </c>
      <c r="C545">
        <v>103.71717030000001</v>
      </c>
    </row>
    <row r="546" spans="1:3" x14ac:dyDescent="0.25">
      <c r="A546" t="s">
        <v>3376</v>
      </c>
      <c r="B546">
        <v>13.174542300000001</v>
      </c>
      <c r="C546">
        <v>100.0083937</v>
      </c>
    </row>
    <row r="547" spans="1:3" x14ac:dyDescent="0.25">
      <c r="A547" t="s">
        <v>3376</v>
      </c>
      <c r="B547">
        <v>13.205557499999999</v>
      </c>
      <c r="C547">
        <v>99.968768800000007</v>
      </c>
    </row>
    <row r="548" spans="1:3" x14ac:dyDescent="0.25">
      <c r="A548" t="s">
        <v>3376</v>
      </c>
      <c r="B548">
        <v>15.305775000000001</v>
      </c>
      <c r="C548">
        <v>105.4368401</v>
      </c>
    </row>
    <row r="549" spans="1:3" x14ac:dyDescent="0.25">
      <c r="A549" t="s">
        <v>3376</v>
      </c>
      <c r="B549">
        <v>12.425963899999999</v>
      </c>
      <c r="C549">
        <v>102.3183871</v>
      </c>
    </row>
    <row r="550" spans="1:3" x14ac:dyDescent="0.25">
      <c r="A550" t="s">
        <v>3376</v>
      </c>
      <c r="B550">
        <v>18.363032</v>
      </c>
      <c r="C550">
        <v>103.6479559</v>
      </c>
    </row>
    <row r="551" spans="1:3" x14ac:dyDescent="0.25">
      <c r="A551" t="s">
        <v>3376</v>
      </c>
      <c r="B551">
        <v>8.4777079999999998</v>
      </c>
      <c r="C551">
        <v>98.636948700000005</v>
      </c>
    </row>
    <row r="552" spans="1:3" x14ac:dyDescent="0.25">
      <c r="A552" t="s">
        <v>3376</v>
      </c>
      <c r="B552">
        <v>9.1598819000000002</v>
      </c>
      <c r="C552">
        <v>99.284266299999999</v>
      </c>
    </row>
    <row r="553" spans="1:3" x14ac:dyDescent="0.25">
      <c r="A553" t="s">
        <v>3376</v>
      </c>
      <c r="B553">
        <v>10.0088708</v>
      </c>
      <c r="C553">
        <v>99.066310700000002</v>
      </c>
    </row>
    <row r="554" spans="1:3" x14ac:dyDescent="0.25">
      <c r="A554" t="s">
        <v>3376</v>
      </c>
      <c r="B554">
        <v>13.694704</v>
      </c>
      <c r="C554">
        <v>102.49972200000001</v>
      </c>
    </row>
    <row r="555" spans="1:3" x14ac:dyDescent="0.25">
      <c r="A555" t="s">
        <v>3376</v>
      </c>
      <c r="B555">
        <v>12.574362300000001</v>
      </c>
      <c r="C555">
        <v>102.537924</v>
      </c>
    </row>
    <row r="556" spans="1:3" x14ac:dyDescent="0.25">
      <c r="A556" t="s">
        <v>3376</v>
      </c>
      <c r="B556">
        <v>13.137874699999999</v>
      </c>
      <c r="C556">
        <v>100.9532401</v>
      </c>
    </row>
    <row r="557" spans="1:3" x14ac:dyDescent="0.25">
      <c r="A557" t="s">
        <v>3376</v>
      </c>
      <c r="B557">
        <v>11.785701100000001</v>
      </c>
      <c r="C557">
        <v>102.87384280000001</v>
      </c>
    </row>
    <row r="558" spans="1:3" x14ac:dyDescent="0.25">
      <c r="A558" t="s">
        <v>3376</v>
      </c>
      <c r="B558">
        <v>13.0521633</v>
      </c>
      <c r="C558">
        <v>102.4294289</v>
      </c>
    </row>
    <row r="559" spans="1:3" x14ac:dyDescent="0.25">
      <c r="A559" t="s">
        <v>3376</v>
      </c>
      <c r="B559">
        <v>17.8864318</v>
      </c>
      <c r="C559">
        <v>102.75654350000001</v>
      </c>
    </row>
    <row r="560" spans="1:3" x14ac:dyDescent="0.25">
      <c r="A560" t="s">
        <v>3376</v>
      </c>
      <c r="B560">
        <v>17.880022700000001</v>
      </c>
      <c r="C560">
        <v>102.74390409999999</v>
      </c>
    </row>
    <row r="561" spans="1:3" x14ac:dyDescent="0.25">
      <c r="A561" t="s">
        <v>3376</v>
      </c>
      <c r="B561">
        <v>13.5431285</v>
      </c>
      <c r="C561">
        <v>102.3282136</v>
      </c>
    </row>
    <row r="562" spans="1:3" x14ac:dyDescent="0.25">
      <c r="A562" t="s">
        <v>3376</v>
      </c>
      <c r="B562">
        <v>12.3091689</v>
      </c>
      <c r="C562">
        <v>102.34976570000001</v>
      </c>
    </row>
    <row r="563" spans="1:3" x14ac:dyDescent="0.25">
      <c r="A563" t="s">
        <v>3376</v>
      </c>
      <c r="B563">
        <v>12.061544100000001</v>
      </c>
      <c r="C563">
        <v>102.5544987</v>
      </c>
    </row>
    <row r="564" spans="1:3" x14ac:dyDescent="0.25">
      <c r="A564" t="s">
        <v>3376</v>
      </c>
      <c r="B564">
        <v>12.8172888</v>
      </c>
      <c r="C564">
        <v>102.1170486</v>
      </c>
    </row>
    <row r="565" spans="1:3" x14ac:dyDescent="0.25">
      <c r="A565" t="s">
        <v>3376</v>
      </c>
      <c r="B565">
        <v>16.721253399999998</v>
      </c>
      <c r="C565">
        <v>104.7510066</v>
      </c>
    </row>
    <row r="566" spans="1:3" x14ac:dyDescent="0.25">
      <c r="A566" t="s">
        <v>3376</v>
      </c>
      <c r="B566">
        <v>17.098866000000001</v>
      </c>
      <c r="C566">
        <v>104.7414478</v>
      </c>
    </row>
    <row r="567" spans="1:3" x14ac:dyDescent="0.25">
      <c r="A567" t="s">
        <v>3376</v>
      </c>
      <c r="B567">
        <v>17.1284338</v>
      </c>
      <c r="C567">
        <v>104.6952706</v>
      </c>
    </row>
    <row r="568" spans="1:3" x14ac:dyDescent="0.25">
      <c r="A568" t="s">
        <v>3376</v>
      </c>
      <c r="B568">
        <v>17.755074799999999</v>
      </c>
      <c r="C568">
        <v>104.38644290000001</v>
      </c>
    </row>
    <row r="569" spans="1:3" x14ac:dyDescent="0.25">
      <c r="A569" t="s">
        <v>3376</v>
      </c>
      <c r="B569">
        <v>17.658870400000001</v>
      </c>
      <c r="C569">
        <v>104.27799039999999</v>
      </c>
    </row>
    <row r="570" spans="1:3" x14ac:dyDescent="0.25">
      <c r="A570" t="s">
        <v>3376</v>
      </c>
      <c r="B570">
        <v>17.495679599999999</v>
      </c>
      <c r="C570">
        <v>104.0994486</v>
      </c>
    </row>
    <row r="571" spans="1:3" x14ac:dyDescent="0.25">
      <c r="A571" t="s">
        <v>3376</v>
      </c>
      <c r="B571">
        <v>17.764303200000001</v>
      </c>
      <c r="C571">
        <v>102.1870718</v>
      </c>
    </row>
    <row r="572" spans="1:3" x14ac:dyDescent="0.25">
      <c r="A572" t="s">
        <v>3376</v>
      </c>
      <c r="B572">
        <v>16.470807600000001</v>
      </c>
      <c r="C572">
        <v>104.7862342</v>
      </c>
    </row>
    <row r="573" spans="1:3" x14ac:dyDescent="0.25">
      <c r="A573" t="s">
        <v>3376</v>
      </c>
      <c r="B573">
        <v>16.212673200000001</v>
      </c>
      <c r="C573">
        <v>105.0010865</v>
      </c>
    </row>
    <row r="574" spans="1:3" x14ac:dyDescent="0.25">
      <c r="A574" t="s">
        <v>3376</v>
      </c>
      <c r="B574">
        <v>17.3741214</v>
      </c>
      <c r="C574">
        <v>104.7936953</v>
      </c>
    </row>
    <row r="575" spans="1:3" x14ac:dyDescent="0.25">
      <c r="A575" t="s">
        <v>3376</v>
      </c>
      <c r="B575">
        <v>17.439560700000001</v>
      </c>
      <c r="C575">
        <v>104.7523819</v>
      </c>
    </row>
    <row r="576" spans="1:3" x14ac:dyDescent="0.25">
      <c r="A576" t="s">
        <v>3376</v>
      </c>
      <c r="B576">
        <v>17.569112499999999</v>
      </c>
      <c r="C576">
        <v>104.6056538</v>
      </c>
    </row>
    <row r="577" spans="1:3" x14ac:dyDescent="0.25">
      <c r="A577" t="s">
        <v>3376</v>
      </c>
      <c r="B577">
        <v>13.702297400000001</v>
      </c>
      <c r="C577">
        <v>102.5092392</v>
      </c>
    </row>
    <row r="578" spans="1:3" x14ac:dyDescent="0.25">
      <c r="A578" t="s">
        <v>3376</v>
      </c>
      <c r="B578">
        <v>15.900713</v>
      </c>
      <c r="C578">
        <v>105.2838361</v>
      </c>
    </row>
    <row r="579" spans="1:3" x14ac:dyDescent="0.25">
      <c r="A579" t="s">
        <v>3376</v>
      </c>
      <c r="B579">
        <v>17.955141999999999</v>
      </c>
      <c r="C579">
        <v>104.2228272</v>
      </c>
    </row>
    <row r="580" spans="1:3" x14ac:dyDescent="0.25">
      <c r="A580" t="s">
        <v>3376</v>
      </c>
      <c r="B580">
        <v>15.7461383</v>
      </c>
      <c r="C580">
        <v>105.4213893</v>
      </c>
    </row>
    <row r="581" spans="1:3" x14ac:dyDescent="0.25">
      <c r="A581" t="s">
        <v>3376</v>
      </c>
      <c r="B581">
        <v>16.0183699</v>
      </c>
      <c r="C581">
        <v>105.22845460000001</v>
      </c>
    </row>
    <row r="582" spans="1:3" x14ac:dyDescent="0.25">
      <c r="A582" t="s">
        <v>3376</v>
      </c>
      <c r="B582">
        <v>15.2359478</v>
      </c>
      <c r="C582">
        <v>105.2379667</v>
      </c>
    </row>
    <row r="583" spans="1:3" x14ac:dyDescent="0.25">
      <c r="A583" t="s">
        <v>3376</v>
      </c>
      <c r="B583">
        <v>11.738911399999999</v>
      </c>
      <c r="C583">
        <v>99.781589600000004</v>
      </c>
    </row>
    <row r="584" spans="1:3" x14ac:dyDescent="0.25">
      <c r="A584" t="s">
        <v>3376</v>
      </c>
      <c r="B584">
        <v>12.5344719</v>
      </c>
      <c r="C584">
        <v>102.00146700000001</v>
      </c>
    </row>
    <row r="585" spans="1:3" x14ac:dyDescent="0.25">
      <c r="A585" t="s">
        <v>3376</v>
      </c>
      <c r="B585">
        <v>17.3379984</v>
      </c>
      <c r="C585">
        <v>104.7896674</v>
      </c>
    </row>
    <row r="586" spans="1:3" x14ac:dyDescent="0.25">
      <c r="A586" t="s">
        <v>3376</v>
      </c>
      <c r="B586">
        <v>10.1458706</v>
      </c>
      <c r="C586">
        <v>99.096840700000001</v>
      </c>
    </row>
    <row r="587" spans="1:3" x14ac:dyDescent="0.25">
      <c r="A587" t="s">
        <v>3376</v>
      </c>
      <c r="B587">
        <v>10.1458706</v>
      </c>
      <c r="C587">
        <v>99.096840700000001</v>
      </c>
    </row>
    <row r="588" spans="1:3" x14ac:dyDescent="0.25">
      <c r="A588" t="s">
        <v>3376</v>
      </c>
      <c r="B588">
        <v>13.148388199999999</v>
      </c>
      <c r="C588">
        <v>99.960367899999994</v>
      </c>
    </row>
    <row r="589" spans="1:3" x14ac:dyDescent="0.25">
      <c r="A589" t="s">
        <v>3376</v>
      </c>
      <c r="B589">
        <v>12.555165300000001</v>
      </c>
      <c r="C589">
        <v>101.92035679999999</v>
      </c>
    </row>
    <row r="590" spans="1:3" x14ac:dyDescent="0.25">
      <c r="A590" t="s">
        <v>3376</v>
      </c>
      <c r="B590">
        <v>14.647784100000001</v>
      </c>
      <c r="C590">
        <v>104.6372958</v>
      </c>
    </row>
    <row r="591" spans="1:3" x14ac:dyDescent="0.25">
      <c r="A591" t="s">
        <v>3376</v>
      </c>
      <c r="B591">
        <v>16.1747871</v>
      </c>
      <c r="C591">
        <v>105.0084657</v>
      </c>
    </row>
    <row r="592" spans="1:3" x14ac:dyDescent="0.25">
      <c r="A592" t="s">
        <v>3376</v>
      </c>
      <c r="B592">
        <v>17.118310300000001</v>
      </c>
      <c r="C592">
        <v>104.7670181</v>
      </c>
    </row>
    <row r="593" spans="1:3" x14ac:dyDescent="0.25">
      <c r="A593" t="s">
        <v>3376</v>
      </c>
      <c r="B593">
        <v>15.8952618</v>
      </c>
      <c r="C593">
        <v>105.0124953</v>
      </c>
    </row>
    <row r="594" spans="1:3" x14ac:dyDescent="0.25">
      <c r="A594" t="s">
        <v>3376</v>
      </c>
      <c r="B594">
        <v>17.7700672</v>
      </c>
      <c r="C594">
        <v>102.1845914</v>
      </c>
    </row>
    <row r="595" spans="1:3" x14ac:dyDescent="0.25">
      <c r="A595" t="s">
        <v>3376</v>
      </c>
      <c r="B595">
        <v>12.8421991</v>
      </c>
      <c r="C595">
        <v>99.996215300000003</v>
      </c>
    </row>
    <row r="596" spans="1:3" x14ac:dyDescent="0.25">
      <c r="A596" t="s">
        <v>3376</v>
      </c>
      <c r="B596">
        <v>13.542056000000001</v>
      </c>
      <c r="C596">
        <v>100.9615161</v>
      </c>
    </row>
    <row r="597" spans="1:3" x14ac:dyDescent="0.25">
      <c r="A597" t="s">
        <v>3376</v>
      </c>
      <c r="B597">
        <v>12.623597999999999</v>
      </c>
      <c r="C597">
        <v>102.01216479999999</v>
      </c>
    </row>
    <row r="598" spans="1:3" x14ac:dyDescent="0.25">
      <c r="A598" t="s">
        <v>3376</v>
      </c>
      <c r="B598">
        <v>13.7521901</v>
      </c>
      <c r="C598">
        <v>102.2989479</v>
      </c>
    </row>
    <row r="599" spans="1:3" x14ac:dyDescent="0.25">
      <c r="A599" t="s">
        <v>3376</v>
      </c>
      <c r="B599">
        <v>15.133811700000001</v>
      </c>
      <c r="C599">
        <v>105.4516376</v>
      </c>
    </row>
    <row r="600" spans="1:3" x14ac:dyDescent="0.25">
      <c r="A600" t="s">
        <v>3376</v>
      </c>
      <c r="B600">
        <v>18.300082199999999</v>
      </c>
      <c r="C600">
        <v>103.30123089999999</v>
      </c>
    </row>
    <row r="601" spans="1:3" x14ac:dyDescent="0.25">
      <c r="A601" t="s">
        <v>3376</v>
      </c>
      <c r="B601">
        <v>18.018415099999999</v>
      </c>
      <c r="C601">
        <v>103.08280139999999</v>
      </c>
    </row>
    <row r="602" spans="1:3" x14ac:dyDescent="0.25">
      <c r="A602" t="s">
        <v>3376</v>
      </c>
      <c r="B602">
        <v>12.452767100000001</v>
      </c>
      <c r="C602">
        <v>99.9644756</v>
      </c>
    </row>
    <row r="603" spans="1:3" x14ac:dyDescent="0.25">
      <c r="A603" t="s">
        <v>3376</v>
      </c>
      <c r="B603">
        <v>13.4537548</v>
      </c>
      <c r="C603">
        <v>101.0239837</v>
      </c>
    </row>
    <row r="604" spans="1:3" x14ac:dyDescent="0.25">
      <c r="A604" t="s">
        <v>3376</v>
      </c>
      <c r="B604">
        <v>8.4249025999999994</v>
      </c>
      <c r="C604">
        <v>98.479835600000001</v>
      </c>
    </row>
    <row r="605" spans="1:3" x14ac:dyDescent="0.25">
      <c r="A605" t="s">
        <v>3376</v>
      </c>
      <c r="B605">
        <v>8.4249025999999994</v>
      </c>
      <c r="C605">
        <v>98.479835600000001</v>
      </c>
    </row>
    <row r="606" spans="1:3" x14ac:dyDescent="0.25">
      <c r="A606" t="s">
        <v>3376</v>
      </c>
      <c r="B606">
        <v>11.545423899999999</v>
      </c>
      <c r="C606">
        <v>99.630748100000005</v>
      </c>
    </row>
    <row r="607" spans="1:3" x14ac:dyDescent="0.25">
      <c r="A607" t="s">
        <v>3376</v>
      </c>
      <c r="B607">
        <v>9.6507027999999995</v>
      </c>
      <c r="C607">
        <v>98.968701100000004</v>
      </c>
    </row>
    <row r="608" spans="1:3" x14ac:dyDescent="0.25">
      <c r="A608" t="s">
        <v>3376</v>
      </c>
      <c r="B608">
        <v>9.2290028999999993</v>
      </c>
      <c r="C608">
        <v>98.380977999999999</v>
      </c>
    </row>
    <row r="609" spans="1:3" x14ac:dyDescent="0.25">
      <c r="A609" t="s">
        <v>3376</v>
      </c>
      <c r="B609">
        <v>8.7797205999999992</v>
      </c>
      <c r="C609">
        <v>98.704075000000003</v>
      </c>
    </row>
    <row r="610" spans="1:3" x14ac:dyDescent="0.25">
      <c r="A610" t="s">
        <v>3376</v>
      </c>
      <c r="B610">
        <v>8.5100817000000006</v>
      </c>
      <c r="C610">
        <v>98.333451400000001</v>
      </c>
    </row>
    <row r="611" spans="1:3" x14ac:dyDescent="0.25">
      <c r="A611" t="s">
        <v>3376</v>
      </c>
      <c r="B611">
        <v>8.5100817000000006</v>
      </c>
      <c r="C611">
        <v>98.333451400000001</v>
      </c>
    </row>
    <row r="612" spans="1:3" x14ac:dyDescent="0.25">
      <c r="A612" t="s">
        <v>3376</v>
      </c>
      <c r="B612">
        <v>8.3641199999999998</v>
      </c>
      <c r="C612">
        <v>98.750309999999999</v>
      </c>
    </row>
    <row r="613" spans="1:3" x14ac:dyDescent="0.25">
      <c r="A613" t="s">
        <v>3376</v>
      </c>
      <c r="B613">
        <v>8.2628831999999992</v>
      </c>
      <c r="C613">
        <v>98.806542100000001</v>
      </c>
    </row>
    <row r="614" spans="1:3" x14ac:dyDescent="0.25">
      <c r="A614" t="s">
        <v>3376</v>
      </c>
      <c r="B614">
        <v>8.1673273000000002</v>
      </c>
      <c r="C614">
        <v>98.880392499999999</v>
      </c>
    </row>
    <row r="615" spans="1:3" x14ac:dyDescent="0.25">
      <c r="A615" t="s">
        <v>3376</v>
      </c>
      <c r="B615">
        <v>8.1005000000000003</v>
      </c>
      <c r="C615">
        <v>98.885639999999995</v>
      </c>
    </row>
    <row r="616" spans="1:3" x14ac:dyDescent="0.25">
      <c r="A616" t="s">
        <v>3376</v>
      </c>
      <c r="B616">
        <v>7.8702199999999998</v>
      </c>
      <c r="C616">
        <v>99.163300000000007</v>
      </c>
    </row>
    <row r="617" spans="1:3" x14ac:dyDescent="0.25">
      <c r="A617" t="s">
        <v>3376</v>
      </c>
      <c r="B617">
        <v>6.3982010000000002</v>
      </c>
      <c r="C617">
        <v>101.82117940000001</v>
      </c>
    </row>
    <row r="618" spans="1:3" x14ac:dyDescent="0.25">
      <c r="A618" t="s">
        <v>3376</v>
      </c>
      <c r="B618">
        <v>6.8117856000000003</v>
      </c>
      <c r="C618">
        <v>101.1843887</v>
      </c>
    </row>
    <row r="619" spans="1:3" x14ac:dyDescent="0.25">
      <c r="A619" t="s">
        <v>3376</v>
      </c>
      <c r="B619">
        <v>7.7968397999999999</v>
      </c>
      <c r="C619">
        <v>100.3365398</v>
      </c>
    </row>
    <row r="620" spans="1:3" x14ac:dyDescent="0.25">
      <c r="A620" t="s">
        <v>3376</v>
      </c>
      <c r="B620">
        <v>8.6652789000000006</v>
      </c>
      <c r="C620">
        <v>99.923043399999997</v>
      </c>
    </row>
    <row r="621" spans="1:3" x14ac:dyDescent="0.25">
      <c r="A621" t="s">
        <v>3376</v>
      </c>
      <c r="B621">
        <v>9.0128368999999999</v>
      </c>
      <c r="C621">
        <v>99.857141600000006</v>
      </c>
    </row>
    <row r="622" spans="1:3" x14ac:dyDescent="0.25">
      <c r="A622" t="s">
        <v>3376</v>
      </c>
      <c r="B622">
        <v>9.6507027999999995</v>
      </c>
      <c r="C622">
        <v>98.968701100000004</v>
      </c>
    </row>
    <row r="623" spans="1:3" x14ac:dyDescent="0.25">
      <c r="A623" t="s">
        <v>3376</v>
      </c>
      <c r="B623">
        <v>12.942383899999999</v>
      </c>
      <c r="C623">
        <v>100.02711119999999</v>
      </c>
    </row>
    <row r="624" spans="1:3" x14ac:dyDescent="0.25">
      <c r="A624" t="s">
        <v>3376</v>
      </c>
      <c r="B624">
        <v>12.8853819</v>
      </c>
      <c r="C624">
        <v>99.911617899999996</v>
      </c>
    </row>
    <row r="625" spans="1:3" x14ac:dyDescent="0.25">
      <c r="A625" t="s">
        <v>3376</v>
      </c>
      <c r="B625">
        <v>13.452260000000001</v>
      </c>
      <c r="C625">
        <v>100.08427</v>
      </c>
    </row>
    <row r="626" spans="1:3" x14ac:dyDescent="0.25">
      <c r="A626" t="s">
        <v>3376</v>
      </c>
      <c r="B626">
        <v>13.53942</v>
      </c>
      <c r="C626">
        <v>100.23036</v>
      </c>
    </row>
    <row r="627" spans="1:3" x14ac:dyDescent="0.25">
      <c r="A627" t="s">
        <v>3376</v>
      </c>
      <c r="B627">
        <v>13.567513399999999</v>
      </c>
      <c r="C627">
        <v>100.2721647</v>
      </c>
    </row>
    <row r="628" spans="1:3" x14ac:dyDescent="0.25">
      <c r="A628" t="s">
        <v>3376</v>
      </c>
      <c r="B628">
        <v>13.534467299999999</v>
      </c>
      <c r="C628">
        <v>100.6585974</v>
      </c>
    </row>
    <row r="629" spans="1:3" x14ac:dyDescent="0.25">
      <c r="A629" t="s">
        <v>3376</v>
      </c>
      <c r="B629">
        <v>13.571196499999999</v>
      </c>
      <c r="C629">
        <v>100.64876870000001</v>
      </c>
    </row>
    <row r="630" spans="1:3" x14ac:dyDescent="0.25">
      <c r="A630" t="s">
        <v>3376</v>
      </c>
      <c r="B630">
        <v>13.4985667</v>
      </c>
      <c r="C630">
        <v>100.8162583</v>
      </c>
    </row>
    <row r="631" spans="1:3" x14ac:dyDescent="0.25">
      <c r="A631" t="s">
        <v>3376</v>
      </c>
      <c r="B631">
        <v>13.518087599999999</v>
      </c>
      <c r="C631">
        <v>100.9668796</v>
      </c>
    </row>
    <row r="632" spans="1:3" x14ac:dyDescent="0.25">
      <c r="A632" t="s">
        <v>3376</v>
      </c>
      <c r="B632">
        <v>13.5436733</v>
      </c>
      <c r="C632">
        <v>100.9619725</v>
      </c>
    </row>
    <row r="633" spans="1:3" x14ac:dyDescent="0.25">
      <c r="A633" t="s">
        <v>3376</v>
      </c>
      <c r="B633">
        <v>13.0125153</v>
      </c>
      <c r="C633">
        <v>100.93073130000001</v>
      </c>
    </row>
    <row r="634" spans="1:3" x14ac:dyDescent="0.25">
      <c r="A634" t="s">
        <v>3376</v>
      </c>
      <c r="B634">
        <v>12.714570800000001</v>
      </c>
      <c r="C634">
        <v>100.9855668</v>
      </c>
    </row>
    <row r="635" spans="1:3" x14ac:dyDescent="0.25">
      <c r="A635" t="s">
        <v>3376</v>
      </c>
      <c r="B635">
        <v>12.684127200000001</v>
      </c>
      <c r="C635">
        <v>100.89807329999999</v>
      </c>
    </row>
    <row r="636" spans="1:3" x14ac:dyDescent="0.25">
      <c r="A636" t="s">
        <v>3376</v>
      </c>
      <c r="B636">
        <v>12.7621188</v>
      </c>
      <c r="C636">
        <v>101.70351580000001</v>
      </c>
    </row>
    <row r="637" spans="1:3" x14ac:dyDescent="0.25">
      <c r="A637" t="s">
        <v>3376</v>
      </c>
      <c r="B637">
        <v>12.562711</v>
      </c>
      <c r="C637">
        <v>102.1153302</v>
      </c>
    </row>
    <row r="638" spans="1:3" x14ac:dyDescent="0.25">
      <c r="A638" t="s">
        <v>3376</v>
      </c>
      <c r="B638">
        <v>12.310264</v>
      </c>
      <c r="C638">
        <v>102.3944134</v>
      </c>
    </row>
    <row r="639" spans="1:3" x14ac:dyDescent="0.25">
      <c r="A639" t="s">
        <v>3376</v>
      </c>
      <c r="B639">
        <v>12.259599700000001</v>
      </c>
      <c r="C639">
        <v>102.5259526</v>
      </c>
    </row>
    <row r="640" spans="1:3" x14ac:dyDescent="0.25">
      <c r="A640" t="s">
        <v>3376</v>
      </c>
      <c r="B640">
        <v>13.3016977</v>
      </c>
      <c r="C640">
        <v>102.1702715</v>
      </c>
    </row>
    <row r="641" spans="1:3" x14ac:dyDescent="0.25">
      <c r="A641" t="s">
        <v>3376</v>
      </c>
      <c r="B641">
        <v>13.831091499999999</v>
      </c>
      <c r="C641">
        <v>102.6063365</v>
      </c>
    </row>
    <row r="642" spans="1:3" x14ac:dyDescent="0.25">
      <c r="A642" t="s">
        <v>3376</v>
      </c>
      <c r="B642">
        <v>13.840613400000001</v>
      </c>
      <c r="C642">
        <v>102.6253693</v>
      </c>
    </row>
    <row r="643" spans="1:3" x14ac:dyDescent="0.25">
      <c r="A643" t="s">
        <v>3376</v>
      </c>
      <c r="B643">
        <v>13.9435764</v>
      </c>
      <c r="C643">
        <v>102.54389020000001</v>
      </c>
    </row>
    <row r="644" spans="1:3" x14ac:dyDescent="0.25">
      <c r="A644" t="s">
        <v>3376</v>
      </c>
      <c r="B644">
        <v>14.0719598</v>
      </c>
      <c r="C644">
        <v>102.8127752</v>
      </c>
    </row>
    <row r="645" spans="1:3" x14ac:dyDescent="0.25">
      <c r="A645" t="s">
        <v>3376</v>
      </c>
      <c r="B645">
        <v>14.6002262</v>
      </c>
      <c r="C645">
        <v>103.07382610000001</v>
      </c>
    </row>
    <row r="646" spans="1:3" x14ac:dyDescent="0.25">
      <c r="A646" t="s">
        <v>3376</v>
      </c>
      <c r="B646">
        <v>14.595008200000001</v>
      </c>
      <c r="C646">
        <v>103.4049445</v>
      </c>
    </row>
    <row r="647" spans="1:3" x14ac:dyDescent="0.25">
      <c r="A647" t="s">
        <v>3376</v>
      </c>
      <c r="B647">
        <v>14.649590399999999</v>
      </c>
      <c r="C647">
        <v>103.7773031</v>
      </c>
    </row>
    <row r="648" spans="1:3" x14ac:dyDescent="0.25">
      <c r="A648" t="s">
        <v>3376</v>
      </c>
      <c r="B648">
        <v>15.1550923</v>
      </c>
      <c r="C648">
        <v>105.2452598</v>
      </c>
    </row>
    <row r="649" spans="1:3" x14ac:dyDescent="0.25">
      <c r="A649" t="s">
        <v>3376</v>
      </c>
      <c r="B649">
        <v>15.7900434</v>
      </c>
      <c r="C649">
        <v>104.9931694</v>
      </c>
    </row>
    <row r="650" spans="1:3" x14ac:dyDescent="0.25">
      <c r="A650" t="s">
        <v>3376</v>
      </c>
      <c r="B650">
        <v>16.0381289</v>
      </c>
      <c r="C650">
        <v>105.217574</v>
      </c>
    </row>
    <row r="651" spans="1:3" x14ac:dyDescent="0.25">
      <c r="A651" t="s">
        <v>3376</v>
      </c>
      <c r="B651">
        <v>16.036463699999999</v>
      </c>
      <c r="C651">
        <v>104.6664133</v>
      </c>
    </row>
    <row r="652" spans="1:3" x14ac:dyDescent="0.25">
      <c r="A652" t="s">
        <v>3376</v>
      </c>
      <c r="B652">
        <v>16.729114899999999</v>
      </c>
      <c r="C652">
        <v>104.7490272</v>
      </c>
    </row>
    <row r="653" spans="1:3" x14ac:dyDescent="0.25">
      <c r="A653" t="s">
        <v>3376</v>
      </c>
      <c r="B653">
        <v>17.423286300000001</v>
      </c>
      <c r="C653">
        <v>104.7660522</v>
      </c>
    </row>
    <row r="654" spans="1:3" x14ac:dyDescent="0.25">
      <c r="A654" t="s">
        <v>3376</v>
      </c>
      <c r="B654">
        <v>17.767843599999999</v>
      </c>
      <c r="C654">
        <v>104.2792295</v>
      </c>
    </row>
    <row r="655" spans="1:3" x14ac:dyDescent="0.25">
      <c r="A655" t="s">
        <v>3376</v>
      </c>
      <c r="B655">
        <v>18.063293000000002</v>
      </c>
      <c r="C655">
        <v>102.2674221</v>
      </c>
    </row>
    <row r="656" spans="1:3" x14ac:dyDescent="0.25">
      <c r="A656" t="s">
        <v>3376</v>
      </c>
      <c r="B656">
        <v>13.190785999999999</v>
      </c>
      <c r="C656">
        <v>99.991111399999994</v>
      </c>
    </row>
    <row r="657" spans="1:3" x14ac:dyDescent="0.25">
      <c r="A657" t="s">
        <v>3376</v>
      </c>
      <c r="B657">
        <v>16.878961700000001</v>
      </c>
      <c r="C657">
        <v>104.7403499</v>
      </c>
    </row>
    <row r="658" spans="1:3" x14ac:dyDescent="0.25">
      <c r="A658" t="s">
        <v>3376</v>
      </c>
      <c r="B658">
        <v>13.289198000000001</v>
      </c>
      <c r="C658">
        <v>102.30236669999999</v>
      </c>
    </row>
    <row r="659" spans="1:3" x14ac:dyDescent="0.25">
      <c r="A659" t="s">
        <v>3376</v>
      </c>
      <c r="B659">
        <v>13.008232599999999</v>
      </c>
      <c r="C659">
        <v>100.0575927</v>
      </c>
    </row>
    <row r="660" spans="1:3" x14ac:dyDescent="0.25">
      <c r="A660" t="s">
        <v>3376</v>
      </c>
      <c r="B660">
        <v>10.399984</v>
      </c>
      <c r="C660">
        <v>99.200081900000001</v>
      </c>
    </row>
    <row r="661" spans="1:3" x14ac:dyDescent="0.25">
      <c r="A661" t="s">
        <v>3376</v>
      </c>
      <c r="B661">
        <v>14.755725</v>
      </c>
      <c r="C661">
        <v>104.4366807</v>
      </c>
    </row>
    <row r="662" spans="1:3" x14ac:dyDescent="0.25">
      <c r="A662" t="s">
        <v>3376</v>
      </c>
      <c r="B662">
        <v>13.577895</v>
      </c>
      <c r="C662">
        <v>100.30475819999999</v>
      </c>
    </row>
    <row r="663" spans="1:3" x14ac:dyDescent="0.25">
      <c r="A663" t="s">
        <v>3376</v>
      </c>
      <c r="B663">
        <v>13.6025896</v>
      </c>
      <c r="C663">
        <v>100.7045091</v>
      </c>
    </row>
    <row r="664" spans="1:3" x14ac:dyDescent="0.25">
      <c r="A664" t="s">
        <v>3376</v>
      </c>
      <c r="B664">
        <v>17.870054199999998</v>
      </c>
      <c r="C664">
        <v>102.56943630000001</v>
      </c>
    </row>
    <row r="665" spans="1:3" x14ac:dyDescent="0.25">
      <c r="A665" t="s">
        <v>3376</v>
      </c>
      <c r="B665">
        <v>12.5727952</v>
      </c>
      <c r="C665">
        <v>101.9157883</v>
      </c>
    </row>
    <row r="666" spans="1:3" x14ac:dyDescent="0.25">
      <c r="A666" t="s">
        <v>3376</v>
      </c>
      <c r="B666">
        <v>17.573098999999999</v>
      </c>
      <c r="C666">
        <v>104.5972563</v>
      </c>
    </row>
    <row r="667" spans="1:3" x14ac:dyDescent="0.25">
      <c r="A667" t="s">
        <v>3376</v>
      </c>
      <c r="B667">
        <v>10.6650101</v>
      </c>
      <c r="C667">
        <v>99.184274900000005</v>
      </c>
    </row>
    <row r="668" spans="1:3" x14ac:dyDescent="0.25">
      <c r="A668" t="s">
        <v>3376</v>
      </c>
      <c r="B668">
        <v>13.220852000000001</v>
      </c>
      <c r="C668">
        <v>100.96186710000001</v>
      </c>
    </row>
    <row r="669" spans="1:3" x14ac:dyDescent="0.25">
      <c r="A669" t="s">
        <v>3376</v>
      </c>
      <c r="B669">
        <v>12.572782399999999</v>
      </c>
      <c r="C669">
        <v>101.9161259</v>
      </c>
    </row>
    <row r="670" spans="1:3" x14ac:dyDescent="0.25">
      <c r="A670" t="s">
        <v>3376</v>
      </c>
      <c r="B670">
        <v>16.092575799999999</v>
      </c>
      <c r="C670">
        <v>105.0448054</v>
      </c>
    </row>
    <row r="671" spans="1:3" x14ac:dyDescent="0.25">
      <c r="A671" t="s">
        <v>3376</v>
      </c>
      <c r="B671">
        <v>6.8494237</v>
      </c>
      <c r="C671">
        <v>101.25666390000001</v>
      </c>
    </row>
    <row r="672" spans="1:3" x14ac:dyDescent="0.25">
      <c r="A672" t="s">
        <v>3376</v>
      </c>
      <c r="B672">
        <v>12.700509800000001</v>
      </c>
      <c r="C672">
        <v>101.7962254</v>
      </c>
    </row>
    <row r="673" spans="1:3" x14ac:dyDescent="0.25">
      <c r="A673" t="s">
        <v>3376</v>
      </c>
      <c r="B673">
        <v>13.5101838</v>
      </c>
      <c r="C673">
        <v>100.80929639999999</v>
      </c>
    </row>
    <row r="674" spans="1:3" x14ac:dyDescent="0.25">
      <c r="A674" t="s">
        <v>3376</v>
      </c>
      <c r="B674">
        <v>12.989202000000001</v>
      </c>
      <c r="C674">
        <v>100.92492439999999</v>
      </c>
    </row>
    <row r="675" spans="1:3" x14ac:dyDescent="0.25">
      <c r="A675" t="s">
        <v>3376</v>
      </c>
      <c r="B675">
        <v>12.691617000000001</v>
      </c>
      <c r="C675">
        <v>101.2032861</v>
      </c>
    </row>
    <row r="676" spans="1:3" x14ac:dyDescent="0.25">
      <c r="A676" t="s">
        <v>3376</v>
      </c>
      <c r="B676">
        <v>12.654623300000001</v>
      </c>
      <c r="C676">
        <v>101.3340427</v>
      </c>
    </row>
    <row r="677" spans="1:3" x14ac:dyDescent="0.25">
      <c r="A677" t="s">
        <v>3376</v>
      </c>
      <c r="B677">
        <v>12.464891</v>
      </c>
      <c r="C677">
        <v>102.212892</v>
      </c>
    </row>
    <row r="678" spans="1:3" x14ac:dyDescent="0.25">
      <c r="A678" t="s">
        <v>3376</v>
      </c>
      <c r="B678">
        <v>6.8037017999999998</v>
      </c>
      <c r="C678">
        <v>101.1333041</v>
      </c>
    </row>
    <row r="679" spans="1:3" x14ac:dyDescent="0.25">
      <c r="A679" t="s">
        <v>3376</v>
      </c>
      <c r="B679">
        <v>17.875531800000001</v>
      </c>
      <c r="C679">
        <v>102.74207130000001</v>
      </c>
    </row>
    <row r="680" spans="1:3" x14ac:dyDescent="0.25">
      <c r="A680" t="s">
        <v>3376</v>
      </c>
      <c r="B680">
        <v>17.780075400000001</v>
      </c>
      <c r="C680">
        <v>104.2427204</v>
      </c>
    </row>
    <row r="681" spans="1:3" x14ac:dyDescent="0.25">
      <c r="A681" t="s">
        <v>3376</v>
      </c>
      <c r="B681">
        <v>7.1509938999999996</v>
      </c>
      <c r="C681">
        <v>100.5981417</v>
      </c>
    </row>
    <row r="682" spans="1:3" x14ac:dyDescent="0.25">
      <c r="A682" t="s">
        <v>3376</v>
      </c>
      <c r="B682">
        <v>13.50525</v>
      </c>
      <c r="C682">
        <v>100.97799999999999</v>
      </c>
    </row>
    <row r="683" spans="1:3" x14ac:dyDescent="0.25">
      <c r="A683" t="s">
        <v>3376</v>
      </c>
      <c r="B683">
        <v>13.44778</v>
      </c>
      <c r="C683">
        <v>100.99954</v>
      </c>
    </row>
    <row r="684" spans="1:3" x14ac:dyDescent="0.25">
      <c r="A684" t="s">
        <v>3376</v>
      </c>
      <c r="B684">
        <v>12.464741099999999</v>
      </c>
      <c r="C684">
        <v>102.2129422</v>
      </c>
    </row>
    <row r="685" spans="1:3" x14ac:dyDescent="0.25">
      <c r="A685" t="s">
        <v>3376</v>
      </c>
      <c r="B685">
        <v>9.1875779000000009</v>
      </c>
      <c r="C685">
        <v>99.139285900000004</v>
      </c>
    </row>
    <row r="686" spans="1:3" x14ac:dyDescent="0.25">
      <c r="A686" t="s">
        <v>3376</v>
      </c>
      <c r="B686">
        <v>12.378645199999999</v>
      </c>
      <c r="C686">
        <v>102.3784003</v>
      </c>
    </row>
    <row r="687" spans="1:3" x14ac:dyDescent="0.25">
      <c r="A687" t="s">
        <v>3376</v>
      </c>
      <c r="B687">
        <v>14.687099999999999</v>
      </c>
      <c r="C687">
        <v>104.37782</v>
      </c>
    </row>
    <row r="688" spans="1:3" x14ac:dyDescent="0.25">
      <c r="A688" t="s">
        <v>3376</v>
      </c>
      <c r="B688">
        <v>13.191280000000001</v>
      </c>
      <c r="C688">
        <v>100.99985</v>
      </c>
    </row>
    <row r="689" spans="1:3" x14ac:dyDescent="0.25">
      <c r="A689" t="s">
        <v>3376</v>
      </c>
      <c r="B689">
        <v>12.71856</v>
      </c>
      <c r="C689">
        <v>101.04148000000001</v>
      </c>
    </row>
    <row r="690" spans="1:3" x14ac:dyDescent="0.25">
      <c r="A690" t="s">
        <v>3376</v>
      </c>
      <c r="B690">
        <v>13.4198807</v>
      </c>
      <c r="C690">
        <v>100.0319131</v>
      </c>
    </row>
    <row r="691" spans="1:3" x14ac:dyDescent="0.25">
      <c r="A691" t="s">
        <v>3376</v>
      </c>
      <c r="B691">
        <v>9.2257767000000008</v>
      </c>
      <c r="C691">
        <v>99.858163200000007</v>
      </c>
    </row>
    <row r="692" spans="1:3" x14ac:dyDescent="0.25">
      <c r="A692" t="s">
        <v>3376</v>
      </c>
      <c r="B692">
        <v>13.146081000000001</v>
      </c>
      <c r="C692">
        <v>100.91624400000001</v>
      </c>
    </row>
    <row r="693" spans="1:3" x14ac:dyDescent="0.25">
      <c r="A693" t="s">
        <v>3376</v>
      </c>
      <c r="B693">
        <v>17.730743100000002</v>
      </c>
      <c r="C693">
        <v>104.00134610000001</v>
      </c>
    </row>
    <row r="694" spans="1:3" x14ac:dyDescent="0.25">
      <c r="A694" t="s">
        <v>3376</v>
      </c>
      <c r="B694">
        <v>12.688223300000001</v>
      </c>
      <c r="C694">
        <v>101.1650568</v>
      </c>
    </row>
    <row r="695" spans="1:3" x14ac:dyDescent="0.25">
      <c r="A695" t="s">
        <v>3376</v>
      </c>
      <c r="B695">
        <v>13.2968966</v>
      </c>
      <c r="C695">
        <v>100.92123460000001</v>
      </c>
    </row>
    <row r="696" spans="1:3" x14ac:dyDescent="0.25">
      <c r="A696" t="s">
        <v>3376</v>
      </c>
      <c r="B696">
        <v>17.956954</v>
      </c>
      <c r="C696">
        <v>104.214215</v>
      </c>
    </row>
    <row r="697" spans="1:3" x14ac:dyDescent="0.25">
      <c r="A697" t="s">
        <v>3376</v>
      </c>
      <c r="B697">
        <v>13.5607068</v>
      </c>
      <c r="C697">
        <v>100.29358929999999</v>
      </c>
    </row>
    <row r="698" spans="1:3" x14ac:dyDescent="0.25">
      <c r="A698" t="s">
        <v>3376</v>
      </c>
      <c r="B698">
        <v>16.0411331</v>
      </c>
      <c r="C698">
        <v>105.1970559</v>
      </c>
    </row>
    <row r="699" spans="1:3" x14ac:dyDescent="0.25">
      <c r="A699" t="s">
        <v>3376</v>
      </c>
      <c r="B699">
        <v>12.6714717</v>
      </c>
      <c r="C699">
        <v>101.04561390000001</v>
      </c>
    </row>
    <row r="700" spans="1:3" x14ac:dyDescent="0.25">
      <c r="A700" t="s">
        <v>3376</v>
      </c>
      <c r="B700">
        <v>13.003967400000001</v>
      </c>
      <c r="C700">
        <v>102.4598945</v>
      </c>
    </row>
    <row r="701" spans="1:3" x14ac:dyDescent="0.25">
      <c r="A701" t="s">
        <v>3376</v>
      </c>
      <c r="B701">
        <v>6.5925513000000002</v>
      </c>
      <c r="C701">
        <v>99.960620199999994</v>
      </c>
    </row>
    <row r="702" spans="1:3" x14ac:dyDescent="0.25">
      <c r="A702" t="s">
        <v>3376</v>
      </c>
      <c r="B702">
        <v>10.669090000000001</v>
      </c>
      <c r="C702">
        <v>99.202198999999993</v>
      </c>
    </row>
    <row r="703" spans="1:3" x14ac:dyDescent="0.25">
      <c r="A703" t="s">
        <v>3376</v>
      </c>
      <c r="B703">
        <v>10.669090000000001</v>
      </c>
      <c r="C703">
        <v>99.202198999999993</v>
      </c>
    </row>
    <row r="704" spans="1:3" x14ac:dyDescent="0.25">
      <c r="A704" t="s">
        <v>3376</v>
      </c>
      <c r="B704">
        <v>7.8839312000000001</v>
      </c>
      <c r="C704">
        <v>100.2096193</v>
      </c>
    </row>
    <row r="705" spans="1:3" x14ac:dyDescent="0.25">
      <c r="A705" t="s">
        <v>3376</v>
      </c>
      <c r="B705">
        <v>6.5065271999999998</v>
      </c>
      <c r="C705">
        <v>101.6573199</v>
      </c>
    </row>
    <row r="706" spans="1:3" x14ac:dyDescent="0.25">
      <c r="A706" t="s">
        <v>3376</v>
      </c>
      <c r="B706">
        <v>14.463797</v>
      </c>
      <c r="C706">
        <v>103.64941880000001</v>
      </c>
    </row>
    <row r="707" spans="1:3" x14ac:dyDescent="0.25">
      <c r="A707" t="s">
        <v>3376</v>
      </c>
      <c r="B707">
        <v>14.488705</v>
      </c>
      <c r="C707">
        <v>103.575982</v>
      </c>
    </row>
    <row r="708" spans="1:3" x14ac:dyDescent="0.25">
      <c r="A708" t="s">
        <v>3376</v>
      </c>
      <c r="B708">
        <v>14.654973699999999</v>
      </c>
      <c r="C708">
        <v>104.2276825</v>
      </c>
    </row>
    <row r="709" spans="1:3" x14ac:dyDescent="0.25">
      <c r="A709" t="s">
        <v>3376</v>
      </c>
      <c r="B709">
        <v>16.852817399999999</v>
      </c>
      <c r="C709">
        <v>104.6811998</v>
      </c>
    </row>
    <row r="710" spans="1:3" x14ac:dyDescent="0.25">
      <c r="A710" t="s">
        <v>3376</v>
      </c>
      <c r="B710">
        <v>12.649574400000001</v>
      </c>
      <c r="C710">
        <v>101.3452869</v>
      </c>
    </row>
    <row r="711" spans="1:3" x14ac:dyDescent="0.25">
      <c r="A711" t="s">
        <v>3376</v>
      </c>
      <c r="B711">
        <v>9.5577290000000001</v>
      </c>
      <c r="C711">
        <v>99.209895000000003</v>
      </c>
    </row>
    <row r="712" spans="1:3" x14ac:dyDescent="0.25">
      <c r="A712" t="s">
        <v>3376</v>
      </c>
      <c r="B712">
        <v>12.664322500000001</v>
      </c>
      <c r="C712">
        <v>101.2716391</v>
      </c>
    </row>
    <row r="713" spans="1:3" x14ac:dyDescent="0.25">
      <c r="A713" t="s">
        <v>3376</v>
      </c>
      <c r="B713">
        <v>7.3290392000000004</v>
      </c>
      <c r="C713">
        <v>100.3079056</v>
      </c>
    </row>
    <row r="714" spans="1:3" x14ac:dyDescent="0.25">
      <c r="A714" t="s">
        <v>3376</v>
      </c>
      <c r="B714">
        <v>7.3279623000000003</v>
      </c>
      <c r="C714">
        <v>100.30725579999999</v>
      </c>
    </row>
    <row r="715" spans="1:3" x14ac:dyDescent="0.25">
      <c r="A715" t="s">
        <v>3376</v>
      </c>
      <c r="B715">
        <v>7.6051447000000003</v>
      </c>
      <c r="C715">
        <v>100.0678224</v>
      </c>
    </row>
    <row r="716" spans="1:3" x14ac:dyDescent="0.25">
      <c r="A716" t="s">
        <v>3376</v>
      </c>
      <c r="B716">
        <v>7.6037353000000003</v>
      </c>
      <c r="C716">
        <v>100.0549968</v>
      </c>
    </row>
    <row r="717" spans="1:3" x14ac:dyDescent="0.25">
      <c r="A717" t="s">
        <v>3376</v>
      </c>
      <c r="B717">
        <v>13.5052203</v>
      </c>
      <c r="C717">
        <v>100.73479020000001</v>
      </c>
    </row>
    <row r="718" spans="1:3" x14ac:dyDescent="0.25">
      <c r="A718" t="s">
        <v>3376</v>
      </c>
      <c r="B718">
        <v>10.4824573</v>
      </c>
      <c r="C718">
        <v>99.201134600000003</v>
      </c>
    </row>
    <row r="719" spans="1:3" x14ac:dyDescent="0.25">
      <c r="A719" t="s">
        <v>3376</v>
      </c>
      <c r="B719">
        <v>17.925969800000001</v>
      </c>
      <c r="C719">
        <v>102.7874637</v>
      </c>
    </row>
    <row r="720" spans="1:3" x14ac:dyDescent="0.25">
      <c r="A720" t="s">
        <v>3376</v>
      </c>
      <c r="B720">
        <v>16.584803300000001</v>
      </c>
      <c r="C720">
        <v>104.72036369999999</v>
      </c>
    </row>
    <row r="721" spans="1:3" x14ac:dyDescent="0.25">
      <c r="A721" t="s">
        <v>3376</v>
      </c>
      <c r="B721">
        <v>13.6057892</v>
      </c>
      <c r="C721">
        <v>100.6912648</v>
      </c>
    </row>
    <row r="722" spans="1:3" x14ac:dyDescent="0.25">
      <c r="A722" t="s">
        <v>3376</v>
      </c>
      <c r="B722">
        <v>16.813787999999999</v>
      </c>
      <c r="C722">
        <v>104.5357017</v>
      </c>
    </row>
    <row r="723" spans="1:3" x14ac:dyDescent="0.25">
      <c r="A723" t="s">
        <v>3376</v>
      </c>
      <c r="B723">
        <v>9.1483439999999998</v>
      </c>
      <c r="C723">
        <v>99.383397000000002</v>
      </c>
    </row>
    <row r="724" spans="1:3" x14ac:dyDescent="0.25">
      <c r="A724" t="s">
        <v>3376</v>
      </c>
      <c r="B724">
        <v>7.0059800000000001</v>
      </c>
      <c r="C724">
        <v>100.462029</v>
      </c>
    </row>
    <row r="725" spans="1:3" x14ac:dyDescent="0.25">
      <c r="A725" t="s">
        <v>3376</v>
      </c>
      <c r="B725">
        <v>13.431810499999999</v>
      </c>
      <c r="C725">
        <v>101.03619140000001</v>
      </c>
    </row>
    <row r="726" spans="1:3" x14ac:dyDescent="0.25">
      <c r="A726" t="s">
        <v>3376</v>
      </c>
      <c r="B726">
        <v>12.263156</v>
      </c>
      <c r="C726">
        <v>102.502021</v>
      </c>
    </row>
    <row r="727" spans="1:3" x14ac:dyDescent="0.25">
      <c r="A727" t="s">
        <v>3376</v>
      </c>
      <c r="B727">
        <v>8.4773411999999997</v>
      </c>
      <c r="C727">
        <v>99.962849800000001</v>
      </c>
    </row>
    <row r="728" spans="1:3" x14ac:dyDescent="0.25">
      <c r="A728" t="s">
        <v>3376</v>
      </c>
      <c r="B728">
        <v>13.4478022</v>
      </c>
      <c r="C728">
        <v>100.9995658</v>
      </c>
    </row>
    <row r="729" spans="1:3" x14ac:dyDescent="0.25">
      <c r="A729" t="s">
        <v>3376</v>
      </c>
      <c r="B729">
        <v>17.886279999999999</v>
      </c>
      <c r="C729">
        <v>102.756518</v>
      </c>
    </row>
    <row r="730" spans="1:3" x14ac:dyDescent="0.25">
      <c r="A730" t="s">
        <v>3376</v>
      </c>
      <c r="B730">
        <v>14.701371999999999</v>
      </c>
      <c r="C730">
        <v>104.7883415</v>
      </c>
    </row>
    <row r="731" spans="1:3" x14ac:dyDescent="0.25">
      <c r="A731" t="s">
        <v>3376</v>
      </c>
      <c r="B731">
        <v>9.7592674000000006</v>
      </c>
      <c r="C731">
        <v>99.034997700000005</v>
      </c>
    </row>
    <row r="732" spans="1:3" x14ac:dyDescent="0.25">
      <c r="A732" t="s">
        <v>3376</v>
      </c>
      <c r="B732">
        <v>9.4722203999999994</v>
      </c>
      <c r="C732">
        <v>99.057108900000003</v>
      </c>
    </row>
    <row r="733" spans="1:3" x14ac:dyDescent="0.25">
      <c r="A733" t="s">
        <v>3376</v>
      </c>
      <c r="B733">
        <v>9.3768919999999998</v>
      </c>
      <c r="C733">
        <v>98.419460000000001</v>
      </c>
    </row>
    <row r="734" spans="1:3" x14ac:dyDescent="0.25">
      <c r="A734" t="s">
        <v>3376</v>
      </c>
      <c r="B734">
        <v>12.799105000000001</v>
      </c>
      <c r="C734">
        <v>99.971899899999997</v>
      </c>
    </row>
    <row r="735" spans="1:3" x14ac:dyDescent="0.25">
      <c r="A735" t="s">
        <v>3376</v>
      </c>
      <c r="B735">
        <v>8.4453630000000004</v>
      </c>
      <c r="C735">
        <v>98.522467899999995</v>
      </c>
    </row>
    <row r="736" spans="1:3" x14ac:dyDescent="0.25">
      <c r="A736" t="s">
        <v>3376</v>
      </c>
      <c r="B736">
        <v>8.4453630000000004</v>
      </c>
      <c r="C736">
        <v>98.522467899999995</v>
      </c>
    </row>
    <row r="737" spans="1:3" x14ac:dyDescent="0.25">
      <c r="A737" t="s">
        <v>3376</v>
      </c>
      <c r="B737">
        <v>7.2080250000000001</v>
      </c>
      <c r="C737">
        <v>99.716804999999994</v>
      </c>
    </row>
    <row r="738" spans="1:3" x14ac:dyDescent="0.25">
      <c r="A738" t="s">
        <v>3376</v>
      </c>
      <c r="B738">
        <v>5.7874401000000004</v>
      </c>
      <c r="C738">
        <v>101.0716633</v>
      </c>
    </row>
    <row r="739" spans="1:3" x14ac:dyDescent="0.25">
      <c r="A739" t="s">
        <v>3376</v>
      </c>
      <c r="B739">
        <v>14.621279899999999</v>
      </c>
      <c r="C739">
        <v>103.862837</v>
      </c>
    </row>
    <row r="740" spans="1:3" x14ac:dyDescent="0.25">
      <c r="A740" t="s">
        <v>3376</v>
      </c>
      <c r="B740">
        <v>8.6736450000000005</v>
      </c>
      <c r="C740">
        <v>99.924139999999994</v>
      </c>
    </row>
    <row r="741" spans="1:3" x14ac:dyDescent="0.25">
      <c r="A741" t="s">
        <v>3376</v>
      </c>
      <c r="B741">
        <v>8.0432562999999995</v>
      </c>
      <c r="C741">
        <v>100.2985936</v>
      </c>
    </row>
    <row r="742" spans="1:3" x14ac:dyDescent="0.25">
      <c r="A742" t="s">
        <v>3376</v>
      </c>
      <c r="B742">
        <v>9.913449</v>
      </c>
      <c r="C742">
        <v>99.060547</v>
      </c>
    </row>
    <row r="743" spans="1:3" x14ac:dyDescent="0.25">
      <c r="A743" t="s">
        <v>3376</v>
      </c>
      <c r="B743">
        <v>9.7924749999999996</v>
      </c>
      <c r="C743">
        <v>98.780368999999993</v>
      </c>
    </row>
    <row r="744" spans="1:3" x14ac:dyDescent="0.25">
      <c r="A744" t="s">
        <v>3376</v>
      </c>
      <c r="B744">
        <v>9.9509304000000007</v>
      </c>
      <c r="C744">
        <v>99.072093899999999</v>
      </c>
    </row>
    <row r="745" spans="1:3" x14ac:dyDescent="0.25">
      <c r="A745" t="s">
        <v>3376</v>
      </c>
      <c r="B745">
        <v>9.9133344999999995</v>
      </c>
      <c r="C745">
        <v>99.057108900000003</v>
      </c>
    </row>
    <row r="746" spans="1:3" x14ac:dyDescent="0.25">
      <c r="A746" t="s">
        <v>3376</v>
      </c>
      <c r="B746">
        <v>7.6166932000000003</v>
      </c>
      <c r="C746">
        <v>100.074051</v>
      </c>
    </row>
    <row r="747" spans="1:3" x14ac:dyDescent="0.25">
      <c r="A747" t="s">
        <v>3376</v>
      </c>
      <c r="B747">
        <v>12.379020000000001</v>
      </c>
      <c r="C747">
        <v>102.37812</v>
      </c>
    </row>
    <row r="748" spans="1:3" x14ac:dyDescent="0.25">
      <c r="A748" t="s">
        <v>3376</v>
      </c>
      <c r="B748">
        <v>8.0517830000000004</v>
      </c>
      <c r="C748">
        <v>100.228393</v>
      </c>
    </row>
    <row r="749" spans="1:3" x14ac:dyDescent="0.25">
      <c r="A749" t="s">
        <v>3376</v>
      </c>
      <c r="B749">
        <v>6.8771244999999999</v>
      </c>
      <c r="C749">
        <v>100.14791820000001</v>
      </c>
    </row>
    <row r="750" spans="1:3" x14ac:dyDescent="0.25">
      <c r="A750" t="s">
        <v>3376</v>
      </c>
      <c r="B750">
        <v>12.371776499999999</v>
      </c>
      <c r="C750">
        <v>102.3883972</v>
      </c>
    </row>
    <row r="751" spans="1:3" x14ac:dyDescent="0.25">
      <c r="A751" t="s">
        <v>3376</v>
      </c>
      <c r="B751">
        <v>16.534385199999999</v>
      </c>
      <c r="C751">
        <v>104.7309939</v>
      </c>
    </row>
    <row r="752" spans="1:3" x14ac:dyDescent="0.25">
      <c r="A752" t="s">
        <v>3376</v>
      </c>
      <c r="B752">
        <v>9.1961720000000007</v>
      </c>
      <c r="C752">
        <v>98.407763000000003</v>
      </c>
    </row>
    <row r="753" spans="1:3" x14ac:dyDescent="0.25">
      <c r="A753" t="s">
        <v>3376</v>
      </c>
      <c r="B753">
        <v>7.3811111</v>
      </c>
      <c r="C753">
        <v>100.1144444</v>
      </c>
    </row>
    <row r="754" spans="1:3" x14ac:dyDescent="0.25">
      <c r="A754" t="s">
        <v>3376</v>
      </c>
      <c r="B754">
        <v>7.9102069999999998</v>
      </c>
      <c r="C754">
        <v>98.391738000000004</v>
      </c>
    </row>
    <row r="755" spans="1:3" x14ac:dyDescent="0.25">
      <c r="A755" t="s">
        <v>3376</v>
      </c>
      <c r="B755">
        <v>7.9419009999999997</v>
      </c>
      <c r="C755">
        <v>99.144904999999994</v>
      </c>
    </row>
    <row r="756" spans="1:3" x14ac:dyDescent="0.25">
      <c r="A756" t="s">
        <v>3376</v>
      </c>
      <c r="B756">
        <v>7.1524729999999996</v>
      </c>
      <c r="C756">
        <v>100.600033</v>
      </c>
    </row>
    <row r="757" spans="1:3" x14ac:dyDescent="0.25">
      <c r="A757" t="s">
        <v>3376</v>
      </c>
      <c r="B757">
        <v>8.8964671000000006</v>
      </c>
      <c r="C757">
        <v>98.374571700000004</v>
      </c>
    </row>
    <row r="758" spans="1:3" x14ac:dyDescent="0.25">
      <c r="A758" t="s">
        <v>3376</v>
      </c>
      <c r="B758">
        <v>16.947139</v>
      </c>
      <c r="C758">
        <v>104.72536599999999</v>
      </c>
    </row>
    <row r="759" spans="1:3" x14ac:dyDescent="0.25">
      <c r="A759" t="s">
        <v>3376</v>
      </c>
      <c r="B759">
        <v>7.9582569999999997</v>
      </c>
      <c r="C759">
        <v>98.385377000000005</v>
      </c>
    </row>
    <row r="760" spans="1:3" x14ac:dyDescent="0.25">
      <c r="A760" t="s">
        <v>3376</v>
      </c>
      <c r="B760">
        <v>9.4508501999999996</v>
      </c>
      <c r="C760">
        <v>99.999795399999996</v>
      </c>
    </row>
    <row r="761" spans="1:3" x14ac:dyDescent="0.25">
      <c r="A761" t="s">
        <v>3376</v>
      </c>
      <c r="B761">
        <v>14.662488</v>
      </c>
      <c r="C761">
        <v>104.653387</v>
      </c>
    </row>
    <row r="762" spans="1:3" x14ac:dyDescent="0.25">
      <c r="A762" t="s">
        <v>3376</v>
      </c>
      <c r="B762">
        <v>6.4254099</v>
      </c>
      <c r="C762">
        <v>101.8253313</v>
      </c>
    </row>
    <row r="763" spans="1:3" x14ac:dyDescent="0.25">
      <c r="A763" t="s">
        <v>3376</v>
      </c>
      <c r="B763">
        <v>8.3795570000000001</v>
      </c>
      <c r="C763">
        <v>99.973483999999999</v>
      </c>
    </row>
    <row r="764" spans="1:3" x14ac:dyDescent="0.25">
      <c r="A764" t="s">
        <v>3376</v>
      </c>
      <c r="B764">
        <v>13.422086999999999</v>
      </c>
      <c r="C764">
        <v>102.198993</v>
      </c>
    </row>
    <row r="765" spans="1:3" x14ac:dyDescent="0.25">
      <c r="A765" t="s">
        <v>3376</v>
      </c>
      <c r="B765">
        <v>14.635166</v>
      </c>
      <c r="C765">
        <v>104.646961</v>
      </c>
    </row>
    <row r="766" spans="1:3" x14ac:dyDescent="0.25">
      <c r="A766" t="s">
        <v>3376</v>
      </c>
      <c r="B766">
        <v>17.881363199999999</v>
      </c>
      <c r="C766">
        <v>102.82847719999999</v>
      </c>
    </row>
    <row r="767" spans="1:3" x14ac:dyDescent="0.25">
      <c r="A767" t="s">
        <v>3376</v>
      </c>
      <c r="B767">
        <v>9.9478519999999993</v>
      </c>
      <c r="C767">
        <v>98.595545999999999</v>
      </c>
    </row>
    <row r="768" spans="1:3" x14ac:dyDescent="0.25">
      <c r="A768" t="s">
        <v>3376</v>
      </c>
      <c r="B768">
        <v>15.608298400000001</v>
      </c>
      <c r="C768">
        <v>105.02556060000001</v>
      </c>
    </row>
    <row r="769" spans="1:3" x14ac:dyDescent="0.25">
      <c r="A769" t="s">
        <v>3376</v>
      </c>
      <c r="B769">
        <v>13.127768</v>
      </c>
      <c r="C769">
        <v>99.949619999999996</v>
      </c>
    </row>
    <row r="770" spans="1:3" x14ac:dyDescent="0.25">
      <c r="A770" t="s">
        <v>3376</v>
      </c>
      <c r="B770">
        <v>12.656560499999999</v>
      </c>
      <c r="C770">
        <v>101.6385638</v>
      </c>
    </row>
    <row r="771" spans="1:3" x14ac:dyDescent="0.25">
      <c r="A771" t="s">
        <v>3376</v>
      </c>
      <c r="B771">
        <v>12.226262</v>
      </c>
      <c r="C771">
        <v>102.504824</v>
      </c>
    </row>
    <row r="772" spans="1:3" x14ac:dyDescent="0.25">
      <c r="A772" t="s">
        <v>3376</v>
      </c>
      <c r="B772">
        <v>12.644178999999999</v>
      </c>
      <c r="C772">
        <v>101.352592</v>
      </c>
    </row>
    <row r="773" spans="1:3" x14ac:dyDescent="0.25">
      <c r="A773" t="s">
        <v>3376</v>
      </c>
      <c r="B773">
        <v>12.378846599999999</v>
      </c>
      <c r="C773">
        <v>102.3785384</v>
      </c>
    </row>
    <row r="774" spans="1:3" x14ac:dyDescent="0.25">
      <c r="A774" t="s">
        <v>3376</v>
      </c>
      <c r="B774">
        <v>12.75924</v>
      </c>
      <c r="C774">
        <v>100.90324699999999</v>
      </c>
    </row>
    <row r="775" spans="1:3" x14ac:dyDescent="0.25">
      <c r="A775" t="s">
        <v>3376</v>
      </c>
      <c r="B775">
        <v>12.815455</v>
      </c>
      <c r="C775">
        <v>99.942421999999993</v>
      </c>
    </row>
    <row r="776" spans="1:3" x14ac:dyDescent="0.25">
      <c r="A776" t="s">
        <v>3376</v>
      </c>
      <c r="B776">
        <v>6.9385177000000002</v>
      </c>
      <c r="C776">
        <v>100.81449979999999</v>
      </c>
    </row>
    <row r="777" spans="1:3" x14ac:dyDescent="0.25">
      <c r="A777" t="s">
        <v>3376</v>
      </c>
      <c r="B777">
        <v>6.9385177000000002</v>
      </c>
      <c r="C777">
        <v>100.81449979999999</v>
      </c>
    </row>
    <row r="778" spans="1:3" x14ac:dyDescent="0.25">
      <c r="A778" t="s">
        <v>3376</v>
      </c>
      <c r="B778">
        <v>18.362411999999999</v>
      </c>
      <c r="C778">
        <v>103.64537300000001</v>
      </c>
    </row>
    <row r="779" spans="1:3" x14ac:dyDescent="0.25">
      <c r="A779" t="s">
        <v>3376</v>
      </c>
      <c r="B779">
        <v>11.812368899999999</v>
      </c>
      <c r="C779">
        <v>99.797165399999997</v>
      </c>
    </row>
    <row r="780" spans="1:3" x14ac:dyDescent="0.25">
      <c r="A780" t="s">
        <v>3376</v>
      </c>
      <c r="B780">
        <v>11.812368899999999</v>
      </c>
      <c r="C780">
        <v>99.797165399999997</v>
      </c>
    </row>
    <row r="781" spans="1:3" x14ac:dyDescent="0.25">
      <c r="A781" t="s">
        <v>3376</v>
      </c>
      <c r="B781">
        <v>8.6938639999999996</v>
      </c>
      <c r="C781">
        <v>98.254555999999994</v>
      </c>
    </row>
    <row r="782" spans="1:3" x14ac:dyDescent="0.25">
      <c r="A782" t="s">
        <v>3376</v>
      </c>
      <c r="B782">
        <v>12.691205</v>
      </c>
      <c r="C782">
        <v>100.892382</v>
      </c>
    </row>
    <row r="783" spans="1:3" x14ac:dyDescent="0.25">
      <c r="A783" t="s">
        <v>3376</v>
      </c>
      <c r="B783">
        <v>14.723784</v>
      </c>
      <c r="C783">
        <v>104.19922</v>
      </c>
    </row>
    <row r="784" spans="1:3" x14ac:dyDescent="0.25">
      <c r="A784" t="s">
        <v>3376</v>
      </c>
      <c r="B784">
        <v>9.1349999999999998</v>
      </c>
      <c r="C784">
        <v>99.333320999999998</v>
      </c>
    </row>
    <row r="785" spans="1:3" x14ac:dyDescent="0.25">
      <c r="A785" t="s">
        <v>3376</v>
      </c>
      <c r="B785">
        <v>9.1404890000000005</v>
      </c>
      <c r="C785">
        <v>99.669105000000002</v>
      </c>
    </row>
    <row r="786" spans="1:3" x14ac:dyDescent="0.25">
      <c r="A786" t="s">
        <v>3376</v>
      </c>
      <c r="B786">
        <v>6.4752159000000002</v>
      </c>
      <c r="C786">
        <v>101.4340298</v>
      </c>
    </row>
    <row r="787" spans="1:3" x14ac:dyDescent="0.25">
      <c r="A787" t="s">
        <v>3376</v>
      </c>
      <c r="B787">
        <v>6.4752159000000002</v>
      </c>
      <c r="C787">
        <v>101.4340298</v>
      </c>
    </row>
    <row r="788" spans="1:3" x14ac:dyDescent="0.25">
      <c r="A788" t="s">
        <v>3376</v>
      </c>
      <c r="B788">
        <v>6.7529176</v>
      </c>
      <c r="C788">
        <v>101.4850524</v>
      </c>
    </row>
    <row r="789" spans="1:3" x14ac:dyDescent="0.25">
      <c r="A789" t="s">
        <v>3376</v>
      </c>
      <c r="B789">
        <v>17.591861000000002</v>
      </c>
      <c r="C789">
        <v>103.97968299999999</v>
      </c>
    </row>
    <row r="790" spans="1:3" x14ac:dyDescent="0.25">
      <c r="A790" t="s">
        <v>3376</v>
      </c>
      <c r="B790">
        <v>13.418348</v>
      </c>
      <c r="C790">
        <v>99.992954999999995</v>
      </c>
    </row>
    <row r="791" spans="1:3" x14ac:dyDescent="0.25">
      <c r="A791" t="s">
        <v>3376</v>
      </c>
      <c r="B791">
        <v>17.929635000000001</v>
      </c>
      <c r="C791">
        <v>103.961608</v>
      </c>
    </row>
    <row r="792" spans="1:3" x14ac:dyDescent="0.25">
      <c r="A792" t="s">
        <v>3376</v>
      </c>
      <c r="B792">
        <v>8.3362201000000002</v>
      </c>
      <c r="C792">
        <v>100.1499972</v>
      </c>
    </row>
    <row r="793" spans="1:3" x14ac:dyDescent="0.25">
      <c r="A793" t="s">
        <v>3376</v>
      </c>
      <c r="B793">
        <v>8.7001120000000007</v>
      </c>
      <c r="C793">
        <v>99.784104999999997</v>
      </c>
    </row>
    <row r="794" spans="1:3" x14ac:dyDescent="0.25">
      <c r="A794" t="s">
        <v>3376</v>
      </c>
      <c r="B794">
        <v>6.7734955000000001</v>
      </c>
      <c r="C794">
        <v>100.7028139</v>
      </c>
    </row>
    <row r="795" spans="1:3" x14ac:dyDescent="0.25">
      <c r="A795" t="s">
        <v>3376</v>
      </c>
      <c r="B795">
        <v>6.7734955000000001</v>
      </c>
      <c r="C795">
        <v>100.7028139</v>
      </c>
    </row>
    <row r="796" spans="1:3" x14ac:dyDescent="0.25">
      <c r="A796" t="s">
        <v>3376</v>
      </c>
      <c r="B796">
        <v>12.618277000000001</v>
      </c>
      <c r="C796">
        <v>102.09593150000001</v>
      </c>
    </row>
    <row r="797" spans="1:3" x14ac:dyDescent="0.25">
      <c r="A797" t="s">
        <v>3376</v>
      </c>
      <c r="B797">
        <v>14.897417000000001</v>
      </c>
      <c r="C797">
        <v>105.065736</v>
      </c>
    </row>
    <row r="798" spans="1:3" x14ac:dyDescent="0.25">
      <c r="A798" t="s">
        <v>3376</v>
      </c>
      <c r="B798">
        <v>16.039719999999999</v>
      </c>
      <c r="C798">
        <v>105.222977</v>
      </c>
    </row>
    <row r="799" spans="1:3" x14ac:dyDescent="0.25">
      <c r="A799" t="s">
        <v>3376</v>
      </c>
      <c r="B799">
        <v>8.5619639999999997</v>
      </c>
      <c r="C799">
        <v>99.948338000000007</v>
      </c>
    </row>
    <row r="800" spans="1:3" x14ac:dyDescent="0.25">
      <c r="A800" t="s">
        <v>3376</v>
      </c>
      <c r="B800">
        <v>17.375748999999999</v>
      </c>
      <c r="C800">
        <v>104.793586</v>
      </c>
    </row>
    <row r="801" spans="1:3" x14ac:dyDescent="0.25">
      <c r="A801" t="s">
        <v>3376</v>
      </c>
      <c r="B801">
        <v>6.5862790000000002</v>
      </c>
      <c r="C801">
        <v>101.19595700000001</v>
      </c>
    </row>
    <row r="802" spans="1:3" x14ac:dyDescent="0.25">
      <c r="A802" t="s">
        <v>3376</v>
      </c>
      <c r="B802">
        <v>13.508881000000001</v>
      </c>
      <c r="C802">
        <v>102.17824400000001</v>
      </c>
    </row>
    <row r="803" spans="1:3" x14ac:dyDescent="0.25">
      <c r="A803" t="s">
        <v>3376</v>
      </c>
      <c r="B803">
        <v>12.247366</v>
      </c>
      <c r="C803">
        <v>102.513395</v>
      </c>
    </row>
    <row r="804" spans="1:3" x14ac:dyDescent="0.25">
      <c r="A804" t="s">
        <v>3376</v>
      </c>
      <c r="B804">
        <v>11.78</v>
      </c>
      <c r="C804">
        <v>102.8816667</v>
      </c>
    </row>
    <row r="805" spans="1:3" x14ac:dyDescent="0.25">
      <c r="A805" t="s">
        <v>3376</v>
      </c>
      <c r="B805">
        <v>13.381762999999999</v>
      </c>
      <c r="C805">
        <v>100.99212900000001</v>
      </c>
    </row>
    <row r="806" spans="1:3" x14ac:dyDescent="0.25">
      <c r="A806" t="s">
        <v>3376</v>
      </c>
      <c r="B806">
        <v>12.7225035</v>
      </c>
      <c r="C806">
        <v>101.1511636</v>
      </c>
    </row>
    <row r="807" spans="1:3" x14ac:dyDescent="0.25">
      <c r="A807" t="s">
        <v>3376</v>
      </c>
      <c r="B807">
        <v>13.658282</v>
      </c>
      <c r="C807">
        <v>102.51701749999999</v>
      </c>
    </row>
    <row r="808" spans="1:3" x14ac:dyDescent="0.25">
      <c r="A808" t="s">
        <v>3376</v>
      </c>
      <c r="B808">
        <v>13.693724</v>
      </c>
      <c r="C808">
        <v>102.499942</v>
      </c>
    </row>
    <row r="809" spans="1:3" x14ac:dyDescent="0.25">
      <c r="A809" t="s">
        <v>3376</v>
      </c>
      <c r="B809">
        <v>12.481479999999999</v>
      </c>
      <c r="C809">
        <v>99.892849999999996</v>
      </c>
    </row>
    <row r="810" spans="1:3" x14ac:dyDescent="0.25">
      <c r="A810" t="s">
        <v>3376</v>
      </c>
      <c r="B810">
        <v>13.3878182</v>
      </c>
      <c r="C810">
        <v>100.9876615</v>
      </c>
    </row>
    <row r="811" spans="1:3" x14ac:dyDescent="0.25">
      <c r="A811" t="s">
        <v>3376</v>
      </c>
      <c r="B811">
        <v>6.9162520000000001</v>
      </c>
      <c r="C811">
        <v>100.732691</v>
      </c>
    </row>
    <row r="812" spans="1:3" x14ac:dyDescent="0.25">
      <c r="A812" t="s">
        <v>3376</v>
      </c>
      <c r="B812">
        <v>6.9162520000000001</v>
      </c>
      <c r="C812">
        <v>100.732691</v>
      </c>
    </row>
    <row r="813" spans="1:3" x14ac:dyDescent="0.25">
      <c r="A813" t="s">
        <v>3376</v>
      </c>
      <c r="B813">
        <v>9.1268130000000003</v>
      </c>
      <c r="C813">
        <v>99.3234846</v>
      </c>
    </row>
    <row r="814" spans="1:3" x14ac:dyDescent="0.25">
      <c r="A814" t="s">
        <v>3376</v>
      </c>
      <c r="B814">
        <v>15.895932200000001</v>
      </c>
      <c r="C814">
        <v>104.9290798</v>
      </c>
    </row>
    <row r="815" spans="1:3" x14ac:dyDescent="0.25">
      <c r="A815" t="s">
        <v>3376</v>
      </c>
      <c r="B815">
        <v>14.888320999999999</v>
      </c>
      <c r="C815">
        <v>105.08504499999999</v>
      </c>
    </row>
    <row r="816" spans="1:3" x14ac:dyDescent="0.25">
      <c r="A816" t="s">
        <v>3376</v>
      </c>
      <c r="B816">
        <v>9.1567310000000006</v>
      </c>
      <c r="C816">
        <v>99.800075000000007</v>
      </c>
    </row>
    <row r="817" spans="1:3" x14ac:dyDescent="0.25">
      <c r="A817" t="s">
        <v>3376</v>
      </c>
      <c r="B817">
        <v>11.769659000000001</v>
      </c>
      <c r="C817">
        <v>99.794689000000005</v>
      </c>
    </row>
    <row r="818" spans="1:3" x14ac:dyDescent="0.25">
      <c r="A818" t="s">
        <v>3376</v>
      </c>
      <c r="B818">
        <v>11.769659000000001</v>
      </c>
      <c r="C818">
        <v>99.794689000000005</v>
      </c>
    </row>
    <row r="819" spans="1:3" x14ac:dyDescent="0.25">
      <c r="A819" t="s">
        <v>3376</v>
      </c>
      <c r="B819">
        <v>9.9133344999999995</v>
      </c>
      <c r="C819">
        <v>99.057108900000003</v>
      </c>
    </row>
    <row r="820" spans="1:3" x14ac:dyDescent="0.25">
      <c r="A820" t="s">
        <v>3376</v>
      </c>
      <c r="B820">
        <v>13.427145299999999</v>
      </c>
      <c r="C820">
        <v>100.00370150000001</v>
      </c>
    </row>
    <row r="821" spans="1:3" x14ac:dyDescent="0.25">
      <c r="A821" t="s">
        <v>3376</v>
      </c>
      <c r="B821">
        <v>12.670615</v>
      </c>
      <c r="C821">
        <v>100.90357299999999</v>
      </c>
    </row>
    <row r="822" spans="1:3" x14ac:dyDescent="0.25">
      <c r="A822" t="s">
        <v>3376</v>
      </c>
      <c r="B822">
        <v>9.9731740000000002</v>
      </c>
      <c r="C822">
        <v>98.644694000000001</v>
      </c>
    </row>
    <row r="823" spans="1:3" x14ac:dyDescent="0.25">
      <c r="A823" t="s">
        <v>3376</v>
      </c>
      <c r="B823">
        <v>13.095217399999999</v>
      </c>
      <c r="C823">
        <v>100.0622372</v>
      </c>
    </row>
    <row r="824" spans="1:3" x14ac:dyDescent="0.25">
      <c r="A824" t="s">
        <v>3376</v>
      </c>
      <c r="B824">
        <v>12.825583</v>
      </c>
      <c r="C824">
        <v>100.9148017</v>
      </c>
    </row>
    <row r="825" spans="1:3" x14ac:dyDescent="0.25">
      <c r="A825" t="s">
        <v>3376</v>
      </c>
      <c r="B825">
        <v>6.0206872000000002</v>
      </c>
      <c r="C825">
        <v>101.9486058</v>
      </c>
    </row>
    <row r="826" spans="1:3" x14ac:dyDescent="0.25">
      <c r="A826" t="s">
        <v>3376</v>
      </c>
      <c r="B826">
        <v>12.761520000000001</v>
      </c>
      <c r="C826">
        <v>101.16468</v>
      </c>
    </row>
    <row r="827" spans="1:3" x14ac:dyDescent="0.25">
      <c r="A827" t="s">
        <v>3376</v>
      </c>
      <c r="B827">
        <v>12.65436</v>
      </c>
      <c r="C827">
        <v>101.3339</v>
      </c>
    </row>
    <row r="828" spans="1:3" x14ac:dyDescent="0.25">
      <c r="A828" t="s">
        <v>3376</v>
      </c>
      <c r="B828">
        <v>9.1335750000000004</v>
      </c>
      <c r="C828">
        <v>99.316030999999995</v>
      </c>
    </row>
    <row r="829" spans="1:3" x14ac:dyDescent="0.25">
      <c r="A829" t="s">
        <v>3376</v>
      </c>
      <c r="B829">
        <v>8.2566179999999996</v>
      </c>
      <c r="C829">
        <v>100.007136</v>
      </c>
    </row>
    <row r="830" spans="1:3" x14ac:dyDescent="0.25">
      <c r="A830" t="s">
        <v>3376</v>
      </c>
      <c r="B830">
        <v>9.140428</v>
      </c>
      <c r="C830">
        <v>99.364777000000004</v>
      </c>
    </row>
    <row r="831" spans="1:3" x14ac:dyDescent="0.25">
      <c r="A831" t="s">
        <v>3376</v>
      </c>
      <c r="B831">
        <v>8.4357050000000005</v>
      </c>
      <c r="C831">
        <v>99.970927000000003</v>
      </c>
    </row>
    <row r="832" spans="1:3" x14ac:dyDescent="0.25">
      <c r="A832" t="s">
        <v>3376</v>
      </c>
      <c r="B832">
        <v>6.6977549999999999</v>
      </c>
      <c r="C832">
        <v>100.06677999999999</v>
      </c>
    </row>
    <row r="833" spans="1:3" x14ac:dyDescent="0.25">
      <c r="A833" t="s">
        <v>3376</v>
      </c>
      <c r="B833">
        <v>7.1449800000000003</v>
      </c>
      <c r="C833">
        <v>100.292439</v>
      </c>
    </row>
    <row r="834" spans="1:3" x14ac:dyDescent="0.25">
      <c r="A834" t="s">
        <v>3376</v>
      </c>
      <c r="B834">
        <v>9.1106649999999991</v>
      </c>
      <c r="C834">
        <v>99.208698999999996</v>
      </c>
    </row>
    <row r="835" spans="1:3" x14ac:dyDescent="0.25">
      <c r="A835" t="s">
        <v>3376</v>
      </c>
      <c r="B835">
        <v>7.1918708999999996</v>
      </c>
      <c r="C835">
        <v>100.5950352</v>
      </c>
    </row>
    <row r="836" spans="1:3" x14ac:dyDescent="0.25">
      <c r="A836" t="s">
        <v>3376</v>
      </c>
      <c r="B836">
        <v>6.9589391000000003</v>
      </c>
      <c r="C836">
        <v>100.56457760000001</v>
      </c>
    </row>
    <row r="837" spans="1:3" x14ac:dyDescent="0.25">
      <c r="A837" t="s">
        <v>3376</v>
      </c>
      <c r="B837">
        <v>13.354402</v>
      </c>
      <c r="C837">
        <v>100.983113</v>
      </c>
    </row>
    <row r="838" spans="1:3" x14ac:dyDescent="0.25">
      <c r="A838" t="s">
        <v>3376</v>
      </c>
      <c r="B838">
        <v>6.8648030000000002</v>
      </c>
      <c r="C838">
        <v>101.24093000000001</v>
      </c>
    </row>
    <row r="839" spans="1:3" x14ac:dyDescent="0.25">
      <c r="A839" t="s">
        <v>3376</v>
      </c>
      <c r="B839">
        <v>11.82429</v>
      </c>
      <c r="C839">
        <v>99.781819999999996</v>
      </c>
    </row>
    <row r="840" spans="1:3" x14ac:dyDescent="0.25">
      <c r="A840" t="s">
        <v>3376</v>
      </c>
      <c r="B840">
        <v>11.82429</v>
      </c>
      <c r="C840">
        <v>99.781819999999996</v>
      </c>
    </row>
    <row r="841" spans="1:3" x14ac:dyDescent="0.25">
      <c r="A841" t="s">
        <v>3376</v>
      </c>
      <c r="B841">
        <v>7.3820560000000004</v>
      </c>
      <c r="C841">
        <v>99.670979000000003</v>
      </c>
    </row>
    <row r="842" spans="1:3" x14ac:dyDescent="0.25">
      <c r="A842" t="s">
        <v>3376</v>
      </c>
      <c r="B842">
        <v>8.2740460000000002</v>
      </c>
      <c r="C842">
        <v>98.304351999999994</v>
      </c>
    </row>
    <row r="843" spans="1:3" x14ac:dyDescent="0.25">
      <c r="A843" t="s">
        <v>3376</v>
      </c>
      <c r="B843">
        <v>8.2740460000000002</v>
      </c>
      <c r="C843">
        <v>98.304351999999994</v>
      </c>
    </row>
    <row r="844" spans="1:3" x14ac:dyDescent="0.25">
      <c r="A844" t="s">
        <v>3376</v>
      </c>
      <c r="B844">
        <v>7.5727688000000004</v>
      </c>
      <c r="C844">
        <v>99.605759599999999</v>
      </c>
    </row>
    <row r="845" spans="1:3" x14ac:dyDescent="0.25">
      <c r="A845" t="s">
        <v>3376</v>
      </c>
      <c r="B845">
        <v>9.1336659999999998</v>
      </c>
      <c r="C845">
        <v>99.339821999999998</v>
      </c>
    </row>
    <row r="846" spans="1:3" x14ac:dyDescent="0.25">
      <c r="A846" t="s">
        <v>3376</v>
      </c>
      <c r="B846">
        <v>14.68411</v>
      </c>
      <c r="C846">
        <v>104.356606</v>
      </c>
    </row>
    <row r="847" spans="1:3" x14ac:dyDescent="0.25">
      <c r="A847" t="s">
        <v>3376</v>
      </c>
      <c r="B847">
        <v>9.1579069000000004</v>
      </c>
      <c r="C847">
        <v>99.433865600000004</v>
      </c>
    </row>
    <row r="848" spans="1:3" x14ac:dyDescent="0.25">
      <c r="A848" t="s">
        <v>3376</v>
      </c>
      <c r="B848">
        <v>13.5383672</v>
      </c>
      <c r="C848">
        <v>101.01034799999999</v>
      </c>
    </row>
    <row r="849" spans="1:3" x14ac:dyDescent="0.25">
      <c r="A849" t="s">
        <v>3376</v>
      </c>
      <c r="B849">
        <v>12.682514599999999</v>
      </c>
      <c r="C849">
        <v>101.2698158</v>
      </c>
    </row>
    <row r="850" spans="1:3" x14ac:dyDescent="0.25">
      <c r="A850" t="s">
        <v>3376</v>
      </c>
      <c r="B850">
        <v>12.697319999999999</v>
      </c>
      <c r="C850">
        <v>101.26669</v>
      </c>
    </row>
    <row r="851" spans="1:3" x14ac:dyDescent="0.25">
      <c r="A851" t="s">
        <v>3376</v>
      </c>
      <c r="B851">
        <v>6.8710385</v>
      </c>
      <c r="C851">
        <v>100.95888600000001</v>
      </c>
    </row>
    <row r="852" spans="1:3" x14ac:dyDescent="0.25">
      <c r="A852" t="s">
        <v>3376</v>
      </c>
      <c r="B852">
        <v>6.8710385</v>
      </c>
      <c r="C852">
        <v>100.95888600000001</v>
      </c>
    </row>
    <row r="853" spans="1:3" x14ac:dyDescent="0.25">
      <c r="A853" t="s">
        <v>3376</v>
      </c>
      <c r="B853">
        <v>7.0096268000000004</v>
      </c>
      <c r="C853">
        <v>100.487909</v>
      </c>
    </row>
    <row r="854" spans="1:3" x14ac:dyDescent="0.25">
      <c r="A854" t="s">
        <v>3376</v>
      </c>
      <c r="B854">
        <v>6.4079853</v>
      </c>
      <c r="C854">
        <v>101.7955492</v>
      </c>
    </row>
    <row r="855" spans="1:3" x14ac:dyDescent="0.25">
      <c r="A855" t="s">
        <v>3376</v>
      </c>
      <c r="B855">
        <v>13.4988276</v>
      </c>
      <c r="C855">
        <v>100.81365270000001</v>
      </c>
    </row>
    <row r="856" spans="1:3" x14ac:dyDescent="0.25">
      <c r="A856" t="s">
        <v>3376</v>
      </c>
      <c r="B856">
        <v>9.4893809999999998</v>
      </c>
      <c r="C856">
        <v>99.951699000000005</v>
      </c>
    </row>
    <row r="857" spans="1:3" x14ac:dyDescent="0.25">
      <c r="A857" t="s">
        <v>3376</v>
      </c>
      <c r="B857">
        <v>10.511082</v>
      </c>
      <c r="C857">
        <v>99.118269999999995</v>
      </c>
    </row>
    <row r="858" spans="1:3" x14ac:dyDescent="0.25">
      <c r="A858" t="s">
        <v>3376</v>
      </c>
      <c r="B858">
        <v>10.511082</v>
      </c>
      <c r="C858">
        <v>99.118269999999995</v>
      </c>
    </row>
    <row r="859" spans="1:3" x14ac:dyDescent="0.25">
      <c r="A859" t="s">
        <v>3376</v>
      </c>
      <c r="B859">
        <v>14.628940999999999</v>
      </c>
      <c r="C859">
        <v>103.404167</v>
      </c>
    </row>
    <row r="860" spans="1:3" x14ac:dyDescent="0.25">
      <c r="A860" t="s">
        <v>3376</v>
      </c>
      <c r="B860">
        <v>9.1367639</v>
      </c>
      <c r="C860">
        <v>99.300736700000002</v>
      </c>
    </row>
    <row r="861" spans="1:3" x14ac:dyDescent="0.25">
      <c r="A861" t="s">
        <v>3376</v>
      </c>
      <c r="B861">
        <v>7.2246306999999996</v>
      </c>
      <c r="C861">
        <v>100.56044730000001</v>
      </c>
    </row>
    <row r="862" spans="1:3" x14ac:dyDescent="0.25">
      <c r="A862" t="s">
        <v>3376</v>
      </c>
      <c r="B862">
        <v>18.018644999999999</v>
      </c>
      <c r="C862">
        <v>103.082055</v>
      </c>
    </row>
    <row r="863" spans="1:3" x14ac:dyDescent="0.25">
      <c r="A863" t="s">
        <v>3376</v>
      </c>
      <c r="B863">
        <v>7.1341539000000003</v>
      </c>
      <c r="C863">
        <v>100.5753721</v>
      </c>
    </row>
    <row r="864" spans="1:3" x14ac:dyDescent="0.25">
      <c r="A864" t="s">
        <v>3376</v>
      </c>
      <c r="B864">
        <v>12.688090600000001</v>
      </c>
      <c r="C864">
        <v>101.2013819</v>
      </c>
    </row>
    <row r="865" spans="1:3" x14ac:dyDescent="0.25">
      <c r="A865" t="s">
        <v>3376</v>
      </c>
      <c r="B865">
        <v>12.458726</v>
      </c>
      <c r="C865">
        <v>102.22947739999999</v>
      </c>
    </row>
    <row r="866" spans="1:3" x14ac:dyDescent="0.25">
      <c r="A866" t="s">
        <v>3376</v>
      </c>
      <c r="B866">
        <v>12.458480399999999</v>
      </c>
      <c r="C866">
        <v>102.22943429999999</v>
      </c>
    </row>
    <row r="867" spans="1:3" x14ac:dyDescent="0.25">
      <c r="A867" t="s">
        <v>3376</v>
      </c>
      <c r="B867">
        <v>8.9951737999999999</v>
      </c>
      <c r="C867">
        <v>99.889089100000007</v>
      </c>
    </row>
    <row r="868" spans="1:3" x14ac:dyDescent="0.25">
      <c r="A868" t="s">
        <v>3376</v>
      </c>
      <c r="B868">
        <v>8.5619140999999992</v>
      </c>
      <c r="C868">
        <v>99.947946799999997</v>
      </c>
    </row>
    <row r="869" spans="1:3" x14ac:dyDescent="0.25">
      <c r="A869" t="s">
        <v>3376</v>
      </c>
      <c r="B869">
        <v>8.0512593999999993</v>
      </c>
      <c r="C869">
        <v>100.22818770000001</v>
      </c>
    </row>
    <row r="870" spans="1:3" x14ac:dyDescent="0.25">
      <c r="A870" t="s">
        <v>3376</v>
      </c>
      <c r="B870">
        <v>12.7226032</v>
      </c>
      <c r="C870">
        <v>101.9446962</v>
      </c>
    </row>
    <row r="871" spans="1:3" x14ac:dyDescent="0.25">
      <c r="A871" t="s">
        <v>3376</v>
      </c>
      <c r="B871">
        <v>6.5421456999999998</v>
      </c>
      <c r="C871">
        <v>100.05072029999999</v>
      </c>
    </row>
    <row r="872" spans="1:3" x14ac:dyDescent="0.25">
      <c r="A872" t="s">
        <v>3376</v>
      </c>
      <c r="B872">
        <v>14.4604125</v>
      </c>
      <c r="C872">
        <v>103.0998833</v>
      </c>
    </row>
    <row r="873" spans="1:3" x14ac:dyDescent="0.25">
      <c r="A873" t="s">
        <v>3376</v>
      </c>
      <c r="B873">
        <v>12.2671461</v>
      </c>
      <c r="C873">
        <v>99.840581299999997</v>
      </c>
    </row>
    <row r="874" spans="1:3" x14ac:dyDescent="0.25">
      <c r="A874" t="s">
        <v>3376</v>
      </c>
      <c r="B874">
        <v>16.034146100000001</v>
      </c>
      <c r="C874">
        <v>105.2249431</v>
      </c>
    </row>
    <row r="875" spans="1:3" x14ac:dyDescent="0.25">
      <c r="A875" t="s">
        <v>3376</v>
      </c>
      <c r="B875">
        <v>7.6012161999999996</v>
      </c>
      <c r="C875">
        <v>100.40122169999999</v>
      </c>
    </row>
    <row r="876" spans="1:3" x14ac:dyDescent="0.25">
      <c r="A876" t="s">
        <v>3376</v>
      </c>
      <c r="B876">
        <v>8.2999676000000004</v>
      </c>
      <c r="C876">
        <v>98.786414199999996</v>
      </c>
    </row>
    <row r="877" spans="1:3" x14ac:dyDescent="0.25">
      <c r="A877" t="s">
        <v>3376</v>
      </c>
      <c r="B877">
        <v>7.6729880000000001</v>
      </c>
      <c r="C877">
        <v>99.460469000000003</v>
      </c>
    </row>
    <row r="878" spans="1:3" x14ac:dyDescent="0.25">
      <c r="A878" t="s">
        <v>3376</v>
      </c>
      <c r="B878">
        <v>13.0691474</v>
      </c>
      <c r="C878">
        <v>100.9217087</v>
      </c>
    </row>
    <row r="879" spans="1:3" x14ac:dyDescent="0.25">
      <c r="A879" t="s">
        <v>3376</v>
      </c>
      <c r="B879">
        <v>15.734303799999999</v>
      </c>
      <c r="C879">
        <v>105.4366792</v>
      </c>
    </row>
    <row r="880" spans="1:3" x14ac:dyDescent="0.25">
      <c r="A880" t="s">
        <v>3376</v>
      </c>
      <c r="B880">
        <v>17.042780700000002</v>
      </c>
      <c r="C880">
        <v>104.6231559</v>
      </c>
    </row>
    <row r="881" spans="1:3" x14ac:dyDescent="0.25">
      <c r="A881" t="s">
        <v>3376</v>
      </c>
      <c r="B881">
        <v>13.501702399999999</v>
      </c>
      <c r="C881">
        <v>102.181663</v>
      </c>
    </row>
    <row r="882" spans="1:3" x14ac:dyDescent="0.25">
      <c r="A882" t="s">
        <v>3376</v>
      </c>
      <c r="B882">
        <v>12.9429359</v>
      </c>
      <c r="C882">
        <v>100.8905974</v>
      </c>
    </row>
    <row r="883" spans="1:3" x14ac:dyDescent="0.25">
      <c r="A883" t="s">
        <v>3376</v>
      </c>
      <c r="B883">
        <v>14.505414999999999</v>
      </c>
      <c r="C883">
        <v>103.487802</v>
      </c>
    </row>
    <row r="884" spans="1:3" x14ac:dyDescent="0.25">
      <c r="A884" t="s">
        <v>3376</v>
      </c>
      <c r="B884">
        <v>8.0441289000000005</v>
      </c>
      <c r="C884">
        <v>98.836996900000003</v>
      </c>
    </row>
    <row r="885" spans="1:3" x14ac:dyDescent="0.25">
      <c r="A885" t="s">
        <v>3376</v>
      </c>
      <c r="B885">
        <v>6.9431001999999999</v>
      </c>
      <c r="C885">
        <v>100.79827899999999</v>
      </c>
    </row>
    <row r="886" spans="1:3" x14ac:dyDescent="0.25">
      <c r="A886" t="s">
        <v>3376</v>
      </c>
      <c r="B886">
        <v>17.943456699999999</v>
      </c>
      <c r="C886">
        <v>104.03142699999999</v>
      </c>
    </row>
    <row r="887" spans="1:3" x14ac:dyDescent="0.25">
      <c r="A887" t="s">
        <v>3376</v>
      </c>
      <c r="B887">
        <v>6.8275800000000002</v>
      </c>
      <c r="C887">
        <v>100.966072</v>
      </c>
    </row>
    <row r="888" spans="1:3" x14ac:dyDescent="0.25">
      <c r="A888" t="s">
        <v>3376</v>
      </c>
      <c r="B888">
        <v>12.1788057</v>
      </c>
      <c r="C888">
        <v>102.40018120000001</v>
      </c>
    </row>
    <row r="889" spans="1:3" x14ac:dyDescent="0.25">
      <c r="A889" t="s">
        <v>3376</v>
      </c>
      <c r="B889">
        <v>18.360874800000001</v>
      </c>
      <c r="C889">
        <v>103.64645040000001</v>
      </c>
    </row>
    <row r="890" spans="1:3" x14ac:dyDescent="0.25">
      <c r="A890" t="s">
        <v>3376</v>
      </c>
      <c r="B890">
        <v>12.1999236</v>
      </c>
      <c r="C890">
        <v>102.6790445</v>
      </c>
    </row>
    <row r="891" spans="1:3" x14ac:dyDescent="0.25">
      <c r="A891" t="s">
        <v>3376</v>
      </c>
      <c r="B891">
        <v>7.1983300999999997</v>
      </c>
      <c r="C891">
        <v>100.59995069999999</v>
      </c>
    </row>
    <row r="892" spans="1:3" x14ac:dyDescent="0.25">
      <c r="A892" t="s">
        <v>3376</v>
      </c>
      <c r="B892">
        <v>17.929072600000001</v>
      </c>
      <c r="C892">
        <v>103.9598579</v>
      </c>
    </row>
    <row r="893" spans="1:3" x14ac:dyDescent="0.25">
      <c r="A893" t="s">
        <v>3376</v>
      </c>
      <c r="B893">
        <v>6.6377610000000002</v>
      </c>
      <c r="C893">
        <v>100.4247464</v>
      </c>
    </row>
    <row r="894" spans="1:3" x14ac:dyDescent="0.25">
      <c r="A894" t="s">
        <v>3376</v>
      </c>
      <c r="B894">
        <v>12.783148000000001</v>
      </c>
      <c r="C894">
        <v>101.6526618</v>
      </c>
    </row>
    <row r="895" spans="1:3" x14ac:dyDescent="0.25">
      <c r="A895" t="s">
        <v>3376</v>
      </c>
      <c r="B895">
        <v>7.973325</v>
      </c>
      <c r="C895">
        <v>100.21404</v>
      </c>
    </row>
    <row r="896" spans="1:3" x14ac:dyDescent="0.25">
      <c r="A896" t="s">
        <v>3376</v>
      </c>
      <c r="B896">
        <v>14.662822999999999</v>
      </c>
      <c r="C896">
        <v>104.6512889</v>
      </c>
    </row>
    <row r="897" spans="1:3" x14ac:dyDescent="0.25">
      <c r="A897" t="s">
        <v>3376</v>
      </c>
      <c r="B897">
        <v>11.7554225</v>
      </c>
      <c r="C897">
        <v>99.785995200000002</v>
      </c>
    </row>
    <row r="898" spans="1:3" x14ac:dyDescent="0.25">
      <c r="A898" t="s">
        <v>3376</v>
      </c>
      <c r="B898">
        <v>13.574121999999999</v>
      </c>
      <c r="C898">
        <v>100.5724302</v>
      </c>
    </row>
    <row r="899" spans="1:3" x14ac:dyDescent="0.25">
      <c r="A899" t="s">
        <v>3376</v>
      </c>
      <c r="B899">
        <v>12.724237</v>
      </c>
      <c r="C899">
        <v>101.936046</v>
      </c>
    </row>
    <row r="900" spans="1:3" x14ac:dyDescent="0.25">
      <c r="A900" t="s">
        <v>3376</v>
      </c>
      <c r="B900">
        <v>17.888474299999999</v>
      </c>
      <c r="C900">
        <v>102.7567215</v>
      </c>
    </row>
    <row r="901" spans="1:3" x14ac:dyDescent="0.25">
      <c r="A901" t="s">
        <v>3376</v>
      </c>
      <c r="B901">
        <v>7.4017771000000003</v>
      </c>
      <c r="C901">
        <v>99.478381600000006</v>
      </c>
    </row>
    <row r="902" spans="1:3" x14ac:dyDescent="0.25">
      <c r="A902" t="s">
        <v>3376</v>
      </c>
      <c r="B902">
        <v>7.6002172000000003</v>
      </c>
      <c r="C902">
        <v>100.38909510000001</v>
      </c>
    </row>
    <row r="903" spans="1:3" x14ac:dyDescent="0.25">
      <c r="A903" t="s">
        <v>3376</v>
      </c>
      <c r="B903">
        <v>13.0204662</v>
      </c>
      <c r="C903">
        <v>102.4724537</v>
      </c>
    </row>
    <row r="904" spans="1:3" x14ac:dyDescent="0.25">
      <c r="A904" t="s">
        <v>3376</v>
      </c>
      <c r="B904">
        <v>13.529013300000001</v>
      </c>
      <c r="C904">
        <v>100.9677418</v>
      </c>
    </row>
    <row r="905" spans="1:3" x14ac:dyDescent="0.25">
      <c r="A905" t="s">
        <v>3376</v>
      </c>
      <c r="B905">
        <v>12.8937575</v>
      </c>
      <c r="C905">
        <v>100.88654579999999</v>
      </c>
    </row>
    <row r="906" spans="1:3" x14ac:dyDescent="0.25">
      <c r="A906" t="s">
        <v>3376</v>
      </c>
      <c r="B906">
        <v>13.3374396</v>
      </c>
      <c r="C906">
        <v>100.92951720000001</v>
      </c>
    </row>
    <row r="907" spans="1:3" x14ac:dyDescent="0.25">
      <c r="A907" t="s">
        <v>3376</v>
      </c>
      <c r="B907">
        <v>12.927706000000001</v>
      </c>
      <c r="C907">
        <v>100.93346099999999</v>
      </c>
    </row>
    <row r="908" spans="1:3" x14ac:dyDescent="0.25">
      <c r="A908" t="s">
        <v>3376</v>
      </c>
      <c r="B908">
        <v>8.6161116</v>
      </c>
      <c r="C908">
        <v>99.954218499999996</v>
      </c>
    </row>
    <row r="909" spans="1:3" x14ac:dyDescent="0.25">
      <c r="A909" t="s">
        <v>3376</v>
      </c>
      <c r="B909">
        <v>13.565504000000001</v>
      </c>
      <c r="C909">
        <v>100.27161</v>
      </c>
    </row>
    <row r="910" spans="1:3" x14ac:dyDescent="0.25">
      <c r="A910" t="s">
        <v>3376</v>
      </c>
      <c r="B910">
        <v>7.8328977000000002</v>
      </c>
      <c r="C910">
        <v>100.2324745</v>
      </c>
    </row>
    <row r="911" spans="1:3" x14ac:dyDescent="0.25">
      <c r="A911" t="s">
        <v>3376</v>
      </c>
      <c r="B911">
        <v>12.706750299999999</v>
      </c>
      <c r="C911">
        <v>101.2449859</v>
      </c>
    </row>
    <row r="912" spans="1:3" x14ac:dyDescent="0.25">
      <c r="A912" t="s">
        <v>3376</v>
      </c>
      <c r="B912">
        <v>9.1478713000000003</v>
      </c>
      <c r="C912">
        <v>99.398608899999999</v>
      </c>
    </row>
    <row r="913" spans="1:3" x14ac:dyDescent="0.25">
      <c r="A913" t="s">
        <v>3376</v>
      </c>
      <c r="B913">
        <v>8.9101777000000002</v>
      </c>
      <c r="C913">
        <v>99.900272700000002</v>
      </c>
    </row>
    <row r="914" spans="1:3" x14ac:dyDescent="0.25">
      <c r="A914" t="s">
        <v>3376</v>
      </c>
      <c r="B914">
        <v>12.676949</v>
      </c>
      <c r="C914">
        <v>101.134038</v>
      </c>
    </row>
    <row r="915" spans="1:3" x14ac:dyDescent="0.25">
      <c r="A915" t="s">
        <v>3376</v>
      </c>
      <c r="B915">
        <v>9.7402759000000003</v>
      </c>
      <c r="C915">
        <v>98.421105699999998</v>
      </c>
    </row>
    <row r="916" spans="1:3" x14ac:dyDescent="0.25">
      <c r="A916" t="s">
        <v>3376</v>
      </c>
      <c r="B916">
        <v>18.097321999999998</v>
      </c>
      <c r="C916">
        <v>104.00959539999999</v>
      </c>
    </row>
    <row r="917" spans="1:3" x14ac:dyDescent="0.25">
      <c r="A917" t="s">
        <v>3376</v>
      </c>
      <c r="B917">
        <v>13.6094673</v>
      </c>
      <c r="C917">
        <v>100.5931243</v>
      </c>
    </row>
    <row r="918" spans="1:3" x14ac:dyDescent="0.25">
      <c r="A918" t="s">
        <v>3376</v>
      </c>
      <c r="B918">
        <v>8.5790366999999996</v>
      </c>
      <c r="C918">
        <v>99.949481000000006</v>
      </c>
    </row>
    <row r="919" spans="1:3" x14ac:dyDescent="0.25">
      <c r="A919" t="s">
        <v>3376</v>
      </c>
      <c r="B919">
        <v>8.5792432999999999</v>
      </c>
      <c r="C919">
        <v>99.949210899999997</v>
      </c>
    </row>
    <row r="920" spans="1:3" x14ac:dyDescent="0.25">
      <c r="A920" t="s">
        <v>3376</v>
      </c>
      <c r="B920">
        <v>8.5793874999999993</v>
      </c>
      <c r="C920">
        <v>99.949407600000001</v>
      </c>
    </row>
    <row r="921" spans="1:3" x14ac:dyDescent="0.25">
      <c r="A921" t="s">
        <v>3376</v>
      </c>
      <c r="B921">
        <v>7.3059931000000002</v>
      </c>
      <c r="C921">
        <v>99.464694499999993</v>
      </c>
    </row>
    <row r="922" spans="1:3" x14ac:dyDescent="0.25">
      <c r="A922" t="s">
        <v>3376</v>
      </c>
      <c r="B922">
        <v>13.519966399999999</v>
      </c>
      <c r="C922">
        <v>100.26568330000001</v>
      </c>
    </row>
    <row r="923" spans="1:3" x14ac:dyDescent="0.25">
      <c r="A923" t="s">
        <v>3376</v>
      </c>
      <c r="B923">
        <v>16.542435999999999</v>
      </c>
      <c r="C923">
        <v>104.72093719999999</v>
      </c>
    </row>
    <row r="924" spans="1:3" x14ac:dyDescent="0.25">
      <c r="A924" t="s">
        <v>3376</v>
      </c>
      <c r="B924">
        <v>13.5181966</v>
      </c>
      <c r="C924">
        <v>100.2962145</v>
      </c>
    </row>
    <row r="925" spans="1:3" x14ac:dyDescent="0.25">
      <c r="A925" t="s">
        <v>3376</v>
      </c>
      <c r="B925">
        <v>16.729400399999999</v>
      </c>
      <c r="C925">
        <v>104.7418388</v>
      </c>
    </row>
    <row r="926" spans="1:3" x14ac:dyDescent="0.25">
      <c r="A926" t="s">
        <v>3376</v>
      </c>
      <c r="B926">
        <v>17.816295799999999</v>
      </c>
      <c r="C926">
        <v>102.638476</v>
      </c>
    </row>
    <row r="927" spans="1:3" x14ac:dyDescent="0.25">
      <c r="A927" t="s">
        <v>3376</v>
      </c>
      <c r="B927">
        <v>18.370045999999999</v>
      </c>
      <c r="C927">
        <v>103.63717939999999</v>
      </c>
    </row>
    <row r="928" spans="1:3" x14ac:dyDescent="0.25">
      <c r="A928" t="s">
        <v>3376</v>
      </c>
      <c r="B928">
        <v>12.668794200000001</v>
      </c>
      <c r="C928">
        <v>101.2947587</v>
      </c>
    </row>
    <row r="929" spans="1:3" x14ac:dyDescent="0.25">
      <c r="A929" t="s">
        <v>3376</v>
      </c>
      <c r="B929">
        <v>7.3647</v>
      </c>
      <c r="C929">
        <v>99.302383300000002</v>
      </c>
    </row>
    <row r="930" spans="1:3" x14ac:dyDescent="0.25">
      <c r="A930" t="s">
        <v>3376</v>
      </c>
      <c r="B930">
        <v>9.7946150000000003</v>
      </c>
      <c r="C930">
        <v>99.033195000000006</v>
      </c>
    </row>
    <row r="931" spans="1:3" x14ac:dyDescent="0.25">
      <c r="A931" t="s">
        <v>3376</v>
      </c>
      <c r="B931">
        <v>12.0098898</v>
      </c>
      <c r="C931">
        <v>99.837334799999994</v>
      </c>
    </row>
    <row r="932" spans="1:3" x14ac:dyDescent="0.25">
      <c r="A932" t="s">
        <v>3376</v>
      </c>
      <c r="B932">
        <v>12.0098898</v>
      </c>
      <c r="C932">
        <v>99.837334799999994</v>
      </c>
    </row>
    <row r="933" spans="1:3" x14ac:dyDescent="0.25">
      <c r="A933" t="s">
        <v>3376</v>
      </c>
      <c r="B933">
        <v>13.0201969</v>
      </c>
      <c r="C933">
        <v>100.9314438</v>
      </c>
    </row>
    <row r="934" spans="1:3" x14ac:dyDescent="0.25">
      <c r="A934" t="s">
        <v>3376</v>
      </c>
      <c r="B934">
        <v>8.0590575999999992</v>
      </c>
      <c r="C934">
        <v>98.813608500000001</v>
      </c>
    </row>
    <row r="935" spans="1:3" x14ac:dyDescent="0.25">
      <c r="A935" t="s">
        <v>3376</v>
      </c>
      <c r="B935">
        <v>16.381880200000001</v>
      </c>
      <c r="C935">
        <v>104.86135539999999</v>
      </c>
    </row>
    <row r="936" spans="1:3" x14ac:dyDescent="0.25">
      <c r="A936" t="s">
        <v>3376</v>
      </c>
      <c r="B936">
        <v>12.892049200000001</v>
      </c>
      <c r="C936">
        <v>100.89803790000001</v>
      </c>
    </row>
    <row r="937" spans="1:3" x14ac:dyDescent="0.25">
      <c r="A937" t="s">
        <v>3376</v>
      </c>
      <c r="B937">
        <v>13.007135</v>
      </c>
      <c r="C937">
        <v>100.932042</v>
      </c>
    </row>
    <row r="938" spans="1:3" x14ac:dyDescent="0.25">
      <c r="A938" t="s">
        <v>3376</v>
      </c>
      <c r="B938">
        <v>7.7893727999999998</v>
      </c>
      <c r="C938">
        <v>100.2432828</v>
      </c>
    </row>
    <row r="939" spans="1:3" x14ac:dyDescent="0.25">
      <c r="A939" t="s">
        <v>3376</v>
      </c>
      <c r="B939">
        <v>7.4043932000000003</v>
      </c>
      <c r="C939">
        <v>99.510198900000006</v>
      </c>
    </row>
    <row r="940" spans="1:3" x14ac:dyDescent="0.25">
      <c r="A940" t="s">
        <v>3376</v>
      </c>
      <c r="B940">
        <v>8.3924521999999993</v>
      </c>
      <c r="C940">
        <v>98.265689399999999</v>
      </c>
    </row>
    <row r="941" spans="1:3" x14ac:dyDescent="0.25">
      <c r="A941" t="s">
        <v>3376</v>
      </c>
      <c r="B941">
        <v>8.5849644999999999</v>
      </c>
      <c r="C941">
        <v>99.949687299999994</v>
      </c>
    </row>
    <row r="942" spans="1:3" x14ac:dyDescent="0.25">
      <c r="A942" t="s">
        <v>3376</v>
      </c>
      <c r="B942">
        <v>10.528891</v>
      </c>
      <c r="C942">
        <v>99.107708700000003</v>
      </c>
    </row>
    <row r="943" spans="1:3" x14ac:dyDescent="0.25">
      <c r="A943" t="s">
        <v>3376</v>
      </c>
      <c r="B943">
        <v>8.0869587000000003</v>
      </c>
      <c r="C943">
        <v>98.882105600000003</v>
      </c>
    </row>
    <row r="944" spans="1:3" x14ac:dyDescent="0.25">
      <c r="A944" t="s">
        <v>3376</v>
      </c>
      <c r="B944">
        <v>8.3923570000000005</v>
      </c>
      <c r="C944">
        <v>98.265499300000002</v>
      </c>
    </row>
    <row r="945" spans="1:3" x14ac:dyDescent="0.25">
      <c r="A945" t="s">
        <v>3376</v>
      </c>
      <c r="B945">
        <v>10.4233666</v>
      </c>
      <c r="C945">
        <v>99.130345800000001</v>
      </c>
    </row>
    <row r="946" spans="1:3" x14ac:dyDescent="0.25">
      <c r="A946" t="s">
        <v>3376</v>
      </c>
      <c r="B946">
        <v>8.3923848999999997</v>
      </c>
      <c r="C946">
        <v>98.265755799999994</v>
      </c>
    </row>
    <row r="947" spans="1:3" x14ac:dyDescent="0.25">
      <c r="A947" t="s">
        <v>3376</v>
      </c>
      <c r="B947">
        <v>8.2966104000000005</v>
      </c>
      <c r="C947">
        <v>98.298979700000004</v>
      </c>
    </row>
    <row r="948" spans="1:3" x14ac:dyDescent="0.25">
      <c r="A948" t="s">
        <v>3376</v>
      </c>
      <c r="B948">
        <v>8.0954926999999994</v>
      </c>
      <c r="C948">
        <v>99.004975099999996</v>
      </c>
    </row>
    <row r="949" spans="1:3" x14ac:dyDescent="0.25">
      <c r="A949" t="s">
        <v>3376</v>
      </c>
      <c r="B949">
        <v>7.7814097000000002</v>
      </c>
      <c r="C949">
        <v>100.31458840000001</v>
      </c>
    </row>
    <row r="950" spans="1:3" x14ac:dyDescent="0.25">
      <c r="A950" t="s">
        <v>3376</v>
      </c>
      <c r="B950">
        <v>8.5815827999999996</v>
      </c>
      <c r="C950">
        <v>98.259850900000004</v>
      </c>
    </row>
    <row r="951" spans="1:3" x14ac:dyDescent="0.25">
      <c r="A951" t="s">
        <v>3376</v>
      </c>
      <c r="B951">
        <v>9.0633212000000007</v>
      </c>
      <c r="C951">
        <v>98.432737700000004</v>
      </c>
    </row>
    <row r="952" spans="1:3" x14ac:dyDescent="0.25">
      <c r="A952" t="s">
        <v>3376</v>
      </c>
      <c r="B952">
        <v>7.6263370999999998</v>
      </c>
      <c r="C952">
        <v>99.321275</v>
      </c>
    </row>
    <row r="953" spans="1:3" x14ac:dyDescent="0.25">
      <c r="A953" t="s">
        <v>3376</v>
      </c>
      <c r="B953">
        <v>8.8376053999999993</v>
      </c>
      <c r="C953">
        <v>98.283294799999993</v>
      </c>
    </row>
    <row r="954" spans="1:3" x14ac:dyDescent="0.25">
      <c r="A954" t="s">
        <v>3376</v>
      </c>
      <c r="B954">
        <v>7.6475932999999996</v>
      </c>
      <c r="C954">
        <v>100.1186641</v>
      </c>
    </row>
    <row r="955" spans="1:3" x14ac:dyDescent="0.25">
      <c r="A955" t="s">
        <v>3376</v>
      </c>
      <c r="B955">
        <v>12.7292033</v>
      </c>
      <c r="C955">
        <v>100.9833981</v>
      </c>
    </row>
    <row r="956" spans="1:3" x14ac:dyDescent="0.25">
      <c r="A956" t="s">
        <v>3376</v>
      </c>
      <c r="B956">
        <v>9.3129861999999992</v>
      </c>
      <c r="C956">
        <v>99.696480300000005</v>
      </c>
    </row>
    <row r="957" spans="1:3" x14ac:dyDescent="0.25">
      <c r="A957" t="s">
        <v>3376</v>
      </c>
      <c r="B957">
        <v>9.2471119999999996</v>
      </c>
      <c r="C957">
        <v>99.699988300000001</v>
      </c>
    </row>
    <row r="958" spans="1:3" x14ac:dyDescent="0.25">
      <c r="A958" t="s">
        <v>3376</v>
      </c>
      <c r="B958">
        <v>9.3768483000000007</v>
      </c>
      <c r="C958">
        <v>98.4196472</v>
      </c>
    </row>
    <row r="959" spans="1:3" x14ac:dyDescent="0.25">
      <c r="A959" t="s">
        <v>3376</v>
      </c>
      <c r="B959">
        <v>8.7820011999999998</v>
      </c>
      <c r="C959">
        <v>99.911412400000003</v>
      </c>
    </row>
    <row r="960" spans="1:3" x14ac:dyDescent="0.25">
      <c r="A960" t="s">
        <v>3376</v>
      </c>
      <c r="B960">
        <v>10.552787</v>
      </c>
      <c r="C960">
        <v>99.251497000000001</v>
      </c>
    </row>
    <row r="961" spans="1:3" x14ac:dyDescent="0.25">
      <c r="A961" t="s">
        <v>3376</v>
      </c>
      <c r="B961">
        <v>7.5295075999999996</v>
      </c>
      <c r="C961">
        <v>99.642261500000004</v>
      </c>
    </row>
    <row r="962" spans="1:3" x14ac:dyDescent="0.25">
      <c r="A962" t="s">
        <v>3376</v>
      </c>
      <c r="B962">
        <v>12.776935</v>
      </c>
      <c r="C962">
        <v>99.966686999999993</v>
      </c>
    </row>
    <row r="963" spans="1:3" x14ac:dyDescent="0.25">
      <c r="A963" t="s">
        <v>3376</v>
      </c>
      <c r="B963">
        <v>13.170043400000001</v>
      </c>
      <c r="C963">
        <v>100.94514700000001</v>
      </c>
    </row>
    <row r="964" spans="1:3" x14ac:dyDescent="0.25">
      <c r="A964" t="s">
        <v>3376</v>
      </c>
      <c r="B964">
        <v>8.3762448999999997</v>
      </c>
      <c r="C964">
        <v>98.727540099999999</v>
      </c>
    </row>
    <row r="965" spans="1:3" x14ac:dyDescent="0.25">
      <c r="A965" t="s">
        <v>3376</v>
      </c>
      <c r="B965">
        <v>17.527108200000001</v>
      </c>
      <c r="C965">
        <v>104.6764895</v>
      </c>
    </row>
    <row r="966" spans="1:3" x14ac:dyDescent="0.25">
      <c r="A966" t="s">
        <v>3376</v>
      </c>
      <c r="B966">
        <v>18.358611100000001</v>
      </c>
      <c r="C966">
        <v>103.66083329999999</v>
      </c>
    </row>
    <row r="967" spans="1:3" x14ac:dyDescent="0.25">
      <c r="A967" t="s">
        <v>3376</v>
      </c>
      <c r="B967">
        <v>8.9668144000000005</v>
      </c>
      <c r="C967">
        <v>99.886451100000002</v>
      </c>
    </row>
    <row r="968" spans="1:3" x14ac:dyDescent="0.25">
      <c r="A968" t="s">
        <v>3376</v>
      </c>
      <c r="B968">
        <v>13.571483000000001</v>
      </c>
      <c r="C968">
        <v>100.64906240000001</v>
      </c>
    </row>
    <row r="969" spans="1:3" x14ac:dyDescent="0.25">
      <c r="A969" t="s">
        <v>3376</v>
      </c>
      <c r="B969">
        <v>12.815773999999999</v>
      </c>
      <c r="C969">
        <v>101.6342324</v>
      </c>
    </row>
    <row r="970" spans="1:3" x14ac:dyDescent="0.25">
      <c r="A970" t="s">
        <v>3376</v>
      </c>
      <c r="B970">
        <v>9.8620920000000005</v>
      </c>
      <c r="C970">
        <v>98.624004999999997</v>
      </c>
    </row>
    <row r="971" spans="1:3" x14ac:dyDescent="0.25">
      <c r="A971" t="s">
        <v>3376</v>
      </c>
      <c r="B971">
        <v>12.796843300000001</v>
      </c>
      <c r="C971">
        <v>99.974991399999993</v>
      </c>
    </row>
    <row r="972" spans="1:3" x14ac:dyDescent="0.25">
      <c r="A972" t="s">
        <v>3376</v>
      </c>
      <c r="B972">
        <v>12.595939</v>
      </c>
      <c r="C972">
        <v>102.10643</v>
      </c>
    </row>
    <row r="973" spans="1:3" x14ac:dyDescent="0.25">
      <c r="A973" t="s">
        <v>3376</v>
      </c>
      <c r="B973">
        <v>16.350335600000001</v>
      </c>
      <c r="C973">
        <v>104.8820178</v>
      </c>
    </row>
    <row r="974" spans="1:3" x14ac:dyDescent="0.25">
      <c r="A974" t="s">
        <v>3376</v>
      </c>
      <c r="B974">
        <v>18.055557100000001</v>
      </c>
      <c r="C974">
        <v>102.28354299999999</v>
      </c>
    </row>
    <row r="975" spans="1:3" x14ac:dyDescent="0.25">
      <c r="A975" t="s">
        <v>3376</v>
      </c>
      <c r="B975">
        <v>8.3858002000000003</v>
      </c>
      <c r="C975">
        <v>99.980543699999998</v>
      </c>
    </row>
    <row r="976" spans="1:3" x14ac:dyDescent="0.25">
      <c r="A976" t="s">
        <v>3376</v>
      </c>
      <c r="B976">
        <v>12.180228400000001</v>
      </c>
      <c r="C976">
        <v>99.851682600000004</v>
      </c>
    </row>
    <row r="977" spans="1:3" x14ac:dyDescent="0.25">
      <c r="A977" t="s">
        <v>3376</v>
      </c>
      <c r="B977">
        <v>12.180228400000001</v>
      </c>
      <c r="C977">
        <v>99.851682600000004</v>
      </c>
    </row>
    <row r="978" spans="1:3" x14ac:dyDescent="0.25">
      <c r="A978" t="s">
        <v>3376</v>
      </c>
      <c r="B978">
        <v>7.6136584999999997</v>
      </c>
      <c r="C978">
        <v>100.0685671</v>
      </c>
    </row>
    <row r="979" spans="1:3" x14ac:dyDescent="0.25">
      <c r="A979" t="s">
        <v>3376</v>
      </c>
      <c r="B979">
        <v>13.5357571</v>
      </c>
      <c r="C979">
        <v>100.62557839999999</v>
      </c>
    </row>
    <row r="980" spans="1:3" x14ac:dyDescent="0.25">
      <c r="A980" t="s">
        <v>3376</v>
      </c>
      <c r="B980">
        <v>6.63286</v>
      </c>
      <c r="C980">
        <v>100.06918</v>
      </c>
    </row>
    <row r="981" spans="1:3" x14ac:dyDescent="0.25">
      <c r="A981" t="s">
        <v>3376</v>
      </c>
      <c r="B981">
        <v>17.389679999999998</v>
      </c>
      <c r="C981">
        <v>104.76712999999999</v>
      </c>
    </row>
    <row r="982" spans="1:3" x14ac:dyDescent="0.25">
      <c r="A982" t="s">
        <v>3376</v>
      </c>
      <c r="B982">
        <v>12.95</v>
      </c>
      <c r="C982">
        <v>100.90551000000001</v>
      </c>
    </row>
    <row r="983" spans="1:3" x14ac:dyDescent="0.25">
      <c r="A983" t="s">
        <v>3376</v>
      </c>
      <c r="B983">
        <v>8.1413005999999992</v>
      </c>
      <c r="C983">
        <v>98.859524500000006</v>
      </c>
    </row>
    <row r="984" spans="1:3" x14ac:dyDescent="0.25">
      <c r="A984" t="s">
        <v>3376</v>
      </c>
      <c r="B984">
        <v>13.567767699999999</v>
      </c>
      <c r="C984">
        <v>100.34069239999999</v>
      </c>
    </row>
    <row r="985" spans="1:3" x14ac:dyDescent="0.25">
      <c r="A985" t="s">
        <v>3376</v>
      </c>
      <c r="B985">
        <v>18.018439999999998</v>
      </c>
      <c r="C985">
        <v>103.08329000000001</v>
      </c>
    </row>
    <row r="986" spans="1:3" x14ac:dyDescent="0.25">
      <c r="A986" t="s">
        <v>3376</v>
      </c>
      <c r="B986">
        <v>8.2688889000000003</v>
      </c>
      <c r="C986">
        <v>98.302222200000003</v>
      </c>
    </row>
    <row r="987" spans="1:3" x14ac:dyDescent="0.25">
      <c r="A987" t="s">
        <v>3376</v>
      </c>
      <c r="B987">
        <v>8.2688889000000003</v>
      </c>
      <c r="C987">
        <v>98.302222200000003</v>
      </c>
    </row>
    <row r="988" spans="1:3" x14ac:dyDescent="0.25">
      <c r="A988" t="s">
        <v>3376</v>
      </c>
      <c r="B988">
        <v>9.1826308000000001</v>
      </c>
      <c r="C988">
        <v>99.8483868</v>
      </c>
    </row>
    <row r="989" spans="1:3" x14ac:dyDescent="0.25">
      <c r="A989" t="s">
        <v>3376</v>
      </c>
      <c r="B989">
        <v>17.878928599999998</v>
      </c>
      <c r="C989">
        <v>102.7487058</v>
      </c>
    </row>
    <row r="990" spans="1:3" x14ac:dyDescent="0.25">
      <c r="A990" t="s">
        <v>3376</v>
      </c>
      <c r="B990">
        <v>7.0388679999999999</v>
      </c>
      <c r="C990">
        <v>100.4657191</v>
      </c>
    </row>
    <row r="991" spans="1:3" x14ac:dyDescent="0.25">
      <c r="A991" t="s">
        <v>3376</v>
      </c>
      <c r="B991">
        <v>17.69153</v>
      </c>
      <c r="C991">
        <v>102.46608000000001</v>
      </c>
    </row>
    <row r="992" spans="1:3" x14ac:dyDescent="0.25">
      <c r="A992" t="s">
        <v>3376</v>
      </c>
      <c r="B992">
        <v>7.9888573999999997</v>
      </c>
      <c r="C992">
        <v>98.355602700000006</v>
      </c>
    </row>
    <row r="993" spans="1:3" x14ac:dyDescent="0.25">
      <c r="A993" t="s">
        <v>3376</v>
      </c>
      <c r="B993">
        <v>7.9888573999999997</v>
      </c>
      <c r="C993">
        <v>98.355602700000006</v>
      </c>
    </row>
    <row r="994" spans="1:3" x14ac:dyDescent="0.25">
      <c r="A994" t="s">
        <v>3376</v>
      </c>
      <c r="B994">
        <v>6.8700308999999997</v>
      </c>
      <c r="C994">
        <v>99.781630800000002</v>
      </c>
    </row>
    <row r="995" spans="1:3" x14ac:dyDescent="0.25">
      <c r="A995" t="s">
        <v>3376</v>
      </c>
      <c r="B995">
        <v>8.6606532999999999</v>
      </c>
      <c r="C995">
        <v>99.923591000000002</v>
      </c>
    </row>
    <row r="996" spans="1:3" x14ac:dyDescent="0.25">
      <c r="A996" t="s">
        <v>3376</v>
      </c>
      <c r="B996">
        <v>9.9958749000000005</v>
      </c>
      <c r="C996">
        <v>98.648430599999998</v>
      </c>
    </row>
    <row r="997" spans="1:3" x14ac:dyDescent="0.25">
      <c r="A997" t="s">
        <v>3376</v>
      </c>
      <c r="B997">
        <v>6.7863626000000004</v>
      </c>
      <c r="C997">
        <v>100.0791165</v>
      </c>
    </row>
    <row r="998" spans="1:3" x14ac:dyDescent="0.25">
      <c r="A998" t="s">
        <v>3376</v>
      </c>
      <c r="B998">
        <v>12.382198900000001</v>
      </c>
      <c r="C998">
        <v>99.933643500000002</v>
      </c>
    </row>
    <row r="999" spans="1:3" x14ac:dyDescent="0.25">
      <c r="A999" t="s">
        <v>3376</v>
      </c>
      <c r="B999">
        <v>13.567429000000001</v>
      </c>
      <c r="C999">
        <v>100.2722708</v>
      </c>
    </row>
    <row r="1000" spans="1:3" x14ac:dyDescent="0.25">
      <c r="A1000" t="s">
        <v>3376</v>
      </c>
      <c r="B1000">
        <v>7.543005</v>
      </c>
      <c r="C1000">
        <v>99.616128000000003</v>
      </c>
    </row>
    <row r="1001" spans="1:3" x14ac:dyDescent="0.25">
      <c r="A1001" t="s">
        <v>3376</v>
      </c>
      <c r="B1001">
        <v>12.682495599999999</v>
      </c>
      <c r="C1001">
        <v>101.2544931</v>
      </c>
    </row>
    <row r="1002" spans="1:3" x14ac:dyDescent="0.25">
      <c r="A1002" t="s">
        <v>3376</v>
      </c>
      <c r="B1002">
        <v>8.1024077000000005</v>
      </c>
      <c r="C1002">
        <v>98.903267299999996</v>
      </c>
    </row>
    <row r="1003" spans="1:3" x14ac:dyDescent="0.25">
      <c r="A1003" t="s">
        <v>3376</v>
      </c>
      <c r="B1003">
        <v>9.1580048000000005</v>
      </c>
      <c r="C1003">
        <v>99.512693299999995</v>
      </c>
    </row>
    <row r="1004" spans="1:3" x14ac:dyDescent="0.25">
      <c r="A1004" t="s">
        <v>3376</v>
      </c>
      <c r="B1004">
        <v>8.1031680999999995</v>
      </c>
      <c r="C1004">
        <v>98.902428900000004</v>
      </c>
    </row>
    <row r="1005" spans="1:3" x14ac:dyDescent="0.25">
      <c r="A1005" t="s">
        <v>3376</v>
      </c>
      <c r="B1005">
        <v>6.8869007</v>
      </c>
      <c r="C1005">
        <v>99.797693100000004</v>
      </c>
    </row>
    <row r="1006" spans="1:3" x14ac:dyDescent="0.25">
      <c r="A1006" t="s">
        <v>3376</v>
      </c>
      <c r="B1006">
        <v>6.7309767000000003</v>
      </c>
      <c r="C1006">
        <v>100.9859835</v>
      </c>
    </row>
    <row r="1007" spans="1:3" x14ac:dyDescent="0.25">
      <c r="A1007" t="s">
        <v>3376</v>
      </c>
      <c r="B1007">
        <v>5.8169680000000001</v>
      </c>
      <c r="C1007">
        <v>101.0920692</v>
      </c>
    </row>
    <row r="1008" spans="1:3" x14ac:dyDescent="0.25">
      <c r="A1008" t="s">
        <v>3376</v>
      </c>
      <c r="B1008">
        <v>6.4055363999999999</v>
      </c>
      <c r="C1008">
        <v>101.5178813</v>
      </c>
    </row>
    <row r="1009" spans="1:3" x14ac:dyDescent="0.25">
      <c r="A1009" t="s">
        <v>3376</v>
      </c>
      <c r="B1009">
        <v>6.4055363999999999</v>
      </c>
      <c r="C1009">
        <v>101.5178813</v>
      </c>
    </row>
    <row r="1010" spans="1:3" x14ac:dyDescent="0.25">
      <c r="A1010" t="s">
        <v>3376</v>
      </c>
      <c r="B1010">
        <v>6.8558887999999998</v>
      </c>
      <c r="C1010">
        <v>101.4897509</v>
      </c>
    </row>
    <row r="1011" spans="1:3" x14ac:dyDescent="0.25">
      <c r="A1011" t="s">
        <v>3376</v>
      </c>
      <c r="B1011">
        <v>6.7309767000000003</v>
      </c>
      <c r="C1011">
        <v>100.9859835</v>
      </c>
    </row>
    <row r="1012" spans="1:3" x14ac:dyDescent="0.25">
      <c r="A1012" t="s">
        <v>3376</v>
      </c>
      <c r="B1012">
        <v>13.420491200000001</v>
      </c>
      <c r="C1012">
        <v>100.0323465</v>
      </c>
    </row>
    <row r="1013" spans="1:3" x14ac:dyDescent="0.25">
      <c r="A1013" t="s">
        <v>3376</v>
      </c>
      <c r="B1013">
        <v>13.5968657</v>
      </c>
      <c r="C1013">
        <v>100.6041288</v>
      </c>
    </row>
    <row r="1014" spans="1:3" x14ac:dyDescent="0.25">
      <c r="A1014" t="s">
        <v>3376</v>
      </c>
      <c r="B1014">
        <v>13.5878786</v>
      </c>
      <c r="C1014">
        <v>100.8396364</v>
      </c>
    </row>
    <row r="1015" spans="1:3" x14ac:dyDescent="0.25">
      <c r="A1015" t="s">
        <v>3376</v>
      </c>
      <c r="B1015">
        <v>12.9645967</v>
      </c>
      <c r="C1015">
        <v>100.9099217</v>
      </c>
    </row>
    <row r="1016" spans="1:3" x14ac:dyDescent="0.25">
      <c r="A1016" t="s">
        <v>3376</v>
      </c>
      <c r="B1016">
        <v>8.649915</v>
      </c>
      <c r="C1016">
        <v>99.940058399999998</v>
      </c>
    </row>
    <row r="1017" spans="1:3" x14ac:dyDescent="0.25">
      <c r="A1017" t="s">
        <v>3376</v>
      </c>
      <c r="B1017">
        <v>7.0539535999999998</v>
      </c>
      <c r="C1017">
        <v>100.6484794</v>
      </c>
    </row>
    <row r="1018" spans="1:3" x14ac:dyDescent="0.25">
      <c r="A1018" t="s">
        <v>3376</v>
      </c>
      <c r="B1018">
        <v>8.2460796999999992</v>
      </c>
      <c r="C1018">
        <v>98.297412199999997</v>
      </c>
    </row>
    <row r="1019" spans="1:3" x14ac:dyDescent="0.25">
      <c r="A1019" t="s">
        <v>3376</v>
      </c>
      <c r="B1019">
        <v>13.042051000000001</v>
      </c>
      <c r="C1019">
        <v>100.92675850000001</v>
      </c>
    </row>
    <row r="1020" spans="1:3" x14ac:dyDescent="0.25">
      <c r="A1020" t="s">
        <v>3376</v>
      </c>
      <c r="B1020">
        <v>11.612458500000001</v>
      </c>
      <c r="C1020">
        <v>99.664242799999997</v>
      </c>
    </row>
    <row r="1021" spans="1:3" x14ac:dyDescent="0.25">
      <c r="A1021" t="s">
        <v>3376</v>
      </c>
      <c r="B1021">
        <v>10.7187497</v>
      </c>
      <c r="C1021">
        <v>99.205351699999994</v>
      </c>
    </row>
    <row r="1022" spans="1:3" x14ac:dyDescent="0.25">
      <c r="A1022" t="s">
        <v>3376</v>
      </c>
      <c r="B1022">
        <v>10.7187497</v>
      </c>
      <c r="C1022">
        <v>99.205351699999994</v>
      </c>
    </row>
    <row r="1023" spans="1:3" x14ac:dyDescent="0.25">
      <c r="A1023" t="s">
        <v>3376</v>
      </c>
      <c r="B1023">
        <v>6.0199680000000004</v>
      </c>
      <c r="C1023">
        <v>101.9581307</v>
      </c>
    </row>
    <row r="1024" spans="1:3" x14ac:dyDescent="0.25">
      <c r="A1024" t="s">
        <v>3376</v>
      </c>
      <c r="B1024">
        <v>12.654400000000001</v>
      </c>
      <c r="C1024">
        <v>102.0520693</v>
      </c>
    </row>
    <row r="1025" spans="1:3" x14ac:dyDescent="0.25">
      <c r="A1025" t="s">
        <v>3376</v>
      </c>
      <c r="B1025">
        <v>12.7022216</v>
      </c>
      <c r="C1025">
        <v>101.2461084</v>
      </c>
    </row>
    <row r="1026" spans="1:3" x14ac:dyDescent="0.25">
      <c r="A1026" t="s">
        <v>3376</v>
      </c>
      <c r="B1026">
        <v>12.7362517</v>
      </c>
      <c r="C1026">
        <v>100.89282249999999</v>
      </c>
    </row>
    <row r="1027" spans="1:3" x14ac:dyDescent="0.25">
      <c r="A1027" t="s">
        <v>3376</v>
      </c>
      <c r="B1027">
        <v>12.6941334</v>
      </c>
      <c r="C1027">
        <v>102.2086876</v>
      </c>
    </row>
    <row r="1028" spans="1:3" x14ac:dyDescent="0.25">
      <c r="A1028" t="s">
        <v>3376</v>
      </c>
      <c r="B1028">
        <v>13.5527921</v>
      </c>
      <c r="C1028">
        <v>100.9572024</v>
      </c>
    </row>
    <row r="1029" spans="1:3" x14ac:dyDescent="0.25">
      <c r="A1029" t="s">
        <v>3376</v>
      </c>
      <c r="B1029">
        <v>12.468699900000001</v>
      </c>
      <c r="C1029">
        <v>102.1992255</v>
      </c>
    </row>
    <row r="1030" spans="1:3" x14ac:dyDescent="0.25">
      <c r="A1030" t="s">
        <v>3376</v>
      </c>
      <c r="B1030">
        <v>8.0477162999999994</v>
      </c>
      <c r="C1030">
        <v>100.26947389999999</v>
      </c>
    </row>
    <row r="1031" spans="1:3" x14ac:dyDescent="0.25">
      <c r="A1031" t="s">
        <v>3376</v>
      </c>
      <c r="B1031">
        <v>12.5542777</v>
      </c>
      <c r="C1031">
        <v>102.519744</v>
      </c>
    </row>
    <row r="1032" spans="1:3" x14ac:dyDescent="0.25">
      <c r="A1032" t="s">
        <v>3376</v>
      </c>
      <c r="B1032">
        <v>12.7224624</v>
      </c>
      <c r="C1032">
        <v>101.9447955</v>
      </c>
    </row>
    <row r="1033" spans="1:3" x14ac:dyDescent="0.25">
      <c r="A1033" t="s">
        <v>3376</v>
      </c>
      <c r="B1033">
        <v>13.545667</v>
      </c>
      <c r="C1033">
        <v>99.430131000000003</v>
      </c>
    </row>
    <row r="1034" spans="1:3" x14ac:dyDescent="0.25">
      <c r="A1034" t="s">
        <v>3376</v>
      </c>
      <c r="B1034">
        <v>15.133380000000001</v>
      </c>
      <c r="C1034">
        <v>105.4463787</v>
      </c>
    </row>
    <row r="1035" spans="1:3" x14ac:dyDescent="0.25">
      <c r="A1035" t="s">
        <v>3376</v>
      </c>
      <c r="B1035">
        <v>12.9282153</v>
      </c>
      <c r="C1035">
        <v>100.90034319999999</v>
      </c>
    </row>
    <row r="1036" spans="1:3" x14ac:dyDescent="0.25">
      <c r="A1036" t="s">
        <v>3376</v>
      </c>
      <c r="B1036">
        <v>7.1507284000000002</v>
      </c>
      <c r="C1036">
        <v>100.5984938</v>
      </c>
    </row>
    <row r="1037" spans="1:3" x14ac:dyDescent="0.25">
      <c r="A1037" t="s">
        <v>3376</v>
      </c>
      <c r="B1037">
        <v>18.370045699999999</v>
      </c>
      <c r="C1037">
        <v>103.6371365</v>
      </c>
    </row>
    <row r="1038" spans="1:3" x14ac:dyDescent="0.25">
      <c r="A1038" t="s">
        <v>3376</v>
      </c>
      <c r="B1038">
        <v>6.5507884000000001</v>
      </c>
      <c r="C1038">
        <v>101.2585472</v>
      </c>
    </row>
    <row r="1039" spans="1:3" x14ac:dyDescent="0.25">
      <c r="A1039" t="s">
        <v>3376</v>
      </c>
      <c r="B1039">
        <v>7.5383696999999996</v>
      </c>
      <c r="C1039">
        <v>100.0404029</v>
      </c>
    </row>
    <row r="1040" spans="1:3" x14ac:dyDescent="0.25">
      <c r="A1040" t="s">
        <v>3376</v>
      </c>
      <c r="B1040">
        <v>7.6135773999999996</v>
      </c>
      <c r="C1040">
        <v>100.0683796</v>
      </c>
    </row>
    <row r="1041" spans="1:3" x14ac:dyDescent="0.25">
      <c r="A1041" t="s">
        <v>3376</v>
      </c>
      <c r="B1041">
        <v>7.2525053000000002</v>
      </c>
      <c r="C1041">
        <v>100.5315951</v>
      </c>
    </row>
    <row r="1042" spans="1:3" x14ac:dyDescent="0.25">
      <c r="A1042" t="s">
        <v>3376</v>
      </c>
      <c r="B1042">
        <v>8.6737339999999996</v>
      </c>
      <c r="C1042">
        <v>99.923536999999996</v>
      </c>
    </row>
    <row r="1043" spans="1:3" x14ac:dyDescent="0.25">
      <c r="A1043" t="s">
        <v>3376</v>
      </c>
      <c r="B1043">
        <v>11.519856799999999</v>
      </c>
      <c r="C1043">
        <v>99.614985399999995</v>
      </c>
    </row>
    <row r="1044" spans="1:3" x14ac:dyDescent="0.25">
      <c r="A1044" t="s">
        <v>3376</v>
      </c>
      <c r="B1044">
        <v>13.4721145</v>
      </c>
      <c r="C1044">
        <v>100.1122836</v>
      </c>
    </row>
    <row r="1045" spans="1:3" x14ac:dyDescent="0.25">
      <c r="A1045" t="s">
        <v>3376</v>
      </c>
      <c r="B1045">
        <v>13.040931199999999</v>
      </c>
      <c r="C1045">
        <v>100.9267382</v>
      </c>
    </row>
    <row r="1046" spans="1:3" x14ac:dyDescent="0.25">
      <c r="A1046" t="s">
        <v>3376</v>
      </c>
      <c r="B1046">
        <v>13.682639399999999</v>
      </c>
      <c r="C1046">
        <v>102.5188716</v>
      </c>
    </row>
    <row r="1047" spans="1:3" x14ac:dyDescent="0.25">
      <c r="A1047" t="s">
        <v>3376</v>
      </c>
      <c r="B1047">
        <v>13.5960065</v>
      </c>
      <c r="C1047">
        <v>100.60619509999999</v>
      </c>
    </row>
    <row r="1048" spans="1:3" x14ac:dyDescent="0.25">
      <c r="A1048" t="s">
        <v>3376</v>
      </c>
      <c r="B1048">
        <v>13.981491200000001</v>
      </c>
      <c r="C1048">
        <v>102.7831819</v>
      </c>
    </row>
    <row r="1049" spans="1:3" x14ac:dyDescent="0.25">
      <c r="A1049" t="s">
        <v>3376</v>
      </c>
      <c r="B1049">
        <v>8.9093052000000004</v>
      </c>
      <c r="C1049">
        <v>99.872316699999999</v>
      </c>
    </row>
    <row r="1050" spans="1:3" x14ac:dyDescent="0.25">
      <c r="A1050" t="s">
        <v>3376</v>
      </c>
      <c r="B1050">
        <v>17.575025199999999</v>
      </c>
      <c r="C1050">
        <v>104.5968499</v>
      </c>
    </row>
    <row r="1051" spans="1:3" x14ac:dyDescent="0.25">
      <c r="A1051" t="s">
        <v>3376</v>
      </c>
      <c r="B1051">
        <v>15.3289901</v>
      </c>
      <c r="C1051">
        <v>105.4786769</v>
      </c>
    </row>
    <row r="1052" spans="1:3" x14ac:dyDescent="0.25">
      <c r="A1052" t="s">
        <v>3376</v>
      </c>
      <c r="B1052">
        <v>11.598840900000001</v>
      </c>
      <c r="C1052">
        <v>99.660270299999993</v>
      </c>
    </row>
    <row r="1053" spans="1:3" x14ac:dyDescent="0.25">
      <c r="A1053" t="s">
        <v>3376</v>
      </c>
      <c r="B1053">
        <v>13.44346</v>
      </c>
      <c r="C1053">
        <v>101.02968799999999</v>
      </c>
    </row>
    <row r="1054" spans="1:3" x14ac:dyDescent="0.25">
      <c r="A1054" t="s">
        <v>3376</v>
      </c>
      <c r="B1054">
        <v>12.751386800000001</v>
      </c>
      <c r="C1054">
        <v>101.1585832</v>
      </c>
    </row>
    <row r="1055" spans="1:3" x14ac:dyDescent="0.25">
      <c r="A1055" t="s">
        <v>3376</v>
      </c>
      <c r="B1055">
        <v>13.507011</v>
      </c>
      <c r="C1055">
        <v>100.82611</v>
      </c>
    </row>
    <row r="1056" spans="1:3" x14ac:dyDescent="0.25">
      <c r="A1056" t="s">
        <v>3376</v>
      </c>
      <c r="B1056">
        <v>13.506086</v>
      </c>
      <c r="C1056">
        <v>100.82695099999999</v>
      </c>
    </row>
    <row r="1057" spans="1:3" x14ac:dyDescent="0.25">
      <c r="A1057" t="s">
        <v>3376</v>
      </c>
      <c r="B1057">
        <v>14.562127200000001</v>
      </c>
      <c r="C1057">
        <v>103.08694029999999</v>
      </c>
    </row>
    <row r="1058" spans="1:3" x14ac:dyDescent="0.25">
      <c r="A1058" t="s">
        <v>3376</v>
      </c>
      <c r="B1058">
        <v>13.109552799999999</v>
      </c>
      <c r="C1058">
        <v>99.958341099999998</v>
      </c>
    </row>
    <row r="1059" spans="1:3" x14ac:dyDescent="0.25">
      <c r="A1059" t="s">
        <v>3376</v>
      </c>
      <c r="B1059">
        <v>13.5071499</v>
      </c>
      <c r="C1059">
        <v>100.8267166</v>
      </c>
    </row>
    <row r="1060" spans="1:3" x14ac:dyDescent="0.25">
      <c r="A1060" t="s">
        <v>3376</v>
      </c>
      <c r="B1060">
        <v>8.3864927999999992</v>
      </c>
      <c r="C1060">
        <v>100.03002770000001</v>
      </c>
    </row>
    <row r="1061" spans="1:3" x14ac:dyDescent="0.25">
      <c r="A1061" t="s">
        <v>3376</v>
      </c>
      <c r="B1061">
        <v>13.5655044</v>
      </c>
      <c r="C1061">
        <v>100.2716716</v>
      </c>
    </row>
    <row r="1062" spans="1:3" x14ac:dyDescent="0.25">
      <c r="A1062" t="s">
        <v>3376</v>
      </c>
      <c r="B1062">
        <v>12.6795423</v>
      </c>
      <c r="C1062">
        <v>101.2849549</v>
      </c>
    </row>
    <row r="1063" spans="1:3" x14ac:dyDescent="0.25">
      <c r="A1063" t="s">
        <v>3376</v>
      </c>
      <c r="B1063">
        <v>12.388401399999999</v>
      </c>
      <c r="C1063">
        <v>99.991882000000004</v>
      </c>
    </row>
    <row r="1064" spans="1:3" x14ac:dyDescent="0.25">
      <c r="A1064" t="s">
        <v>3376</v>
      </c>
      <c r="B1064">
        <v>11.4796668</v>
      </c>
      <c r="C1064">
        <v>99.598780500000004</v>
      </c>
    </row>
    <row r="1065" spans="1:3" x14ac:dyDescent="0.25">
      <c r="A1065" t="s">
        <v>3376</v>
      </c>
      <c r="B1065">
        <v>14.562059</v>
      </c>
      <c r="C1065">
        <v>103.08689200000001</v>
      </c>
    </row>
    <row r="1066" spans="1:3" x14ac:dyDescent="0.25">
      <c r="A1066" t="s">
        <v>3376</v>
      </c>
      <c r="B1066">
        <v>13.406366800000001</v>
      </c>
      <c r="C1066">
        <v>100.01560449999999</v>
      </c>
    </row>
    <row r="1067" spans="1:3" x14ac:dyDescent="0.25">
      <c r="A1067" t="s">
        <v>3376</v>
      </c>
      <c r="B1067">
        <v>6.6403062000000004</v>
      </c>
      <c r="C1067">
        <v>100.42509200000001</v>
      </c>
    </row>
    <row r="1068" spans="1:3" x14ac:dyDescent="0.25">
      <c r="A1068" t="s">
        <v>3376</v>
      </c>
      <c r="B1068">
        <v>9.7577399000000007</v>
      </c>
      <c r="C1068">
        <v>99.058067600000001</v>
      </c>
    </row>
    <row r="1069" spans="1:3" x14ac:dyDescent="0.25">
      <c r="A1069" t="s">
        <v>3376</v>
      </c>
      <c r="B1069">
        <v>12.782339500000001</v>
      </c>
      <c r="C1069">
        <v>101.68964130000001</v>
      </c>
    </row>
    <row r="1070" spans="1:3" x14ac:dyDescent="0.25">
      <c r="A1070" t="s">
        <v>3376</v>
      </c>
      <c r="B1070">
        <v>12.996282600000001</v>
      </c>
      <c r="C1070">
        <v>100.9361289</v>
      </c>
    </row>
    <row r="1071" spans="1:3" x14ac:dyDescent="0.25">
      <c r="A1071" t="s">
        <v>3376</v>
      </c>
      <c r="B1071">
        <v>12.871796700000001</v>
      </c>
      <c r="C1071">
        <v>100.90180530000001</v>
      </c>
    </row>
    <row r="1072" spans="1:3" x14ac:dyDescent="0.25">
      <c r="A1072" t="s">
        <v>3376</v>
      </c>
      <c r="B1072">
        <v>9.7575594999999993</v>
      </c>
      <c r="C1072">
        <v>99.058245600000006</v>
      </c>
    </row>
    <row r="1073" spans="1:3" x14ac:dyDescent="0.25">
      <c r="A1073" t="s">
        <v>3376</v>
      </c>
      <c r="B1073">
        <v>12.613111</v>
      </c>
      <c r="C1073">
        <v>102.11788300000001</v>
      </c>
    </row>
    <row r="1074" spans="1:3" x14ac:dyDescent="0.25">
      <c r="A1074" t="s">
        <v>3376</v>
      </c>
      <c r="B1074">
        <v>13.0936412</v>
      </c>
      <c r="C1074">
        <v>100.9158276</v>
      </c>
    </row>
    <row r="1075" spans="1:3" x14ac:dyDescent="0.25">
      <c r="A1075" t="s">
        <v>3376</v>
      </c>
      <c r="B1075">
        <v>12.9603459</v>
      </c>
      <c r="C1075">
        <v>100.9090322</v>
      </c>
    </row>
    <row r="1076" spans="1:3" x14ac:dyDescent="0.25">
      <c r="A1076" t="s">
        <v>3376</v>
      </c>
      <c r="B1076">
        <v>12.8735807</v>
      </c>
      <c r="C1076">
        <v>100.9020441</v>
      </c>
    </row>
    <row r="1077" spans="1:3" x14ac:dyDescent="0.25">
      <c r="A1077" t="s">
        <v>3376</v>
      </c>
      <c r="B1077">
        <v>11.249108</v>
      </c>
      <c r="C1077">
        <v>99.439437999999996</v>
      </c>
    </row>
    <row r="1078" spans="1:3" x14ac:dyDescent="0.25">
      <c r="A1078" t="s">
        <v>3376</v>
      </c>
      <c r="B1078">
        <v>11.249108</v>
      </c>
      <c r="C1078">
        <v>99.439437999999996</v>
      </c>
    </row>
    <row r="1079" spans="1:3" x14ac:dyDescent="0.25">
      <c r="A1079" t="s">
        <v>3376</v>
      </c>
      <c r="B1079">
        <v>14.494403200000001</v>
      </c>
      <c r="C1079">
        <v>105.0158972</v>
      </c>
    </row>
    <row r="1080" spans="1:3" x14ac:dyDescent="0.25">
      <c r="A1080" t="s">
        <v>3376</v>
      </c>
      <c r="B1080">
        <v>13.542074</v>
      </c>
      <c r="C1080">
        <v>100.9615038</v>
      </c>
    </row>
    <row r="1081" spans="1:3" x14ac:dyDescent="0.25">
      <c r="A1081" t="s">
        <v>3376</v>
      </c>
      <c r="B1081">
        <v>8.9554378999999997</v>
      </c>
      <c r="C1081">
        <v>99.869289699999996</v>
      </c>
    </row>
    <row r="1082" spans="1:3" x14ac:dyDescent="0.25">
      <c r="A1082" t="s">
        <v>3376</v>
      </c>
      <c r="B1082">
        <v>11.5063263</v>
      </c>
      <c r="C1082">
        <v>99.615871799999994</v>
      </c>
    </row>
    <row r="1083" spans="1:3" x14ac:dyDescent="0.25">
      <c r="A1083" t="s">
        <v>3376</v>
      </c>
      <c r="B1083">
        <v>13.0105398</v>
      </c>
      <c r="C1083">
        <v>100.01874189999999</v>
      </c>
    </row>
    <row r="1084" spans="1:3" x14ac:dyDescent="0.25">
      <c r="A1084" t="s">
        <v>3376</v>
      </c>
      <c r="B1084">
        <v>9.1172798999999998</v>
      </c>
      <c r="C1084">
        <v>99.366499200000007</v>
      </c>
    </row>
    <row r="1085" spans="1:3" x14ac:dyDescent="0.25">
      <c r="A1085" t="s">
        <v>3376</v>
      </c>
      <c r="B1085">
        <v>13.020436699999999</v>
      </c>
      <c r="C1085">
        <v>100.9424301</v>
      </c>
    </row>
    <row r="1086" spans="1:3" x14ac:dyDescent="0.25">
      <c r="A1086" t="s">
        <v>3376</v>
      </c>
      <c r="B1086">
        <v>12.4797575</v>
      </c>
      <c r="C1086">
        <v>102.0697298</v>
      </c>
    </row>
    <row r="1087" spans="1:3" x14ac:dyDescent="0.25">
      <c r="A1087" t="s">
        <v>3376</v>
      </c>
      <c r="B1087">
        <v>7.7652812000000004</v>
      </c>
      <c r="C1087">
        <v>99.229774300000003</v>
      </c>
    </row>
    <row r="1088" spans="1:3" x14ac:dyDescent="0.25">
      <c r="A1088" t="s">
        <v>3376</v>
      </c>
      <c r="B1088">
        <v>12.671086900000001</v>
      </c>
      <c r="C1088">
        <v>101.2760909</v>
      </c>
    </row>
    <row r="1089" spans="1:3" x14ac:dyDescent="0.25">
      <c r="A1089" t="s">
        <v>3376</v>
      </c>
      <c r="B1089">
        <v>12.5509808</v>
      </c>
      <c r="C1089">
        <v>99.954518399999998</v>
      </c>
    </row>
    <row r="1090" spans="1:3" x14ac:dyDescent="0.25">
      <c r="A1090" t="s">
        <v>3376</v>
      </c>
      <c r="B1090">
        <v>9.9518249999999995</v>
      </c>
      <c r="C1090">
        <v>99.068102100000004</v>
      </c>
    </row>
    <row r="1091" spans="1:3" x14ac:dyDescent="0.25">
      <c r="A1091" t="s">
        <v>3376</v>
      </c>
      <c r="B1091">
        <v>7.1021539999999996</v>
      </c>
      <c r="C1091">
        <v>100.472134</v>
      </c>
    </row>
    <row r="1092" spans="1:3" x14ac:dyDescent="0.25">
      <c r="A1092" t="s">
        <v>3376</v>
      </c>
      <c r="B1092">
        <v>12.8146369</v>
      </c>
      <c r="C1092">
        <v>99.941208900000007</v>
      </c>
    </row>
    <row r="1093" spans="1:3" x14ac:dyDescent="0.25">
      <c r="A1093" t="s">
        <v>3376</v>
      </c>
      <c r="B1093">
        <v>6.9412877999999996</v>
      </c>
      <c r="C1093">
        <v>100.6948761</v>
      </c>
    </row>
    <row r="1094" spans="1:3" x14ac:dyDescent="0.25">
      <c r="A1094" t="s">
        <v>3376</v>
      </c>
      <c r="B1094">
        <v>11.746212099999999</v>
      </c>
      <c r="C1094">
        <v>99.781994499999996</v>
      </c>
    </row>
    <row r="1095" spans="1:3" x14ac:dyDescent="0.25">
      <c r="A1095" t="s">
        <v>3376</v>
      </c>
      <c r="B1095">
        <v>11.746212099999999</v>
      </c>
      <c r="C1095">
        <v>99.781994499999996</v>
      </c>
    </row>
    <row r="1096" spans="1:3" x14ac:dyDescent="0.25">
      <c r="A1096" t="s">
        <v>3376</v>
      </c>
      <c r="B1096">
        <v>6.2752577</v>
      </c>
      <c r="C1096">
        <v>102.0228815</v>
      </c>
    </row>
    <row r="1097" spans="1:3" x14ac:dyDescent="0.25">
      <c r="A1097" t="s">
        <v>3376</v>
      </c>
      <c r="B1097">
        <v>18.374421699999999</v>
      </c>
      <c r="C1097">
        <v>103.632504</v>
      </c>
    </row>
    <row r="1098" spans="1:3" x14ac:dyDescent="0.25">
      <c r="A1098" t="s">
        <v>3376</v>
      </c>
      <c r="B1098">
        <v>5.7673731000000004</v>
      </c>
      <c r="C1098">
        <v>101.0734314</v>
      </c>
    </row>
    <row r="1099" spans="1:3" x14ac:dyDescent="0.25">
      <c r="A1099" t="s">
        <v>3376</v>
      </c>
      <c r="B1099">
        <v>13.514188900000001</v>
      </c>
      <c r="C1099">
        <v>100.3932039</v>
      </c>
    </row>
    <row r="1100" spans="1:3" x14ac:dyDescent="0.25">
      <c r="A1100" t="s">
        <v>3376</v>
      </c>
      <c r="B1100">
        <v>7.3002579000000001</v>
      </c>
      <c r="C1100">
        <v>100.4452756</v>
      </c>
    </row>
    <row r="1101" spans="1:3" x14ac:dyDescent="0.25">
      <c r="A1101" t="s">
        <v>3376</v>
      </c>
      <c r="B1101">
        <v>12.126636</v>
      </c>
      <c r="C1101">
        <v>99.852958400000006</v>
      </c>
    </row>
    <row r="1102" spans="1:3" x14ac:dyDescent="0.25">
      <c r="A1102" t="s">
        <v>3376</v>
      </c>
      <c r="B1102">
        <v>12.126636</v>
      </c>
      <c r="C1102">
        <v>99.852958400000006</v>
      </c>
    </row>
    <row r="1103" spans="1:3" x14ac:dyDescent="0.25">
      <c r="A1103" t="s">
        <v>3376</v>
      </c>
      <c r="B1103">
        <v>13.510412199999999</v>
      </c>
      <c r="C1103">
        <v>100.8111119</v>
      </c>
    </row>
    <row r="1104" spans="1:3" x14ac:dyDescent="0.25">
      <c r="A1104" t="s">
        <v>3376</v>
      </c>
      <c r="B1104">
        <v>13.510142</v>
      </c>
      <c r="C1104">
        <v>100.81136960000001</v>
      </c>
    </row>
    <row r="1105" spans="1:3" x14ac:dyDescent="0.25">
      <c r="A1105" t="s">
        <v>3376</v>
      </c>
      <c r="B1105">
        <v>17.834758799999999</v>
      </c>
      <c r="C1105">
        <v>102.7043249</v>
      </c>
    </row>
    <row r="1106" spans="1:3" x14ac:dyDescent="0.25">
      <c r="A1106" t="s">
        <v>3376</v>
      </c>
      <c r="B1106">
        <v>8.9927127000000002</v>
      </c>
      <c r="C1106">
        <v>99.890245300000004</v>
      </c>
    </row>
    <row r="1107" spans="1:3" x14ac:dyDescent="0.25">
      <c r="A1107" t="s">
        <v>3376</v>
      </c>
      <c r="B1107">
        <v>17.9575928</v>
      </c>
      <c r="C1107">
        <v>102.56227060000001</v>
      </c>
    </row>
    <row r="1108" spans="1:3" x14ac:dyDescent="0.25">
      <c r="A1108" t="s">
        <v>3376</v>
      </c>
      <c r="B1108">
        <v>13.4180285</v>
      </c>
      <c r="C1108">
        <v>99.974291800000003</v>
      </c>
    </row>
    <row r="1109" spans="1:3" x14ac:dyDescent="0.25">
      <c r="A1109" t="s">
        <v>3376</v>
      </c>
      <c r="B1109">
        <v>17.800675200000001</v>
      </c>
      <c r="C1109">
        <v>102.7612441</v>
      </c>
    </row>
    <row r="1110" spans="1:3" x14ac:dyDescent="0.25">
      <c r="A1110" t="s">
        <v>3376</v>
      </c>
      <c r="B1110">
        <v>12.231008900000001</v>
      </c>
      <c r="C1110">
        <v>102.5070575</v>
      </c>
    </row>
    <row r="1111" spans="1:3" x14ac:dyDescent="0.25">
      <c r="A1111" t="s">
        <v>3376</v>
      </c>
      <c r="B1111">
        <v>7.7777542000000004</v>
      </c>
      <c r="C1111">
        <v>100.11318489999999</v>
      </c>
    </row>
    <row r="1112" spans="1:3" x14ac:dyDescent="0.25">
      <c r="A1112" t="s">
        <v>3376</v>
      </c>
      <c r="B1112">
        <v>9.1257024999999992</v>
      </c>
      <c r="C1112">
        <v>99.272990699999994</v>
      </c>
    </row>
    <row r="1113" spans="1:3" x14ac:dyDescent="0.25">
      <c r="A1113" t="s">
        <v>3376</v>
      </c>
      <c r="B1113">
        <v>13.5921576</v>
      </c>
      <c r="C1113">
        <v>100.33419019999999</v>
      </c>
    </row>
    <row r="1114" spans="1:3" x14ac:dyDescent="0.25">
      <c r="A1114" t="s">
        <v>3376</v>
      </c>
      <c r="B1114">
        <v>9.1478617</v>
      </c>
      <c r="C1114">
        <v>99.398618600000006</v>
      </c>
    </row>
    <row r="1115" spans="1:3" x14ac:dyDescent="0.25">
      <c r="A1115" t="s">
        <v>3376</v>
      </c>
      <c r="B1115">
        <v>12.922969500000001</v>
      </c>
      <c r="C1115">
        <v>100.8842667</v>
      </c>
    </row>
    <row r="1116" spans="1:3" x14ac:dyDescent="0.25">
      <c r="A1116" t="s">
        <v>3376</v>
      </c>
      <c r="B1116">
        <v>12.6956755</v>
      </c>
      <c r="C1116">
        <v>100.9764167</v>
      </c>
    </row>
    <row r="1117" spans="1:3" x14ac:dyDescent="0.25">
      <c r="A1117" t="s">
        <v>3376</v>
      </c>
      <c r="B1117">
        <v>13.7143332</v>
      </c>
      <c r="C1117">
        <v>102.4758611</v>
      </c>
    </row>
    <row r="1118" spans="1:3" x14ac:dyDescent="0.25">
      <c r="A1118" t="s">
        <v>3376</v>
      </c>
      <c r="B1118">
        <v>13.564429499999999</v>
      </c>
      <c r="C1118">
        <v>100.94523770000001</v>
      </c>
    </row>
    <row r="1119" spans="1:3" x14ac:dyDescent="0.25">
      <c r="A1119" t="s">
        <v>3376</v>
      </c>
      <c r="B1119">
        <v>17.6847283</v>
      </c>
      <c r="C1119">
        <v>102.4420606</v>
      </c>
    </row>
    <row r="1120" spans="1:3" x14ac:dyDescent="0.25">
      <c r="A1120" t="s">
        <v>3376</v>
      </c>
      <c r="B1120">
        <v>8.9513148999999999</v>
      </c>
      <c r="C1120">
        <v>99.865703699999997</v>
      </c>
    </row>
    <row r="1121" spans="1:3" x14ac:dyDescent="0.25">
      <c r="A1121" t="s">
        <v>3376</v>
      </c>
      <c r="B1121">
        <v>7.3570668000000001</v>
      </c>
      <c r="C1121">
        <v>100.42814199999999</v>
      </c>
    </row>
    <row r="1122" spans="1:3" x14ac:dyDescent="0.25">
      <c r="A1122" t="s">
        <v>3376</v>
      </c>
      <c r="B1122">
        <v>13.203242700000001</v>
      </c>
      <c r="C1122">
        <v>99.959965800000006</v>
      </c>
    </row>
    <row r="1123" spans="1:3" x14ac:dyDescent="0.25">
      <c r="A1123" t="s">
        <v>3376</v>
      </c>
      <c r="B1123">
        <v>7.2010643999999999</v>
      </c>
      <c r="C1123">
        <v>100.55249360000001</v>
      </c>
    </row>
    <row r="1124" spans="1:3" x14ac:dyDescent="0.25">
      <c r="A1124" t="s">
        <v>3376</v>
      </c>
      <c r="B1124">
        <v>13.5373596</v>
      </c>
      <c r="C1124">
        <v>100.2726419</v>
      </c>
    </row>
    <row r="1125" spans="1:3" x14ac:dyDescent="0.25">
      <c r="A1125" t="s">
        <v>3376</v>
      </c>
      <c r="B1125">
        <v>12.7082102</v>
      </c>
      <c r="C1125">
        <v>101.3288304</v>
      </c>
    </row>
    <row r="1126" spans="1:3" x14ac:dyDescent="0.25">
      <c r="A1126" t="s">
        <v>3376</v>
      </c>
      <c r="B1126">
        <v>12.140670399999999</v>
      </c>
      <c r="C1126">
        <v>102.6409019</v>
      </c>
    </row>
    <row r="1127" spans="1:3" x14ac:dyDescent="0.25">
      <c r="A1127" t="s">
        <v>3376</v>
      </c>
      <c r="B1127">
        <v>14.462213200000001</v>
      </c>
      <c r="C1127">
        <v>103.65127459999999</v>
      </c>
    </row>
    <row r="1128" spans="1:3" x14ac:dyDescent="0.25">
      <c r="A1128" t="s">
        <v>3376</v>
      </c>
      <c r="B1128">
        <v>13.109253199999999</v>
      </c>
      <c r="C1128">
        <v>100.91580980000001</v>
      </c>
    </row>
    <row r="1129" spans="1:3" x14ac:dyDescent="0.25">
      <c r="A1129" t="s">
        <v>3376</v>
      </c>
      <c r="B1129">
        <v>12.155194</v>
      </c>
      <c r="C1129">
        <v>102.681094</v>
      </c>
    </row>
    <row r="1130" spans="1:3" x14ac:dyDescent="0.25">
      <c r="A1130" t="s">
        <v>3376</v>
      </c>
      <c r="B1130">
        <v>7.7061618000000003</v>
      </c>
      <c r="C1130">
        <v>100.11131949999999</v>
      </c>
    </row>
    <row r="1131" spans="1:3" x14ac:dyDescent="0.25">
      <c r="A1131" t="s">
        <v>3376</v>
      </c>
      <c r="B1131">
        <v>9.7723483000000009</v>
      </c>
      <c r="C1131">
        <v>99.119879600000004</v>
      </c>
    </row>
    <row r="1132" spans="1:3" x14ac:dyDescent="0.25">
      <c r="A1132" t="s">
        <v>3376</v>
      </c>
      <c r="B1132">
        <v>8.3242203999999997</v>
      </c>
      <c r="C1132">
        <v>100.23197570000001</v>
      </c>
    </row>
    <row r="1133" spans="1:3" x14ac:dyDescent="0.25">
      <c r="A1133" t="s">
        <v>3376</v>
      </c>
      <c r="B1133">
        <v>13.5945518</v>
      </c>
      <c r="C1133">
        <v>102.3007372</v>
      </c>
    </row>
    <row r="1134" spans="1:3" x14ac:dyDescent="0.25">
      <c r="A1134" t="s">
        <v>3376</v>
      </c>
      <c r="B1134">
        <v>12.694513000000001</v>
      </c>
      <c r="C1134">
        <v>100.9913337</v>
      </c>
    </row>
    <row r="1135" spans="1:3" x14ac:dyDescent="0.25">
      <c r="A1135" t="s">
        <v>3376</v>
      </c>
      <c r="B1135">
        <v>12.624170400000001</v>
      </c>
      <c r="C1135">
        <v>100.93049360000001</v>
      </c>
    </row>
    <row r="1136" spans="1:3" x14ac:dyDescent="0.25">
      <c r="A1136" t="s">
        <v>3376</v>
      </c>
      <c r="B1136">
        <v>18.005803</v>
      </c>
      <c r="C1136">
        <v>103.23858</v>
      </c>
    </row>
    <row r="1137" spans="1:3" x14ac:dyDescent="0.25">
      <c r="A1137" t="s">
        <v>3376</v>
      </c>
      <c r="B1137">
        <v>12.6019437</v>
      </c>
      <c r="C1137">
        <v>101.8852789</v>
      </c>
    </row>
    <row r="1138" spans="1:3" x14ac:dyDescent="0.25">
      <c r="A1138" t="s">
        <v>3376</v>
      </c>
      <c r="B1138">
        <v>9.7669668999999999</v>
      </c>
      <c r="C1138">
        <v>99.097902399999995</v>
      </c>
    </row>
    <row r="1139" spans="1:3" x14ac:dyDescent="0.25">
      <c r="A1139" t="s">
        <v>3376</v>
      </c>
      <c r="B1139">
        <v>17.9511842</v>
      </c>
      <c r="C1139">
        <v>103.77120549999999</v>
      </c>
    </row>
    <row r="1140" spans="1:3" x14ac:dyDescent="0.25">
      <c r="A1140" t="s">
        <v>3376</v>
      </c>
      <c r="B1140">
        <v>8.4277485999999993</v>
      </c>
      <c r="C1140">
        <v>98.645024199999995</v>
      </c>
    </row>
    <row r="1141" spans="1:3" x14ac:dyDescent="0.25">
      <c r="A1141" t="s">
        <v>3376</v>
      </c>
      <c r="B1141">
        <v>14.5254197</v>
      </c>
      <c r="C1141">
        <v>103.59397180000001</v>
      </c>
    </row>
    <row r="1142" spans="1:3" x14ac:dyDescent="0.25">
      <c r="A1142" t="s">
        <v>3376</v>
      </c>
      <c r="B1142">
        <v>15.984650999999999</v>
      </c>
      <c r="C1142">
        <v>105.03037999999999</v>
      </c>
    </row>
    <row r="1143" spans="1:3" x14ac:dyDescent="0.25">
      <c r="A1143" t="s">
        <v>3376</v>
      </c>
      <c r="B1143">
        <v>8.9580427</v>
      </c>
      <c r="C1143">
        <v>99.894803800000005</v>
      </c>
    </row>
    <row r="1144" spans="1:3" x14ac:dyDescent="0.25">
      <c r="A1144" t="s">
        <v>3376</v>
      </c>
      <c r="B1144">
        <v>12.6102296</v>
      </c>
      <c r="C1144">
        <v>101.87924460000001</v>
      </c>
    </row>
    <row r="1145" spans="1:3" x14ac:dyDescent="0.25">
      <c r="A1145" t="s">
        <v>3376</v>
      </c>
      <c r="B1145">
        <v>13.148242400000001</v>
      </c>
      <c r="C1145">
        <v>100.9494042</v>
      </c>
    </row>
    <row r="1146" spans="1:3" x14ac:dyDescent="0.25">
      <c r="A1146" t="s">
        <v>3376</v>
      </c>
      <c r="B1146">
        <v>9.1858374000000005</v>
      </c>
      <c r="C1146">
        <v>99.857592499999996</v>
      </c>
    </row>
    <row r="1147" spans="1:3" x14ac:dyDescent="0.25">
      <c r="A1147" t="s">
        <v>3376</v>
      </c>
      <c r="B1147">
        <v>13.440161</v>
      </c>
      <c r="C1147">
        <v>100.06478799999999</v>
      </c>
    </row>
    <row r="1148" spans="1:3" x14ac:dyDescent="0.25">
      <c r="A1148" t="s">
        <v>3376</v>
      </c>
      <c r="B1148">
        <v>17.7693166</v>
      </c>
      <c r="C1148">
        <v>102.17704689999999</v>
      </c>
    </row>
    <row r="1149" spans="1:3" x14ac:dyDescent="0.25">
      <c r="A1149" t="s">
        <v>3376</v>
      </c>
      <c r="B1149">
        <v>13.039881899999999</v>
      </c>
      <c r="C1149">
        <v>102.382193</v>
      </c>
    </row>
    <row r="1150" spans="1:3" x14ac:dyDescent="0.25">
      <c r="A1150" t="s">
        <v>3376</v>
      </c>
      <c r="B1150">
        <v>13.5081416</v>
      </c>
      <c r="C1150">
        <v>100.98135929999999</v>
      </c>
    </row>
    <row r="1151" spans="1:3" x14ac:dyDescent="0.25">
      <c r="A1151" t="s">
        <v>3376</v>
      </c>
      <c r="B1151">
        <v>14.0282134</v>
      </c>
      <c r="C1151">
        <v>102.6822257</v>
      </c>
    </row>
    <row r="1152" spans="1:3" x14ac:dyDescent="0.25">
      <c r="A1152" t="s">
        <v>3376</v>
      </c>
      <c r="B1152">
        <v>7.9710970000000003</v>
      </c>
      <c r="C1152">
        <v>100.213814</v>
      </c>
    </row>
    <row r="1153" spans="1:3" x14ac:dyDescent="0.25">
      <c r="A1153" t="s">
        <v>3376</v>
      </c>
      <c r="B1153">
        <v>8.2785156999999998</v>
      </c>
      <c r="C1153">
        <v>98.650881799999993</v>
      </c>
    </row>
    <row r="1154" spans="1:3" x14ac:dyDescent="0.25">
      <c r="A1154" t="s">
        <v>3376</v>
      </c>
      <c r="B1154">
        <v>16.5400642</v>
      </c>
      <c r="C1154">
        <v>104.7209256</v>
      </c>
    </row>
    <row r="1155" spans="1:3" x14ac:dyDescent="0.25">
      <c r="A1155" t="s">
        <v>3376</v>
      </c>
      <c r="B1155">
        <v>17.770185000000001</v>
      </c>
      <c r="C1155">
        <v>102.18459799999999</v>
      </c>
    </row>
    <row r="1156" spans="1:3" x14ac:dyDescent="0.25">
      <c r="A1156" t="s">
        <v>3376</v>
      </c>
      <c r="B1156">
        <v>13.0736671</v>
      </c>
      <c r="C1156">
        <v>100.9212369</v>
      </c>
    </row>
    <row r="1157" spans="1:3" x14ac:dyDescent="0.25">
      <c r="A1157" t="s">
        <v>3376</v>
      </c>
      <c r="B1157">
        <v>9.2254494000000005</v>
      </c>
      <c r="C1157">
        <v>98.386018399999998</v>
      </c>
    </row>
    <row r="1158" spans="1:3" x14ac:dyDescent="0.25">
      <c r="A1158" t="s">
        <v>3376</v>
      </c>
      <c r="B1158">
        <v>13.691302</v>
      </c>
      <c r="C1158">
        <v>102.504278</v>
      </c>
    </row>
    <row r="1159" spans="1:3" x14ac:dyDescent="0.25">
      <c r="A1159" t="s">
        <v>3376</v>
      </c>
      <c r="B1159">
        <v>12.448994900000001</v>
      </c>
      <c r="C1159">
        <v>102.6285522</v>
      </c>
    </row>
    <row r="1160" spans="1:3" x14ac:dyDescent="0.25">
      <c r="A1160" t="s">
        <v>3376</v>
      </c>
      <c r="B1160">
        <v>16.5417086</v>
      </c>
      <c r="C1160">
        <v>104.709073</v>
      </c>
    </row>
    <row r="1161" spans="1:3" x14ac:dyDescent="0.25">
      <c r="A1161" t="s">
        <v>3376</v>
      </c>
      <c r="B1161">
        <v>10.987794600000001</v>
      </c>
      <c r="C1161">
        <v>99.4934066</v>
      </c>
    </row>
    <row r="1162" spans="1:3" x14ac:dyDescent="0.25">
      <c r="A1162" t="s">
        <v>3376</v>
      </c>
      <c r="B1162">
        <v>13.1566236</v>
      </c>
      <c r="C1162">
        <v>100.97303479999999</v>
      </c>
    </row>
    <row r="1163" spans="1:3" x14ac:dyDescent="0.25">
      <c r="A1163" t="s">
        <v>3376</v>
      </c>
      <c r="B1163">
        <v>10.154332200000001</v>
      </c>
      <c r="C1163">
        <v>99.097565000000003</v>
      </c>
    </row>
    <row r="1164" spans="1:3" x14ac:dyDescent="0.25">
      <c r="A1164" t="s">
        <v>3376</v>
      </c>
      <c r="B1164">
        <v>6.6162871000000001</v>
      </c>
      <c r="C1164">
        <v>100.93951319999999</v>
      </c>
    </row>
    <row r="1165" spans="1:3" x14ac:dyDescent="0.25">
      <c r="A1165" t="s">
        <v>3376</v>
      </c>
      <c r="B1165">
        <v>11.546331199999999</v>
      </c>
      <c r="C1165">
        <v>99.630860100000007</v>
      </c>
    </row>
    <row r="1166" spans="1:3" x14ac:dyDescent="0.25">
      <c r="A1166" t="s">
        <v>3376</v>
      </c>
      <c r="B1166">
        <v>11.546331199999999</v>
      </c>
      <c r="C1166">
        <v>99.630860100000007</v>
      </c>
    </row>
    <row r="1167" spans="1:3" x14ac:dyDescent="0.25">
      <c r="A1167" t="s">
        <v>3376</v>
      </c>
      <c r="B1167">
        <v>13.5624173</v>
      </c>
      <c r="C1167">
        <v>100.294229</v>
      </c>
    </row>
    <row r="1168" spans="1:3" x14ac:dyDescent="0.25">
      <c r="A1168" t="s">
        <v>3376</v>
      </c>
      <c r="B1168">
        <v>10.0537408</v>
      </c>
      <c r="C1168">
        <v>99.072940799999998</v>
      </c>
    </row>
    <row r="1169" spans="1:3" x14ac:dyDescent="0.25">
      <c r="A1169" t="s">
        <v>3376</v>
      </c>
      <c r="B1169">
        <v>10.0537408</v>
      </c>
      <c r="C1169">
        <v>99.072940799999998</v>
      </c>
    </row>
    <row r="1170" spans="1:3" x14ac:dyDescent="0.25">
      <c r="A1170" t="s">
        <v>3376</v>
      </c>
      <c r="B1170">
        <v>13.719295000000001</v>
      </c>
      <c r="C1170">
        <v>102.471346</v>
      </c>
    </row>
    <row r="1171" spans="1:3" x14ac:dyDescent="0.25">
      <c r="A1171" t="s">
        <v>3376</v>
      </c>
      <c r="B1171">
        <v>17.321044000000001</v>
      </c>
      <c r="C1171">
        <v>104.558144</v>
      </c>
    </row>
    <row r="1172" spans="1:3" x14ac:dyDescent="0.25">
      <c r="A1172" t="s">
        <v>3376</v>
      </c>
      <c r="B1172">
        <v>7.2979516000000002</v>
      </c>
      <c r="C1172">
        <v>100.27325860000001</v>
      </c>
    </row>
    <row r="1173" spans="1:3" x14ac:dyDescent="0.25">
      <c r="A1173" t="s">
        <v>3376</v>
      </c>
      <c r="B1173">
        <v>10.660869999999999</v>
      </c>
      <c r="C1173">
        <v>99.194429999999997</v>
      </c>
    </row>
    <row r="1174" spans="1:3" x14ac:dyDescent="0.25">
      <c r="A1174" t="s">
        <v>3376</v>
      </c>
      <c r="B1174">
        <v>10.660869999999999</v>
      </c>
      <c r="C1174">
        <v>99.194429999999997</v>
      </c>
    </row>
    <row r="1175" spans="1:3" x14ac:dyDescent="0.25">
      <c r="A1175" t="s">
        <v>3376</v>
      </c>
      <c r="B1175">
        <v>13.2966032</v>
      </c>
      <c r="C1175">
        <v>100.9207672</v>
      </c>
    </row>
    <row r="1176" spans="1:3" x14ac:dyDescent="0.25">
      <c r="A1176" t="s">
        <v>3376</v>
      </c>
      <c r="B1176">
        <v>13.1595964</v>
      </c>
      <c r="C1176">
        <v>100.9239175</v>
      </c>
    </row>
    <row r="1177" spans="1:3" x14ac:dyDescent="0.25">
      <c r="A1177" t="s">
        <v>3376</v>
      </c>
      <c r="B1177">
        <v>12.7170747</v>
      </c>
      <c r="C1177">
        <v>101.97712850000001</v>
      </c>
    </row>
    <row r="1178" spans="1:3" x14ac:dyDescent="0.25">
      <c r="A1178" t="s">
        <v>3376</v>
      </c>
      <c r="B1178">
        <v>10.053792</v>
      </c>
      <c r="C1178">
        <v>99.073071999999996</v>
      </c>
    </row>
    <row r="1179" spans="1:3" x14ac:dyDescent="0.25">
      <c r="A1179" t="s">
        <v>3376</v>
      </c>
      <c r="B1179">
        <v>10.153924</v>
      </c>
      <c r="C1179">
        <v>99.097538</v>
      </c>
    </row>
    <row r="1180" spans="1:3" x14ac:dyDescent="0.25">
      <c r="A1180" t="s">
        <v>3376</v>
      </c>
      <c r="B1180">
        <v>11.226393</v>
      </c>
      <c r="C1180">
        <v>99.492457000000002</v>
      </c>
    </row>
    <row r="1181" spans="1:3" x14ac:dyDescent="0.25">
      <c r="A1181" t="s">
        <v>3376</v>
      </c>
      <c r="B1181">
        <v>11.226393</v>
      </c>
      <c r="C1181">
        <v>99.492457000000002</v>
      </c>
    </row>
    <row r="1182" spans="1:3" x14ac:dyDescent="0.25">
      <c r="A1182" t="s">
        <v>3376</v>
      </c>
      <c r="B1182">
        <v>12.7866611</v>
      </c>
      <c r="C1182">
        <v>101.6727987</v>
      </c>
    </row>
    <row r="1183" spans="1:3" x14ac:dyDescent="0.25">
      <c r="A1183" t="s">
        <v>3376</v>
      </c>
      <c r="B1183">
        <v>8.2628679999999992</v>
      </c>
      <c r="C1183">
        <v>98.806675999999996</v>
      </c>
    </row>
    <row r="1184" spans="1:3" x14ac:dyDescent="0.25">
      <c r="A1184" t="s">
        <v>3376</v>
      </c>
      <c r="B1184">
        <v>13.354248</v>
      </c>
      <c r="C1184">
        <v>102.185765</v>
      </c>
    </row>
    <row r="1185" spans="1:3" x14ac:dyDescent="0.25">
      <c r="A1185" t="s">
        <v>3376</v>
      </c>
      <c r="B1185">
        <v>6.3981737000000001</v>
      </c>
      <c r="C1185">
        <v>101.8212612</v>
      </c>
    </row>
    <row r="1186" spans="1:3" x14ac:dyDescent="0.25">
      <c r="A1186" t="s">
        <v>3376</v>
      </c>
      <c r="B1186">
        <v>12.8576765</v>
      </c>
      <c r="C1186">
        <v>100.9142487</v>
      </c>
    </row>
    <row r="1187" spans="1:3" x14ac:dyDescent="0.25">
      <c r="A1187" t="s">
        <v>3376</v>
      </c>
      <c r="B1187">
        <v>13.020367999999999</v>
      </c>
      <c r="C1187">
        <v>100.94205599999999</v>
      </c>
    </row>
    <row r="1188" spans="1:3" x14ac:dyDescent="0.25">
      <c r="A1188" t="s">
        <v>3376</v>
      </c>
      <c r="B1188">
        <v>13.107687500000001</v>
      </c>
      <c r="C1188">
        <v>102.22733100000001</v>
      </c>
    </row>
    <row r="1189" spans="1:3" x14ac:dyDescent="0.25">
      <c r="A1189" t="s">
        <v>3376</v>
      </c>
      <c r="B1189">
        <v>17.956954</v>
      </c>
      <c r="C1189">
        <v>104.214215</v>
      </c>
    </row>
    <row r="1190" spans="1:3" x14ac:dyDescent="0.25">
      <c r="A1190" t="s">
        <v>3376</v>
      </c>
      <c r="B1190">
        <v>13.345332000000001</v>
      </c>
      <c r="C1190">
        <v>99.884258000000003</v>
      </c>
    </row>
    <row r="1191" spans="1:3" x14ac:dyDescent="0.25">
      <c r="A1191" t="s">
        <v>3376</v>
      </c>
      <c r="B1191">
        <v>12.562734900000001</v>
      </c>
      <c r="C1191">
        <v>102.1153193</v>
      </c>
    </row>
    <row r="1192" spans="1:3" x14ac:dyDescent="0.25">
      <c r="A1192" t="s">
        <v>3376</v>
      </c>
      <c r="B1192">
        <v>9.9786099999999998</v>
      </c>
      <c r="C1192">
        <v>99.066029999999998</v>
      </c>
    </row>
    <row r="1193" spans="1:3" x14ac:dyDescent="0.25">
      <c r="A1193" t="s">
        <v>3376</v>
      </c>
      <c r="B1193">
        <v>14.621132599999999</v>
      </c>
      <c r="C1193">
        <v>103.2777627</v>
      </c>
    </row>
    <row r="1194" spans="1:3" x14ac:dyDescent="0.25">
      <c r="A1194" t="s">
        <v>3376</v>
      </c>
      <c r="B1194">
        <v>12.378657</v>
      </c>
      <c r="C1194">
        <v>102.376825</v>
      </c>
    </row>
    <row r="1195" spans="1:3" x14ac:dyDescent="0.25">
      <c r="A1195" t="s">
        <v>3376</v>
      </c>
      <c r="B1195">
        <v>7.72872</v>
      </c>
      <c r="C1195">
        <v>99.323454999999996</v>
      </c>
    </row>
    <row r="1196" spans="1:3" x14ac:dyDescent="0.25">
      <c r="A1196" t="s">
        <v>3376</v>
      </c>
      <c r="B1196">
        <v>9.9669100000000004</v>
      </c>
      <c r="C1196">
        <v>98.981210000000004</v>
      </c>
    </row>
    <row r="1197" spans="1:3" x14ac:dyDescent="0.25">
      <c r="A1197" t="s">
        <v>3376</v>
      </c>
      <c r="B1197">
        <v>12.135191000000001</v>
      </c>
      <c r="C1197">
        <v>102.689747</v>
      </c>
    </row>
    <row r="1198" spans="1:3" x14ac:dyDescent="0.25">
      <c r="A1198" t="s">
        <v>3376</v>
      </c>
      <c r="B1198">
        <v>17.331285999999999</v>
      </c>
      <c r="C1198">
        <v>104.318744</v>
      </c>
    </row>
    <row r="1199" spans="1:3" x14ac:dyDescent="0.25">
      <c r="A1199" t="s">
        <v>3376</v>
      </c>
      <c r="B1199">
        <v>12.179122</v>
      </c>
      <c r="C1199">
        <v>102.40509400000001</v>
      </c>
    </row>
    <row r="1200" spans="1:3" x14ac:dyDescent="0.25">
      <c r="A1200" t="s">
        <v>3376</v>
      </c>
      <c r="B1200">
        <v>18.066120999999999</v>
      </c>
      <c r="C1200">
        <v>103.45167499999999</v>
      </c>
    </row>
    <row r="1201" spans="1:3" x14ac:dyDescent="0.25">
      <c r="A1201" t="s">
        <v>3376</v>
      </c>
      <c r="B1201">
        <v>12.899716700000001</v>
      </c>
      <c r="C1201">
        <v>102.26732459999999</v>
      </c>
    </row>
    <row r="1202" spans="1:3" x14ac:dyDescent="0.25">
      <c r="A1202" t="s">
        <v>3376</v>
      </c>
      <c r="B1202">
        <v>15.82239</v>
      </c>
      <c r="C1202">
        <v>105.24977699999999</v>
      </c>
    </row>
    <row r="1203" spans="1:3" x14ac:dyDescent="0.25">
      <c r="A1203" t="s">
        <v>3376</v>
      </c>
      <c r="B1203">
        <v>17.442139000000001</v>
      </c>
      <c r="C1203">
        <v>104.434196</v>
      </c>
    </row>
    <row r="1204" spans="1:3" x14ac:dyDescent="0.25">
      <c r="A1204" t="s">
        <v>3376</v>
      </c>
      <c r="B1204">
        <v>18.025770000000001</v>
      </c>
      <c r="C1204">
        <v>103.082309</v>
      </c>
    </row>
    <row r="1205" spans="1:3" x14ac:dyDescent="0.25">
      <c r="A1205" t="s">
        <v>3376</v>
      </c>
      <c r="B1205">
        <v>17.050003</v>
      </c>
      <c r="C1205">
        <v>104.68383</v>
      </c>
    </row>
    <row r="1206" spans="1:3" x14ac:dyDescent="0.25">
      <c r="A1206" t="s">
        <v>3376</v>
      </c>
      <c r="B1206">
        <v>12.780461000000001</v>
      </c>
      <c r="C1206">
        <v>101.64557499999999</v>
      </c>
    </row>
    <row r="1207" spans="1:3" x14ac:dyDescent="0.25">
      <c r="A1207" t="s">
        <v>3376</v>
      </c>
      <c r="B1207">
        <v>12.463347000000001</v>
      </c>
      <c r="C1207">
        <v>102.224301</v>
      </c>
    </row>
    <row r="1208" spans="1:3" x14ac:dyDescent="0.25">
      <c r="A1208" t="s">
        <v>3376</v>
      </c>
      <c r="B1208">
        <v>13.245493</v>
      </c>
      <c r="C1208">
        <v>99.825108999999998</v>
      </c>
    </row>
    <row r="1209" spans="1:3" x14ac:dyDescent="0.25">
      <c r="A1209" t="s">
        <v>3376</v>
      </c>
      <c r="B1209">
        <v>12.771452999999999</v>
      </c>
      <c r="C1209">
        <v>102.092615</v>
      </c>
    </row>
    <row r="1210" spans="1:3" x14ac:dyDescent="0.25">
      <c r="A1210" t="s">
        <v>3376</v>
      </c>
      <c r="B1210">
        <v>7.4645460000000003</v>
      </c>
      <c r="C1210">
        <v>100.139617</v>
      </c>
    </row>
    <row r="1211" spans="1:3" x14ac:dyDescent="0.25">
      <c r="A1211" t="s">
        <v>3376</v>
      </c>
      <c r="B1211">
        <v>16.038160399999999</v>
      </c>
      <c r="C1211">
        <v>105.2175323</v>
      </c>
    </row>
    <row r="1212" spans="1:3" x14ac:dyDescent="0.25">
      <c r="A1212" t="s">
        <v>3376</v>
      </c>
      <c r="B1212">
        <v>17.922236000000002</v>
      </c>
      <c r="C1212">
        <v>103.94081</v>
      </c>
    </row>
    <row r="1213" spans="1:3" x14ac:dyDescent="0.25">
      <c r="A1213" t="s">
        <v>3376</v>
      </c>
      <c r="B1213">
        <v>14.777645</v>
      </c>
      <c r="C1213">
        <v>104.66822000000001</v>
      </c>
    </row>
    <row r="1214" spans="1:3" x14ac:dyDescent="0.25">
      <c r="A1214" t="s">
        <v>3376</v>
      </c>
      <c r="B1214">
        <v>10.582852000000001</v>
      </c>
      <c r="C1214">
        <v>99.070760000000007</v>
      </c>
    </row>
    <row r="1215" spans="1:3" x14ac:dyDescent="0.25">
      <c r="A1215" t="s">
        <v>3376</v>
      </c>
      <c r="B1215">
        <v>17.571572</v>
      </c>
      <c r="C1215">
        <v>104.599377</v>
      </c>
    </row>
    <row r="1216" spans="1:3" x14ac:dyDescent="0.25">
      <c r="A1216" t="s">
        <v>3376</v>
      </c>
      <c r="B1216">
        <v>8.3809970000000007</v>
      </c>
      <c r="C1216">
        <v>98.277561000000006</v>
      </c>
    </row>
    <row r="1217" spans="1:3" x14ac:dyDescent="0.25">
      <c r="A1217" t="s">
        <v>3376</v>
      </c>
      <c r="B1217">
        <v>8.3809970000000007</v>
      </c>
      <c r="C1217">
        <v>98.277561000000006</v>
      </c>
    </row>
    <row r="1218" spans="1:3" x14ac:dyDescent="0.25">
      <c r="A1218" t="s">
        <v>3376</v>
      </c>
      <c r="B1218">
        <v>7.6611979999999997</v>
      </c>
      <c r="C1218">
        <v>99.321374000000006</v>
      </c>
    </row>
    <row r="1219" spans="1:3" x14ac:dyDescent="0.25">
      <c r="A1219" t="s">
        <v>3376</v>
      </c>
      <c r="B1219">
        <v>13.6655231</v>
      </c>
      <c r="C1219">
        <v>102.4666522</v>
      </c>
    </row>
    <row r="1220" spans="1:3" x14ac:dyDescent="0.25">
      <c r="A1220" t="s">
        <v>3376</v>
      </c>
      <c r="B1220">
        <v>18.063054000000001</v>
      </c>
      <c r="C1220">
        <v>102.267448</v>
      </c>
    </row>
    <row r="1221" spans="1:3" x14ac:dyDescent="0.25">
      <c r="A1221" t="s">
        <v>3376</v>
      </c>
      <c r="B1221">
        <v>17.821241000000001</v>
      </c>
      <c r="C1221">
        <v>103.081793</v>
      </c>
    </row>
    <row r="1222" spans="1:3" x14ac:dyDescent="0.25">
      <c r="A1222" t="s">
        <v>3376</v>
      </c>
      <c r="B1222">
        <v>17.6261337</v>
      </c>
      <c r="C1222">
        <v>104.2585914</v>
      </c>
    </row>
    <row r="1223" spans="1:3" x14ac:dyDescent="0.25">
      <c r="A1223" t="s">
        <v>3376</v>
      </c>
      <c r="B1223">
        <v>7.6642729999999997</v>
      </c>
      <c r="C1223">
        <v>99.466192000000007</v>
      </c>
    </row>
    <row r="1224" spans="1:3" x14ac:dyDescent="0.25">
      <c r="A1224" t="s">
        <v>3376</v>
      </c>
      <c r="B1224">
        <v>13.490690000000001</v>
      </c>
      <c r="C1224">
        <v>102.188873</v>
      </c>
    </row>
    <row r="1225" spans="1:3" x14ac:dyDescent="0.25">
      <c r="A1225" t="s">
        <v>3376</v>
      </c>
      <c r="B1225">
        <v>13.748723</v>
      </c>
      <c r="C1225">
        <v>102.307777</v>
      </c>
    </row>
    <row r="1226" spans="1:3" x14ac:dyDescent="0.25">
      <c r="A1226" t="s">
        <v>3376</v>
      </c>
      <c r="B1226">
        <v>13.739618</v>
      </c>
      <c r="C1226">
        <v>102.335037</v>
      </c>
    </row>
    <row r="1227" spans="1:3" x14ac:dyDescent="0.25">
      <c r="A1227" t="s">
        <v>3376</v>
      </c>
      <c r="B1227">
        <v>12.677639599999999</v>
      </c>
      <c r="C1227">
        <v>102.19332559999999</v>
      </c>
    </row>
    <row r="1228" spans="1:3" x14ac:dyDescent="0.25">
      <c r="A1228" t="s">
        <v>3376</v>
      </c>
      <c r="B1228">
        <v>17.773161000000002</v>
      </c>
      <c r="C1228">
        <v>102.22017200000001</v>
      </c>
    </row>
    <row r="1229" spans="1:3" x14ac:dyDescent="0.25">
      <c r="A1229" t="s">
        <v>3376</v>
      </c>
      <c r="B1229">
        <v>14.478845</v>
      </c>
      <c r="C1229">
        <v>104.972143</v>
      </c>
    </row>
    <row r="1230" spans="1:3" x14ac:dyDescent="0.25">
      <c r="A1230" t="s">
        <v>3376</v>
      </c>
      <c r="B1230">
        <v>17.833258000000001</v>
      </c>
      <c r="C1230">
        <v>104.055401</v>
      </c>
    </row>
    <row r="1231" spans="1:3" x14ac:dyDescent="0.25">
      <c r="A1231" t="s">
        <v>3376</v>
      </c>
      <c r="B1231">
        <v>17.966491999999999</v>
      </c>
      <c r="C1231">
        <v>104.214247</v>
      </c>
    </row>
    <row r="1232" spans="1:3" x14ac:dyDescent="0.25">
      <c r="A1232" t="s">
        <v>3376</v>
      </c>
      <c r="B1232">
        <v>12.730527</v>
      </c>
      <c r="C1232">
        <v>101.066203</v>
      </c>
    </row>
    <row r="1233" spans="1:3" x14ac:dyDescent="0.25">
      <c r="A1233" t="s">
        <v>3376</v>
      </c>
      <c r="B1233">
        <v>15.789059</v>
      </c>
      <c r="C1233">
        <v>104.989571</v>
      </c>
    </row>
    <row r="1234" spans="1:3" x14ac:dyDescent="0.25">
      <c r="A1234" t="s">
        <v>3376</v>
      </c>
      <c r="B1234">
        <v>14.758843000000001</v>
      </c>
      <c r="C1234">
        <v>105.40262300000001</v>
      </c>
    </row>
    <row r="1235" spans="1:3" x14ac:dyDescent="0.25">
      <c r="A1235" t="s">
        <v>3376</v>
      </c>
      <c r="B1235">
        <v>15.185062</v>
      </c>
      <c r="C1235">
        <v>105.251391</v>
      </c>
    </row>
    <row r="1236" spans="1:3" x14ac:dyDescent="0.25">
      <c r="A1236" t="s">
        <v>3376</v>
      </c>
      <c r="B1236">
        <v>6.7309729999999997</v>
      </c>
      <c r="C1236">
        <v>100.985985</v>
      </c>
    </row>
    <row r="1237" spans="1:3" x14ac:dyDescent="0.25">
      <c r="A1237" t="s">
        <v>3376</v>
      </c>
      <c r="B1237">
        <v>6.7309729999999997</v>
      </c>
      <c r="C1237">
        <v>100.985985</v>
      </c>
    </row>
    <row r="1238" spans="1:3" x14ac:dyDescent="0.25">
      <c r="A1238" t="s">
        <v>3376</v>
      </c>
      <c r="B1238">
        <v>14.655060000000001</v>
      </c>
      <c r="C1238">
        <v>104.227672</v>
      </c>
    </row>
    <row r="1239" spans="1:3" x14ac:dyDescent="0.25">
      <c r="A1239" t="s">
        <v>3376</v>
      </c>
      <c r="B1239">
        <v>14.6503716</v>
      </c>
      <c r="C1239">
        <v>104.2265306</v>
      </c>
    </row>
    <row r="1240" spans="1:3" x14ac:dyDescent="0.25">
      <c r="A1240" t="s">
        <v>3376</v>
      </c>
      <c r="B1240">
        <v>14.614732999999999</v>
      </c>
      <c r="C1240">
        <v>103.34585800000001</v>
      </c>
    </row>
    <row r="1241" spans="1:3" x14ac:dyDescent="0.25">
      <c r="A1241" t="s">
        <v>3376</v>
      </c>
      <c r="B1241">
        <v>14.46552</v>
      </c>
      <c r="C1241">
        <v>103.63952</v>
      </c>
    </row>
    <row r="1242" spans="1:3" x14ac:dyDescent="0.25">
      <c r="A1242" t="s">
        <v>3376</v>
      </c>
      <c r="B1242">
        <v>14.488350000000001</v>
      </c>
      <c r="C1242">
        <v>103.57572999999999</v>
      </c>
    </row>
    <row r="1243" spans="1:3" x14ac:dyDescent="0.25">
      <c r="A1243" t="s">
        <v>3376</v>
      </c>
      <c r="B1243">
        <v>14.5308882</v>
      </c>
      <c r="C1243">
        <v>105.24201770000001</v>
      </c>
    </row>
    <row r="1244" spans="1:3" x14ac:dyDescent="0.25">
      <c r="A1244" t="s">
        <v>3376</v>
      </c>
      <c r="B1244">
        <v>7.0863649999999998</v>
      </c>
      <c r="C1244">
        <v>100.404499</v>
      </c>
    </row>
    <row r="1245" spans="1:3" x14ac:dyDescent="0.25">
      <c r="A1245" t="s">
        <v>3376</v>
      </c>
      <c r="B1245">
        <v>14.534098</v>
      </c>
      <c r="C1245">
        <v>103.92956599999999</v>
      </c>
    </row>
    <row r="1246" spans="1:3" x14ac:dyDescent="0.25">
      <c r="A1246" t="s">
        <v>3376</v>
      </c>
      <c r="B1246">
        <v>14.664495000000001</v>
      </c>
      <c r="C1246">
        <v>104.605412</v>
      </c>
    </row>
    <row r="1247" spans="1:3" x14ac:dyDescent="0.25">
      <c r="A1247" t="s">
        <v>3376</v>
      </c>
      <c r="B1247">
        <v>7.3325979999999999</v>
      </c>
      <c r="C1247">
        <v>99.672916999999998</v>
      </c>
    </row>
    <row r="1248" spans="1:3" x14ac:dyDescent="0.25">
      <c r="A1248" t="s">
        <v>3376</v>
      </c>
      <c r="B1248">
        <v>14.446636</v>
      </c>
      <c r="C1248">
        <v>102.72625499999999</v>
      </c>
    </row>
    <row r="1249" spans="1:3" x14ac:dyDescent="0.25">
      <c r="A1249" t="s">
        <v>3376</v>
      </c>
      <c r="B1249">
        <v>6.855893</v>
      </c>
      <c r="C1249">
        <v>101.48973700000001</v>
      </c>
    </row>
    <row r="1250" spans="1:3" x14ac:dyDescent="0.25">
      <c r="A1250" t="s">
        <v>3376</v>
      </c>
      <c r="B1250">
        <v>6.9049465999999997</v>
      </c>
      <c r="C1250">
        <v>100.7272938</v>
      </c>
    </row>
    <row r="1251" spans="1:3" x14ac:dyDescent="0.25">
      <c r="A1251" t="s">
        <v>3376</v>
      </c>
      <c r="B1251">
        <v>18.022527</v>
      </c>
      <c r="C1251">
        <v>103.690971</v>
      </c>
    </row>
    <row r="1252" spans="1:3" x14ac:dyDescent="0.25">
      <c r="A1252" t="s">
        <v>3376</v>
      </c>
      <c r="B1252">
        <v>14.656510000000001</v>
      </c>
      <c r="C1252">
        <v>103.40858799999999</v>
      </c>
    </row>
    <row r="1253" spans="1:3" x14ac:dyDescent="0.25">
      <c r="A1253" t="s">
        <v>3376</v>
      </c>
      <c r="B1253">
        <v>7.6313500000000003</v>
      </c>
      <c r="C1253">
        <v>100.32855000000001</v>
      </c>
    </row>
    <row r="1254" spans="1:3" x14ac:dyDescent="0.25">
      <c r="A1254" t="s">
        <v>3376</v>
      </c>
      <c r="B1254">
        <v>18.023698</v>
      </c>
      <c r="C1254">
        <v>101.89337</v>
      </c>
    </row>
    <row r="1255" spans="1:3" x14ac:dyDescent="0.25">
      <c r="A1255" t="s">
        <v>3376</v>
      </c>
      <c r="B1255">
        <v>14.001770799999999</v>
      </c>
      <c r="C1255">
        <v>102.8031244</v>
      </c>
    </row>
    <row r="1256" spans="1:3" x14ac:dyDescent="0.25">
      <c r="A1256" t="s">
        <v>3376</v>
      </c>
      <c r="B1256">
        <v>8.3972239999999996</v>
      </c>
      <c r="C1256">
        <v>98.451705000000004</v>
      </c>
    </row>
    <row r="1257" spans="1:3" x14ac:dyDescent="0.25">
      <c r="A1257" t="s">
        <v>3376</v>
      </c>
      <c r="B1257">
        <v>8.3972239999999996</v>
      </c>
      <c r="C1257">
        <v>98.451705000000004</v>
      </c>
    </row>
    <row r="1258" spans="1:3" x14ac:dyDescent="0.25">
      <c r="A1258" t="s">
        <v>3376</v>
      </c>
      <c r="B1258">
        <v>15.616066999999999</v>
      </c>
      <c r="C1258">
        <v>105.027085</v>
      </c>
    </row>
    <row r="1259" spans="1:3" x14ac:dyDescent="0.25">
      <c r="A1259" t="s">
        <v>3376</v>
      </c>
      <c r="B1259">
        <v>16.837281000000001</v>
      </c>
      <c r="C1259">
        <v>104.550319</v>
      </c>
    </row>
    <row r="1260" spans="1:3" x14ac:dyDescent="0.25">
      <c r="A1260" t="s">
        <v>3376</v>
      </c>
      <c r="B1260">
        <v>14.604691900000001</v>
      </c>
      <c r="C1260">
        <v>103.081034</v>
      </c>
    </row>
    <row r="1261" spans="1:3" x14ac:dyDescent="0.25">
      <c r="A1261" t="s">
        <v>3376</v>
      </c>
      <c r="B1261">
        <v>12.936790999999999</v>
      </c>
      <c r="C1261">
        <v>99.904723000000004</v>
      </c>
    </row>
    <row r="1262" spans="1:3" x14ac:dyDescent="0.25">
      <c r="A1262" t="s">
        <v>3376</v>
      </c>
      <c r="B1262">
        <v>8.4499668999999997</v>
      </c>
      <c r="C1262">
        <v>98.785842500000001</v>
      </c>
    </row>
    <row r="1263" spans="1:3" x14ac:dyDescent="0.25">
      <c r="A1263" t="s">
        <v>3376</v>
      </c>
      <c r="B1263">
        <v>13.514390000000001</v>
      </c>
      <c r="C1263">
        <v>100.386038</v>
      </c>
    </row>
    <row r="1264" spans="1:3" x14ac:dyDescent="0.25">
      <c r="A1264" t="s">
        <v>3376</v>
      </c>
      <c r="B1264">
        <v>13.478581999999999</v>
      </c>
      <c r="C1264">
        <v>102.19533</v>
      </c>
    </row>
    <row r="1265" spans="1:3" x14ac:dyDescent="0.25">
      <c r="A1265" t="s">
        <v>3376</v>
      </c>
      <c r="B1265">
        <v>8.8547259999999994</v>
      </c>
      <c r="C1265">
        <v>98.809719999999999</v>
      </c>
    </row>
    <row r="1266" spans="1:3" x14ac:dyDescent="0.25">
      <c r="A1266" t="s">
        <v>3376</v>
      </c>
      <c r="B1266">
        <v>6.9971639999999997</v>
      </c>
      <c r="C1266">
        <v>99.848209999999995</v>
      </c>
    </row>
    <row r="1267" spans="1:3" x14ac:dyDescent="0.25">
      <c r="A1267" t="s">
        <v>3376</v>
      </c>
      <c r="B1267">
        <v>8.5953440000000008</v>
      </c>
      <c r="C1267">
        <v>98.256376000000003</v>
      </c>
    </row>
    <row r="1268" spans="1:3" x14ac:dyDescent="0.25">
      <c r="A1268" t="s">
        <v>3376</v>
      </c>
      <c r="B1268">
        <v>16.852323999999999</v>
      </c>
      <c r="C1268">
        <v>104.681197</v>
      </c>
    </row>
    <row r="1269" spans="1:3" x14ac:dyDescent="0.25">
      <c r="A1269" t="s">
        <v>3376</v>
      </c>
      <c r="B1269">
        <v>12.665846999999999</v>
      </c>
      <c r="C1269">
        <v>100.939779</v>
      </c>
    </row>
    <row r="1270" spans="1:3" x14ac:dyDescent="0.25">
      <c r="A1270" t="s">
        <v>3376</v>
      </c>
      <c r="B1270">
        <v>12.717219</v>
      </c>
      <c r="C1270">
        <v>100.88780199999999</v>
      </c>
    </row>
    <row r="1271" spans="1:3" x14ac:dyDescent="0.25">
      <c r="A1271" t="s">
        <v>3376</v>
      </c>
      <c r="B1271">
        <v>9.1265409999999996</v>
      </c>
      <c r="C1271">
        <v>99.159487999999996</v>
      </c>
    </row>
    <row r="1272" spans="1:3" x14ac:dyDescent="0.25">
      <c r="A1272" t="s">
        <v>3376</v>
      </c>
      <c r="B1272">
        <v>12.683607800000001</v>
      </c>
      <c r="C1272">
        <v>101.2397891</v>
      </c>
    </row>
    <row r="1273" spans="1:3" x14ac:dyDescent="0.25">
      <c r="A1273" t="s">
        <v>3376</v>
      </c>
      <c r="B1273">
        <v>13.591984</v>
      </c>
      <c r="C1273">
        <v>100.336868</v>
      </c>
    </row>
    <row r="1274" spans="1:3" x14ac:dyDescent="0.25">
      <c r="A1274" t="s">
        <v>3376</v>
      </c>
      <c r="B1274">
        <v>7.090592</v>
      </c>
      <c r="C1274">
        <v>100.561407</v>
      </c>
    </row>
    <row r="1275" spans="1:3" x14ac:dyDescent="0.25">
      <c r="A1275" t="s">
        <v>3376</v>
      </c>
      <c r="B1275">
        <v>13.413579</v>
      </c>
      <c r="C1275">
        <v>100.99958100000001</v>
      </c>
    </row>
    <row r="1276" spans="1:3" x14ac:dyDescent="0.25">
      <c r="A1276" t="s">
        <v>3376</v>
      </c>
      <c r="B1276">
        <v>13.6070285</v>
      </c>
      <c r="C1276">
        <v>100.5957374</v>
      </c>
    </row>
    <row r="1277" spans="1:3" x14ac:dyDescent="0.25">
      <c r="A1277" t="s">
        <v>3376</v>
      </c>
      <c r="B1277">
        <v>13.587921</v>
      </c>
      <c r="C1277">
        <v>100.839856</v>
      </c>
    </row>
    <row r="1278" spans="1:3" x14ac:dyDescent="0.25">
      <c r="A1278" t="s">
        <v>3376</v>
      </c>
      <c r="B1278">
        <v>13.5273854</v>
      </c>
      <c r="C1278">
        <v>100.1912277</v>
      </c>
    </row>
    <row r="1279" spans="1:3" x14ac:dyDescent="0.25">
      <c r="A1279" t="s">
        <v>3376</v>
      </c>
      <c r="B1279">
        <v>12.818025</v>
      </c>
      <c r="C1279">
        <v>99.940720999999996</v>
      </c>
    </row>
    <row r="1280" spans="1:3" x14ac:dyDescent="0.25">
      <c r="A1280" t="s">
        <v>3376</v>
      </c>
      <c r="B1280">
        <v>10.285963000000001</v>
      </c>
      <c r="C1280">
        <v>99.117402999999996</v>
      </c>
    </row>
    <row r="1281" spans="1:3" x14ac:dyDescent="0.25">
      <c r="A1281" t="s">
        <v>3376</v>
      </c>
      <c r="B1281">
        <v>10.285963000000001</v>
      </c>
      <c r="C1281">
        <v>99.117402999999996</v>
      </c>
    </row>
    <row r="1282" spans="1:3" x14ac:dyDescent="0.25">
      <c r="A1282" t="s">
        <v>3376</v>
      </c>
      <c r="B1282">
        <v>12.764999400000001</v>
      </c>
      <c r="C1282">
        <v>101.8526274</v>
      </c>
    </row>
    <row r="1283" spans="1:3" x14ac:dyDescent="0.25">
      <c r="A1283" t="s">
        <v>3376</v>
      </c>
      <c r="B1283">
        <v>13.543597200000001</v>
      </c>
      <c r="C1283">
        <v>100.96194680000001</v>
      </c>
    </row>
    <row r="1284" spans="1:3" x14ac:dyDescent="0.25">
      <c r="A1284" t="s">
        <v>3376</v>
      </c>
      <c r="B1284">
        <v>13.420484800000001</v>
      </c>
      <c r="C1284">
        <v>100.0323461</v>
      </c>
    </row>
    <row r="1285" spans="1:3" x14ac:dyDescent="0.25">
      <c r="A1285" t="s">
        <v>3376</v>
      </c>
      <c r="B1285">
        <v>9.2193989999999992</v>
      </c>
      <c r="C1285">
        <v>99.139993000000004</v>
      </c>
    </row>
    <row r="1286" spans="1:3" x14ac:dyDescent="0.25">
      <c r="A1286" t="s">
        <v>3376</v>
      </c>
      <c r="B1286">
        <v>13.574151000000001</v>
      </c>
      <c r="C1286">
        <v>100.2130901</v>
      </c>
    </row>
    <row r="1287" spans="1:3" x14ac:dyDescent="0.25">
      <c r="A1287" t="s">
        <v>3376</v>
      </c>
      <c r="B1287">
        <v>13.1005825</v>
      </c>
      <c r="C1287">
        <v>100.90411330000001</v>
      </c>
    </row>
    <row r="1288" spans="1:3" x14ac:dyDescent="0.25">
      <c r="A1288" t="s">
        <v>3376</v>
      </c>
      <c r="B1288">
        <v>13.576786</v>
      </c>
      <c r="C1288">
        <v>100.604782</v>
      </c>
    </row>
    <row r="1289" spans="1:3" x14ac:dyDescent="0.25">
      <c r="A1289" t="s">
        <v>3376</v>
      </c>
      <c r="B1289">
        <v>11.741455</v>
      </c>
      <c r="C1289">
        <v>99.748686000000006</v>
      </c>
    </row>
    <row r="1290" spans="1:3" x14ac:dyDescent="0.25">
      <c r="A1290" t="s">
        <v>3376</v>
      </c>
      <c r="B1290">
        <v>11.741455</v>
      </c>
      <c r="C1290">
        <v>99.748686000000006</v>
      </c>
    </row>
    <row r="1291" spans="1:3" x14ac:dyDescent="0.25">
      <c r="A1291" t="s">
        <v>3376</v>
      </c>
      <c r="B1291">
        <v>13.539376000000001</v>
      </c>
      <c r="C1291">
        <v>100.230024</v>
      </c>
    </row>
    <row r="1292" spans="1:3" x14ac:dyDescent="0.25">
      <c r="A1292" t="s">
        <v>3376</v>
      </c>
      <c r="B1292">
        <v>12.892075999999999</v>
      </c>
      <c r="C1292">
        <v>99.910674999999998</v>
      </c>
    </row>
    <row r="1293" spans="1:3" x14ac:dyDescent="0.25">
      <c r="A1293" t="s">
        <v>3376</v>
      </c>
      <c r="B1293">
        <v>10.672764900000001</v>
      </c>
      <c r="C1293">
        <v>99.211650899999995</v>
      </c>
    </row>
    <row r="1294" spans="1:3" x14ac:dyDescent="0.25">
      <c r="A1294" t="s">
        <v>3376</v>
      </c>
      <c r="B1294">
        <v>9.7743917000000007</v>
      </c>
      <c r="C1294">
        <v>99.078610299999994</v>
      </c>
    </row>
    <row r="1295" spans="1:3" x14ac:dyDescent="0.25">
      <c r="A1295" t="s">
        <v>3376</v>
      </c>
      <c r="B1295">
        <v>10.672764900000001</v>
      </c>
      <c r="C1295">
        <v>99.211650899999995</v>
      </c>
    </row>
    <row r="1296" spans="1:3" x14ac:dyDescent="0.25">
      <c r="A1296" t="s">
        <v>3376</v>
      </c>
      <c r="B1296">
        <v>12.9497804</v>
      </c>
      <c r="C1296">
        <v>100.8993861</v>
      </c>
    </row>
    <row r="1297" spans="1:3" x14ac:dyDescent="0.25">
      <c r="A1297" t="s">
        <v>3376</v>
      </c>
      <c r="B1297">
        <v>12.135199500000001</v>
      </c>
      <c r="C1297">
        <v>102.6897525</v>
      </c>
    </row>
    <row r="1298" spans="1:3" x14ac:dyDescent="0.25">
      <c r="A1298" t="s">
        <v>3376</v>
      </c>
      <c r="B1298">
        <v>13.1597557</v>
      </c>
      <c r="C1298">
        <v>100.9238642</v>
      </c>
    </row>
    <row r="1299" spans="1:3" x14ac:dyDescent="0.25">
      <c r="A1299" t="s">
        <v>3376</v>
      </c>
      <c r="B1299">
        <v>17.3463776</v>
      </c>
      <c r="C1299">
        <v>104.78800270000001</v>
      </c>
    </row>
    <row r="1300" spans="1:3" x14ac:dyDescent="0.25">
      <c r="A1300" t="s">
        <v>3376</v>
      </c>
      <c r="B1300">
        <v>16.823356799999999</v>
      </c>
      <c r="C1300">
        <v>104.7390359</v>
      </c>
    </row>
    <row r="1301" spans="1:3" x14ac:dyDescent="0.25">
      <c r="A1301" t="s">
        <v>3376</v>
      </c>
      <c r="B1301">
        <v>10.858604400000001</v>
      </c>
      <c r="C1301">
        <v>99.428118299999994</v>
      </c>
    </row>
    <row r="1302" spans="1:3" x14ac:dyDescent="0.25">
      <c r="A1302" t="s">
        <v>3376</v>
      </c>
      <c r="B1302">
        <v>17.937224000000001</v>
      </c>
      <c r="C1302">
        <v>102.2347072</v>
      </c>
    </row>
    <row r="1303" spans="1:3" x14ac:dyDescent="0.25">
      <c r="A1303" t="s">
        <v>3376</v>
      </c>
      <c r="B1303">
        <v>18.086433</v>
      </c>
      <c r="C1303">
        <v>103.4828565</v>
      </c>
    </row>
    <row r="1304" spans="1:3" x14ac:dyDescent="0.25">
      <c r="A1304" t="s">
        <v>3376</v>
      </c>
      <c r="B1304">
        <v>7.5974418999999997</v>
      </c>
      <c r="C1304">
        <v>100.0611464</v>
      </c>
    </row>
    <row r="1305" spans="1:3" x14ac:dyDescent="0.25">
      <c r="A1305" t="s">
        <v>3376</v>
      </c>
      <c r="B1305">
        <v>6.7819975000000001</v>
      </c>
      <c r="C1305">
        <v>101.2977525</v>
      </c>
    </row>
    <row r="1306" spans="1:3" x14ac:dyDescent="0.25">
      <c r="A1306" t="s">
        <v>3376</v>
      </c>
      <c r="B1306">
        <v>18.374380299999999</v>
      </c>
      <c r="C1306">
        <v>103.63253280000001</v>
      </c>
    </row>
    <row r="1307" spans="1:3" x14ac:dyDescent="0.25">
      <c r="A1307" t="s">
        <v>3376</v>
      </c>
      <c r="B1307">
        <v>13.5448387</v>
      </c>
      <c r="C1307">
        <v>99.359528400000002</v>
      </c>
    </row>
    <row r="1308" spans="1:3" x14ac:dyDescent="0.25">
      <c r="A1308" t="s">
        <v>3376</v>
      </c>
      <c r="B1308">
        <v>8.051444</v>
      </c>
      <c r="C1308">
        <v>100.228403</v>
      </c>
    </row>
    <row r="1309" spans="1:3" x14ac:dyDescent="0.25">
      <c r="A1309" t="s">
        <v>3376</v>
      </c>
      <c r="B1309">
        <v>8.4299228999999993</v>
      </c>
      <c r="C1309">
        <v>98.508059500000002</v>
      </c>
    </row>
    <row r="1310" spans="1:3" x14ac:dyDescent="0.25">
      <c r="A1310" t="s">
        <v>3376</v>
      </c>
      <c r="B1310">
        <v>8.4299228999999993</v>
      </c>
      <c r="C1310">
        <v>98.508059500000002</v>
      </c>
    </row>
    <row r="1311" spans="1:3" x14ac:dyDescent="0.25">
      <c r="A1311" t="s">
        <v>3376</v>
      </c>
      <c r="B1311">
        <v>13.0549184</v>
      </c>
      <c r="C1311">
        <v>100.9259155</v>
      </c>
    </row>
    <row r="1312" spans="1:3" x14ac:dyDescent="0.25">
      <c r="A1312" t="s">
        <v>3376</v>
      </c>
      <c r="B1312">
        <v>13.505455700000001</v>
      </c>
      <c r="C1312">
        <v>100.73544939999999</v>
      </c>
    </row>
    <row r="1313" spans="1:3" x14ac:dyDescent="0.25">
      <c r="A1313" t="s">
        <v>3376</v>
      </c>
      <c r="B1313">
        <v>9.0663512999999991</v>
      </c>
      <c r="C1313">
        <v>99.484213999999994</v>
      </c>
    </row>
    <row r="1314" spans="1:3" x14ac:dyDescent="0.25">
      <c r="A1314" t="s">
        <v>3376</v>
      </c>
      <c r="B1314">
        <v>12.610245600000001</v>
      </c>
      <c r="C1314">
        <v>101.8792412</v>
      </c>
    </row>
    <row r="1315" spans="1:3" x14ac:dyDescent="0.25">
      <c r="A1315" t="s">
        <v>3376</v>
      </c>
      <c r="B1315">
        <v>12.537065</v>
      </c>
      <c r="C1315">
        <v>101.9388754</v>
      </c>
    </row>
    <row r="1316" spans="1:3" x14ac:dyDescent="0.25">
      <c r="A1316" t="s">
        <v>3376</v>
      </c>
      <c r="B1316">
        <v>6.2752590000000001</v>
      </c>
      <c r="C1316">
        <v>102.0228812</v>
      </c>
    </row>
    <row r="1317" spans="1:3" x14ac:dyDescent="0.25">
      <c r="A1317" t="s">
        <v>3376</v>
      </c>
      <c r="B1317">
        <v>17.6873787</v>
      </c>
      <c r="C1317">
        <v>102.47564319999999</v>
      </c>
    </row>
    <row r="1318" spans="1:3" x14ac:dyDescent="0.25">
      <c r="A1318" t="s">
        <v>3376</v>
      </c>
      <c r="B1318">
        <v>7.732691</v>
      </c>
      <c r="C1318">
        <v>100.11962320000001</v>
      </c>
    </row>
    <row r="1319" spans="1:3" x14ac:dyDescent="0.25">
      <c r="A1319" t="s">
        <v>3376</v>
      </c>
      <c r="B1319">
        <v>14.6483363</v>
      </c>
      <c r="C1319">
        <v>104.64715750000001</v>
      </c>
    </row>
    <row r="1320" spans="1:3" x14ac:dyDescent="0.25">
      <c r="A1320" t="s">
        <v>3376</v>
      </c>
      <c r="B1320">
        <v>9.1833191999999997</v>
      </c>
      <c r="C1320">
        <v>99.850900499999995</v>
      </c>
    </row>
    <row r="1321" spans="1:3" x14ac:dyDescent="0.25">
      <c r="A1321" t="s">
        <v>3376</v>
      </c>
      <c r="B1321">
        <v>7.7499039999999999</v>
      </c>
      <c r="C1321">
        <v>99.258963399999999</v>
      </c>
    </row>
    <row r="1322" spans="1:3" x14ac:dyDescent="0.25">
      <c r="A1322" t="s">
        <v>3376</v>
      </c>
      <c r="B1322">
        <v>7.9855238000000002</v>
      </c>
      <c r="C1322">
        <v>100.32470189999999</v>
      </c>
    </row>
    <row r="1323" spans="1:3" x14ac:dyDescent="0.25">
      <c r="A1323" t="s">
        <v>3376</v>
      </c>
      <c r="B1323">
        <v>16.3808805</v>
      </c>
      <c r="C1323">
        <v>104.7336765</v>
      </c>
    </row>
    <row r="1324" spans="1:3" x14ac:dyDescent="0.25">
      <c r="A1324" t="s">
        <v>3376</v>
      </c>
      <c r="B1324">
        <v>13.455821200000001</v>
      </c>
      <c r="C1324">
        <v>101.0315896</v>
      </c>
    </row>
    <row r="1325" spans="1:3" x14ac:dyDescent="0.25">
      <c r="A1325" t="s">
        <v>3376</v>
      </c>
      <c r="B1325">
        <v>10.856749000000001</v>
      </c>
      <c r="C1325">
        <v>99.4310847</v>
      </c>
    </row>
    <row r="1326" spans="1:3" x14ac:dyDescent="0.25">
      <c r="A1326" t="s">
        <v>3376</v>
      </c>
      <c r="B1326">
        <v>12.2309809</v>
      </c>
      <c r="C1326">
        <v>102.5070577</v>
      </c>
    </row>
    <row r="1327" spans="1:3" x14ac:dyDescent="0.25">
      <c r="A1327" t="s">
        <v>3376</v>
      </c>
      <c r="B1327">
        <v>12.9115383</v>
      </c>
      <c r="C1327">
        <v>99.660692900000001</v>
      </c>
    </row>
    <row r="1328" spans="1:3" x14ac:dyDescent="0.25">
      <c r="A1328" t="s">
        <v>3376</v>
      </c>
      <c r="B1328">
        <v>8.0593983999999992</v>
      </c>
      <c r="C1328">
        <v>98.814174899999998</v>
      </c>
    </row>
    <row r="1329" spans="1:3" x14ac:dyDescent="0.25">
      <c r="A1329" t="s">
        <v>3376</v>
      </c>
      <c r="B1329">
        <v>13.593182000000001</v>
      </c>
      <c r="C1329">
        <v>100.56859</v>
      </c>
    </row>
    <row r="1330" spans="1:3" x14ac:dyDescent="0.25">
      <c r="A1330" t="s">
        <v>3376</v>
      </c>
      <c r="B1330">
        <v>12.3806285</v>
      </c>
      <c r="C1330">
        <v>102.3852124</v>
      </c>
    </row>
    <row r="1331" spans="1:3" x14ac:dyDescent="0.25">
      <c r="A1331" t="s">
        <v>3376</v>
      </c>
      <c r="B1331">
        <v>12.5550748</v>
      </c>
      <c r="C1331">
        <v>101.9202695</v>
      </c>
    </row>
    <row r="1332" spans="1:3" x14ac:dyDescent="0.25">
      <c r="A1332" t="s">
        <v>3376</v>
      </c>
      <c r="B1332">
        <v>12.6139166</v>
      </c>
      <c r="C1332">
        <v>102.0014001</v>
      </c>
    </row>
    <row r="1333" spans="1:3" x14ac:dyDescent="0.25">
      <c r="A1333" t="s">
        <v>3376</v>
      </c>
      <c r="B1333">
        <v>12.571852</v>
      </c>
      <c r="C1333">
        <v>101.9233964</v>
      </c>
    </row>
    <row r="1334" spans="1:3" x14ac:dyDescent="0.25">
      <c r="A1334" t="s">
        <v>3376</v>
      </c>
      <c r="B1334">
        <v>6.0313147000000003</v>
      </c>
      <c r="C1334">
        <v>101.9811249</v>
      </c>
    </row>
    <row r="1335" spans="1:3" x14ac:dyDescent="0.25">
      <c r="A1335" t="s">
        <v>3376</v>
      </c>
      <c r="B1335">
        <v>14.4863407</v>
      </c>
      <c r="C1335">
        <v>105.00988099999999</v>
      </c>
    </row>
    <row r="1336" spans="1:3" x14ac:dyDescent="0.25">
      <c r="A1336" t="s">
        <v>3376</v>
      </c>
      <c r="B1336">
        <v>13.5983228</v>
      </c>
      <c r="C1336">
        <v>100.6023447</v>
      </c>
    </row>
    <row r="1337" spans="1:3" x14ac:dyDescent="0.25">
      <c r="A1337" t="s">
        <v>3376</v>
      </c>
      <c r="B1337">
        <v>17.963826600000001</v>
      </c>
      <c r="C1337">
        <v>102.508025</v>
      </c>
    </row>
    <row r="1338" spans="1:3" x14ac:dyDescent="0.25">
      <c r="A1338" t="s">
        <v>3376</v>
      </c>
      <c r="B1338">
        <v>13.508198999999999</v>
      </c>
      <c r="C1338">
        <v>102.179418</v>
      </c>
    </row>
    <row r="1339" spans="1:3" x14ac:dyDescent="0.25">
      <c r="A1339" t="s">
        <v>3376</v>
      </c>
      <c r="B1339">
        <v>13.752287000000001</v>
      </c>
      <c r="C1339">
        <v>102.2989261</v>
      </c>
    </row>
    <row r="1340" spans="1:3" x14ac:dyDescent="0.25">
      <c r="A1340" t="s">
        <v>3376</v>
      </c>
      <c r="B1340">
        <v>12.575661999999999</v>
      </c>
      <c r="C1340">
        <v>102.535757</v>
      </c>
    </row>
    <row r="1341" spans="1:3" x14ac:dyDescent="0.25">
      <c r="A1341" t="s">
        <v>3376</v>
      </c>
      <c r="B1341">
        <v>12.7523737</v>
      </c>
      <c r="C1341">
        <v>101.8690991</v>
      </c>
    </row>
    <row r="1342" spans="1:3" x14ac:dyDescent="0.25">
      <c r="A1342" t="s">
        <v>3376</v>
      </c>
      <c r="B1342">
        <v>11.382513599999999</v>
      </c>
      <c r="C1342">
        <v>99.506064800000004</v>
      </c>
    </row>
    <row r="1343" spans="1:3" x14ac:dyDescent="0.25">
      <c r="A1343" t="s">
        <v>3376</v>
      </c>
      <c r="B1343">
        <v>11.382513599999999</v>
      </c>
      <c r="C1343">
        <v>99.506064800000004</v>
      </c>
    </row>
    <row r="1344" spans="1:3" x14ac:dyDescent="0.25">
      <c r="A1344" t="s">
        <v>3376</v>
      </c>
      <c r="B1344">
        <v>12.6231563</v>
      </c>
      <c r="C1344">
        <v>102.066001</v>
      </c>
    </row>
    <row r="1345" spans="1:3" x14ac:dyDescent="0.25">
      <c r="A1345" t="s">
        <v>3376</v>
      </c>
      <c r="B1345">
        <v>12.5920994</v>
      </c>
      <c r="C1345">
        <v>102.1503247</v>
      </c>
    </row>
    <row r="1346" spans="1:3" x14ac:dyDescent="0.25">
      <c r="A1346" t="s">
        <v>3376</v>
      </c>
      <c r="B1346">
        <v>13.117910699999999</v>
      </c>
      <c r="C1346">
        <v>102.219195</v>
      </c>
    </row>
    <row r="1347" spans="1:3" x14ac:dyDescent="0.25">
      <c r="A1347" t="s">
        <v>3376</v>
      </c>
      <c r="B1347">
        <v>12.395689300000001</v>
      </c>
      <c r="C1347">
        <v>102.3560636</v>
      </c>
    </row>
    <row r="1348" spans="1:3" x14ac:dyDescent="0.25">
      <c r="A1348" t="s">
        <v>3376</v>
      </c>
      <c r="B1348">
        <v>12.393690700000001</v>
      </c>
      <c r="C1348">
        <v>102.3621595</v>
      </c>
    </row>
    <row r="1349" spans="1:3" x14ac:dyDescent="0.25">
      <c r="A1349" t="s">
        <v>3376</v>
      </c>
      <c r="B1349">
        <v>12.3936972</v>
      </c>
      <c r="C1349">
        <v>102.36219509999999</v>
      </c>
    </row>
    <row r="1350" spans="1:3" x14ac:dyDescent="0.25">
      <c r="A1350" t="s">
        <v>3376</v>
      </c>
      <c r="B1350">
        <v>11.734220499999999</v>
      </c>
      <c r="C1350">
        <v>102.9033318</v>
      </c>
    </row>
    <row r="1351" spans="1:3" x14ac:dyDescent="0.25">
      <c r="A1351" t="s">
        <v>3376</v>
      </c>
      <c r="B1351">
        <v>13.4034028</v>
      </c>
      <c r="C1351">
        <v>101.0027697</v>
      </c>
    </row>
    <row r="1352" spans="1:3" x14ac:dyDescent="0.25">
      <c r="A1352" t="s">
        <v>3376</v>
      </c>
      <c r="B1352">
        <v>12.250928</v>
      </c>
      <c r="C1352">
        <v>102.58066100000001</v>
      </c>
    </row>
    <row r="1353" spans="1:3" x14ac:dyDescent="0.25">
      <c r="A1353" t="s">
        <v>3376</v>
      </c>
      <c r="B1353">
        <v>7.6895842999999999</v>
      </c>
      <c r="C1353">
        <v>99.462120600000006</v>
      </c>
    </row>
    <row r="1354" spans="1:3" x14ac:dyDescent="0.25">
      <c r="A1354" t="s">
        <v>3376</v>
      </c>
      <c r="B1354">
        <v>8.5589443999999997</v>
      </c>
      <c r="C1354">
        <v>99.949611099999998</v>
      </c>
    </row>
    <row r="1355" spans="1:3" x14ac:dyDescent="0.25">
      <c r="A1355" t="s">
        <v>3376</v>
      </c>
      <c r="B1355">
        <v>8.7153711000000005</v>
      </c>
      <c r="C1355">
        <v>99.765901499999998</v>
      </c>
    </row>
    <row r="1356" spans="1:3" x14ac:dyDescent="0.25">
      <c r="A1356" t="s">
        <v>3376</v>
      </c>
      <c r="B1356">
        <v>8.1774953000000004</v>
      </c>
      <c r="C1356">
        <v>99.855006700000004</v>
      </c>
    </row>
    <row r="1357" spans="1:3" x14ac:dyDescent="0.25">
      <c r="A1357" t="s">
        <v>3376</v>
      </c>
      <c r="B1357">
        <v>8.3761624999999995</v>
      </c>
      <c r="C1357">
        <v>100.0392367</v>
      </c>
    </row>
    <row r="1358" spans="1:3" x14ac:dyDescent="0.25">
      <c r="A1358" t="s">
        <v>3376</v>
      </c>
      <c r="B1358">
        <v>7.187538</v>
      </c>
      <c r="C1358">
        <v>100.5926405</v>
      </c>
    </row>
    <row r="1359" spans="1:3" x14ac:dyDescent="0.25">
      <c r="A1359" t="s">
        <v>3376</v>
      </c>
      <c r="B1359">
        <v>18.022347499999999</v>
      </c>
      <c r="C1359">
        <v>103.69255459999999</v>
      </c>
    </row>
    <row r="1360" spans="1:3" x14ac:dyDescent="0.25">
      <c r="A1360" t="s">
        <v>3376</v>
      </c>
      <c r="B1360">
        <v>18.226468700000002</v>
      </c>
      <c r="C1360">
        <v>104.0331525</v>
      </c>
    </row>
    <row r="1361" spans="1:3" x14ac:dyDescent="0.25">
      <c r="A1361" t="s">
        <v>3376</v>
      </c>
      <c r="B1361">
        <v>16.3194303</v>
      </c>
      <c r="C1361">
        <v>104.9149255</v>
      </c>
    </row>
    <row r="1362" spans="1:3" x14ac:dyDescent="0.25">
      <c r="A1362" t="s">
        <v>3376</v>
      </c>
      <c r="B1362">
        <v>13.5137079</v>
      </c>
      <c r="C1362">
        <v>100.28616359999999</v>
      </c>
    </row>
    <row r="1363" spans="1:3" x14ac:dyDescent="0.25">
      <c r="A1363" t="s">
        <v>3376</v>
      </c>
      <c r="B1363">
        <v>8.1741817000000001</v>
      </c>
      <c r="C1363">
        <v>98.372899899999993</v>
      </c>
    </row>
    <row r="1364" spans="1:3" x14ac:dyDescent="0.25">
      <c r="A1364" t="s">
        <v>3376</v>
      </c>
      <c r="B1364">
        <v>13.519936400000001</v>
      </c>
      <c r="C1364">
        <v>100.265638</v>
      </c>
    </row>
    <row r="1365" spans="1:3" x14ac:dyDescent="0.25">
      <c r="A1365" t="s">
        <v>3376</v>
      </c>
      <c r="B1365">
        <v>7.5315345999999996</v>
      </c>
      <c r="C1365">
        <v>99.576436000000001</v>
      </c>
    </row>
    <row r="1366" spans="1:3" x14ac:dyDescent="0.25">
      <c r="A1366" t="s">
        <v>3376</v>
      </c>
      <c r="B1366">
        <v>8.1041156999999995</v>
      </c>
      <c r="C1366">
        <v>98.882861000000005</v>
      </c>
    </row>
    <row r="1367" spans="1:3" x14ac:dyDescent="0.25">
      <c r="A1367" t="s">
        <v>3376</v>
      </c>
      <c r="B1367">
        <v>9.4261380999999993</v>
      </c>
      <c r="C1367">
        <v>99.154272899999995</v>
      </c>
    </row>
    <row r="1368" spans="1:3" x14ac:dyDescent="0.25">
      <c r="A1368" t="s">
        <v>3376</v>
      </c>
      <c r="B1368">
        <v>6.8470597</v>
      </c>
      <c r="C1368">
        <v>101.26271970000001</v>
      </c>
    </row>
    <row r="1369" spans="1:3" x14ac:dyDescent="0.25">
      <c r="A1369" t="s">
        <v>3376</v>
      </c>
      <c r="B1369">
        <v>12.675409200000001</v>
      </c>
      <c r="C1369">
        <v>101.3658004</v>
      </c>
    </row>
    <row r="1370" spans="1:3" x14ac:dyDescent="0.25">
      <c r="A1370" t="s">
        <v>3376</v>
      </c>
      <c r="B1370">
        <v>12.737540600000001</v>
      </c>
      <c r="C1370">
        <v>101.1265255</v>
      </c>
    </row>
    <row r="1371" spans="1:3" x14ac:dyDescent="0.25">
      <c r="A1371" t="s">
        <v>3376</v>
      </c>
      <c r="B1371">
        <v>11.0254625</v>
      </c>
      <c r="C1371">
        <v>99.370947299999997</v>
      </c>
    </row>
    <row r="1372" spans="1:3" x14ac:dyDescent="0.25">
      <c r="A1372" t="s">
        <v>3376</v>
      </c>
      <c r="B1372">
        <v>11.0254625</v>
      </c>
      <c r="C1372">
        <v>99.370947299999997</v>
      </c>
    </row>
    <row r="1373" spans="1:3" x14ac:dyDescent="0.25">
      <c r="A1373" t="s">
        <v>3376</v>
      </c>
      <c r="B1373">
        <v>9.3109748999999997</v>
      </c>
      <c r="C1373">
        <v>99.720532000000006</v>
      </c>
    </row>
    <row r="1374" spans="1:3" x14ac:dyDescent="0.25">
      <c r="A1374" t="s">
        <v>3376</v>
      </c>
      <c r="B1374">
        <v>12.8153445</v>
      </c>
      <c r="C1374">
        <v>99.941923500000001</v>
      </c>
    </row>
    <row r="1375" spans="1:3" x14ac:dyDescent="0.25">
      <c r="A1375" t="s">
        <v>3376</v>
      </c>
      <c r="B1375">
        <v>7.1541436000000003</v>
      </c>
      <c r="C1375">
        <v>100.2837205</v>
      </c>
    </row>
    <row r="1376" spans="1:3" x14ac:dyDescent="0.25">
      <c r="A1376" t="s">
        <v>3376</v>
      </c>
      <c r="B1376">
        <v>9.1222195999999993</v>
      </c>
      <c r="C1376">
        <v>99.310629800000001</v>
      </c>
    </row>
    <row r="1377" spans="1:3" x14ac:dyDescent="0.25">
      <c r="A1377" t="s">
        <v>3376</v>
      </c>
      <c r="B1377">
        <v>13.562942</v>
      </c>
      <c r="C1377">
        <v>100.6929162</v>
      </c>
    </row>
    <row r="1378" spans="1:3" x14ac:dyDescent="0.25">
      <c r="A1378" t="s">
        <v>3376</v>
      </c>
      <c r="B1378">
        <v>14.6624353</v>
      </c>
      <c r="C1378">
        <v>104.6531059</v>
      </c>
    </row>
    <row r="1379" spans="1:3" x14ac:dyDescent="0.25">
      <c r="A1379" t="s">
        <v>3376</v>
      </c>
      <c r="B1379">
        <v>13.2847597</v>
      </c>
      <c r="C1379">
        <v>100.9193621</v>
      </c>
    </row>
    <row r="1380" spans="1:3" x14ac:dyDescent="0.25">
      <c r="A1380" t="s">
        <v>3376</v>
      </c>
      <c r="B1380">
        <v>9.7912532999999993</v>
      </c>
      <c r="C1380">
        <v>98.778756400000006</v>
      </c>
    </row>
    <row r="1381" spans="1:3" x14ac:dyDescent="0.25">
      <c r="A1381" t="s">
        <v>3376</v>
      </c>
      <c r="B1381">
        <v>11.527910800000001</v>
      </c>
      <c r="C1381">
        <v>99.620843699999995</v>
      </c>
    </row>
    <row r="1382" spans="1:3" x14ac:dyDescent="0.25">
      <c r="A1382" t="s">
        <v>3376</v>
      </c>
      <c r="B1382">
        <v>13.5055444</v>
      </c>
      <c r="C1382">
        <v>100.7346003</v>
      </c>
    </row>
    <row r="1383" spans="1:3" x14ac:dyDescent="0.25">
      <c r="A1383" t="s">
        <v>3376</v>
      </c>
      <c r="B1383">
        <v>7.3756591</v>
      </c>
      <c r="C1383">
        <v>99.305239499999999</v>
      </c>
    </row>
    <row r="1384" spans="1:3" x14ac:dyDescent="0.25">
      <c r="A1384" t="s">
        <v>3376</v>
      </c>
      <c r="B1384">
        <v>9.9202876999999994</v>
      </c>
      <c r="C1384">
        <v>99.060244600000004</v>
      </c>
    </row>
    <row r="1385" spans="1:3" x14ac:dyDescent="0.25">
      <c r="A1385" t="s">
        <v>3376</v>
      </c>
      <c r="B1385">
        <v>7.7903424000000001</v>
      </c>
      <c r="C1385">
        <v>100.24710399999999</v>
      </c>
    </row>
    <row r="1386" spans="1:3" x14ac:dyDescent="0.25">
      <c r="A1386" t="s">
        <v>3376</v>
      </c>
      <c r="B1386">
        <v>7.3698006999999999</v>
      </c>
      <c r="C1386">
        <v>99.303271100000003</v>
      </c>
    </row>
    <row r="1387" spans="1:3" x14ac:dyDescent="0.25">
      <c r="A1387" t="s">
        <v>3376</v>
      </c>
      <c r="B1387">
        <v>13.9888855</v>
      </c>
      <c r="C1387">
        <v>102.6706027</v>
      </c>
    </row>
    <row r="1388" spans="1:3" x14ac:dyDescent="0.25">
      <c r="A1388" t="s">
        <v>3376</v>
      </c>
      <c r="B1388">
        <v>7.4164415999999997</v>
      </c>
      <c r="C1388">
        <v>99.372699800000007</v>
      </c>
    </row>
    <row r="1389" spans="1:3" x14ac:dyDescent="0.25">
      <c r="A1389" t="s">
        <v>3376</v>
      </c>
      <c r="B1389">
        <v>13.544169999999999</v>
      </c>
      <c r="C1389">
        <v>99.317718499999998</v>
      </c>
    </row>
    <row r="1390" spans="1:3" x14ac:dyDescent="0.25">
      <c r="A1390" t="s">
        <v>3376</v>
      </c>
      <c r="B1390">
        <v>6.9153433</v>
      </c>
      <c r="C1390">
        <v>99.690828300000007</v>
      </c>
    </row>
    <row r="1391" spans="1:3" x14ac:dyDescent="0.25">
      <c r="A1391" t="s">
        <v>3376</v>
      </c>
      <c r="B1391">
        <v>6.9004757999999997</v>
      </c>
      <c r="C1391">
        <v>99.942046899999994</v>
      </c>
    </row>
    <row r="1392" spans="1:3" x14ac:dyDescent="0.25">
      <c r="A1392" t="s">
        <v>3376</v>
      </c>
      <c r="B1392">
        <v>6.6358249999999996</v>
      </c>
      <c r="C1392">
        <v>100.434364</v>
      </c>
    </row>
    <row r="1393" spans="1:3" x14ac:dyDescent="0.25">
      <c r="A1393" t="s">
        <v>3376</v>
      </c>
      <c r="B1393">
        <v>7.2203277999999997</v>
      </c>
      <c r="C1393">
        <v>100.24069160000001</v>
      </c>
    </row>
    <row r="1394" spans="1:3" x14ac:dyDescent="0.25">
      <c r="A1394" t="s">
        <v>3376</v>
      </c>
      <c r="B1394">
        <v>8.0290101000000007</v>
      </c>
      <c r="C1394">
        <v>100.318158</v>
      </c>
    </row>
    <row r="1395" spans="1:3" x14ac:dyDescent="0.25">
      <c r="A1395" t="s">
        <v>3376</v>
      </c>
      <c r="B1395">
        <v>13.404437400000001</v>
      </c>
      <c r="C1395">
        <v>99.989964299999997</v>
      </c>
    </row>
    <row r="1396" spans="1:3" x14ac:dyDescent="0.25">
      <c r="A1396" t="s">
        <v>3376</v>
      </c>
      <c r="B1396">
        <v>14.321357900000001</v>
      </c>
      <c r="C1396">
        <v>102.92245250000001</v>
      </c>
    </row>
    <row r="1397" spans="1:3" x14ac:dyDescent="0.25">
      <c r="A1397" t="s">
        <v>3376</v>
      </c>
      <c r="B1397">
        <v>16.2293503</v>
      </c>
      <c r="C1397">
        <v>104.878193</v>
      </c>
    </row>
    <row r="1398" spans="1:3" x14ac:dyDescent="0.25">
      <c r="A1398" t="s">
        <v>3376</v>
      </c>
      <c r="B1398">
        <v>7.3658125999999999</v>
      </c>
      <c r="C1398">
        <v>99.5124134</v>
      </c>
    </row>
    <row r="1399" spans="1:3" x14ac:dyDescent="0.25">
      <c r="A1399" t="s">
        <v>3376</v>
      </c>
      <c r="B1399">
        <v>6.5359482</v>
      </c>
      <c r="C1399">
        <v>101.3096724</v>
      </c>
    </row>
    <row r="1400" spans="1:3" x14ac:dyDescent="0.25">
      <c r="A1400" t="s">
        <v>3376</v>
      </c>
      <c r="B1400">
        <v>6.4391771999999996</v>
      </c>
      <c r="C1400">
        <v>101.45535700000001</v>
      </c>
    </row>
    <row r="1401" spans="1:3" x14ac:dyDescent="0.25">
      <c r="A1401" t="s">
        <v>3376</v>
      </c>
      <c r="B1401">
        <v>6.6111468000000002</v>
      </c>
      <c r="C1401">
        <v>101.6671901</v>
      </c>
    </row>
    <row r="1402" spans="1:3" x14ac:dyDescent="0.25">
      <c r="A1402" t="s">
        <v>3376</v>
      </c>
      <c r="B1402">
        <v>6.8897084</v>
      </c>
      <c r="C1402">
        <v>101.3773583</v>
      </c>
    </row>
    <row r="1403" spans="1:3" x14ac:dyDescent="0.25">
      <c r="A1403" t="s">
        <v>3376</v>
      </c>
      <c r="B1403">
        <v>7.0193228999999997</v>
      </c>
      <c r="C1403">
        <v>100.4879925</v>
      </c>
    </row>
    <row r="1404" spans="1:3" x14ac:dyDescent="0.25">
      <c r="A1404" t="s">
        <v>3376</v>
      </c>
      <c r="B1404">
        <v>9.0904074000000001</v>
      </c>
      <c r="C1404">
        <v>99.529602299999993</v>
      </c>
    </row>
    <row r="1405" spans="1:3" x14ac:dyDescent="0.25">
      <c r="A1405" t="s">
        <v>3376</v>
      </c>
      <c r="B1405">
        <v>13.4796823</v>
      </c>
      <c r="C1405">
        <v>100.02062859999999</v>
      </c>
    </row>
    <row r="1406" spans="1:3" x14ac:dyDescent="0.25">
      <c r="A1406" t="s">
        <v>3376</v>
      </c>
      <c r="B1406">
        <v>13.613834199999999</v>
      </c>
      <c r="C1406">
        <v>100.5924933</v>
      </c>
    </row>
    <row r="1407" spans="1:3" x14ac:dyDescent="0.25">
      <c r="A1407" t="s">
        <v>3376</v>
      </c>
      <c r="B1407">
        <v>12.713957000000001</v>
      </c>
      <c r="C1407">
        <v>101.7092348</v>
      </c>
    </row>
    <row r="1408" spans="1:3" x14ac:dyDescent="0.25">
      <c r="A1408" t="s">
        <v>3376</v>
      </c>
      <c r="B1408">
        <v>12.61134</v>
      </c>
      <c r="C1408">
        <v>102.10385460000001</v>
      </c>
    </row>
    <row r="1409" spans="1:3" x14ac:dyDescent="0.25">
      <c r="A1409" t="s">
        <v>3376</v>
      </c>
      <c r="B1409">
        <v>17.810505899999999</v>
      </c>
      <c r="C1409">
        <v>102.7196268</v>
      </c>
    </row>
    <row r="1410" spans="1:3" x14ac:dyDescent="0.25">
      <c r="A1410" t="s">
        <v>3376</v>
      </c>
      <c r="B1410">
        <v>8.6773232999999994</v>
      </c>
      <c r="C1410">
        <v>99.850320100000005</v>
      </c>
    </row>
    <row r="1411" spans="1:3" x14ac:dyDescent="0.25">
      <c r="A1411" t="s">
        <v>3376</v>
      </c>
      <c r="B1411">
        <v>14.4117508</v>
      </c>
      <c r="C1411">
        <v>102.8534595</v>
      </c>
    </row>
    <row r="1412" spans="1:3" x14ac:dyDescent="0.25">
      <c r="A1412" t="s">
        <v>3376</v>
      </c>
      <c r="B1412">
        <v>10.496423500000001</v>
      </c>
      <c r="C1412">
        <v>99.216795399999995</v>
      </c>
    </row>
    <row r="1413" spans="1:3" x14ac:dyDescent="0.25">
      <c r="A1413" t="s">
        <v>3376</v>
      </c>
      <c r="B1413">
        <v>17.9197603</v>
      </c>
      <c r="C1413">
        <v>102.809376</v>
      </c>
    </row>
    <row r="1414" spans="1:3" x14ac:dyDescent="0.25">
      <c r="A1414" t="s">
        <v>3376</v>
      </c>
      <c r="B1414">
        <v>7.0747704000000002</v>
      </c>
      <c r="C1414">
        <v>100.5373192</v>
      </c>
    </row>
    <row r="1415" spans="1:3" x14ac:dyDescent="0.25">
      <c r="A1415" t="s">
        <v>3376</v>
      </c>
      <c r="B1415">
        <v>6.7017286</v>
      </c>
      <c r="C1415">
        <v>101.6122459</v>
      </c>
    </row>
    <row r="1416" spans="1:3" x14ac:dyDescent="0.25">
      <c r="A1416" t="s">
        <v>3376</v>
      </c>
      <c r="B1416">
        <v>13.566952499999999</v>
      </c>
      <c r="C1416">
        <v>100.6677692</v>
      </c>
    </row>
    <row r="1417" spans="1:3" x14ac:dyDescent="0.25">
      <c r="A1417" t="s">
        <v>3376</v>
      </c>
      <c r="B1417">
        <v>13.9938117</v>
      </c>
      <c r="C1417">
        <v>102.6814789</v>
      </c>
    </row>
    <row r="1418" spans="1:3" x14ac:dyDescent="0.25">
      <c r="A1418" t="s">
        <v>3376</v>
      </c>
      <c r="B1418">
        <v>9.9412000000000003</v>
      </c>
      <c r="C1418">
        <v>98.593584000000007</v>
      </c>
    </row>
    <row r="1419" spans="1:3" x14ac:dyDescent="0.25">
      <c r="A1419" t="s">
        <v>3376</v>
      </c>
      <c r="B1419">
        <v>6.6095199999999998</v>
      </c>
      <c r="C1419">
        <v>100.06469</v>
      </c>
    </row>
    <row r="1420" spans="1:3" x14ac:dyDescent="0.25">
      <c r="A1420" t="s">
        <v>3376</v>
      </c>
      <c r="B1420">
        <v>10.987783500000001</v>
      </c>
      <c r="C1420">
        <v>99.493395199999995</v>
      </c>
    </row>
    <row r="1421" spans="1:3" x14ac:dyDescent="0.25">
      <c r="A1421" t="s">
        <v>3376</v>
      </c>
      <c r="B1421">
        <v>17.395450100000001</v>
      </c>
      <c r="C1421">
        <v>104.77888419999999</v>
      </c>
    </row>
    <row r="1422" spans="1:3" x14ac:dyDescent="0.25">
      <c r="A1422" t="s">
        <v>3376</v>
      </c>
      <c r="B1422">
        <v>13.600322999999999</v>
      </c>
      <c r="C1422">
        <v>99.436927999999995</v>
      </c>
    </row>
    <row r="1423" spans="1:3" x14ac:dyDescent="0.25">
      <c r="A1423" t="s">
        <v>3376</v>
      </c>
      <c r="B1423">
        <v>7.0461809999999998</v>
      </c>
      <c r="C1423">
        <v>100.571246</v>
      </c>
    </row>
    <row r="1424" spans="1:3" x14ac:dyDescent="0.25">
      <c r="A1424" t="s">
        <v>3376</v>
      </c>
      <c r="B1424">
        <v>7.6638203000000003</v>
      </c>
      <c r="C1424">
        <v>99.466381999999996</v>
      </c>
    </row>
    <row r="1425" spans="1:3" x14ac:dyDescent="0.25">
      <c r="A1425" t="s">
        <v>3376</v>
      </c>
      <c r="B1425">
        <v>9.2198933000000007</v>
      </c>
      <c r="C1425">
        <v>99.140133300000002</v>
      </c>
    </row>
    <row r="1426" spans="1:3" x14ac:dyDescent="0.25">
      <c r="A1426" t="s">
        <v>3376</v>
      </c>
      <c r="B1426">
        <v>8.4505642000000005</v>
      </c>
      <c r="C1426">
        <v>99.959880900000002</v>
      </c>
    </row>
    <row r="1427" spans="1:3" x14ac:dyDescent="0.25">
      <c r="A1427" t="s">
        <v>3376</v>
      </c>
      <c r="B1427">
        <v>6.7378457000000003</v>
      </c>
      <c r="C1427">
        <v>100.7032974</v>
      </c>
    </row>
    <row r="1428" spans="1:3" x14ac:dyDescent="0.25">
      <c r="A1428" t="s">
        <v>3376</v>
      </c>
      <c r="B1428">
        <v>6.7378457000000003</v>
      </c>
      <c r="C1428">
        <v>100.7032974</v>
      </c>
    </row>
    <row r="1429" spans="1:3" x14ac:dyDescent="0.25">
      <c r="A1429" t="s">
        <v>3376</v>
      </c>
      <c r="B1429">
        <v>13.452013600000001</v>
      </c>
      <c r="C1429">
        <v>100.0841882</v>
      </c>
    </row>
    <row r="1430" spans="1:3" x14ac:dyDescent="0.25">
      <c r="A1430" t="s">
        <v>3376</v>
      </c>
      <c r="B1430">
        <v>13.4540457</v>
      </c>
      <c r="C1430">
        <v>101.0243035</v>
      </c>
    </row>
    <row r="1431" spans="1:3" x14ac:dyDescent="0.25">
      <c r="A1431" t="s">
        <v>3376</v>
      </c>
      <c r="B1431">
        <v>13.2718732</v>
      </c>
      <c r="C1431">
        <v>100.93496879999999</v>
      </c>
    </row>
    <row r="1432" spans="1:3" x14ac:dyDescent="0.25">
      <c r="A1432" t="s">
        <v>3376</v>
      </c>
      <c r="B1432">
        <v>12.699854999999999</v>
      </c>
      <c r="C1432">
        <v>101.19030410000001</v>
      </c>
    </row>
    <row r="1433" spans="1:3" x14ac:dyDescent="0.25">
      <c r="A1433" t="s">
        <v>3376</v>
      </c>
      <c r="B1433">
        <v>12.804130000000001</v>
      </c>
      <c r="C1433">
        <v>101.63839</v>
      </c>
    </row>
    <row r="1434" spans="1:3" x14ac:dyDescent="0.25">
      <c r="A1434" t="s">
        <v>3376</v>
      </c>
      <c r="B1434">
        <v>8.3859372000000008</v>
      </c>
      <c r="C1434">
        <v>99.971273100000005</v>
      </c>
    </row>
    <row r="1435" spans="1:3" x14ac:dyDescent="0.25">
      <c r="A1435" t="s">
        <v>3376</v>
      </c>
      <c r="B1435">
        <v>8.6765080000000001</v>
      </c>
      <c r="C1435">
        <v>99.83081</v>
      </c>
    </row>
    <row r="1436" spans="1:3" x14ac:dyDescent="0.25">
      <c r="A1436" t="s">
        <v>3376</v>
      </c>
      <c r="B1436">
        <v>8.7803311999999991</v>
      </c>
      <c r="C1436">
        <v>99.891488600000002</v>
      </c>
    </row>
    <row r="1437" spans="1:3" x14ac:dyDescent="0.25">
      <c r="A1437" t="s">
        <v>3376</v>
      </c>
      <c r="B1437">
        <v>7.9858732000000003</v>
      </c>
      <c r="C1437">
        <v>99.134135299999997</v>
      </c>
    </row>
    <row r="1438" spans="1:3" x14ac:dyDescent="0.25">
      <c r="A1438" t="s">
        <v>3376</v>
      </c>
      <c r="B1438">
        <v>13.275942300000001</v>
      </c>
      <c r="C1438">
        <v>100.9356768</v>
      </c>
    </row>
    <row r="1439" spans="1:3" x14ac:dyDescent="0.25">
      <c r="A1439" t="s">
        <v>3376</v>
      </c>
      <c r="B1439">
        <v>7.0288309</v>
      </c>
      <c r="C1439">
        <v>100.4897352</v>
      </c>
    </row>
    <row r="1440" spans="1:3" x14ac:dyDescent="0.25">
      <c r="A1440" t="s">
        <v>3376</v>
      </c>
      <c r="B1440">
        <v>6.4214710000000004</v>
      </c>
      <c r="C1440">
        <v>101.835398</v>
      </c>
    </row>
    <row r="1441" spans="1:3" x14ac:dyDescent="0.25">
      <c r="A1441" t="s">
        <v>3376</v>
      </c>
      <c r="B1441">
        <v>13.356982500000001</v>
      </c>
      <c r="C1441">
        <v>99.938343500000002</v>
      </c>
    </row>
    <row r="1442" spans="1:3" x14ac:dyDescent="0.25">
      <c r="A1442" t="s">
        <v>3376</v>
      </c>
      <c r="B1442">
        <v>12.823722800000001</v>
      </c>
      <c r="C1442">
        <v>99.937337999999997</v>
      </c>
    </row>
    <row r="1443" spans="1:3" x14ac:dyDescent="0.25">
      <c r="A1443" t="s">
        <v>3376</v>
      </c>
      <c r="B1443">
        <v>12.2474478</v>
      </c>
      <c r="C1443">
        <v>102.5134539</v>
      </c>
    </row>
    <row r="1444" spans="1:3" x14ac:dyDescent="0.25">
      <c r="A1444" t="s">
        <v>3376</v>
      </c>
      <c r="B1444">
        <v>10.247332500000001</v>
      </c>
      <c r="C1444">
        <v>99.177024900000006</v>
      </c>
    </row>
    <row r="1445" spans="1:3" x14ac:dyDescent="0.25">
      <c r="A1445" t="s">
        <v>3376</v>
      </c>
      <c r="B1445">
        <v>12.3786138</v>
      </c>
      <c r="C1445">
        <v>102.3784835</v>
      </c>
    </row>
    <row r="1446" spans="1:3" x14ac:dyDescent="0.25">
      <c r="A1446" t="s">
        <v>3376</v>
      </c>
      <c r="B1446">
        <v>13.361999900000001</v>
      </c>
      <c r="C1446">
        <v>101.01553370000001</v>
      </c>
    </row>
    <row r="1447" spans="1:3" x14ac:dyDescent="0.25">
      <c r="A1447" t="s">
        <v>3376</v>
      </c>
      <c r="B1447">
        <v>11.810912500000001</v>
      </c>
      <c r="C1447">
        <v>99.786278100000004</v>
      </c>
    </row>
    <row r="1448" spans="1:3" x14ac:dyDescent="0.25">
      <c r="A1448" t="s">
        <v>3376</v>
      </c>
      <c r="B1448">
        <v>11.810912500000001</v>
      </c>
      <c r="C1448">
        <v>99.786278100000004</v>
      </c>
    </row>
    <row r="1449" spans="1:3" x14ac:dyDescent="0.25">
      <c r="A1449" t="s">
        <v>3376</v>
      </c>
      <c r="B1449">
        <v>16.5048718</v>
      </c>
      <c r="C1449">
        <v>104.6733641</v>
      </c>
    </row>
    <row r="1450" spans="1:3" x14ac:dyDescent="0.25">
      <c r="A1450" t="s">
        <v>3376</v>
      </c>
      <c r="B1450">
        <v>13.574394099999999</v>
      </c>
      <c r="C1450">
        <v>100.60437039999999</v>
      </c>
    </row>
    <row r="1451" spans="1:3" x14ac:dyDescent="0.25">
      <c r="A1451" t="s">
        <v>3376</v>
      </c>
      <c r="B1451">
        <v>14.607249700000001</v>
      </c>
      <c r="C1451">
        <v>103.12849780000001</v>
      </c>
    </row>
    <row r="1452" spans="1:3" x14ac:dyDescent="0.25">
      <c r="A1452" t="s">
        <v>3376</v>
      </c>
      <c r="B1452">
        <v>17.412650500000002</v>
      </c>
      <c r="C1452">
        <v>104.7764937</v>
      </c>
    </row>
    <row r="1453" spans="1:3" x14ac:dyDescent="0.25">
      <c r="A1453" t="s">
        <v>3376</v>
      </c>
      <c r="B1453">
        <v>16.584933299999999</v>
      </c>
      <c r="C1453">
        <v>104.7204</v>
      </c>
    </row>
    <row r="1454" spans="1:3" x14ac:dyDescent="0.25">
      <c r="A1454" t="s">
        <v>3376</v>
      </c>
      <c r="B1454">
        <v>12.8844668</v>
      </c>
      <c r="C1454">
        <v>99.913110599999996</v>
      </c>
    </row>
    <row r="1455" spans="1:3" x14ac:dyDescent="0.25">
      <c r="A1455" t="s">
        <v>3376</v>
      </c>
      <c r="B1455">
        <v>12.9874752</v>
      </c>
      <c r="C1455">
        <v>100.94543400000001</v>
      </c>
    </row>
    <row r="1456" spans="1:3" x14ac:dyDescent="0.25">
      <c r="A1456" t="s">
        <v>3376</v>
      </c>
      <c r="B1456">
        <v>12.464786800000001</v>
      </c>
      <c r="C1456">
        <v>102.21265990000001</v>
      </c>
    </row>
    <row r="1457" spans="1:3" x14ac:dyDescent="0.25">
      <c r="A1457" t="s">
        <v>3376</v>
      </c>
      <c r="B1457">
        <v>9.1625581</v>
      </c>
      <c r="C1457">
        <v>99.361758699999996</v>
      </c>
    </row>
    <row r="1458" spans="1:3" x14ac:dyDescent="0.25">
      <c r="A1458" t="s">
        <v>3376</v>
      </c>
      <c r="B1458">
        <v>6.0357759</v>
      </c>
      <c r="C1458">
        <v>101.9811273</v>
      </c>
    </row>
    <row r="1459" spans="1:3" x14ac:dyDescent="0.25">
      <c r="A1459" t="s">
        <v>3376</v>
      </c>
      <c r="B1459">
        <v>12.8180874</v>
      </c>
      <c r="C1459">
        <v>99.940717899999996</v>
      </c>
    </row>
    <row r="1460" spans="1:3" x14ac:dyDescent="0.25">
      <c r="A1460" t="s">
        <v>3376</v>
      </c>
      <c r="B1460">
        <v>13.101057600000001</v>
      </c>
      <c r="C1460">
        <v>100.9043873</v>
      </c>
    </row>
    <row r="1461" spans="1:3" x14ac:dyDescent="0.25">
      <c r="A1461" t="s">
        <v>3376</v>
      </c>
      <c r="B1461">
        <v>9.4199138999999992</v>
      </c>
      <c r="C1461">
        <v>99.962273300000007</v>
      </c>
    </row>
    <row r="1462" spans="1:3" x14ac:dyDescent="0.25">
      <c r="A1462" t="s">
        <v>3376</v>
      </c>
      <c r="B1462">
        <v>9.5356199999999998</v>
      </c>
      <c r="C1462">
        <v>99.936019999999999</v>
      </c>
    </row>
    <row r="1463" spans="1:3" x14ac:dyDescent="0.25">
      <c r="A1463" t="s">
        <v>3376</v>
      </c>
      <c r="B1463">
        <v>7.0223000000000004</v>
      </c>
      <c r="C1463">
        <v>100.43767</v>
      </c>
    </row>
    <row r="1464" spans="1:3" x14ac:dyDescent="0.25">
      <c r="A1464" t="s">
        <v>3376</v>
      </c>
      <c r="B1464">
        <v>8.9940829999999998</v>
      </c>
      <c r="C1464">
        <v>99.889409999999998</v>
      </c>
    </row>
    <row r="1465" spans="1:3" x14ac:dyDescent="0.25">
      <c r="A1465" t="s">
        <v>3376</v>
      </c>
      <c r="B1465">
        <v>7.7658500000000004</v>
      </c>
      <c r="C1465">
        <v>99.224400000000003</v>
      </c>
    </row>
    <row r="1466" spans="1:3" x14ac:dyDescent="0.25">
      <c r="A1466" t="s">
        <v>3376</v>
      </c>
      <c r="B1466">
        <v>11.9121861</v>
      </c>
      <c r="C1466">
        <v>99.758703600000004</v>
      </c>
    </row>
    <row r="1467" spans="1:3" x14ac:dyDescent="0.25">
      <c r="A1467" t="s">
        <v>3376</v>
      </c>
      <c r="B1467">
        <v>11.9121861</v>
      </c>
      <c r="C1467">
        <v>99.758703600000004</v>
      </c>
    </row>
    <row r="1468" spans="1:3" x14ac:dyDescent="0.25">
      <c r="A1468" t="s">
        <v>3376</v>
      </c>
      <c r="B1468">
        <v>13.008229999999999</v>
      </c>
      <c r="C1468">
        <v>100.05759</v>
      </c>
    </row>
    <row r="1469" spans="1:3" x14ac:dyDescent="0.25">
      <c r="A1469" t="s">
        <v>3376</v>
      </c>
      <c r="B1469">
        <v>17.956277</v>
      </c>
      <c r="C1469">
        <v>102.580701</v>
      </c>
    </row>
    <row r="1470" spans="1:3" x14ac:dyDescent="0.25">
      <c r="A1470" t="s">
        <v>3376</v>
      </c>
      <c r="B1470">
        <v>12.690944500000001</v>
      </c>
      <c r="C1470">
        <v>101.2734403</v>
      </c>
    </row>
    <row r="1471" spans="1:3" x14ac:dyDescent="0.25">
      <c r="A1471" t="s">
        <v>3376</v>
      </c>
      <c r="B1471">
        <v>12.682624499999999</v>
      </c>
      <c r="C1471">
        <v>101.252758</v>
      </c>
    </row>
    <row r="1472" spans="1:3" x14ac:dyDescent="0.25">
      <c r="A1472" t="s">
        <v>3376</v>
      </c>
      <c r="B1472">
        <v>6.6734</v>
      </c>
      <c r="C1472">
        <v>101.61054</v>
      </c>
    </row>
    <row r="1473" spans="1:3" x14ac:dyDescent="0.25">
      <c r="A1473" t="s">
        <v>3376</v>
      </c>
      <c r="B1473">
        <v>17.763059999999999</v>
      </c>
      <c r="C1473">
        <v>102.76976999999999</v>
      </c>
    </row>
    <row r="1474" spans="1:3" x14ac:dyDescent="0.25">
      <c r="A1474" t="s">
        <v>3376</v>
      </c>
      <c r="B1474">
        <v>6.6939016000000002</v>
      </c>
      <c r="C1474">
        <v>100.0679808</v>
      </c>
    </row>
    <row r="1475" spans="1:3" x14ac:dyDescent="0.25">
      <c r="A1475" t="s">
        <v>3376</v>
      </c>
      <c r="B1475">
        <v>12.898974000000001</v>
      </c>
      <c r="C1475">
        <v>100.02395490000001</v>
      </c>
    </row>
    <row r="1476" spans="1:3" x14ac:dyDescent="0.25">
      <c r="A1476" t="s">
        <v>3376</v>
      </c>
      <c r="B1476">
        <v>6.8870934999999998</v>
      </c>
      <c r="C1476">
        <v>99.797548800000001</v>
      </c>
    </row>
    <row r="1477" spans="1:3" x14ac:dyDescent="0.25">
      <c r="A1477" t="s">
        <v>3376</v>
      </c>
      <c r="B1477">
        <v>7.5577300000000003</v>
      </c>
      <c r="C1477">
        <v>99.445329999999998</v>
      </c>
    </row>
    <row r="1478" spans="1:3" x14ac:dyDescent="0.25">
      <c r="A1478" t="s">
        <v>3376</v>
      </c>
      <c r="B1478">
        <v>7.6064800000000004</v>
      </c>
      <c r="C1478">
        <v>99.576989999999995</v>
      </c>
    </row>
    <row r="1479" spans="1:3" x14ac:dyDescent="0.25">
      <c r="A1479" t="s">
        <v>3376</v>
      </c>
      <c r="B1479">
        <v>13.72561</v>
      </c>
      <c r="C1479">
        <v>102.45047</v>
      </c>
    </row>
    <row r="1480" spans="1:3" x14ac:dyDescent="0.25">
      <c r="A1480" t="s">
        <v>3376</v>
      </c>
      <c r="B1480">
        <v>6.7841177999999998</v>
      </c>
      <c r="C1480">
        <v>100.07836880000001</v>
      </c>
    </row>
    <row r="1481" spans="1:3" x14ac:dyDescent="0.25">
      <c r="A1481" t="s">
        <v>3376</v>
      </c>
      <c r="B1481">
        <v>7.9205771</v>
      </c>
      <c r="C1481">
        <v>99.253019699999996</v>
      </c>
    </row>
    <row r="1482" spans="1:3" x14ac:dyDescent="0.25">
      <c r="A1482" t="s">
        <v>3376</v>
      </c>
      <c r="B1482">
        <v>11.754949999999999</v>
      </c>
      <c r="C1482">
        <v>99.766069999999999</v>
      </c>
    </row>
    <row r="1483" spans="1:3" x14ac:dyDescent="0.25">
      <c r="A1483" t="s">
        <v>3376</v>
      </c>
      <c r="B1483">
        <v>11.754949999999999</v>
      </c>
      <c r="C1483">
        <v>99.766069999999999</v>
      </c>
    </row>
    <row r="1484" spans="1:3" x14ac:dyDescent="0.25">
      <c r="A1484" t="s">
        <v>3376</v>
      </c>
      <c r="B1484">
        <v>7.7805299999999997</v>
      </c>
      <c r="C1484">
        <v>99.214690000000004</v>
      </c>
    </row>
    <row r="1485" spans="1:3" x14ac:dyDescent="0.25">
      <c r="A1485" t="s">
        <v>3376</v>
      </c>
      <c r="B1485">
        <v>14.63261</v>
      </c>
      <c r="C1485">
        <v>103.41446000000001</v>
      </c>
    </row>
    <row r="1486" spans="1:3" x14ac:dyDescent="0.25">
      <c r="A1486" t="s">
        <v>3376</v>
      </c>
      <c r="B1486">
        <v>14.407389999999999</v>
      </c>
      <c r="C1486">
        <v>103.10529</v>
      </c>
    </row>
    <row r="1487" spans="1:3" x14ac:dyDescent="0.25">
      <c r="A1487" t="s">
        <v>3376</v>
      </c>
      <c r="B1487">
        <v>13.5784</v>
      </c>
      <c r="C1487">
        <v>100.30257</v>
      </c>
    </row>
    <row r="1488" spans="1:3" x14ac:dyDescent="0.25">
      <c r="A1488" t="s">
        <v>3376</v>
      </c>
      <c r="B1488">
        <v>6.8360700000000003</v>
      </c>
      <c r="C1488">
        <v>101.16995</v>
      </c>
    </row>
    <row r="1489" spans="1:3" x14ac:dyDescent="0.25">
      <c r="A1489" t="s">
        <v>3376</v>
      </c>
      <c r="B1489">
        <v>6.8160699999999999</v>
      </c>
      <c r="C1489">
        <v>100.70232</v>
      </c>
    </row>
    <row r="1490" spans="1:3" x14ac:dyDescent="0.25">
      <c r="A1490" t="s">
        <v>3376</v>
      </c>
      <c r="B1490">
        <v>18.2716183</v>
      </c>
      <c r="C1490">
        <v>103.99983159999999</v>
      </c>
    </row>
    <row r="1491" spans="1:3" x14ac:dyDescent="0.25">
      <c r="A1491" t="s">
        <v>3376</v>
      </c>
      <c r="B1491">
        <v>12.572804</v>
      </c>
      <c r="C1491">
        <v>101.9163319</v>
      </c>
    </row>
    <row r="1492" spans="1:3" x14ac:dyDescent="0.25">
      <c r="A1492" t="s">
        <v>3376</v>
      </c>
      <c r="B1492">
        <v>13.327305000000001</v>
      </c>
      <c r="C1492">
        <v>100.939387</v>
      </c>
    </row>
    <row r="1493" spans="1:3" x14ac:dyDescent="0.25">
      <c r="A1493" t="s">
        <v>3376</v>
      </c>
      <c r="B1493">
        <v>10.4336053</v>
      </c>
      <c r="C1493">
        <v>98.791306800000001</v>
      </c>
    </row>
    <row r="1494" spans="1:3" x14ac:dyDescent="0.25">
      <c r="A1494" t="s">
        <v>3376</v>
      </c>
      <c r="B1494">
        <v>7.4739642999999996</v>
      </c>
      <c r="C1494">
        <v>100.0737531</v>
      </c>
    </row>
    <row r="1495" spans="1:3" x14ac:dyDescent="0.25">
      <c r="A1495" t="s">
        <v>3376</v>
      </c>
      <c r="B1495">
        <v>9.9202130000000004</v>
      </c>
      <c r="C1495">
        <v>99.060332099999997</v>
      </c>
    </row>
    <row r="1496" spans="1:3" x14ac:dyDescent="0.25">
      <c r="A1496" t="s">
        <v>3376</v>
      </c>
      <c r="B1496">
        <v>11.264413899999999</v>
      </c>
      <c r="C1496">
        <v>99.439053599999994</v>
      </c>
    </row>
    <row r="1497" spans="1:3" x14ac:dyDescent="0.25">
      <c r="A1497" t="s">
        <v>3376</v>
      </c>
      <c r="B1497">
        <v>11.264413899999999</v>
      </c>
      <c r="C1497">
        <v>99.439053599999994</v>
      </c>
    </row>
    <row r="1498" spans="1:3" x14ac:dyDescent="0.25">
      <c r="A1498" t="s">
        <v>3376</v>
      </c>
      <c r="B1498">
        <v>13.4472735</v>
      </c>
      <c r="C1498">
        <v>100.9998399</v>
      </c>
    </row>
    <row r="1499" spans="1:3" x14ac:dyDescent="0.25">
      <c r="A1499" t="s">
        <v>3376</v>
      </c>
      <c r="B1499">
        <v>8.3308286999999996</v>
      </c>
      <c r="C1499">
        <v>98.428184400000006</v>
      </c>
    </row>
    <row r="1500" spans="1:3" x14ac:dyDescent="0.25">
      <c r="A1500" t="s">
        <v>3376</v>
      </c>
      <c r="B1500">
        <v>7.2607122999999998</v>
      </c>
      <c r="C1500">
        <v>100.1752254</v>
      </c>
    </row>
    <row r="1501" spans="1:3" x14ac:dyDescent="0.25">
      <c r="A1501" t="s">
        <v>3376</v>
      </c>
      <c r="B1501">
        <v>18.003889000000001</v>
      </c>
      <c r="C1501">
        <v>103.06520999999999</v>
      </c>
    </row>
    <row r="1502" spans="1:3" x14ac:dyDescent="0.25">
      <c r="A1502" t="s">
        <v>3376</v>
      </c>
      <c r="B1502">
        <v>9.9130406000000004</v>
      </c>
      <c r="C1502">
        <v>99.060820199999995</v>
      </c>
    </row>
    <row r="1503" spans="1:3" x14ac:dyDescent="0.25">
      <c r="A1503" t="s">
        <v>3376</v>
      </c>
      <c r="B1503">
        <v>13.196046900000001</v>
      </c>
      <c r="C1503">
        <v>100.93678300000001</v>
      </c>
    </row>
    <row r="1504" spans="1:3" x14ac:dyDescent="0.25">
      <c r="A1504" t="s">
        <v>3376</v>
      </c>
      <c r="B1504">
        <v>12.678708800000001</v>
      </c>
      <c r="C1504">
        <v>101.1804218</v>
      </c>
    </row>
    <row r="1505" spans="1:3" x14ac:dyDescent="0.25">
      <c r="A1505" t="s">
        <v>3376</v>
      </c>
      <c r="B1505">
        <v>13.1181003</v>
      </c>
      <c r="C1505">
        <v>99.9078947</v>
      </c>
    </row>
    <row r="1506" spans="1:3" x14ac:dyDescent="0.25">
      <c r="A1506" t="s">
        <v>3376</v>
      </c>
      <c r="B1506">
        <v>13.4569151</v>
      </c>
      <c r="C1506">
        <v>101.0419917</v>
      </c>
    </row>
    <row r="1507" spans="1:3" x14ac:dyDescent="0.25">
      <c r="A1507" t="s">
        <v>3376</v>
      </c>
      <c r="B1507">
        <v>12.6833036</v>
      </c>
      <c r="C1507">
        <v>101.2374322</v>
      </c>
    </row>
    <row r="1508" spans="1:3" x14ac:dyDescent="0.25">
      <c r="A1508" t="s">
        <v>3376</v>
      </c>
      <c r="B1508">
        <v>10.4356513</v>
      </c>
      <c r="C1508">
        <v>99.247078500000001</v>
      </c>
    </row>
    <row r="1509" spans="1:3" x14ac:dyDescent="0.25">
      <c r="A1509" t="s">
        <v>3376</v>
      </c>
      <c r="B1509">
        <v>12.6806459</v>
      </c>
      <c r="C1509">
        <v>100.89373190000001</v>
      </c>
    </row>
    <row r="1510" spans="1:3" x14ac:dyDescent="0.25">
      <c r="A1510" t="s">
        <v>3376</v>
      </c>
      <c r="B1510">
        <v>13.507012</v>
      </c>
      <c r="C1510">
        <v>100.995153</v>
      </c>
    </row>
    <row r="1511" spans="1:3" x14ac:dyDescent="0.25">
      <c r="A1511" t="s">
        <v>3376</v>
      </c>
      <c r="B1511">
        <v>6.9602636999999996</v>
      </c>
      <c r="C1511">
        <v>100.76727579999999</v>
      </c>
    </row>
    <row r="1512" spans="1:3" x14ac:dyDescent="0.25">
      <c r="A1512" t="s">
        <v>3376</v>
      </c>
      <c r="B1512">
        <v>13.509886</v>
      </c>
      <c r="C1512">
        <v>100.80939050000001</v>
      </c>
    </row>
    <row r="1513" spans="1:3" x14ac:dyDescent="0.25">
      <c r="A1513" t="s">
        <v>3376</v>
      </c>
      <c r="B1513">
        <v>12.943612999999999</v>
      </c>
      <c r="C1513">
        <v>100.903755</v>
      </c>
    </row>
    <row r="1514" spans="1:3" x14ac:dyDescent="0.25">
      <c r="A1514" t="s">
        <v>3376</v>
      </c>
      <c r="B1514">
        <v>8.5078457000000007</v>
      </c>
      <c r="C1514">
        <v>98.663745300000002</v>
      </c>
    </row>
    <row r="1515" spans="1:3" x14ac:dyDescent="0.25">
      <c r="A1515" t="s">
        <v>3376</v>
      </c>
      <c r="B1515">
        <v>12.9347113</v>
      </c>
      <c r="C1515">
        <v>100.8920031</v>
      </c>
    </row>
    <row r="1516" spans="1:3" x14ac:dyDescent="0.25">
      <c r="A1516" t="s">
        <v>3376</v>
      </c>
      <c r="B1516">
        <v>10.5528552</v>
      </c>
      <c r="C1516">
        <v>99.251532299999994</v>
      </c>
    </row>
    <row r="1517" spans="1:3" x14ac:dyDescent="0.25">
      <c r="A1517" t="s">
        <v>3376</v>
      </c>
      <c r="B1517">
        <v>13.5781825</v>
      </c>
      <c r="C1517">
        <v>100.5729578</v>
      </c>
    </row>
    <row r="1518" spans="1:3" x14ac:dyDescent="0.25">
      <c r="A1518" t="s">
        <v>3376</v>
      </c>
      <c r="B1518">
        <v>7.1672799999999999</v>
      </c>
      <c r="C1518">
        <v>100.60205329999999</v>
      </c>
    </row>
    <row r="1519" spans="1:3" x14ac:dyDescent="0.25">
      <c r="A1519" t="s">
        <v>3376</v>
      </c>
      <c r="B1519">
        <v>12.8701674</v>
      </c>
      <c r="C1519">
        <v>100.0016329</v>
      </c>
    </row>
    <row r="1520" spans="1:3" x14ac:dyDescent="0.25">
      <c r="A1520" t="s">
        <v>3376</v>
      </c>
      <c r="B1520">
        <v>6.6308084999999997</v>
      </c>
      <c r="C1520">
        <v>101.0332792</v>
      </c>
    </row>
    <row r="1521" spans="1:3" x14ac:dyDescent="0.25">
      <c r="A1521" t="s">
        <v>3376</v>
      </c>
      <c r="B1521">
        <v>7.4683850999999999</v>
      </c>
      <c r="C1521">
        <v>100.44124669999999</v>
      </c>
    </row>
    <row r="1522" spans="1:3" x14ac:dyDescent="0.25">
      <c r="A1522" t="s">
        <v>3376</v>
      </c>
      <c r="B1522">
        <v>8.1739022000000006</v>
      </c>
      <c r="C1522">
        <v>98.372912700000001</v>
      </c>
    </row>
    <row r="1523" spans="1:3" x14ac:dyDescent="0.25">
      <c r="A1523" t="s">
        <v>3376</v>
      </c>
      <c r="B1523">
        <v>11.7535715</v>
      </c>
      <c r="C1523">
        <v>99.765997499999997</v>
      </c>
    </row>
    <row r="1524" spans="1:3" x14ac:dyDescent="0.25">
      <c r="A1524" t="s">
        <v>3376</v>
      </c>
      <c r="B1524">
        <v>11.7535715</v>
      </c>
      <c r="C1524">
        <v>99.765997499999997</v>
      </c>
    </row>
    <row r="1525" spans="1:3" x14ac:dyDescent="0.25">
      <c r="A1525" t="s">
        <v>3376</v>
      </c>
      <c r="B1525">
        <v>12.670764399999999</v>
      </c>
      <c r="C1525">
        <v>101.29362450000001</v>
      </c>
    </row>
    <row r="1526" spans="1:3" x14ac:dyDescent="0.25">
      <c r="A1526" t="s">
        <v>3376</v>
      </c>
      <c r="B1526">
        <v>7.3121885999999998</v>
      </c>
      <c r="C1526">
        <v>100.4448666</v>
      </c>
    </row>
    <row r="1527" spans="1:3" x14ac:dyDescent="0.25">
      <c r="A1527" t="s">
        <v>3376</v>
      </c>
      <c r="B1527">
        <v>9.5817057000000005</v>
      </c>
      <c r="C1527">
        <v>98.582183700000002</v>
      </c>
    </row>
    <row r="1528" spans="1:3" x14ac:dyDescent="0.25">
      <c r="A1528" t="s">
        <v>3376</v>
      </c>
      <c r="B1528">
        <v>13.561357299999999</v>
      </c>
      <c r="C1528">
        <v>100.2785387</v>
      </c>
    </row>
    <row r="1529" spans="1:3" x14ac:dyDescent="0.25">
      <c r="A1529" t="s">
        <v>3376</v>
      </c>
      <c r="B1529">
        <v>13.3770033</v>
      </c>
      <c r="C1529">
        <v>100.9932372</v>
      </c>
    </row>
    <row r="1530" spans="1:3" x14ac:dyDescent="0.25">
      <c r="A1530" t="s">
        <v>3376</v>
      </c>
      <c r="B1530">
        <v>12.522062999999999</v>
      </c>
      <c r="C1530">
        <v>99.970917999999998</v>
      </c>
    </row>
    <row r="1531" spans="1:3" x14ac:dyDescent="0.25">
      <c r="A1531" t="s">
        <v>3376</v>
      </c>
      <c r="B1531">
        <v>18.020329700000001</v>
      </c>
      <c r="C1531">
        <v>103.08329190000001</v>
      </c>
    </row>
    <row r="1532" spans="1:3" x14ac:dyDescent="0.25">
      <c r="A1532" t="s">
        <v>3376</v>
      </c>
      <c r="B1532">
        <v>13.111200800000001</v>
      </c>
      <c r="C1532">
        <v>100.9160603</v>
      </c>
    </row>
    <row r="1533" spans="1:3" x14ac:dyDescent="0.25">
      <c r="A1533" t="s">
        <v>3376</v>
      </c>
      <c r="B1533">
        <v>14.3651052</v>
      </c>
      <c r="C1533">
        <v>104.065202</v>
      </c>
    </row>
    <row r="1534" spans="1:3" x14ac:dyDescent="0.25">
      <c r="A1534" t="s">
        <v>3376</v>
      </c>
      <c r="B1534">
        <v>13.1043959</v>
      </c>
      <c r="C1534">
        <v>100.8895426</v>
      </c>
    </row>
    <row r="1535" spans="1:3" x14ac:dyDescent="0.25">
      <c r="A1535" t="s">
        <v>3376</v>
      </c>
      <c r="B1535">
        <v>9.1740676000000008</v>
      </c>
      <c r="C1535">
        <v>99.361851900000005</v>
      </c>
    </row>
    <row r="1536" spans="1:3" x14ac:dyDescent="0.25">
      <c r="A1536" t="s">
        <v>3376</v>
      </c>
      <c r="B1536">
        <v>9.1729529000000003</v>
      </c>
      <c r="C1536">
        <v>99.368675800000005</v>
      </c>
    </row>
    <row r="1537" spans="1:3" x14ac:dyDescent="0.25">
      <c r="A1537" t="s">
        <v>3376</v>
      </c>
      <c r="B1537">
        <v>13.4911995</v>
      </c>
      <c r="C1537">
        <v>100.9902276</v>
      </c>
    </row>
    <row r="1538" spans="1:3" x14ac:dyDescent="0.25">
      <c r="A1538" t="s">
        <v>3376</v>
      </c>
      <c r="B1538">
        <v>12.653526400000001</v>
      </c>
      <c r="C1538">
        <v>100.8816392</v>
      </c>
    </row>
    <row r="1539" spans="1:3" x14ac:dyDescent="0.25">
      <c r="A1539" t="s">
        <v>3376</v>
      </c>
      <c r="B1539">
        <v>13.522350299999999</v>
      </c>
      <c r="C1539">
        <v>100.6546582</v>
      </c>
    </row>
    <row r="1540" spans="1:3" x14ac:dyDescent="0.25">
      <c r="A1540" t="s">
        <v>3376</v>
      </c>
      <c r="B1540">
        <v>13.400980000000001</v>
      </c>
      <c r="C1540">
        <v>101.00495359999999</v>
      </c>
    </row>
    <row r="1541" spans="1:3" x14ac:dyDescent="0.25">
      <c r="A1541" t="s">
        <v>3376</v>
      </c>
      <c r="B1541">
        <v>13.3611431</v>
      </c>
      <c r="C1541">
        <v>100.98467170000001</v>
      </c>
    </row>
    <row r="1542" spans="1:3" x14ac:dyDescent="0.25">
      <c r="A1542" t="s">
        <v>3376</v>
      </c>
      <c r="B1542">
        <v>13.1596536</v>
      </c>
      <c r="C1542">
        <v>100.92385280000001</v>
      </c>
    </row>
    <row r="1543" spans="1:3" x14ac:dyDescent="0.25">
      <c r="A1543" t="s">
        <v>3376</v>
      </c>
      <c r="B1543">
        <v>13.474207</v>
      </c>
      <c r="C1543">
        <v>100.11668589999999</v>
      </c>
    </row>
    <row r="1544" spans="1:3" x14ac:dyDescent="0.25">
      <c r="A1544" t="s">
        <v>3376</v>
      </c>
      <c r="B1544">
        <v>9.2011363999999993</v>
      </c>
      <c r="C1544">
        <v>99.860991900000002</v>
      </c>
    </row>
    <row r="1545" spans="1:3" x14ac:dyDescent="0.25">
      <c r="A1545" t="s">
        <v>3376</v>
      </c>
      <c r="B1545">
        <v>13.575652699999999</v>
      </c>
      <c r="C1545">
        <v>100.59228280000001</v>
      </c>
    </row>
    <row r="1546" spans="1:3" x14ac:dyDescent="0.25">
      <c r="A1546" t="s">
        <v>3376</v>
      </c>
      <c r="B1546">
        <v>13.160519000000001</v>
      </c>
      <c r="C1546">
        <v>100.923328</v>
      </c>
    </row>
    <row r="1547" spans="1:3" x14ac:dyDescent="0.25">
      <c r="A1547" t="s">
        <v>3376</v>
      </c>
      <c r="B1547">
        <v>13.412238200000001</v>
      </c>
      <c r="C1547">
        <v>101.00032590000001</v>
      </c>
    </row>
    <row r="1548" spans="1:3" x14ac:dyDescent="0.25">
      <c r="A1548" t="s">
        <v>3376</v>
      </c>
      <c r="B1548">
        <v>10.455346799999999</v>
      </c>
      <c r="C1548">
        <v>99.112420599999993</v>
      </c>
    </row>
    <row r="1549" spans="1:3" x14ac:dyDescent="0.25">
      <c r="A1549" t="s">
        <v>3376</v>
      </c>
      <c r="B1549">
        <v>10.004648899999999</v>
      </c>
      <c r="C1549">
        <v>98.657741999999999</v>
      </c>
    </row>
    <row r="1550" spans="1:3" x14ac:dyDescent="0.25">
      <c r="A1550" t="s">
        <v>3376</v>
      </c>
      <c r="B1550">
        <v>7.1570178999999996</v>
      </c>
      <c r="C1550">
        <v>100.6024934</v>
      </c>
    </row>
    <row r="1551" spans="1:3" x14ac:dyDescent="0.25">
      <c r="A1551" t="s">
        <v>3376</v>
      </c>
      <c r="B1551">
        <v>12.7814847</v>
      </c>
      <c r="C1551">
        <v>101.6488073</v>
      </c>
    </row>
    <row r="1552" spans="1:3" x14ac:dyDescent="0.25">
      <c r="A1552" t="s">
        <v>3376</v>
      </c>
      <c r="B1552">
        <v>13.560918300000001</v>
      </c>
      <c r="C1552">
        <v>100.2935337</v>
      </c>
    </row>
    <row r="1553" spans="1:3" x14ac:dyDescent="0.25">
      <c r="A1553" t="s">
        <v>3376</v>
      </c>
      <c r="B1553">
        <v>13.563481899999999</v>
      </c>
      <c r="C1553">
        <v>100.8149837</v>
      </c>
    </row>
    <row r="1554" spans="1:3" x14ac:dyDescent="0.25">
      <c r="A1554" t="s">
        <v>3376</v>
      </c>
      <c r="B1554">
        <v>9.1724899999999998</v>
      </c>
      <c r="C1554">
        <v>99.375500000000002</v>
      </c>
    </row>
    <row r="1555" spans="1:3" x14ac:dyDescent="0.25">
      <c r="A1555" t="s">
        <v>3376</v>
      </c>
      <c r="B1555">
        <v>13.609354</v>
      </c>
      <c r="C1555">
        <v>100.61649199999999</v>
      </c>
    </row>
    <row r="1556" spans="1:3" x14ac:dyDescent="0.25">
      <c r="A1556" t="s">
        <v>3376</v>
      </c>
      <c r="B1556">
        <v>9.1494476000000002</v>
      </c>
      <c r="C1556">
        <v>99.375891600000003</v>
      </c>
    </row>
    <row r="1557" spans="1:3" x14ac:dyDescent="0.25">
      <c r="A1557" t="s">
        <v>3376</v>
      </c>
      <c r="B1557">
        <v>7.2207340000000002</v>
      </c>
      <c r="C1557">
        <v>100.57949000000001</v>
      </c>
    </row>
    <row r="1558" spans="1:3" x14ac:dyDescent="0.25">
      <c r="A1558" t="s">
        <v>3376</v>
      </c>
      <c r="B1558">
        <v>7.2128212999999999</v>
      </c>
      <c r="C1558">
        <v>100.5903091</v>
      </c>
    </row>
    <row r="1559" spans="1:3" x14ac:dyDescent="0.25">
      <c r="A1559" t="s">
        <v>3376</v>
      </c>
      <c r="B1559">
        <v>14.608024500000001</v>
      </c>
      <c r="C1559">
        <v>103.09772719999999</v>
      </c>
    </row>
    <row r="1560" spans="1:3" x14ac:dyDescent="0.25">
      <c r="A1560" t="s">
        <v>3376</v>
      </c>
      <c r="B1560">
        <v>12.374002000000001</v>
      </c>
      <c r="C1560">
        <v>99.834814600000001</v>
      </c>
    </row>
    <row r="1561" spans="1:3" x14ac:dyDescent="0.25">
      <c r="A1561" t="s">
        <v>3376</v>
      </c>
      <c r="B1561">
        <v>13.401225</v>
      </c>
      <c r="C1561">
        <v>100.997697</v>
      </c>
    </row>
    <row r="1562" spans="1:3" x14ac:dyDescent="0.25">
      <c r="A1562" t="s">
        <v>3376</v>
      </c>
      <c r="B1562">
        <v>18.374145500000001</v>
      </c>
      <c r="C1562">
        <v>103.6326703</v>
      </c>
    </row>
    <row r="1563" spans="1:3" x14ac:dyDescent="0.25">
      <c r="A1563" t="s">
        <v>3376</v>
      </c>
      <c r="B1563">
        <v>13.76389</v>
      </c>
      <c r="C1563">
        <v>102.52780799999999</v>
      </c>
    </row>
    <row r="1564" spans="1:3" x14ac:dyDescent="0.25">
      <c r="A1564" t="s">
        <v>3376</v>
      </c>
      <c r="B1564">
        <v>13.1209094</v>
      </c>
      <c r="C1564">
        <v>100.91915210000001</v>
      </c>
    </row>
    <row r="1565" spans="1:3" x14ac:dyDescent="0.25">
      <c r="A1565" t="s">
        <v>3376</v>
      </c>
      <c r="B1565">
        <v>13.5714918</v>
      </c>
      <c r="C1565">
        <v>100.29879870000001</v>
      </c>
    </row>
    <row r="1566" spans="1:3" x14ac:dyDescent="0.25">
      <c r="A1566" t="s">
        <v>3376</v>
      </c>
      <c r="B1566">
        <v>13.523429</v>
      </c>
      <c r="C1566">
        <v>100.64527699999999</v>
      </c>
    </row>
    <row r="1567" spans="1:3" x14ac:dyDescent="0.25">
      <c r="A1567" t="s">
        <v>3376</v>
      </c>
      <c r="B1567">
        <v>13.581189500000001</v>
      </c>
      <c r="C1567">
        <v>100.6062919</v>
      </c>
    </row>
    <row r="1568" spans="1:3" x14ac:dyDescent="0.25">
      <c r="A1568" t="s">
        <v>3376</v>
      </c>
      <c r="B1568">
        <v>7.6697062000000003</v>
      </c>
      <c r="C1568">
        <v>100.382935</v>
      </c>
    </row>
    <row r="1569" spans="1:3" x14ac:dyDescent="0.25">
      <c r="A1569" t="s">
        <v>3376</v>
      </c>
      <c r="B1569">
        <v>12.6235877</v>
      </c>
      <c r="C1569">
        <v>101.4307165</v>
      </c>
    </row>
    <row r="1570" spans="1:3" x14ac:dyDescent="0.25">
      <c r="A1570" t="s">
        <v>3376</v>
      </c>
      <c r="B1570">
        <v>9.2264683000000005</v>
      </c>
      <c r="C1570">
        <v>98.386766699999995</v>
      </c>
    </row>
    <row r="1571" spans="1:3" x14ac:dyDescent="0.25">
      <c r="A1571" t="s">
        <v>3376</v>
      </c>
      <c r="B1571">
        <v>13.593367000000001</v>
      </c>
      <c r="C1571">
        <v>100.7647248</v>
      </c>
    </row>
    <row r="1572" spans="1:3" x14ac:dyDescent="0.25">
      <c r="A1572" t="s">
        <v>3376</v>
      </c>
      <c r="B1572">
        <v>17.958872</v>
      </c>
      <c r="C1572">
        <v>102.551632</v>
      </c>
    </row>
    <row r="1573" spans="1:3" x14ac:dyDescent="0.25">
      <c r="A1573" t="s">
        <v>3376</v>
      </c>
      <c r="B1573">
        <v>12.5750446</v>
      </c>
      <c r="C1573">
        <v>99.917076899999998</v>
      </c>
    </row>
    <row r="1574" spans="1:3" x14ac:dyDescent="0.25">
      <c r="A1574" t="s">
        <v>3376</v>
      </c>
      <c r="B1574">
        <v>10.862304</v>
      </c>
      <c r="C1574">
        <v>99.359665000000007</v>
      </c>
    </row>
    <row r="1575" spans="1:3" x14ac:dyDescent="0.25">
      <c r="A1575" t="s">
        <v>3376</v>
      </c>
      <c r="B1575">
        <v>10.862304</v>
      </c>
      <c r="C1575">
        <v>99.359665000000007</v>
      </c>
    </row>
    <row r="1576" spans="1:3" x14ac:dyDescent="0.25">
      <c r="A1576" t="s">
        <v>3376</v>
      </c>
      <c r="B1576">
        <v>7.9858345000000002</v>
      </c>
      <c r="C1576">
        <v>99.134000499999999</v>
      </c>
    </row>
    <row r="1577" spans="1:3" x14ac:dyDescent="0.25">
      <c r="A1577" t="s">
        <v>3376</v>
      </c>
      <c r="B1577">
        <v>12.749235199999999</v>
      </c>
      <c r="C1577">
        <v>101.7307145</v>
      </c>
    </row>
    <row r="1578" spans="1:3" x14ac:dyDescent="0.25">
      <c r="A1578" t="s">
        <v>3376</v>
      </c>
      <c r="B1578">
        <v>13.597636899999999</v>
      </c>
      <c r="C1578">
        <v>100.5998969</v>
      </c>
    </row>
    <row r="1579" spans="1:3" x14ac:dyDescent="0.25">
      <c r="A1579" t="s">
        <v>3376</v>
      </c>
      <c r="B1579">
        <v>12.814761600000001</v>
      </c>
      <c r="C1579">
        <v>99.941412900000003</v>
      </c>
    </row>
    <row r="1580" spans="1:3" x14ac:dyDescent="0.25">
      <c r="A1580" t="s">
        <v>3376</v>
      </c>
      <c r="B1580">
        <v>12.9055447</v>
      </c>
      <c r="C1580">
        <v>100.878488</v>
      </c>
    </row>
    <row r="1581" spans="1:3" x14ac:dyDescent="0.25">
      <c r="A1581" t="s">
        <v>3376</v>
      </c>
      <c r="B1581">
        <v>10.388545000000001</v>
      </c>
      <c r="C1581">
        <v>99.240397000000002</v>
      </c>
    </row>
    <row r="1582" spans="1:3" x14ac:dyDescent="0.25">
      <c r="A1582" t="s">
        <v>3376</v>
      </c>
      <c r="B1582">
        <v>10.388545000000001</v>
      </c>
      <c r="C1582">
        <v>99.240397000000002</v>
      </c>
    </row>
    <row r="1583" spans="1:3" x14ac:dyDescent="0.25">
      <c r="A1583" t="s">
        <v>3376</v>
      </c>
      <c r="B1583">
        <v>13.5335596</v>
      </c>
      <c r="C1583">
        <v>100.16792479999999</v>
      </c>
    </row>
    <row r="1584" spans="1:3" x14ac:dyDescent="0.25">
      <c r="A1584" t="s">
        <v>3376</v>
      </c>
      <c r="B1584">
        <v>13.5842934</v>
      </c>
      <c r="C1584">
        <v>100.614362</v>
      </c>
    </row>
    <row r="1585" spans="1:3" x14ac:dyDescent="0.25">
      <c r="A1585" t="s">
        <v>3376</v>
      </c>
      <c r="B1585">
        <v>8.4343351000000002</v>
      </c>
      <c r="C1585">
        <v>99.962645300000005</v>
      </c>
    </row>
    <row r="1586" spans="1:3" x14ac:dyDescent="0.25">
      <c r="A1586" t="s">
        <v>3376</v>
      </c>
      <c r="B1586">
        <v>13.590965000000001</v>
      </c>
      <c r="C1586">
        <v>100.661945</v>
      </c>
    </row>
    <row r="1587" spans="1:3" x14ac:dyDescent="0.25">
      <c r="A1587" t="s">
        <v>3376</v>
      </c>
      <c r="B1587">
        <v>13.3485777</v>
      </c>
      <c r="C1587">
        <v>99.894330800000006</v>
      </c>
    </row>
    <row r="1588" spans="1:3" x14ac:dyDescent="0.25">
      <c r="A1588" t="s">
        <v>3376</v>
      </c>
      <c r="B1588">
        <v>12.3479343</v>
      </c>
      <c r="C1588">
        <v>99.884424100000004</v>
      </c>
    </row>
    <row r="1589" spans="1:3" x14ac:dyDescent="0.25">
      <c r="A1589" t="s">
        <v>3376</v>
      </c>
      <c r="B1589">
        <v>13.5734526</v>
      </c>
      <c r="C1589">
        <v>100.6394367</v>
      </c>
    </row>
    <row r="1590" spans="1:3" x14ac:dyDescent="0.25">
      <c r="A1590" t="s">
        <v>3376</v>
      </c>
      <c r="B1590">
        <v>13.146397</v>
      </c>
      <c r="C1590">
        <v>100.91649</v>
      </c>
    </row>
    <row r="1591" spans="1:3" x14ac:dyDescent="0.25">
      <c r="A1591" t="s">
        <v>3376</v>
      </c>
      <c r="B1591">
        <v>6.878476</v>
      </c>
      <c r="C1591">
        <v>101.26963000000001</v>
      </c>
    </row>
    <row r="1592" spans="1:3" x14ac:dyDescent="0.25">
      <c r="A1592" t="s">
        <v>3376</v>
      </c>
      <c r="B1592">
        <v>8.0542230000000004</v>
      </c>
      <c r="C1592">
        <v>99.026240999999999</v>
      </c>
    </row>
    <row r="1593" spans="1:3" x14ac:dyDescent="0.25">
      <c r="A1593" t="s">
        <v>3376</v>
      </c>
      <c r="B1593">
        <v>13.1777769</v>
      </c>
      <c r="C1593">
        <v>100.93139650000001</v>
      </c>
    </row>
    <row r="1594" spans="1:3" x14ac:dyDescent="0.25">
      <c r="A1594" t="s">
        <v>3376</v>
      </c>
      <c r="B1594">
        <v>13.289724</v>
      </c>
      <c r="C1594">
        <v>100.94084290000001</v>
      </c>
    </row>
    <row r="1595" spans="1:3" x14ac:dyDescent="0.25">
      <c r="A1595" t="s">
        <v>3376</v>
      </c>
      <c r="B1595">
        <v>13.110504000000001</v>
      </c>
      <c r="C1595">
        <v>102.22486619999999</v>
      </c>
    </row>
    <row r="1596" spans="1:3" x14ac:dyDescent="0.25">
      <c r="A1596" t="s">
        <v>3376</v>
      </c>
      <c r="B1596">
        <v>8.4066589999999994</v>
      </c>
      <c r="C1596">
        <v>99.974463999999998</v>
      </c>
    </row>
    <row r="1597" spans="1:3" x14ac:dyDescent="0.25">
      <c r="A1597" t="s">
        <v>3376</v>
      </c>
      <c r="B1597">
        <v>12.671601000000001</v>
      </c>
      <c r="C1597">
        <v>100.90499699999999</v>
      </c>
    </row>
    <row r="1598" spans="1:3" x14ac:dyDescent="0.25">
      <c r="A1598" t="s">
        <v>3376</v>
      </c>
      <c r="B1598">
        <v>12.671701000000001</v>
      </c>
      <c r="C1598">
        <v>100.904743</v>
      </c>
    </row>
    <row r="1599" spans="1:3" x14ac:dyDescent="0.25">
      <c r="A1599" t="s">
        <v>3376</v>
      </c>
      <c r="B1599">
        <v>17.861540999999999</v>
      </c>
      <c r="C1599">
        <v>102.7576165</v>
      </c>
    </row>
    <row r="1600" spans="1:3" x14ac:dyDescent="0.25">
      <c r="A1600" t="s">
        <v>3376</v>
      </c>
      <c r="B1600">
        <v>13.4475502</v>
      </c>
      <c r="C1600">
        <v>100.99939620000001</v>
      </c>
    </row>
    <row r="1601" spans="1:3" x14ac:dyDescent="0.25">
      <c r="A1601" t="s">
        <v>3376</v>
      </c>
      <c r="B1601">
        <v>13.3419449</v>
      </c>
      <c r="C1601">
        <v>100.9950228</v>
      </c>
    </row>
    <row r="1602" spans="1:3" x14ac:dyDescent="0.25">
      <c r="A1602" t="s">
        <v>3376</v>
      </c>
      <c r="B1602">
        <v>8.0824256999999999</v>
      </c>
      <c r="C1602">
        <v>98.914094700000007</v>
      </c>
    </row>
    <row r="1603" spans="1:3" x14ac:dyDescent="0.25">
      <c r="A1603" t="s">
        <v>3376</v>
      </c>
      <c r="B1603">
        <v>9.2895827000000004</v>
      </c>
      <c r="C1603">
        <v>99.203671999999997</v>
      </c>
    </row>
    <row r="1604" spans="1:3" x14ac:dyDescent="0.25">
      <c r="A1604" t="s">
        <v>3376</v>
      </c>
      <c r="B1604">
        <v>12.2029386</v>
      </c>
      <c r="C1604">
        <v>102.3333174</v>
      </c>
    </row>
    <row r="1605" spans="1:3" x14ac:dyDescent="0.25">
      <c r="A1605" t="s">
        <v>3376</v>
      </c>
      <c r="B1605">
        <v>16.946780799999999</v>
      </c>
      <c r="C1605">
        <v>104.7206296</v>
      </c>
    </row>
    <row r="1606" spans="1:3" x14ac:dyDescent="0.25">
      <c r="A1606" t="s">
        <v>3376</v>
      </c>
      <c r="B1606">
        <v>14.8099068</v>
      </c>
      <c r="C1606">
        <v>105.33291490000001</v>
      </c>
    </row>
    <row r="1607" spans="1:3" x14ac:dyDescent="0.25">
      <c r="A1607" t="s">
        <v>3376</v>
      </c>
      <c r="B1607">
        <v>7.3560300999999999</v>
      </c>
      <c r="C1607">
        <v>100.33564800000001</v>
      </c>
    </row>
    <row r="1608" spans="1:3" x14ac:dyDescent="0.25">
      <c r="A1608" t="s">
        <v>3376</v>
      </c>
      <c r="B1608">
        <v>13.7021651</v>
      </c>
      <c r="C1608">
        <v>102.50927969999999</v>
      </c>
    </row>
    <row r="1609" spans="1:3" x14ac:dyDescent="0.25">
      <c r="A1609" t="s">
        <v>3376</v>
      </c>
      <c r="B1609">
        <v>13.585260999999999</v>
      </c>
      <c r="C1609">
        <v>100.6113285</v>
      </c>
    </row>
    <row r="1610" spans="1:3" x14ac:dyDescent="0.25">
      <c r="A1610" t="s">
        <v>3376</v>
      </c>
      <c r="B1610">
        <v>13.5694044</v>
      </c>
      <c r="C1610">
        <v>100.8293293</v>
      </c>
    </row>
    <row r="1611" spans="1:3" x14ac:dyDescent="0.25">
      <c r="A1611" t="s">
        <v>3376</v>
      </c>
      <c r="B1611">
        <v>13.5934382</v>
      </c>
      <c r="C1611">
        <v>100.7673897</v>
      </c>
    </row>
    <row r="1612" spans="1:3" x14ac:dyDescent="0.25">
      <c r="A1612" t="s">
        <v>3376</v>
      </c>
      <c r="B1612">
        <v>14.663888699999999</v>
      </c>
      <c r="C1612">
        <v>104.6072932</v>
      </c>
    </row>
    <row r="1613" spans="1:3" x14ac:dyDescent="0.25">
      <c r="A1613" t="s">
        <v>3376</v>
      </c>
      <c r="B1613">
        <v>7.4090610000000003</v>
      </c>
      <c r="C1613">
        <v>99.522881799999993</v>
      </c>
    </row>
    <row r="1614" spans="1:3" x14ac:dyDescent="0.25">
      <c r="A1614" t="s">
        <v>3376</v>
      </c>
      <c r="B1614">
        <v>8.2684888000000001</v>
      </c>
      <c r="C1614">
        <v>98.301911700000005</v>
      </c>
    </row>
    <row r="1615" spans="1:3" x14ac:dyDescent="0.25">
      <c r="A1615" t="s">
        <v>3376</v>
      </c>
      <c r="B1615">
        <v>8.2684888000000001</v>
      </c>
      <c r="C1615">
        <v>98.301911700000005</v>
      </c>
    </row>
    <row r="1616" spans="1:3" x14ac:dyDescent="0.25">
      <c r="A1616" t="s">
        <v>3376</v>
      </c>
      <c r="B1616">
        <v>13.049552800000001</v>
      </c>
      <c r="C1616">
        <v>102.4050762</v>
      </c>
    </row>
    <row r="1617" spans="1:3" x14ac:dyDescent="0.25">
      <c r="A1617" t="s">
        <v>3376</v>
      </c>
      <c r="B1617">
        <v>13.5932453</v>
      </c>
      <c r="C1617">
        <v>100.56851140000001</v>
      </c>
    </row>
    <row r="1618" spans="1:3" x14ac:dyDescent="0.25">
      <c r="A1618" t="s">
        <v>3376</v>
      </c>
      <c r="B1618">
        <v>9.9532582000000005</v>
      </c>
      <c r="C1618">
        <v>98.612662700000001</v>
      </c>
    </row>
    <row r="1619" spans="1:3" x14ac:dyDescent="0.25">
      <c r="A1619" t="s">
        <v>3376</v>
      </c>
      <c r="B1619">
        <v>13.505283199999999</v>
      </c>
      <c r="C1619">
        <v>100.73519159999999</v>
      </c>
    </row>
    <row r="1620" spans="1:3" x14ac:dyDescent="0.25">
      <c r="A1620" t="s">
        <v>3376</v>
      </c>
      <c r="B1620">
        <v>12.4545213</v>
      </c>
      <c r="C1620">
        <v>99.965096799999998</v>
      </c>
    </row>
    <row r="1621" spans="1:3" x14ac:dyDescent="0.25">
      <c r="A1621" t="s">
        <v>3376</v>
      </c>
      <c r="B1621">
        <v>12.4547477</v>
      </c>
      <c r="C1621">
        <v>99.964993199999995</v>
      </c>
    </row>
    <row r="1622" spans="1:3" x14ac:dyDescent="0.25">
      <c r="A1622" t="s">
        <v>3376</v>
      </c>
      <c r="B1622">
        <v>12.499045199999999</v>
      </c>
      <c r="C1622">
        <v>102.1462796</v>
      </c>
    </row>
    <row r="1623" spans="1:3" x14ac:dyDescent="0.25">
      <c r="A1623" t="s">
        <v>3376</v>
      </c>
      <c r="B1623">
        <v>9.1565782000000002</v>
      </c>
      <c r="C1623">
        <v>99.799743699999993</v>
      </c>
    </row>
    <row r="1624" spans="1:3" x14ac:dyDescent="0.25">
      <c r="A1624" t="s">
        <v>3376</v>
      </c>
      <c r="B1624">
        <v>14.5328114</v>
      </c>
      <c r="C1624">
        <v>103.9313034</v>
      </c>
    </row>
    <row r="1625" spans="1:3" x14ac:dyDescent="0.25">
      <c r="A1625" t="s">
        <v>3376</v>
      </c>
      <c r="B1625">
        <v>17.628080000000001</v>
      </c>
      <c r="C1625">
        <v>104.44904</v>
      </c>
    </row>
    <row r="1626" spans="1:3" x14ac:dyDescent="0.25">
      <c r="A1626" t="s">
        <v>3376</v>
      </c>
      <c r="B1626">
        <v>6.5609181000000003</v>
      </c>
      <c r="C1626">
        <v>101.2601749</v>
      </c>
    </row>
    <row r="1627" spans="1:3" x14ac:dyDescent="0.25">
      <c r="A1627" t="s">
        <v>3376</v>
      </c>
      <c r="B1627">
        <v>9.2011704999999999</v>
      </c>
      <c r="C1627">
        <v>99.861001299999998</v>
      </c>
    </row>
    <row r="1628" spans="1:3" x14ac:dyDescent="0.25">
      <c r="A1628" t="s">
        <v>3376</v>
      </c>
      <c r="B1628">
        <v>6.6707666999999997</v>
      </c>
      <c r="C1628">
        <v>100.3236742</v>
      </c>
    </row>
    <row r="1629" spans="1:3" x14ac:dyDescent="0.25">
      <c r="A1629" t="s">
        <v>3376</v>
      </c>
      <c r="B1629">
        <v>13.416991599999999</v>
      </c>
      <c r="C1629">
        <v>99.972159399999995</v>
      </c>
    </row>
    <row r="1630" spans="1:3" x14ac:dyDescent="0.25">
      <c r="A1630" t="s">
        <v>3376</v>
      </c>
      <c r="B1630">
        <v>8.8451913999999991</v>
      </c>
      <c r="C1630">
        <v>98.2910526</v>
      </c>
    </row>
    <row r="1631" spans="1:3" x14ac:dyDescent="0.25">
      <c r="A1631" t="s">
        <v>3376</v>
      </c>
      <c r="B1631">
        <v>8.7206276000000003</v>
      </c>
      <c r="C1631">
        <v>99.925785399999995</v>
      </c>
    </row>
    <row r="1632" spans="1:3" x14ac:dyDescent="0.25">
      <c r="A1632" t="s">
        <v>3376</v>
      </c>
      <c r="B1632">
        <v>13.5048242</v>
      </c>
      <c r="C1632">
        <v>100.7352458</v>
      </c>
    </row>
    <row r="1633" spans="1:3" x14ac:dyDescent="0.25">
      <c r="A1633" t="s">
        <v>3376</v>
      </c>
      <c r="B1633">
        <v>12.225519500000001</v>
      </c>
      <c r="C1633">
        <v>99.867738000000003</v>
      </c>
    </row>
    <row r="1634" spans="1:3" x14ac:dyDescent="0.25">
      <c r="A1634" t="s">
        <v>3376</v>
      </c>
      <c r="B1634">
        <v>12.225519500000001</v>
      </c>
      <c r="C1634">
        <v>99.867738000000003</v>
      </c>
    </row>
    <row r="1635" spans="1:3" x14ac:dyDescent="0.25">
      <c r="A1635" t="s">
        <v>3376</v>
      </c>
      <c r="B1635">
        <v>14.6208163</v>
      </c>
      <c r="C1635">
        <v>103.83311879999999</v>
      </c>
    </row>
    <row r="1636" spans="1:3" x14ac:dyDescent="0.25">
      <c r="A1636" t="s">
        <v>3376</v>
      </c>
      <c r="B1636">
        <v>17.954715400000001</v>
      </c>
      <c r="C1636">
        <v>102.5944214</v>
      </c>
    </row>
    <row r="1637" spans="1:3" x14ac:dyDescent="0.25">
      <c r="A1637" t="s">
        <v>3376</v>
      </c>
      <c r="B1637">
        <v>17.961378700000001</v>
      </c>
      <c r="C1637">
        <v>104.21079930000001</v>
      </c>
    </row>
    <row r="1638" spans="1:3" x14ac:dyDescent="0.25">
      <c r="A1638" t="s">
        <v>3376</v>
      </c>
      <c r="B1638">
        <v>7.9895678999999999</v>
      </c>
      <c r="C1638">
        <v>98.372858199999996</v>
      </c>
    </row>
    <row r="1639" spans="1:3" x14ac:dyDescent="0.25">
      <c r="A1639" t="s">
        <v>3376</v>
      </c>
      <c r="B1639">
        <v>10.402115999999999</v>
      </c>
      <c r="C1639">
        <v>98.773334000000006</v>
      </c>
    </row>
    <row r="1640" spans="1:3" x14ac:dyDescent="0.25">
      <c r="A1640" t="s">
        <v>3376</v>
      </c>
      <c r="B1640">
        <v>6.8783715000000001</v>
      </c>
      <c r="C1640">
        <v>101.2605458</v>
      </c>
    </row>
    <row r="1641" spans="1:3" x14ac:dyDescent="0.25">
      <c r="A1641" t="s">
        <v>3376</v>
      </c>
      <c r="B1641">
        <v>6.1604216000000003</v>
      </c>
      <c r="C1641">
        <v>101.1883675</v>
      </c>
    </row>
    <row r="1642" spans="1:3" x14ac:dyDescent="0.25">
      <c r="A1642" t="s">
        <v>3376</v>
      </c>
      <c r="B1642">
        <v>18.0313458</v>
      </c>
      <c r="C1642">
        <v>103.70713550000001</v>
      </c>
    </row>
    <row r="1643" spans="1:3" x14ac:dyDescent="0.25">
      <c r="A1643" t="s">
        <v>3376</v>
      </c>
      <c r="B1643">
        <v>12.678557400000001</v>
      </c>
      <c r="C1643">
        <v>101.1800356</v>
      </c>
    </row>
    <row r="1644" spans="1:3" x14ac:dyDescent="0.25">
      <c r="A1644" t="s">
        <v>3376</v>
      </c>
      <c r="B1644">
        <v>16.039707100000001</v>
      </c>
      <c r="C1644">
        <v>105.2231462</v>
      </c>
    </row>
    <row r="1645" spans="1:3" x14ac:dyDescent="0.25">
      <c r="A1645" t="s">
        <v>3376</v>
      </c>
      <c r="B1645">
        <v>9.1086165000000001</v>
      </c>
      <c r="C1645">
        <v>99.290417000000005</v>
      </c>
    </row>
    <row r="1646" spans="1:3" x14ac:dyDescent="0.25">
      <c r="A1646" t="s">
        <v>3376</v>
      </c>
      <c r="B1646">
        <v>6.5194698999999998</v>
      </c>
      <c r="C1646">
        <v>101.2794775</v>
      </c>
    </row>
    <row r="1647" spans="1:3" x14ac:dyDescent="0.25">
      <c r="A1647" t="s">
        <v>3376</v>
      </c>
      <c r="B1647">
        <v>13.3416161</v>
      </c>
      <c r="C1647">
        <v>99.839906400000004</v>
      </c>
    </row>
    <row r="1648" spans="1:3" x14ac:dyDescent="0.25">
      <c r="A1648" t="s">
        <v>3376</v>
      </c>
      <c r="B1648">
        <v>13.505314</v>
      </c>
      <c r="C1648">
        <v>100.73461</v>
      </c>
    </row>
    <row r="1649" spans="1:3" x14ac:dyDescent="0.25">
      <c r="A1649" t="s">
        <v>3376</v>
      </c>
      <c r="B1649">
        <v>12.7131519</v>
      </c>
      <c r="C1649">
        <v>101.3039078</v>
      </c>
    </row>
    <row r="1650" spans="1:3" x14ac:dyDescent="0.25">
      <c r="A1650" t="s">
        <v>3376</v>
      </c>
      <c r="B1650">
        <v>14.617996</v>
      </c>
      <c r="C1650">
        <v>103.32076720000001</v>
      </c>
    </row>
    <row r="1651" spans="1:3" x14ac:dyDescent="0.25">
      <c r="A1651" t="s">
        <v>3376</v>
      </c>
      <c r="B1651">
        <v>7.0742469000000003</v>
      </c>
      <c r="C1651">
        <v>100.6364732</v>
      </c>
    </row>
    <row r="1652" spans="1:3" x14ac:dyDescent="0.25">
      <c r="A1652" t="s">
        <v>3376</v>
      </c>
      <c r="B1652">
        <v>13.328020499999999</v>
      </c>
      <c r="C1652">
        <v>100.93913259999999</v>
      </c>
    </row>
    <row r="1653" spans="1:3" x14ac:dyDescent="0.25">
      <c r="A1653" t="s">
        <v>3376</v>
      </c>
      <c r="B1653">
        <v>8.4075290000000003</v>
      </c>
      <c r="C1653">
        <v>98.260592599999995</v>
      </c>
    </row>
    <row r="1654" spans="1:3" x14ac:dyDescent="0.25">
      <c r="A1654" t="s">
        <v>3376</v>
      </c>
      <c r="B1654">
        <v>12.454551800000001</v>
      </c>
      <c r="C1654">
        <v>99.965131499999998</v>
      </c>
    </row>
    <row r="1655" spans="1:3" x14ac:dyDescent="0.25">
      <c r="A1655" t="s">
        <v>3376</v>
      </c>
      <c r="B1655">
        <v>7.1203415999999997</v>
      </c>
      <c r="C1655">
        <v>100.5441379</v>
      </c>
    </row>
    <row r="1656" spans="1:3" x14ac:dyDescent="0.25">
      <c r="A1656" t="s">
        <v>3376</v>
      </c>
      <c r="B1656">
        <v>7.0200016999999999</v>
      </c>
      <c r="C1656">
        <v>100.39471159999999</v>
      </c>
    </row>
    <row r="1657" spans="1:3" x14ac:dyDescent="0.25">
      <c r="A1657" t="s">
        <v>3376</v>
      </c>
      <c r="B1657">
        <v>13.1963609</v>
      </c>
      <c r="C1657">
        <v>100.9369664</v>
      </c>
    </row>
    <row r="1658" spans="1:3" x14ac:dyDescent="0.25">
      <c r="A1658" t="s">
        <v>3376</v>
      </c>
      <c r="B1658">
        <v>12.072284099999999</v>
      </c>
      <c r="C1658">
        <v>99.859494600000005</v>
      </c>
    </row>
    <row r="1659" spans="1:3" x14ac:dyDescent="0.25">
      <c r="A1659" t="s">
        <v>3376</v>
      </c>
      <c r="B1659">
        <v>6.0487643000000002</v>
      </c>
      <c r="C1659">
        <v>101.99937130000001</v>
      </c>
    </row>
    <row r="1660" spans="1:3" x14ac:dyDescent="0.25">
      <c r="A1660" t="s">
        <v>3376</v>
      </c>
      <c r="B1660">
        <v>6.2621973999999998</v>
      </c>
      <c r="C1660">
        <v>102.0395485</v>
      </c>
    </row>
    <row r="1661" spans="1:3" x14ac:dyDescent="0.25">
      <c r="A1661" t="s">
        <v>3376</v>
      </c>
      <c r="B1661">
        <v>6.3863187000000003</v>
      </c>
      <c r="C1661">
        <v>101.81106269999999</v>
      </c>
    </row>
    <row r="1662" spans="1:3" x14ac:dyDescent="0.25">
      <c r="A1662" t="s">
        <v>3376</v>
      </c>
      <c r="B1662">
        <v>6.2986947999999998</v>
      </c>
      <c r="C1662">
        <v>101.7355787</v>
      </c>
    </row>
    <row r="1663" spans="1:3" x14ac:dyDescent="0.25">
      <c r="A1663" t="s">
        <v>3376</v>
      </c>
      <c r="B1663">
        <v>6.6266731999999999</v>
      </c>
      <c r="C1663">
        <v>101.43490009999999</v>
      </c>
    </row>
    <row r="1664" spans="1:3" x14ac:dyDescent="0.25">
      <c r="A1664" t="s">
        <v>3376</v>
      </c>
      <c r="B1664">
        <v>12.072284099999999</v>
      </c>
      <c r="C1664">
        <v>99.859494600000005</v>
      </c>
    </row>
    <row r="1665" spans="1:3" x14ac:dyDescent="0.25">
      <c r="A1665" t="s">
        <v>3376</v>
      </c>
      <c r="B1665">
        <v>13.6376667</v>
      </c>
      <c r="C1665">
        <v>100.4057504</v>
      </c>
    </row>
    <row r="1666" spans="1:3" x14ac:dyDescent="0.25">
      <c r="A1666" t="s">
        <v>3376</v>
      </c>
      <c r="B1666">
        <v>13.505347</v>
      </c>
      <c r="C1666">
        <v>100.73452899999999</v>
      </c>
    </row>
    <row r="1667" spans="1:3" x14ac:dyDescent="0.25">
      <c r="A1667" t="s">
        <v>3376</v>
      </c>
      <c r="B1667">
        <v>12.8825447</v>
      </c>
      <c r="C1667">
        <v>100.8988241</v>
      </c>
    </row>
    <row r="1668" spans="1:3" x14ac:dyDescent="0.25">
      <c r="A1668" t="s">
        <v>3376</v>
      </c>
      <c r="B1668">
        <v>12.564157</v>
      </c>
      <c r="C1668">
        <v>101.9136938</v>
      </c>
    </row>
    <row r="1669" spans="1:3" x14ac:dyDescent="0.25">
      <c r="A1669" t="s">
        <v>3376</v>
      </c>
      <c r="B1669">
        <v>17.4392034</v>
      </c>
      <c r="C1669">
        <v>104.75288689999999</v>
      </c>
    </row>
    <row r="1670" spans="1:3" x14ac:dyDescent="0.25">
      <c r="A1670" t="s">
        <v>3376</v>
      </c>
      <c r="B1670">
        <v>13.5675059</v>
      </c>
      <c r="C1670">
        <v>100.6630311</v>
      </c>
    </row>
    <row r="1671" spans="1:3" x14ac:dyDescent="0.25">
      <c r="A1671" t="s">
        <v>3376</v>
      </c>
      <c r="B1671">
        <v>13.5673742</v>
      </c>
      <c r="C1671">
        <v>100.66322959999999</v>
      </c>
    </row>
    <row r="1672" spans="1:3" x14ac:dyDescent="0.25">
      <c r="A1672" t="s">
        <v>3376</v>
      </c>
      <c r="B1672">
        <v>13.3425928</v>
      </c>
      <c r="C1672">
        <v>100.99440730000001</v>
      </c>
    </row>
    <row r="1673" spans="1:3" x14ac:dyDescent="0.25">
      <c r="A1673" t="s">
        <v>3376</v>
      </c>
      <c r="B1673">
        <v>12.678305999999999</v>
      </c>
      <c r="C1673">
        <v>101.1799106</v>
      </c>
    </row>
    <row r="1674" spans="1:3" x14ac:dyDescent="0.25">
      <c r="A1674" t="s">
        <v>3376</v>
      </c>
      <c r="B1674">
        <v>6.8621794999999999</v>
      </c>
      <c r="C1674">
        <v>100.0061236</v>
      </c>
    </row>
    <row r="1675" spans="1:3" x14ac:dyDescent="0.25">
      <c r="A1675" t="s">
        <v>3376</v>
      </c>
      <c r="B1675">
        <v>6.2644206999999996</v>
      </c>
      <c r="C1675">
        <v>101.2599738</v>
      </c>
    </row>
    <row r="1676" spans="1:3" x14ac:dyDescent="0.25">
      <c r="A1676" t="s">
        <v>3376</v>
      </c>
      <c r="B1676">
        <v>6.5482969999999998</v>
      </c>
      <c r="C1676">
        <v>101.284628</v>
      </c>
    </row>
    <row r="1677" spans="1:3" x14ac:dyDescent="0.25">
      <c r="A1677" t="s">
        <v>3376</v>
      </c>
      <c r="B1677">
        <v>6.5607312999999996</v>
      </c>
      <c r="C1677">
        <v>101.26049949999999</v>
      </c>
    </row>
    <row r="1678" spans="1:3" x14ac:dyDescent="0.25">
      <c r="A1678" t="s">
        <v>3376</v>
      </c>
      <c r="B1678">
        <v>6.3466996</v>
      </c>
      <c r="C1678">
        <v>101.7698517</v>
      </c>
    </row>
    <row r="1679" spans="1:3" x14ac:dyDescent="0.25">
      <c r="A1679" t="s">
        <v>3376</v>
      </c>
      <c r="B1679">
        <v>6.6049631</v>
      </c>
      <c r="C1679">
        <v>101.63158110000001</v>
      </c>
    </row>
    <row r="1680" spans="1:3" x14ac:dyDescent="0.25">
      <c r="A1680" t="s">
        <v>3376</v>
      </c>
      <c r="B1680">
        <v>12.6032554</v>
      </c>
      <c r="C1680">
        <v>102.11686880000001</v>
      </c>
    </row>
    <row r="1681" spans="1:3" x14ac:dyDescent="0.25">
      <c r="A1681" t="s">
        <v>3376</v>
      </c>
      <c r="B1681">
        <v>7.2665151000000003</v>
      </c>
      <c r="C1681">
        <v>100.52398669999999</v>
      </c>
    </row>
    <row r="1682" spans="1:3" x14ac:dyDescent="0.25">
      <c r="A1682" t="s">
        <v>3376</v>
      </c>
      <c r="B1682">
        <v>8.3344033999999994</v>
      </c>
      <c r="C1682">
        <v>98.671060199999999</v>
      </c>
    </row>
    <row r="1683" spans="1:3" x14ac:dyDescent="0.25">
      <c r="A1683" t="s">
        <v>3376</v>
      </c>
      <c r="B1683">
        <v>12.6545486</v>
      </c>
      <c r="C1683">
        <v>101.3341289</v>
      </c>
    </row>
    <row r="1684" spans="1:3" x14ac:dyDescent="0.25">
      <c r="A1684" t="s">
        <v>3376</v>
      </c>
      <c r="B1684">
        <v>13.039655399999999</v>
      </c>
      <c r="C1684">
        <v>100.93737609999999</v>
      </c>
    </row>
    <row r="1685" spans="1:3" x14ac:dyDescent="0.25">
      <c r="A1685" t="s">
        <v>3376</v>
      </c>
      <c r="B1685">
        <v>9.1484480999999995</v>
      </c>
      <c r="C1685">
        <v>99.379214899999994</v>
      </c>
    </row>
    <row r="1686" spans="1:3" x14ac:dyDescent="0.25">
      <c r="A1686" t="s">
        <v>3376</v>
      </c>
      <c r="B1686">
        <v>7.3684202000000001</v>
      </c>
      <c r="C1686">
        <v>99.67662</v>
      </c>
    </row>
    <row r="1687" spans="1:3" x14ac:dyDescent="0.25">
      <c r="A1687" t="s">
        <v>3376</v>
      </c>
      <c r="B1687">
        <v>9.1576416999999992</v>
      </c>
      <c r="C1687">
        <v>99.385726899999995</v>
      </c>
    </row>
    <row r="1688" spans="1:3" x14ac:dyDescent="0.25">
      <c r="A1688" t="s">
        <v>3376</v>
      </c>
      <c r="B1688">
        <v>6.6205729</v>
      </c>
      <c r="C1688">
        <v>100.9474247</v>
      </c>
    </row>
    <row r="1689" spans="1:3" x14ac:dyDescent="0.25">
      <c r="A1689" t="s">
        <v>3376</v>
      </c>
      <c r="B1689">
        <v>8.0934933000000004</v>
      </c>
      <c r="C1689">
        <v>98.900779900000003</v>
      </c>
    </row>
    <row r="1690" spans="1:3" x14ac:dyDescent="0.25">
      <c r="A1690" t="s">
        <v>3376</v>
      </c>
      <c r="B1690">
        <v>12.434491</v>
      </c>
      <c r="C1690">
        <v>99.913594000000003</v>
      </c>
    </row>
    <row r="1691" spans="1:3" x14ac:dyDescent="0.25">
      <c r="A1691" t="s">
        <v>3376</v>
      </c>
      <c r="B1691">
        <v>12.5718338</v>
      </c>
      <c r="C1691">
        <v>101.897015</v>
      </c>
    </row>
    <row r="1692" spans="1:3" x14ac:dyDescent="0.25">
      <c r="A1692" t="s">
        <v>3376</v>
      </c>
      <c r="B1692">
        <v>12.5875716</v>
      </c>
      <c r="C1692">
        <v>102.0478221</v>
      </c>
    </row>
    <row r="1693" spans="1:3" x14ac:dyDescent="0.25">
      <c r="A1693" t="s">
        <v>3376</v>
      </c>
      <c r="B1693">
        <v>12.542254099999999</v>
      </c>
      <c r="C1693">
        <v>101.9583738</v>
      </c>
    </row>
    <row r="1694" spans="1:3" x14ac:dyDescent="0.25">
      <c r="A1694" t="s">
        <v>3376</v>
      </c>
      <c r="B1694">
        <v>12.6072074</v>
      </c>
      <c r="C1694">
        <v>101.9206928</v>
      </c>
    </row>
    <row r="1695" spans="1:3" x14ac:dyDescent="0.25">
      <c r="A1695" t="s">
        <v>3376</v>
      </c>
      <c r="B1695">
        <v>12.934367999999999</v>
      </c>
      <c r="C1695">
        <v>102.473129</v>
      </c>
    </row>
    <row r="1696" spans="1:3" x14ac:dyDescent="0.25">
      <c r="A1696" t="s">
        <v>3376</v>
      </c>
      <c r="B1696">
        <v>12.6775319</v>
      </c>
      <c r="C1696">
        <v>102.460317</v>
      </c>
    </row>
    <row r="1697" spans="1:3" x14ac:dyDescent="0.25">
      <c r="A1697" t="s">
        <v>3376</v>
      </c>
      <c r="B1697">
        <v>17.635490399999998</v>
      </c>
      <c r="C1697">
        <v>104.40561889999999</v>
      </c>
    </row>
    <row r="1698" spans="1:3" x14ac:dyDescent="0.25">
      <c r="A1698" t="s">
        <v>3376</v>
      </c>
      <c r="B1698">
        <v>7.0435428</v>
      </c>
      <c r="C1698">
        <v>100.47593929999999</v>
      </c>
    </row>
    <row r="1699" spans="1:3" x14ac:dyDescent="0.25">
      <c r="A1699" t="s">
        <v>3376</v>
      </c>
      <c r="B1699">
        <v>8.7583184999999997</v>
      </c>
      <c r="C1699">
        <v>98.318580900000001</v>
      </c>
    </row>
    <row r="1700" spans="1:3" x14ac:dyDescent="0.25">
      <c r="A1700" t="s">
        <v>3376</v>
      </c>
      <c r="B1700">
        <v>13.154432399999999</v>
      </c>
      <c r="C1700">
        <v>100.9518376</v>
      </c>
    </row>
    <row r="1701" spans="1:3" x14ac:dyDescent="0.25">
      <c r="A1701" t="s">
        <v>3376</v>
      </c>
      <c r="B1701">
        <v>11.812367</v>
      </c>
      <c r="C1701">
        <v>99.797327100000004</v>
      </c>
    </row>
    <row r="1702" spans="1:3" x14ac:dyDescent="0.25">
      <c r="A1702" t="s">
        <v>3376</v>
      </c>
      <c r="B1702">
        <v>12.719318700000001</v>
      </c>
      <c r="C1702">
        <v>99.962149699999998</v>
      </c>
    </row>
    <row r="1703" spans="1:3" x14ac:dyDescent="0.25">
      <c r="A1703" t="s">
        <v>3376</v>
      </c>
      <c r="B1703">
        <v>7.6847979999999998</v>
      </c>
      <c r="C1703">
        <v>100.3769631</v>
      </c>
    </row>
    <row r="1704" spans="1:3" x14ac:dyDescent="0.25">
      <c r="A1704" t="s">
        <v>3376</v>
      </c>
      <c r="B1704">
        <v>17.033197300000001</v>
      </c>
      <c r="C1704">
        <v>104.70635590000001</v>
      </c>
    </row>
    <row r="1705" spans="1:3" x14ac:dyDescent="0.25">
      <c r="A1705" t="s">
        <v>3376</v>
      </c>
      <c r="B1705">
        <v>12.922628</v>
      </c>
      <c r="C1705">
        <v>102.39221329999999</v>
      </c>
    </row>
    <row r="1706" spans="1:3" x14ac:dyDescent="0.25">
      <c r="A1706" t="s">
        <v>3376</v>
      </c>
      <c r="B1706">
        <v>6.9163019999999999</v>
      </c>
      <c r="C1706">
        <v>100.733588</v>
      </c>
    </row>
    <row r="1707" spans="1:3" x14ac:dyDescent="0.25">
      <c r="A1707" t="s">
        <v>3376</v>
      </c>
      <c r="B1707">
        <v>13.5870427</v>
      </c>
      <c r="C1707">
        <v>100.58060209999999</v>
      </c>
    </row>
    <row r="1708" spans="1:3" x14ac:dyDescent="0.25">
      <c r="A1708" t="s">
        <v>3376</v>
      </c>
      <c r="B1708">
        <v>13.508065200000001</v>
      </c>
      <c r="C1708">
        <v>100.98138350000001</v>
      </c>
    </row>
    <row r="1709" spans="1:3" x14ac:dyDescent="0.25">
      <c r="A1709" t="s">
        <v>3376</v>
      </c>
      <c r="B1709">
        <v>13.370372</v>
      </c>
      <c r="C1709">
        <v>100.0006039</v>
      </c>
    </row>
    <row r="1710" spans="1:3" x14ac:dyDescent="0.25">
      <c r="A1710" t="s">
        <v>3376</v>
      </c>
      <c r="B1710">
        <v>13.3630646</v>
      </c>
      <c r="C1710">
        <v>100.9954346</v>
      </c>
    </row>
    <row r="1711" spans="1:3" x14ac:dyDescent="0.25">
      <c r="A1711" t="s">
        <v>4251</v>
      </c>
      <c r="B1711">
        <v>7.8819543999999997</v>
      </c>
      <c r="C1711">
        <v>98.436451899999994</v>
      </c>
    </row>
    <row r="1712" spans="1:3" x14ac:dyDescent="0.25">
      <c r="A1712" t="s">
        <v>4082</v>
      </c>
      <c r="B1712">
        <v>14.210787699999999</v>
      </c>
      <c r="C1712">
        <v>99.086302000000003</v>
      </c>
    </row>
    <row r="1713" spans="1:3" x14ac:dyDescent="0.25">
      <c r="A1713" t="s">
        <v>4327</v>
      </c>
      <c r="B1713">
        <v>7.1924092000000002</v>
      </c>
      <c r="C1713">
        <v>100.5900311</v>
      </c>
    </row>
    <row r="1714" spans="1:3" x14ac:dyDescent="0.25">
      <c r="A1714" t="s">
        <v>4253</v>
      </c>
      <c r="B1714">
        <v>7.8753951999999998</v>
      </c>
      <c r="C1714">
        <v>98.415485099999998</v>
      </c>
    </row>
    <row r="1715" spans="1:3" x14ac:dyDescent="0.25">
      <c r="A1715" t="s">
        <v>3943</v>
      </c>
      <c r="B1715">
        <v>20.214707099999998</v>
      </c>
      <c r="C1715">
        <v>100.4086269</v>
      </c>
    </row>
    <row r="1716" spans="1:3" x14ac:dyDescent="0.25">
      <c r="A1716" t="s">
        <v>4213</v>
      </c>
      <c r="B1716">
        <v>8.1575602000000007</v>
      </c>
      <c r="C1716">
        <v>98.316605100000004</v>
      </c>
    </row>
    <row r="1717" spans="1:3" x14ac:dyDescent="0.25">
      <c r="A1717" t="s">
        <v>4213</v>
      </c>
      <c r="B1717">
        <v>8.1575602000000007</v>
      </c>
      <c r="C1717">
        <v>98.316605100000004</v>
      </c>
    </row>
    <row r="1718" spans="1:3" x14ac:dyDescent="0.25">
      <c r="A1718" t="s">
        <v>4284</v>
      </c>
      <c r="B1718">
        <v>7.9530906000000003</v>
      </c>
      <c r="C1718">
        <v>98.291235499999999</v>
      </c>
    </row>
    <row r="1719" spans="1:3" x14ac:dyDescent="0.25">
      <c r="A1719" t="s">
        <v>3841</v>
      </c>
      <c r="B1719">
        <v>17.948594</v>
      </c>
      <c r="C1719">
        <v>101.775171</v>
      </c>
    </row>
    <row r="1720" spans="1:3" x14ac:dyDescent="0.25">
      <c r="A1720" t="s">
        <v>3944</v>
      </c>
      <c r="B1720">
        <v>20.252604999999999</v>
      </c>
      <c r="C1720">
        <v>100.41169600000001</v>
      </c>
    </row>
    <row r="1721" spans="1:3" x14ac:dyDescent="0.25">
      <c r="A1721" t="s">
        <v>3971</v>
      </c>
      <c r="B1721">
        <v>20.442170999999998</v>
      </c>
      <c r="C1721">
        <v>99.889662000000001</v>
      </c>
    </row>
    <row r="1722" spans="1:3" x14ac:dyDescent="0.25">
      <c r="A1722" t="s">
        <v>3962</v>
      </c>
      <c r="B1722">
        <v>20.368829600000002</v>
      </c>
      <c r="C1722">
        <v>100.0153463</v>
      </c>
    </row>
    <row r="1723" spans="1:3" x14ac:dyDescent="0.25">
      <c r="A1723" t="s">
        <v>4366</v>
      </c>
      <c r="B1723">
        <v>13.170043400000001</v>
      </c>
      <c r="C1723">
        <v>100.94514700000001</v>
      </c>
    </row>
    <row r="1724" spans="1:3" x14ac:dyDescent="0.25">
      <c r="A1724" t="s">
        <v>4205</v>
      </c>
      <c r="B1724">
        <v>7.3647</v>
      </c>
      <c r="C1724">
        <v>99.302383300000002</v>
      </c>
    </row>
    <row r="1725" spans="1:3" x14ac:dyDescent="0.25">
      <c r="A1725" t="s">
        <v>4169</v>
      </c>
      <c r="B1725">
        <v>12.0396514</v>
      </c>
      <c r="C1725">
        <v>102.2968011</v>
      </c>
    </row>
    <row r="1726" spans="1:3" x14ac:dyDescent="0.25">
      <c r="A1726" t="s">
        <v>4026</v>
      </c>
      <c r="B1726">
        <v>17.244199999999999</v>
      </c>
      <c r="C1726">
        <v>98.231945999999994</v>
      </c>
    </row>
    <row r="1727" spans="1:3" x14ac:dyDescent="0.25">
      <c r="A1727" t="s">
        <v>3933</v>
      </c>
      <c r="B1727">
        <v>20.165126600000001</v>
      </c>
      <c r="C1727">
        <v>100.39471159999999</v>
      </c>
    </row>
    <row r="1728" spans="1:3" x14ac:dyDescent="0.25">
      <c r="A1728" t="s">
        <v>4201</v>
      </c>
      <c r="B1728">
        <v>7.5042298000000001</v>
      </c>
      <c r="C1728">
        <v>99.516983499999995</v>
      </c>
    </row>
    <row r="1729" spans="1:3" x14ac:dyDescent="0.25">
      <c r="A1729" t="s">
        <v>4197</v>
      </c>
      <c r="B1729">
        <v>9.2471119999999996</v>
      </c>
      <c r="C1729">
        <v>99.699988300000001</v>
      </c>
    </row>
    <row r="1730" spans="1:3" x14ac:dyDescent="0.25">
      <c r="A1730" t="s">
        <v>4244</v>
      </c>
      <c r="B1730">
        <v>7.8805635000000001</v>
      </c>
      <c r="C1730">
        <v>98.399968900000005</v>
      </c>
    </row>
    <row r="1731" spans="1:3" x14ac:dyDescent="0.25">
      <c r="A1731" t="s">
        <v>4280</v>
      </c>
      <c r="B1731">
        <v>7.8926895000000004</v>
      </c>
      <c r="C1731">
        <v>98.304488500000005</v>
      </c>
    </row>
    <row r="1732" spans="1:3" x14ac:dyDescent="0.25">
      <c r="A1732" t="s">
        <v>4342</v>
      </c>
      <c r="B1732">
        <v>6.63286</v>
      </c>
      <c r="C1732">
        <v>100.06918</v>
      </c>
    </row>
    <row r="1733" spans="1:3" x14ac:dyDescent="0.25">
      <c r="A1733" t="s">
        <v>2190</v>
      </c>
      <c r="B1733">
        <v>8.1413005999999992</v>
      </c>
      <c r="C1733">
        <v>98.859524500000006</v>
      </c>
    </row>
    <row r="1734" spans="1:3" x14ac:dyDescent="0.25">
      <c r="A1734" t="s">
        <v>2198</v>
      </c>
      <c r="B1734">
        <v>7.9888573999999997</v>
      </c>
      <c r="C1734">
        <v>98.355602700000006</v>
      </c>
    </row>
    <row r="1735" spans="1:3" x14ac:dyDescent="0.25">
      <c r="A1735" t="s">
        <v>2198</v>
      </c>
      <c r="B1735">
        <v>7.9888573999999997</v>
      </c>
      <c r="C1735">
        <v>98.355602700000006</v>
      </c>
    </row>
    <row r="1736" spans="1:3" x14ac:dyDescent="0.25">
      <c r="A1736" t="s">
        <v>1996</v>
      </c>
      <c r="B1736">
        <v>7.0388679999999999</v>
      </c>
      <c r="C1736">
        <v>100.4657191</v>
      </c>
    </row>
    <row r="1737" spans="1:3" x14ac:dyDescent="0.25">
      <c r="A1737" t="s">
        <v>2084</v>
      </c>
      <c r="B1737">
        <v>17.868462000000001</v>
      </c>
      <c r="C1737">
        <v>101.6564394</v>
      </c>
    </row>
    <row r="1738" spans="1:3" x14ac:dyDescent="0.25">
      <c r="A1738" t="s">
        <v>1914</v>
      </c>
      <c r="B1738">
        <v>8.2688889000000003</v>
      </c>
      <c r="C1738">
        <v>98.302222200000003</v>
      </c>
    </row>
    <row r="1739" spans="1:3" x14ac:dyDescent="0.25">
      <c r="A1739" t="s">
        <v>1914</v>
      </c>
      <c r="B1739">
        <v>8.2688889000000003</v>
      </c>
      <c r="C1739">
        <v>98.302222200000003</v>
      </c>
    </row>
    <row r="1740" spans="1:3" x14ac:dyDescent="0.25">
      <c r="A1740" t="s">
        <v>4241</v>
      </c>
      <c r="B1740">
        <v>7.9191701999999999</v>
      </c>
      <c r="C1740">
        <v>98.3947292</v>
      </c>
    </row>
    <row r="1741" spans="1:3" x14ac:dyDescent="0.25">
      <c r="A1741" t="s">
        <v>4246</v>
      </c>
      <c r="B1741">
        <v>7.8857968999999999</v>
      </c>
      <c r="C1741">
        <v>98.415929000000006</v>
      </c>
    </row>
    <row r="1742" spans="1:3" x14ac:dyDescent="0.25">
      <c r="A1742" t="s">
        <v>4027</v>
      </c>
      <c r="B1742">
        <v>17.2294701</v>
      </c>
      <c r="C1742">
        <v>98.247667699999994</v>
      </c>
    </row>
    <row r="1743" spans="1:3" x14ac:dyDescent="0.25">
      <c r="A1743" t="s">
        <v>4222</v>
      </c>
      <c r="B1743">
        <v>7.9903545999999999</v>
      </c>
      <c r="C1743">
        <v>98.355865399999999</v>
      </c>
    </row>
    <row r="1744" spans="1:3" x14ac:dyDescent="0.25">
      <c r="A1744" t="s">
        <v>4066</v>
      </c>
      <c r="B1744">
        <v>16.381096400000001</v>
      </c>
      <c r="C1744">
        <v>98.679713199999995</v>
      </c>
    </row>
    <row r="1745" spans="1:3" x14ac:dyDescent="0.25">
      <c r="A1745" t="s">
        <v>4056</v>
      </c>
      <c r="B1745">
        <v>16.709164000000001</v>
      </c>
      <c r="C1745">
        <v>98.512747000000005</v>
      </c>
    </row>
    <row r="1746" spans="1:3" x14ac:dyDescent="0.25">
      <c r="A1746" t="s">
        <v>4098</v>
      </c>
      <c r="B1746">
        <v>13.8429418</v>
      </c>
      <c r="C1746">
        <v>99.267471299999997</v>
      </c>
    </row>
    <row r="1747" spans="1:3" x14ac:dyDescent="0.25">
      <c r="A1747" t="s">
        <v>4345</v>
      </c>
      <c r="B1747">
        <v>9.8620920000000005</v>
      </c>
      <c r="C1747">
        <v>98.624004999999997</v>
      </c>
    </row>
    <row r="1748" spans="1:3" x14ac:dyDescent="0.25">
      <c r="A1748" t="s">
        <v>3837</v>
      </c>
      <c r="B1748">
        <v>18.208637499999998</v>
      </c>
      <c r="C1748">
        <v>102.0711459</v>
      </c>
    </row>
    <row r="1749" spans="1:3" x14ac:dyDescent="0.25">
      <c r="A1749" t="s">
        <v>3211</v>
      </c>
      <c r="B1749">
        <v>8.2845099999999992</v>
      </c>
      <c r="C1749">
        <v>98.657859999999999</v>
      </c>
    </row>
    <row r="1750" spans="1:3" x14ac:dyDescent="0.25">
      <c r="A1750" t="s">
        <v>3221</v>
      </c>
      <c r="B1750">
        <v>8.0529060000000001</v>
      </c>
      <c r="C1750">
        <v>98.7599625</v>
      </c>
    </row>
    <row r="1751" spans="1:3" x14ac:dyDescent="0.25">
      <c r="A1751" t="s">
        <v>3794</v>
      </c>
      <c r="B1751">
        <v>18.0186499</v>
      </c>
      <c r="C1751">
        <v>103.08206130000001</v>
      </c>
    </row>
    <row r="1752" spans="1:3" x14ac:dyDescent="0.25">
      <c r="A1752" t="s">
        <v>3460</v>
      </c>
      <c r="B1752">
        <v>13.0956168</v>
      </c>
      <c r="C1752">
        <v>100.06239960000001</v>
      </c>
    </row>
    <row r="1753" spans="1:3" x14ac:dyDescent="0.25">
      <c r="A1753" t="s">
        <v>3732</v>
      </c>
      <c r="B1753">
        <v>15.8249902</v>
      </c>
      <c r="C1753">
        <v>105.36542369999999</v>
      </c>
    </row>
    <row r="1754" spans="1:3" x14ac:dyDescent="0.25">
      <c r="A1754" t="s">
        <v>3622</v>
      </c>
      <c r="B1754">
        <v>12.628649299999999</v>
      </c>
      <c r="C1754">
        <v>101.4412456</v>
      </c>
    </row>
    <row r="1755" spans="1:3" x14ac:dyDescent="0.25">
      <c r="A1755" t="s">
        <v>4100</v>
      </c>
      <c r="B1755">
        <v>13.818785999999999</v>
      </c>
      <c r="C1755">
        <v>99.311790000000002</v>
      </c>
    </row>
    <row r="1756" spans="1:3" x14ac:dyDescent="0.25">
      <c r="A1756" t="s">
        <v>4242</v>
      </c>
      <c r="B1756">
        <v>7.9110962000000002</v>
      </c>
      <c r="C1756">
        <v>98.392206900000005</v>
      </c>
    </row>
    <row r="1757" spans="1:3" x14ac:dyDescent="0.25">
      <c r="A1757" t="s">
        <v>3797</v>
      </c>
      <c r="B1757">
        <v>17.9627561</v>
      </c>
      <c r="C1757">
        <v>103.08734939999999</v>
      </c>
    </row>
    <row r="1758" spans="1:3" x14ac:dyDescent="0.25">
      <c r="A1758" t="s">
        <v>3653</v>
      </c>
      <c r="B1758">
        <v>12.4392587</v>
      </c>
      <c r="C1758">
        <v>102.24966999999999</v>
      </c>
    </row>
    <row r="1759" spans="1:3" x14ac:dyDescent="0.25">
      <c r="A1759" t="s">
        <v>3729</v>
      </c>
      <c r="B1759">
        <v>15.1343143</v>
      </c>
      <c r="C1759">
        <v>105.4575067</v>
      </c>
    </row>
    <row r="1760" spans="1:3" x14ac:dyDescent="0.25">
      <c r="A1760" t="s">
        <v>3171</v>
      </c>
      <c r="B1760">
        <v>9.3663120000000006</v>
      </c>
      <c r="C1760">
        <v>98.423119999999997</v>
      </c>
    </row>
    <row r="1761" spans="1:3" x14ac:dyDescent="0.25">
      <c r="A1761" t="s">
        <v>4163</v>
      </c>
      <c r="B1761">
        <v>12.022236700000001</v>
      </c>
      <c r="C1761">
        <v>102.38153579999999</v>
      </c>
    </row>
    <row r="1762" spans="1:3" x14ac:dyDescent="0.25">
      <c r="A1762" t="s">
        <v>3477</v>
      </c>
      <c r="B1762">
        <v>13.398554000000001</v>
      </c>
      <c r="C1762">
        <v>100.027428</v>
      </c>
    </row>
    <row r="1763" spans="1:3" x14ac:dyDescent="0.25">
      <c r="A1763" t="s">
        <v>3382</v>
      </c>
      <c r="B1763">
        <v>8.6916942000000006</v>
      </c>
      <c r="C1763">
        <v>99.896340100000003</v>
      </c>
    </row>
    <row r="1764" spans="1:3" x14ac:dyDescent="0.25">
      <c r="A1764" t="s">
        <v>3663</v>
      </c>
      <c r="B1764">
        <v>12.2184279</v>
      </c>
      <c r="C1764">
        <v>102.49643519999999</v>
      </c>
    </row>
    <row r="1765" spans="1:3" x14ac:dyDescent="0.25">
      <c r="A1765" t="s">
        <v>3663</v>
      </c>
      <c r="B1765">
        <v>12.2184279</v>
      </c>
      <c r="C1765">
        <v>102.49643519999999</v>
      </c>
    </row>
    <row r="1766" spans="1:3" x14ac:dyDescent="0.25">
      <c r="A1766" t="s">
        <v>3286</v>
      </c>
      <c r="B1766">
        <v>6.7058502000000004</v>
      </c>
      <c r="C1766">
        <v>101.6440135</v>
      </c>
    </row>
    <row r="1767" spans="1:3" x14ac:dyDescent="0.25">
      <c r="A1767" t="s">
        <v>4265</v>
      </c>
      <c r="B1767">
        <v>7.8430906</v>
      </c>
      <c r="C1767">
        <v>98.302354199999996</v>
      </c>
    </row>
    <row r="1768" spans="1:3" x14ac:dyDescent="0.25">
      <c r="A1768" t="s">
        <v>3164</v>
      </c>
      <c r="B1768">
        <v>9.9137293</v>
      </c>
      <c r="C1768">
        <v>98.627239500000002</v>
      </c>
    </row>
    <row r="1769" spans="1:3" x14ac:dyDescent="0.25">
      <c r="A1769" t="s">
        <v>3791</v>
      </c>
      <c r="B1769">
        <v>18.2589197</v>
      </c>
      <c r="C1769">
        <v>103.3034861</v>
      </c>
    </row>
    <row r="1770" spans="1:3" x14ac:dyDescent="0.25">
      <c r="A1770" t="s">
        <v>3415</v>
      </c>
      <c r="B1770">
        <v>10.395235899999999</v>
      </c>
      <c r="C1770">
        <v>99.130067800000006</v>
      </c>
    </row>
    <row r="1771" spans="1:3" x14ac:dyDescent="0.25">
      <c r="A1771" t="s">
        <v>4323</v>
      </c>
      <c r="B1771">
        <v>7.6404874999999999</v>
      </c>
      <c r="C1771">
        <v>99.034007099999997</v>
      </c>
    </row>
    <row r="1772" spans="1:3" x14ac:dyDescent="0.25">
      <c r="A1772" t="s">
        <v>3611</v>
      </c>
      <c r="B1772">
        <v>12.673925199999999</v>
      </c>
      <c r="C1772">
        <v>101.294691</v>
      </c>
    </row>
    <row r="1773" spans="1:3" x14ac:dyDescent="0.25">
      <c r="A1773" t="s">
        <v>3129</v>
      </c>
      <c r="B1773">
        <v>10.718920000000001</v>
      </c>
      <c r="C1773">
        <v>99.204954000000001</v>
      </c>
    </row>
    <row r="1774" spans="1:3" x14ac:dyDescent="0.25">
      <c r="A1774" t="s">
        <v>3129</v>
      </c>
      <c r="B1774">
        <v>10.718920000000001</v>
      </c>
      <c r="C1774">
        <v>99.204954000000001</v>
      </c>
    </row>
    <row r="1775" spans="1:3" x14ac:dyDescent="0.25">
      <c r="A1775" t="s">
        <v>3356</v>
      </c>
      <c r="B1775">
        <v>7.793933</v>
      </c>
      <c r="C1775">
        <v>100.3549348</v>
      </c>
    </row>
    <row r="1776" spans="1:3" x14ac:dyDescent="0.25">
      <c r="A1776" t="s">
        <v>3229</v>
      </c>
      <c r="B1776">
        <v>8.1024940000000001</v>
      </c>
      <c r="C1776">
        <v>98.911102</v>
      </c>
    </row>
    <row r="1777" spans="1:3" x14ac:dyDescent="0.25">
      <c r="A1777" t="s">
        <v>3156</v>
      </c>
      <c r="B1777">
        <v>9.9660978</v>
      </c>
      <c r="C1777">
        <v>98.640761900000001</v>
      </c>
    </row>
    <row r="1778" spans="1:3" x14ac:dyDescent="0.25">
      <c r="A1778" t="s">
        <v>3274</v>
      </c>
      <c r="B1778">
        <v>6.5543471999999996</v>
      </c>
      <c r="C1778">
        <v>100.4289721</v>
      </c>
    </row>
    <row r="1779" spans="1:3" x14ac:dyDescent="0.25">
      <c r="A1779" t="s">
        <v>3476</v>
      </c>
      <c r="B1779">
        <v>13.370279999999999</v>
      </c>
      <c r="C1779">
        <v>100.00027040000001</v>
      </c>
    </row>
    <row r="1780" spans="1:3" x14ac:dyDescent="0.25">
      <c r="A1780" t="s">
        <v>3674</v>
      </c>
      <c r="B1780">
        <v>11.734158000000001</v>
      </c>
      <c r="C1780">
        <v>102.90310030000001</v>
      </c>
    </row>
    <row r="1781" spans="1:3" x14ac:dyDescent="0.25">
      <c r="A1781" t="s">
        <v>3603</v>
      </c>
      <c r="B1781">
        <v>12.6780703</v>
      </c>
      <c r="C1781">
        <v>101.17835789999999</v>
      </c>
    </row>
    <row r="1782" spans="1:3" x14ac:dyDescent="0.25">
      <c r="A1782" t="s">
        <v>3614</v>
      </c>
      <c r="B1782">
        <v>12.663987000000001</v>
      </c>
      <c r="C1782">
        <v>101.301722</v>
      </c>
    </row>
    <row r="1783" spans="1:3" x14ac:dyDescent="0.25">
      <c r="A1783" t="s">
        <v>3521</v>
      </c>
      <c r="B1783">
        <v>13.412852000000001</v>
      </c>
      <c r="C1783">
        <v>100.999064</v>
      </c>
    </row>
    <row r="1784" spans="1:3" x14ac:dyDescent="0.25">
      <c r="A1784" t="s">
        <v>3618</v>
      </c>
      <c r="B1784">
        <v>12.6843339</v>
      </c>
      <c r="C1784">
        <v>101.3000892</v>
      </c>
    </row>
    <row r="1785" spans="1:3" x14ac:dyDescent="0.25">
      <c r="A1785" t="s">
        <v>3630</v>
      </c>
      <c r="B1785">
        <v>12.6999204</v>
      </c>
      <c r="C1785">
        <v>101.63562140000001</v>
      </c>
    </row>
    <row r="1786" spans="1:3" x14ac:dyDescent="0.25">
      <c r="A1786" t="s">
        <v>3796</v>
      </c>
      <c r="B1786">
        <v>18.018289800000002</v>
      </c>
      <c r="C1786">
        <v>103.0828023</v>
      </c>
    </row>
    <row r="1787" spans="1:3" x14ac:dyDescent="0.25">
      <c r="A1787" t="s">
        <v>3687</v>
      </c>
      <c r="B1787">
        <v>13.601671</v>
      </c>
      <c r="C1787">
        <v>102.128624</v>
      </c>
    </row>
    <row r="1788" spans="1:3" x14ac:dyDescent="0.25">
      <c r="A1788" t="s">
        <v>3687</v>
      </c>
      <c r="B1788">
        <v>16.916371999999999</v>
      </c>
      <c r="C1788">
        <v>104.68048400000001</v>
      </c>
    </row>
    <row r="1789" spans="1:3" x14ac:dyDescent="0.25">
      <c r="A1789" t="s">
        <v>3687</v>
      </c>
      <c r="B1789">
        <v>19.994097</v>
      </c>
      <c r="C1789">
        <v>99.253765999999999</v>
      </c>
    </row>
    <row r="1790" spans="1:3" x14ac:dyDescent="0.25">
      <c r="A1790" t="s">
        <v>546</v>
      </c>
      <c r="B1790">
        <v>13.4063889</v>
      </c>
      <c r="C1790">
        <v>100.0155556</v>
      </c>
    </row>
    <row r="1791" spans="1:3" x14ac:dyDescent="0.25">
      <c r="A1791" t="s">
        <v>3445</v>
      </c>
      <c r="B1791">
        <v>12.5623346</v>
      </c>
      <c r="C1791">
        <v>99.959845000000001</v>
      </c>
    </row>
    <row r="1792" spans="1:3" x14ac:dyDescent="0.25">
      <c r="A1792" t="s">
        <v>3115</v>
      </c>
      <c r="B1792">
        <v>11.514906</v>
      </c>
      <c r="C1792">
        <v>99.612257999999997</v>
      </c>
    </row>
    <row r="1793" spans="1:3" x14ac:dyDescent="0.25">
      <c r="A1793" t="s">
        <v>3115</v>
      </c>
      <c r="B1793">
        <v>11.514906</v>
      </c>
      <c r="C1793">
        <v>99.612257999999997</v>
      </c>
    </row>
    <row r="1794" spans="1:3" x14ac:dyDescent="0.25">
      <c r="A1794" t="s">
        <v>3740</v>
      </c>
      <c r="B1794">
        <v>15.9945713</v>
      </c>
      <c r="C1794">
        <v>105.2198611</v>
      </c>
    </row>
    <row r="1795" spans="1:3" x14ac:dyDescent="0.25">
      <c r="A1795" t="s">
        <v>2857</v>
      </c>
      <c r="B1795">
        <v>8.4142995000000003</v>
      </c>
      <c r="C1795">
        <v>98.756217699999993</v>
      </c>
    </row>
    <row r="1796" spans="1:3" x14ac:dyDescent="0.25">
      <c r="A1796" t="s">
        <v>2857</v>
      </c>
      <c r="B1796">
        <v>8.4142995000000003</v>
      </c>
      <c r="C1796">
        <v>98.756217699999993</v>
      </c>
    </row>
    <row r="1797" spans="1:3" x14ac:dyDescent="0.25">
      <c r="A1797" t="s">
        <v>3675</v>
      </c>
      <c r="B1797">
        <v>12.3794895</v>
      </c>
      <c r="C1797">
        <v>102.4507632</v>
      </c>
    </row>
    <row r="1798" spans="1:3" x14ac:dyDescent="0.25">
      <c r="A1798" t="s">
        <v>3486</v>
      </c>
      <c r="B1798">
        <v>13.531189899999999</v>
      </c>
      <c r="C1798">
        <v>100.27953340000001</v>
      </c>
    </row>
    <row r="1799" spans="1:3" x14ac:dyDescent="0.25">
      <c r="A1799" t="s">
        <v>3619</v>
      </c>
      <c r="B1799">
        <v>12.684576</v>
      </c>
      <c r="C1799">
        <v>101.302035</v>
      </c>
    </row>
    <row r="1800" spans="1:3" x14ac:dyDescent="0.25">
      <c r="A1800" t="s">
        <v>3464</v>
      </c>
      <c r="B1800">
        <v>13.203082</v>
      </c>
      <c r="C1800">
        <v>99.959698599999996</v>
      </c>
    </row>
    <row r="1801" spans="1:3" x14ac:dyDescent="0.25">
      <c r="A1801" t="s">
        <v>3664</v>
      </c>
      <c r="B1801">
        <v>12.129541700000001</v>
      </c>
      <c r="C1801">
        <v>102.2733037</v>
      </c>
    </row>
    <row r="1802" spans="1:3" x14ac:dyDescent="0.25">
      <c r="A1802" t="s">
        <v>3664</v>
      </c>
      <c r="B1802">
        <v>12.129541700000001</v>
      </c>
      <c r="C1802">
        <v>102.2733037</v>
      </c>
    </row>
    <row r="1803" spans="1:3" x14ac:dyDescent="0.25">
      <c r="A1803" t="s">
        <v>3187</v>
      </c>
      <c r="B1803">
        <v>8.5828670000000002</v>
      </c>
      <c r="C1803">
        <v>98.254101000000006</v>
      </c>
    </row>
    <row r="1804" spans="1:3" x14ac:dyDescent="0.25">
      <c r="A1804" t="s">
        <v>4044</v>
      </c>
      <c r="B1804">
        <v>16.953253100000001</v>
      </c>
      <c r="C1804">
        <v>98.570332699999994</v>
      </c>
    </row>
    <row r="1805" spans="1:3" x14ac:dyDescent="0.25">
      <c r="A1805" t="s">
        <v>3568</v>
      </c>
      <c r="B1805">
        <v>12.9574821</v>
      </c>
      <c r="C1805">
        <v>100.90848389999999</v>
      </c>
    </row>
    <row r="1806" spans="1:3" x14ac:dyDescent="0.25">
      <c r="A1806" t="s">
        <v>3510</v>
      </c>
      <c r="B1806">
        <v>13.504560700000001</v>
      </c>
      <c r="C1806">
        <v>100.83046040000001</v>
      </c>
    </row>
    <row r="1807" spans="1:3" x14ac:dyDescent="0.25">
      <c r="A1807" t="s">
        <v>3137</v>
      </c>
      <c r="B1807">
        <v>10.575149700000001</v>
      </c>
      <c r="C1807">
        <v>98.824676199999999</v>
      </c>
    </row>
    <row r="1808" spans="1:3" x14ac:dyDescent="0.25">
      <c r="A1808" t="s">
        <v>3160</v>
      </c>
      <c r="B1808">
        <v>9.9662199000000005</v>
      </c>
      <c r="C1808">
        <v>98.640800299999995</v>
      </c>
    </row>
    <row r="1809" spans="1:3" x14ac:dyDescent="0.25">
      <c r="A1809" t="s">
        <v>3624</v>
      </c>
      <c r="B1809">
        <v>12.659361799999999</v>
      </c>
      <c r="C1809">
        <v>101.4409636</v>
      </c>
    </row>
    <row r="1810" spans="1:3" x14ac:dyDescent="0.25">
      <c r="A1810" t="s">
        <v>3189</v>
      </c>
      <c r="B1810">
        <v>8.3896852000000006</v>
      </c>
      <c r="C1810">
        <v>98.266649200000003</v>
      </c>
    </row>
    <row r="1811" spans="1:3" x14ac:dyDescent="0.25">
      <c r="A1811" t="s">
        <v>3763</v>
      </c>
      <c r="B1811">
        <v>16.959790300000002</v>
      </c>
      <c r="C1811">
        <v>104.72606330000001</v>
      </c>
    </row>
    <row r="1812" spans="1:3" x14ac:dyDescent="0.25">
      <c r="A1812" t="s">
        <v>3453</v>
      </c>
      <c r="B1812">
        <v>12.877046200000001</v>
      </c>
      <c r="C1812">
        <v>100.0064331</v>
      </c>
    </row>
    <row r="1813" spans="1:3" x14ac:dyDescent="0.25">
      <c r="A1813" t="s">
        <v>3387</v>
      </c>
      <c r="B1813">
        <v>9.2470423000000004</v>
      </c>
      <c r="C1813">
        <v>99.700402699999998</v>
      </c>
    </row>
    <row r="1814" spans="1:3" x14ac:dyDescent="0.25">
      <c r="A1814" t="s">
        <v>3387</v>
      </c>
      <c r="B1814">
        <v>9.2470423000000004</v>
      </c>
      <c r="C1814">
        <v>99.700402699999998</v>
      </c>
    </row>
    <row r="1815" spans="1:3" x14ac:dyDescent="0.25">
      <c r="A1815" t="s">
        <v>4272</v>
      </c>
      <c r="B1815">
        <v>7.8272180000000002</v>
      </c>
      <c r="C1815">
        <v>98.296656200000001</v>
      </c>
    </row>
    <row r="1816" spans="1:3" x14ac:dyDescent="0.25">
      <c r="A1816" t="s">
        <v>4272</v>
      </c>
      <c r="B1816">
        <v>7.8272180000000002</v>
      </c>
      <c r="C1816">
        <v>98.296656200000001</v>
      </c>
    </row>
    <row r="1817" spans="1:3" x14ac:dyDescent="0.25">
      <c r="A1817" t="s">
        <v>4279</v>
      </c>
      <c r="B1817">
        <v>7.8998552999999996</v>
      </c>
      <c r="C1817">
        <v>98.301662199999996</v>
      </c>
    </row>
    <row r="1818" spans="1:3" x14ac:dyDescent="0.25">
      <c r="A1818" t="s">
        <v>4279</v>
      </c>
      <c r="B1818">
        <v>7.8998552999999996</v>
      </c>
      <c r="C1818">
        <v>98.301662199999996</v>
      </c>
    </row>
    <row r="1819" spans="1:3" x14ac:dyDescent="0.25">
      <c r="A1819" t="s">
        <v>3536</v>
      </c>
      <c r="B1819">
        <v>13.297817</v>
      </c>
      <c r="C1819">
        <v>100.950653</v>
      </c>
    </row>
    <row r="1820" spans="1:3" x14ac:dyDescent="0.25">
      <c r="A1820" t="s">
        <v>3434</v>
      </c>
      <c r="B1820">
        <v>11.804798399999999</v>
      </c>
      <c r="C1820">
        <v>99.795700600000004</v>
      </c>
    </row>
    <row r="1821" spans="1:3" x14ac:dyDescent="0.25">
      <c r="A1821" t="s">
        <v>3544</v>
      </c>
      <c r="B1821">
        <v>13.1932524</v>
      </c>
      <c r="C1821">
        <v>100.93599380000001</v>
      </c>
    </row>
    <row r="1822" spans="1:3" x14ac:dyDescent="0.25">
      <c r="A1822" t="s">
        <v>3544</v>
      </c>
      <c r="B1822">
        <v>13.1932524</v>
      </c>
      <c r="C1822">
        <v>100.93599380000001</v>
      </c>
    </row>
    <row r="1823" spans="1:3" x14ac:dyDescent="0.25">
      <c r="A1823" t="s">
        <v>3500</v>
      </c>
      <c r="B1823">
        <v>13.5727408</v>
      </c>
      <c r="C1823">
        <v>100.6399037</v>
      </c>
    </row>
    <row r="1824" spans="1:3" x14ac:dyDescent="0.25">
      <c r="A1824" t="s">
        <v>3581</v>
      </c>
      <c r="B1824">
        <v>12.8603606</v>
      </c>
      <c r="C1824">
        <v>100.9078772</v>
      </c>
    </row>
    <row r="1825" spans="1:3" x14ac:dyDescent="0.25">
      <c r="A1825" t="s">
        <v>3842</v>
      </c>
      <c r="B1825">
        <v>18.016547299999999</v>
      </c>
      <c r="C1825">
        <v>101.88326859999999</v>
      </c>
    </row>
    <row r="1826" spans="1:3" x14ac:dyDescent="0.25">
      <c r="A1826" t="s">
        <v>3857</v>
      </c>
      <c r="B1826">
        <v>17.894278</v>
      </c>
      <c r="C1826">
        <v>101.65551790000001</v>
      </c>
    </row>
    <row r="1827" spans="1:3" x14ac:dyDescent="0.25">
      <c r="A1827" t="s">
        <v>3976</v>
      </c>
      <c r="B1827">
        <v>20.442483500000002</v>
      </c>
      <c r="C1827">
        <v>99.881524600000006</v>
      </c>
    </row>
    <row r="1828" spans="1:3" x14ac:dyDescent="0.25">
      <c r="A1828" t="s">
        <v>4287</v>
      </c>
      <c r="B1828">
        <v>8.0122187</v>
      </c>
      <c r="C1828">
        <v>98.316723800000005</v>
      </c>
    </row>
    <row r="1829" spans="1:3" x14ac:dyDescent="0.25">
      <c r="A1829" t="s">
        <v>3554</v>
      </c>
      <c r="B1829">
        <v>13.099076800000001</v>
      </c>
      <c r="C1829">
        <v>100.8868963</v>
      </c>
    </row>
    <row r="1830" spans="1:3" x14ac:dyDescent="0.25">
      <c r="A1830" t="s">
        <v>4319</v>
      </c>
      <c r="B1830">
        <v>7.5059889999999996</v>
      </c>
      <c r="C1830">
        <v>99.065404000000001</v>
      </c>
    </row>
    <row r="1831" spans="1:3" x14ac:dyDescent="0.25">
      <c r="A1831" t="s">
        <v>4350</v>
      </c>
      <c r="B1831">
        <v>9.7404261999999999</v>
      </c>
      <c r="C1831">
        <v>98.421312900000004</v>
      </c>
    </row>
    <row r="1832" spans="1:3" x14ac:dyDescent="0.25">
      <c r="A1832" t="s">
        <v>3808</v>
      </c>
      <c r="B1832">
        <v>17.886384199999998</v>
      </c>
      <c r="C1832">
        <v>102.7564113</v>
      </c>
    </row>
    <row r="1833" spans="1:3" x14ac:dyDescent="0.25">
      <c r="A1833" t="s">
        <v>3484</v>
      </c>
      <c r="B1833">
        <v>13.569323000000001</v>
      </c>
      <c r="C1833">
        <v>100.254364</v>
      </c>
    </row>
    <row r="1834" spans="1:3" x14ac:dyDescent="0.25">
      <c r="A1834" t="s">
        <v>3600</v>
      </c>
      <c r="B1834">
        <v>12.689285999999999</v>
      </c>
      <c r="C1834">
        <v>101.119033</v>
      </c>
    </row>
    <row r="1835" spans="1:3" x14ac:dyDescent="0.25">
      <c r="A1835" t="s">
        <v>3402</v>
      </c>
      <c r="B1835">
        <v>9.1517250000000008</v>
      </c>
      <c r="C1835">
        <v>99.360716300000007</v>
      </c>
    </row>
    <row r="1836" spans="1:3" x14ac:dyDescent="0.25">
      <c r="A1836" t="s">
        <v>3850</v>
      </c>
      <c r="B1836">
        <v>18.043730700000001</v>
      </c>
      <c r="C1836">
        <v>101.8505306</v>
      </c>
    </row>
    <row r="1837" spans="1:3" x14ac:dyDescent="0.25">
      <c r="A1837" t="s">
        <v>3344</v>
      </c>
      <c r="B1837">
        <v>7.790349</v>
      </c>
      <c r="C1837">
        <v>100.247266</v>
      </c>
    </row>
    <row r="1838" spans="1:3" x14ac:dyDescent="0.25">
      <c r="A1838" t="s">
        <v>3161</v>
      </c>
      <c r="B1838">
        <v>9.9138559999999991</v>
      </c>
      <c r="C1838">
        <v>98.627065999999999</v>
      </c>
    </row>
    <row r="1839" spans="1:3" x14ac:dyDescent="0.25">
      <c r="A1839" t="s">
        <v>3806</v>
      </c>
      <c r="B1839">
        <v>17.8600101</v>
      </c>
      <c r="C1839">
        <v>102.7513079</v>
      </c>
    </row>
    <row r="1840" spans="1:3" x14ac:dyDescent="0.25">
      <c r="A1840" t="s">
        <v>3457</v>
      </c>
      <c r="B1840">
        <v>13.007222199999999</v>
      </c>
      <c r="C1840">
        <v>100.0619078</v>
      </c>
    </row>
    <row r="1841" spans="1:3" x14ac:dyDescent="0.25">
      <c r="A1841" t="s">
        <v>3659</v>
      </c>
      <c r="B1841">
        <v>12.439269299999999</v>
      </c>
      <c r="C1841">
        <v>102.2495401</v>
      </c>
    </row>
    <row r="1842" spans="1:3" x14ac:dyDescent="0.25">
      <c r="A1842" t="s">
        <v>3432</v>
      </c>
      <c r="B1842">
        <v>11.7549397</v>
      </c>
      <c r="C1842">
        <v>99.766089100000002</v>
      </c>
    </row>
    <row r="1843" spans="1:3" x14ac:dyDescent="0.25">
      <c r="A1843" t="s">
        <v>3264</v>
      </c>
      <c r="B1843">
        <v>6.8411819999999999</v>
      </c>
      <c r="C1843">
        <v>100.10281000000001</v>
      </c>
    </row>
    <row r="1844" spans="1:3" x14ac:dyDescent="0.25">
      <c r="A1844" t="s">
        <v>3264</v>
      </c>
      <c r="B1844">
        <v>6.8411819999999999</v>
      </c>
      <c r="C1844">
        <v>100.10281000000001</v>
      </c>
    </row>
    <row r="1845" spans="1:3" x14ac:dyDescent="0.25">
      <c r="A1845" t="s">
        <v>3233</v>
      </c>
      <c r="B1845">
        <v>7.94902</v>
      </c>
      <c r="C1845">
        <v>99.143529999999998</v>
      </c>
    </row>
    <row r="1846" spans="1:3" x14ac:dyDescent="0.25">
      <c r="A1846" t="s">
        <v>3233</v>
      </c>
      <c r="B1846">
        <v>7.94902</v>
      </c>
      <c r="C1846">
        <v>99.143529999999998</v>
      </c>
    </row>
    <row r="1847" spans="1:3" x14ac:dyDescent="0.25">
      <c r="A1847" t="s">
        <v>3319</v>
      </c>
      <c r="B1847">
        <v>7.0212300000000001</v>
      </c>
      <c r="C1847">
        <v>100.40658000000001</v>
      </c>
    </row>
    <row r="1848" spans="1:3" x14ac:dyDescent="0.25">
      <c r="A1848" t="s">
        <v>4219</v>
      </c>
      <c r="B1848">
        <v>8.0828950000000006</v>
      </c>
      <c r="C1848">
        <v>98.342535999999996</v>
      </c>
    </row>
    <row r="1849" spans="1:3" x14ac:dyDescent="0.25">
      <c r="A1849" t="s">
        <v>4219</v>
      </c>
      <c r="B1849">
        <v>8.0828950000000006</v>
      </c>
      <c r="C1849">
        <v>98.342535999999996</v>
      </c>
    </row>
    <row r="1850" spans="1:3" x14ac:dyDescent="0.25">
      <c r="A1850" t="s">
        <v>3113</v>
      </c>
      <c r="B1850">
        <v>11.7549533</v>
      </c>
      <c r="C1850">
        <v>99.7660707</v>
      </c>
    </row>
    <row r="1851" spans="1:3" x14ac:dyDescent="0.25">
      <c r="A1851" t="s">
        <v>3113</v>
      </c>
      <c r="B1851">
        <v>7.2352299999999996</v>
      </c>
      <c r="C1851">
        <v>100.55486000000001</v>
      </c>
    </row>
    <row r="1852" spans="1:3" x14ac:dyDescent="0.25">
      <c r="A1852" t="s">
        <v>3113</v>
      </c>
      <c r="B1852">
        <v>11.7549533</v>
      </c>
      <c r="C1852">
        <v>99.7660707</v>
      </c>
    </row>
    <row r="1853" spans="1:3" x14ac:dyDescent="0.25">
      <c r="A1853" t="s">
        <v>3113</v>
      </c>
      <c r="B1853">
        <v>7.2352299999999996</v>
      </c>
      <c r="C1853">
        <v>100.55486000000001</v>
      </c>
    </row>
    <row r="1854" spans="1:3" x14ac:dyDescent="0.25">
      <c r="A1854" t="s">
        <v>3336</v>
      </c>
      <c r="B1854">
        <v>7.6269507000000001</v>
      </c>
      <c r="C1854">
        <v>100.1107483</v>
      </c>
    </row>
    <row r="1855" spans="1:3" x14ac:dyDescent="0.25">
      <c r="A1855" t="s">
        <v>3254</v>
      </c>
      <c r="B1855">
        <v>7.5409088999999998</v>
      </c>
      <c r="C1855">
        <v>99.598343400000005</v>
      </c>
    </row>
    <row r="1856" spans="1:3" x14ac:dyDescent="0.25">
      <c r="A1856" t="s">
        <v>3254</v>
      </c>
      <c r="B1856">
        <v>7.5409088999999998</v>
      </c>
      <c r="C1856">
        <v>99.598343400000005</v>
      </c>
    </row>
    <row r="1857" spans="1:3" x14ac:dyDescent="0.25">
      <c r="A1857" t="s">
        <v>3188</v>
      </c>
      <c r="B1857">
        <v>8.3387100000000007</v>
      </c>
      <c r="C1857">
        <v>98.430130000000005</v>
      </c>
    </row>
    <row r="1858" spans="1:3" x14ac:dyDescent="0.25">
      <c r="A1858" t="s">
        <v>3188</v>
      </c>
      <c r="B1858">
        <v>8.0829799999999992</v>
      </c>
      <c r="C1858">
        <v>98.342590000000001</v>
      </c>
    </row>
    <row r="1859" spans="1:3" x14ac:dyDescent="0.25">
      <c r="A1859" t="s">
        <v>3188</v>
      </c>
      <c r="B1859">
        <v>8.3387100000000007</v>
      </c>
      <c r="C1859">
        <v>98.430130000000005</v>
      </c>
    </row>
    <row r="1860" spans="1:3" x14ac:dyDescent="0.25">
      <c r="A1860" t="s">
        <v>3188</v>
      </c>
      <c r="B1860">
        <v>8.0829799999999992</v>
      </c>
      <c r="C1860">
        <v>98.342590000000001</v>
      </c>
    </row>
    <row r="1861" spans="1:3" x14ac:dyDescent="0.25">
      <c r="A1861" t="s">
        <v>3188</v>
      </c>
      <c r="B1861">
        <v>8.3676100000000009</v>
      </c>
      <c r="C1861">
        <v>98.748170000000002</v>
      </c>
    </row>
    <row r="1862" spans="1:3" x14ac:dyDescent="0.25">
      <c r="A1862" t="s">
        <v>3231</v>
      </c>
      <c r="B1862">
        <v>8.1052700000000009</v>
      </c>
      <c r="C1862">
        <v>98.958799999999997</v>
      </c>
    </row>
    <row r="1863" spans="1:3" x14ac:dyDescent="0.25">
      <c r="A1863" t="s">
        <v>3188</v>
      </c>
      <c r="B1863">
        <v>7.7658589999999998</v>
      </c>
      <c r="C1863">
        <v>99.224401999999998</v>
      </c>
    </row>
    <row r="1864" spans="1:3" x14ac:dyDescent="0.25">
      <c r="A1864" t="s">
        <v>3188</v>
      </c>
      <c r="B1864">
        <v>7.5779500000000004</v>
      </c>
      <c r="C1864">
        <v>99.340649999999997</v>
      </c>
    </row>
    <row r="1865" spans="1:3" x14ac:dyDescent="0.25">
      <c r="A1865" t="s">
        <v>3188</v>
      </c>
      <c r="B1865">
        <v>7.5577310000000004</v>
      </c>
      <c r="C1865">
        <v>99.445330999999996</v>
      </c>
    </row>
    <row r="1866" spans="1:3" x14ac:dyDescent="0.25">
      <c r="A1866" t="s">
        <v>3188</v>
      </c>
      <c r="B1866">
        <v>7.5485699999999998</v>
      </c>
      <c r="C1866">
        <v>99.605630000000005</v>
      </c>
    </row>
    <row r="1867" spans="1:3" x14ac:dyDescent="0.25">
      <c r="A1867" t="s">
        <v>3188</v>
      </c>
      <c r="B1867">
        <v>6.8714152999999998</v>
      </c>
      <c r="C1867">
        <v>101.2846813</v>
      </c>
    </row>
    <row r="1868" spans="1:3" x14ac:dyDescent="0.25">
      <c r="A1868" t="s">
        <v>3188</v>
      </c>
      <c r="B1868">
        <v>6.8518800000000004</v>
      </c>
      <c r="C1868">
        <v>101.25217000000001</v>
      </c>
    </row>
    <row r="1869" spans="1:3" x14ac:dyDescent="0.25">
      <c r="A1869" t="s">
        <v>3188</v>
      </c>
      <c r="B1869">
        <v>9.4890399999999993</v>
      </c>
      <c r="C1869">
        <v>99.950950000000006</v>
      </c>
    </row>
    <row r="1870" spans="1:3" x14ac:dyDescent="0.25">
      <c r="A1870" t="s">
        <v>3188</v>
      </c>
      <c r="B1870">
        <v>9.1471499999999999</v>
      </c>
      <c r="C1870">
        <v>99.408199999999994</v>
      </c>
    </row>
    <row r="1871" spans="1:3" x14ac:dyDescent="0.25">
      <c r="A1871" t="s">
        <v>3188</v>
      </c>
      <c r="B1871">
        <v>9.1522299999999994</v>
      </c>
      <c r="C1871">
        <v>99.365549999999999</v>
      </c>
    </row>
    <row r="1872" spans="1:3" x14ac:dyDescent="0.25">
      <c r="A1872" t="s">
        <v>3188</v>
      </c>
      <c r="B1872">
        <v>9.1566399999999994</v>
      </c>
      <c r="C1872">
        <v>99.333950000000002</v>
      </c>
    </row>
    <row r="1873" spans="1:3" x14ac:dyDescent="0.25">
      <c r="A1873" t="s">
        <v>3188</v>
      </c>
      <c r="B1873">
        <v>9.1427300000000002</v>
      </c>
      <c r="C1873">
        <v>99.327020000000005</v>
      </c>
    </row>
    <row r="1874" spans="1:3" x14ac:dyDescent="0.25">
      <c r="A1874" t="s">
        <v>3188</v>
      </c>
      <c r="B1874">
        <v>9.57254</v>
      </c>
      <c r="C1874">
        <v>99.130170000000007</v>
      </c>
    </row>
    <row r="1875" spans="1:3" x14ac:dyDescent="0.25">
      <c r="A1875" t="s">
        <v>3231</v>
      </c>
      <c r="B1875">
        <v>13.5778722</v>
      </c>
      <c r="C1875">
        <v>100.30482600000001</v>
      </c>
    </row>
    <row r="1876" spans="1:3" x14ac:dyDescent="0.25">
      <c r="A1876" t="s">
        <v>3188</v>
      </c>
      <c r="B1876">
        <v>13.6249798</v>
      </c>
      <c r="C1876">
        <v>100.5082294</v>
      </c>
    </row>
    <row r="1877" spans="1:3" x14ac:dyDescent="0.25">
      <c r="A1877" t="s">
        <v>3188</v>
      </c>
      <c r="B1877">
        <v>13.57648</v>
      </c>
      <c r="C1877">
        <v>100.88882</v>
      </c>
    </row>
    <row r="1878" spans="1:3" x14ac:dyDescent="0.25">
      <c r="A1878" t="s">
        <v>3188</v>
      </c>
      <c r="B1878">
        <v>12.719150000000001</v>
      </c>
      <c r="C1878">
        <v>101.22336</v>
      </c>
    </row>
    <row r="1879" spans="1:3" x14ac:dyDescent="0.25">
      <c r="A1879" t="s">
        <v>3188</v>
      </c>
      <c r="B1879">
        <v>12.6840016</v>
      </c>
      <c r="C1879">
        <v>101.28534380000001</v>
      </c>
    </row>
    <row r="1880" spans="1:3" x14ac:dyDescent="0.25">
      <c r="A1880" t="s">
        <v>3188</v>
      </c>
      <c r="B1880">
        <v>20.038584</v>
      </c>
      <c r="C1880">
        <v>99.317891000000003</v>
      </c>
    </row>
    <row r="1881" spans="1:3" x14ac:dyDescent="0.25">
      <c r="A1881" t="s">
        <v>3188</v>
      </c>
      <c r="B1881">
        <v>9.4890399999999993</v>
      </c>
      <c r="C1881">
        <v>99.950950000000006</v>
      </c>
    </row>
    <row r="1882" spans="1:3" x14ac:dyDescent="0.25">
      <c r="A1882" t="s">
        <v>3188</v>
      </c>
      <c r="B1882">
        <v>7.5485699999999998</v>
      </c>
      <c r="C1882">
        <v>99.605630000000005</v>
      </c>
    </row>
    <row r="1883" spans="1:3" x14ac:dyDescent="0.25">
      <c r="A1883" t="s">
        <v>3188</v>
      </c>
      <c r="B1883">
        <v>8.0829799999999992</v>
      </c>
      <c r="C1883">
        <v>98.342590000000001</v>
      </c>
    </row>
    <row r="1884" spans="1:3" x14ac:dyDescent="0.25">
      <c r="A1884" t="s">
        <v>3188</v>
      </c>
      <c r="B1884">
        <v>8.0829799999999992</v>
      </c>
      <c r="C1884">
        <v>98.342590000000001</v>
      </c>
    </row>
    <row r="1885" spans="1:3" x14ac:dyDescent="0.25">
      <c r="A1885" t="s">
        <v>3188</v>
      </c>
      <c r="B1885">
        <v>8.3387100000000007</v>
      </c>
      <c r="C1885">
        <v>98.430130000000005</v>
      </c>
    </row>
    <row r="1886" spans="1:3" x14ac:dyDescent="0.25">
      <c r="A1886" t="s">
        <v>3188</v>
      </c>
      <c r="B1886">
        <v>8.3676100000000009</v>
      </c>
      <c r="C1886">
        <v>98.748170000000002</v>
      </c>
    </row>
    <row r="1887" spans="1:3" x14ac:dyDescent="0.25">
      <c r="A1887" t="s">
        <v>3188</v>
      </c>
      <c r="B1887">
        <v>7.7658589999999998</v>
      </c>
      <c r="C1887">
        <v>99.224401999999998</v>
      </c>
    </row>
    <row r="1888" spans="1:3" x14ac:dyDescent="0.25">
      <c r="A1888" t="s">
        <v>3188</v>
      </c>
      <c r="B1888">
        <v>7.5779500000000004</v>
      </c>
      <c r="C1888">
        <v>99.340649999999997</v>
      </c>
    </row>
    <row r="1889" spans="1:3" x14ac:dyDescent="0.25">
      <c r="A1889" t="s">
        <v>3503</v>
      </c>
      <c r="B1889">
        <v>13.564067700000001</v>
      </c>
      <c r="C1889">
        <v>100.6836522</v>
      </c>
    </row>
    <row r="1890" spans="1:3" x14ac:dyDescent="0.25">
      <c r="A1890" t="s">
        <v>3165</v>
      </c>
      <c r="B1890">
        <v>9.9138350000000006</v>
      </c>
      <c r="C1890">
        <v>98.627088000000001</v>
      </c>
    </row>
    <row r="1891" spans="1:3" x14ac:dyDescent="0.25">
      <c r="A1891" t="s">
        <v>3202</v>
      </c>
      <c r="B1891">
        <v>8.1866839000000002</v>
      </c>
      <c r="C1891">
        <v>98.407137399999996</v>
      </c>
    </row>
    <row r="1892" spans="1:3" x14ac:dyDescent="0.25">
      <c r="A1892" t="s">
        <v>3202</v>
      </c>
      <c r="B1892">
        <v>8.1866839000000002</v>
      </c>
      <c r="C1892">
        <v>98.407137399999996</v>
      </c>
    </row>
    <row r="1893" spans="1:3" x14ac:dyDescent="0.25">
      <c r="A1893" t="s">
        <v>3690</v>
      </c>
      <c r="B1893">
        <v>13.6799161</v>
      </c>
      <c r="C1893">
        <v>102.493889</v>
      </c>
    </row>
    <row r="1894" spans="1:3" x14ac:dyDescent="0.25">
      <c r="A1894" t="s">
        <v>4070</v>
      </c>
      <c r="B1894">
        <v>16.022222599999999</v>
      </c>
      <c r="C1894">
        <v>98.860215100000005</v>
      </c>
    </row>
    <row r="1895" spans="1:3" x14ac:dyDescent="0.25">
      <c r="A1895" t="s">
        <v>3844</v>
      </c>
      <c r="B1895">
        <v>17.713656700000001</v>
      </c>
      <c r="C1895">
        <v>101.7159466</v>
      </c>
    </row>
    <row r="1896" spans="1:3" x14ac:dyDescent="0.25">
      <c r="A1896" t="s">
        <v>3816</v>
      </c>
      <c r="B1896">
        <v>17.838139000000002</v>
      </c>
      <c r="C1896">
        <v>102.5759813</v>
      </c>
    </row>
    <row r="1897" spans="1:3" x14ac:dyDescent="0.25">
      <c r="A1897" t="s">
        <v>3807</v>
      </c>
      <c r="B1897">
        <v>17.923820200000002</v>
      </c>
      <c r="C1897">
        <v>102.8165399</v>
      </c>
    </row>
    <row r="1898" spans="1:3" x14ac:dyDescent="0.25">
      <c r="A1898" t="s">
        <v>3650</v>
      </c>
      <c r="B1898">
        <v>12.130585999999999</v>
      </c>
      <c r="C1898">
        <v>102.3215842</v>
      </c>
    </row>
    <row r="1899" spans="1:3" x14ac:dyDescent="0.25">
      <c r="A1899" t="s">
        <v>3650</v>
      </c>
      <c r="B1899">
        <v>12.130585999999999</v>
      </c>
      <c r="C1899">
        <v>102.3215842</v>
      </c>
    </row>
    <row r="1900" spans="1:3" x14ac:dyDescent="0.25">
      <c r="A1900" t="s">
        <v>3958</v>
      </c>
      <c r="B1900">
        <v>20.372719100000001</v>
      </c>
      <c r="C1900">
        <v>100.06306530000001</v>
      </c>
    </row>
    <row r="1901" spans="1:3" x14ac:dyDescent="0.25">
      <c r="A1901" t="s">
        <v>3961</v>
      </c>
      <c r="B1901">
        <v>20.372688100000001</v>
      </c>
      <c r="C1901">
        <v>100.0630589</v>
      </c>
    </row>
    <row r="1902" spans="1:3" x14ac:dyDescent="0.25">
      <c r="A1902" t="s">
        <v>3517</v>
      </c>
      <c r="B1902">
        <v>13.5147172</v>
      </c>
      <c r="C1902">
        <v>100.9609166</v>
      </c>
    </row>
    <row r="1903" spans="1:3" x14ac:dyDescent="0.25">
      <c r="A1903" t="s">
        <v>3397</v>
      </c>
      <c r="B1903">
        <v>9.1619741000000001</v>
      </c>
      <c r="C1903">
        <v>99.485838700000002</v>
      </c>
    </row>
    <row r="1904" spans="1:3" x14ac:dyDescent="0.25">
      <c r="A1904" t="s">
        <v>3495</v>
      </c>
      <c r="B1904">
        <v>13.577499400000001</v>
      </c>
      <c r="C1904">
        <v>100.5926334</v>
      </c>
    </row>
    <row r="1905" spans="1:3" x14ac:dyDescent="0.25">
      <c r="A1905" t="s">
        <v>3738</v>
      </c>
      <c r="B1905">
        <v>16.023253700000001</v>
      </c>
      <c r="C1905">
        <v>105.2269266</v>
      </c>
    </row>
    <row r="1906" spans="1:3" x14ac:dyDescent="0.25">
      <c r="A1906" t="s">
        <v>3498</v>
      </c>
      <c r="B1906">
        <v>13.577165000000001</v>
      </c>
      <c r="C1906">
        <v>100.574212</v>
      </c>
    </row>
    <row r="1907" spans="1:3" x14ac:dyDescent="0.25">
      <c r="A1907" t="s">
        <v>4308</v>
      </c>
      <c r="B1907">
        <v>7.5775942000000001</v>
      </c>
      <c r="C1907">
        <v>99.034526200000002</v>
      </c>
    </row>
    <row r="1908" spans="1:3" x14ac:dyDescent="0.25">
      <c r="A1908" t="s">
        <v>3168</v>
      </c>
      <c r="B1908">
        <v>9.7270339999999997</v>
      </c>
      <c r="C1908">
        <v>98.594138000000001</v>
      </c>
    </row>
    <row r="1909" spans="1:3" x14ac:dyDescent="0.25">
      <c r="A1909" t="s">
        <v>3802</v>
      </c>
      <c r="B1909">
        <v>17.885000699999999</v>
      </c>
      <c r="C1909">
        <v>102.7601001</v>
      </c>
    </row>
    <row r="1910" spans="1:3" x14ac:dyDescent="0.25">
      <c r="A1910" t="s">
        <v>3353</v>
      </c>
      <c r="B1910">
        <v>7.2439476999999997</v>
      </c>
      <c r="C1910">
        <v>100.5424788</v>
      </c>
    </row>
    <row r="1911" spans="1:3" x14ac:dyDescent="0.25">
      <c r="A1911" t="s">
        <v>3657</v>
      </c>
      <c r="B1911">
        <v>12.468974899999999</v>
      </c>
      <c r="C1911">
        <v>102.1979079</v>
      </c>
    </row>
    <row r="1912" spans="1:3" x14ac:dyDescent="0.25">
      <c r="A1912" t="s">
        <v>3507</v>
      </c>
      <c r="B1912">
        <v>13.5071371</v>
      </c>
      <c r="C1912">
        <v>100.82616609999999</v>
      </c>
    </row>
    <row r="1913" spans="1:3" x14ac:dyDescent="0.25">
      <c r="A1913" t="s">
        <v>4017</v>
      </c>
      <c r="B1913">
        <v>18.046705800000002</v>
      </c>
      <c r="C1913">
        <v>97.932477700000007</v>
      </c>
    </row>
    <row r="1914" spans="1:3" x14ac:dyDescent="0.25">
      <c r="A1914" t="s">
        <v>3446</v>
      </c>
      <c r="B1914">
        <v>12.618331899999999</v>
      </c>
      <c r="C1914">
        <v>99.949986899999999</v>
      </c>
    </row>
    <row r="1915" spans="1:3" x14ac:dyDescent="0.25">
      <c r="A1915" t="s">
        <v>3311</v>
      </c>
      <c r="B1915">
        <v>7.2012692999999999</v>
      </c>
      <c r="C1915">
        <v>100.55258019999999</v>
      </c>
    </row>
    <row r="1916" spans="1:3" x14ac:dyDescent="0.25">
      <c r="A1916" t="s">
        <v>3311</v>
      </c>
      <c r="B1916">
        <v>7.2012692999999999</v>
      </c>
      <c r="C1916">
        <v>100.55258019999999</v>
      </c>
    </row>
    <row r="1917" spans="1:3" x14ac:dyDescent="0.25">
      <c r="A1917" t="s">
        <v>3776</v>
      </c>
      <c r="B1917">
        <v>17.5931663</v>
      </c>
      <c r="C1917">
        <v>104.56273400000001</v>
      </c>
    </row>
    <row r="1918" spans="1:3" x14ac:dyDescent="0.25">
      <c r="A1918" t="s">
        <v>3902</v>
      </c>
      <c r="B1918">
        <v>19.3312095</v>
      </c>
      <c r="C1918">
        <v>100.7128532</v>
      </c>
    </row>
    <row r="1919" spans="1:3" x14ac:dyDescent="0.25">
      <c r="A1919" t="s">
        <v>3151</v>
      </c>
      <c r="B1919">
        <v>10.1846683</v>
      </c>
      <c r="C1919">
        <v>98.7190528</v>
      </c>
    </row>
    <row r="1920" spans="1:3" x14ac:dyDescent="0.25">
      <c r="A1920" t="s">
        <v>4138</v>
      </c>
      <c r="B1920">
        <v>9.7103248999999998</v>
      </c>
      <c r="C1920">
        <v>99.990946899999997</v>
      </c>
    </row>
    <row r="1921" spans="1:3" x14ac:dyDescent="0.25">
      <c r="A1921" t="s">
        <v>3684</v>
      </c>
      <c r="B1921">
        <v>13.4970666</v>
      </c>
      <c r="C1921">
        <v>102.18473729999999</v>
      </c>
    </row>
    <row r="1922" spans="1:3" x14ac:dyDescent="0.25">
      <c r="A1922" t="s">
        <v>3792</v>
      </c>
      <c r="B1922">
        <v>17.920053100000001</v>
      </c>
      <c r="C1922">
        <v>103.12868949999999</v>
      </c>
    </row>
    <row r="1923" spans="1:3" x14ac:dyDescent="0.25">
      <c r="A1923" t="s">
        <v>3340</v>
      </c>
      <c r="B1923">
        <v>7.7712005</v>
      </c>
      <c r="C1923">
        <v>100.1167492</v>
      </c>
    </row>
    <row r="1924" spans="1:3" x14ac:dyDescent="0.25">
      <c r="A1924" t="s">
        <v>3810</v>
      </c>
      <c r="B1924">
        <v>17.8607394</v>
      </c>
      <c r="C1924">
        <v>102.7573723</v>
      </c>
    </row>
    <row r="1925" spans="1:3" x14ac:dyDescent="0.25">
      <c r="A1925" t="s">
        <v>3228</v>
      </c>
      <c r="B1925">
        <v>8.0670221000000009</v>
      </c>
      <c r="C1925">
        <v>98.914752399999998</v>
      </c>
    </row>
    <row r="1926" spans="1:3" x14ac:dyDescent="0.25">
      <c r="A1926" t="s">
        <v>3689</v>
      </c>
      <c r="B1926">
        <v>13.7169048</v>
      </c>
      <c r="C1926">
        <v>102.5019401</v>
      </c>
    </row>
    <row r="1927" spans="1:3" x14ac:dyDescent="0.25">
      <c r="A1927" t="s">
        <v>3724</v>
      </c>
      <c r="B1927">
        <v>14.4912831</v>
      </c>
      <c r="C1927">
        <v>104.63839780000001</v>
      </c>
    </row>
    <row r="1928" spans="1:3" x14ac:dyDescent="0.25">
      <c r="A1928" t="s">
        <v>3318</v>
      </c>
      <c r="B1928">
        <v>7.0271391999999997</v>
      </c>
      <c r="C1928">
        <v>100.4762125</v>
      </c>
    </row>
    <row r="1929" spans="1:3" x14ac:dyDescent="0.25">
      <c r="A1929" t="s">
        <v>3645</v>
      </c>
      <c r="B1929">
        <v>12.4763848</v>
      </c>
      <c r="C1929">
        <v>102.13670140000001</v>
      </c>
    </row>
    <row r="1930" spans="1:3" x14ac:dyDescent="0.25">
      <c r="A1930" t="s">
        <v>3645</v>
      </c>
      <c r="B1930">
        <v>12.3369179</v>
      </c>
      <c r="C1930">
        <v>102.24607260000001</v>
      </c>
    </row>
    <row r="1931" spans="1:3" x14ac:dyDescent="0.25">
      <c r="A1931" t="s">
        <v>3621</v>
      </c>
      <c r="B1931">
        <v>12.637406199999999</v>
      </c>
      <c r="C1931">
        <v>101.4358883</v>
      </c>
    </row>
    <row r="1932" spans="1:3" x14ac:dyDescent="0.25">
      <c r="A1932" t="s">
        <v>3707</v>
      </c>
      <c r="B1932">
        <v>14.592305100000001</v>
      </c>
      <c r="C1932">
        <v>103.458338</v>
      </c>
    </row>
    <row r="1933" spans="1:3" x14ac:dyDescent="0.25">
      <c r="A1933" t="s">
        <v>3283</v>
      </c>
      <c r="B1933">
        <v>6.5503023999999996</v>
      </c>
      <c r="C1933">
        <v>101.2944931</v>
      </c>
    </row>
    <row r="1934" spans="1:3" x14ac:dyDescent="0.25">
      <c r="A1934" t="s">
        <v>3386</v>
      </c>
      <c r="B1934">
        <v>9.0069099999999995</v>
      </c>
      <c r="C1934">
        <v>99.884604999999993</v>
      </c>
    </row>
    <row r="1935" spans="1:3" x14ac:dyDescent="0.25">
      <c r="A1935" t="s">
        <v>3292</v>
      </c>
      <c r="B1935">
        <v>6.8901703999999997</v>
      </c>
      <c r="C1935">
        <v>101.2671632</v>
      </c>
    </row>
    <row r="1936" spans="1:3" x14ac:dyDescent="0.25">
      <c r="A1936" t="s">
        <v>3574</v>
      </c>
      <c r="B1936">
        <v>12.931096200000001</v>
      </c>
      <c r="C1936">
        <v>100.9008401</v>
      </c>
    </row>
    <row r="1937" spans="1:3" x14ac:dyDescent="0.25">
      <c r="A1937" t="s">
        <v>3199</v>
      </c>
      <c r="B1937">
        <v>8.0935798999999999</v>
      </c>
      <c r="C1937">
        <v>98.315106400000005</v>
      </c>
    </row>
    <row r="1938" spans="1:3" x14ac:dyDescent="0.25">
      <c r="A1938" t="s">
        <v>3199</v>
      </c>
      <c r="B1938">
        <v>8.0935798999999999</v>
      </c>
      <c r="C1938">
        <v>98.315106400000005</v>
      </c>
    </row>
    <row r="1939" spans="1:3" x14ac:dyDescent="0.25">
      <c r="A1939" t="s">
        <v>3199</v>
      </c>
      <c r="B1939">
        <v>8.0935798999999999</v>
      </c>
      <c r="C1939">
        <v>98.315106400000005</v>
      </c>
    </row>
    <row r="1940" spans="1:3" x14ac:dyDescent="0.25">
      <c r="A1940" t="s">
        <v>3128</v>
      </c>
      <c r="B1940">
        <v>10.669815399999999</v>
      </c>
      <c r="C1940">
        <v>99.171037799999993</v>
      </c>
    </row>
    <row r="1941" spans="1:3" x14ac:dyDescent="0.25">
      <c r="A1941" t="s">
        <v>3478</v>
      </c>
      <c r="B1941">
        <v>13.466989999999999</v>
      </c>
      <c r="C1941">
        <v>100.10464</v>
      </c>
    </row>
    <row r="1942" spans="1:3" x14ac:dyDescent="0.25">
      <c r="A1942" t="s">
        <v>3478</v>
      </c>
      <c r="B1942">
        <v>13.332721299999999</v>
      </c>
      <c r="C1942">
        <v>100.97832510000001</v>
      </c>
    </row>
    <row r="1943" spans="1:3" x14ac:dyDescent="0.25">
      <c r="A1943" t="s">
        <v>3804</v>
      </c>
      <c r="B1943">
        <v>17.941930800000002</v>
      </c>
      <c r="C1943">
        <v>102.8596809</v>
      </c>
    </row>
    <row r="1944" spans="1:3" x14ac:dyDescent="0.25">
      <c r="A1944" t="s">
        <v>3592</v>
      </c>
      <c r="B1944">
        <v>12.6746249</v>
      </c>
      <c r="C1944">
        <v>100.90282999999999</v>
      </c>
    </row>
    <row r="1945" spans="1:3" x14ac:dyDescent="0.25">
      <c r="A1945" t="s">
        <v>3223</v>
      </c>
      <c r="B1945">
        <v>8.0428139999999999</v>
      </c>
      <c r="C1945">
        <v>98.836920000000006</v>
      </c>
    </row>
    <row r="1946" spans="1:3" x14ac:dyDescent="0.25">
      <c r="A1946" t="s">
        <v>3643</v>
      </c>
      <c r="B1946">
        <v>12.6030061</v>
      </c>
      <c r="C1946">
        <v>102.1346308</v>
      </c>
    </row>
    <row r="1947" spans="1:3" x14ac:dyDescent="0.25">
      <c r="A1947" t="s">
        <v>3656</v>
      </c>
      <c r="B1947">
        <v>12.4589097</v>
      </c>
      <c r="C1947">
        <v>102.2336837</v>
      </c>
    </row>
    <row r="1948" spans="1:3" x14ac:dyDescent="0.25">
      <c r="A1948" t="s">
        <v>3609</v>
      </c>
      <c r="B1948">
        <v>12.6881138</v>
      </c>
      <c r="C1948">
        <v>101.27439219999999</v>
      </c>
    </row>
    <row r="1949" spans="1:3" x14ac:dyDescent="0.25">
      <c r="A1949" t="s">
        <v>3636</v>
      </c>
      <c r="B1949">
        <v>12.750433900000001</v>
      </c>
      <c r="C1949">
        <v>101.73082839999999</v>
      </c>
    </row>
    <row r="1950" spans="1:3" x14ac:dyDescent="0.25">
      <c r="A1950" t="s">
        <v>3185</v>
      </c>
      <c r="B1950">
        <v>8.5837789999999998</v>
      </c>
      <c r="C1950">
        <v>98.254165999999998</v>
      </c>
    </row>
    <row r="1951" spans="1:3" x14ac:dyDescent="0.25">
      <c r="A1951" t="s">
        <v>3352</v>
      </c>
      <c r="B1951">
        <v>7.2085379999999999</v>
      </c>
      <c r="C1951">
        <v>100.55387</v>
      </c>
    </row>
    <row r="1952" spans="1:3" x14ac:dyDescent="0.25">
      <c r="A1952" t="s">
        <v>3352</v>
      </c>
      <c r="B1952">
        <v>7.2085379999999999</v>
      </c>
      <c r="C1952">
        <v>100.55387</v>
      </c>
    </row>
    <row r="1953" spans="1:3" x14ac:dyDescent="0.25">
      <c r="A1953" t="s">
        <v>3200</v>
      </c>
      <c r="B1953">
        <v>8.2117880000000003</v>
      </c>
      <c r="C1953">
        <v>98.363422</v>
      </c>
    </row>
    <row r="1954" spans="1:3" x14ac:dyDescent="0.25">
      <c r="A1954" t="s">
        <v>3200</v>
      </c>
      <c r="B1954">
        <v>8.2117880000000003</v>
      </c>
      <c r="C1954">
        <v>98.363422</v>
      </c>
    </row>
    <row r="1955" spans="1:3" x14ac:dyDescent="0.25">
      <c r="A1955" t="s">
        <v>3200</v>
      </c>
      <c r="B1955">
        <v>8.2117880000000003</v>
      </c>
      <c r="C1955">
        <v>98.363422</v>
      </c>
    </row>
    <row r="1956" spans="1:3" x14ac:dyDescent="0.25">
      <c r="A1956" t="s">
        <v>3173</v>
      </c>
      <c r="B1956">
        <v>9.2587220000000006</v>
      </c>
      <c r="C1956">
        <v>98.397812299999998</v>
      </c>
    </row>
    <row r="1957" spans="1:3" x14ac:dyDescent="0.25">
      <c r="A1957" t="s">
        <v>3648</v>
      </c>
      <c r="B1957">
        <v>12.4675861</v>
      </c>
      <c r="C1957">
        <v>102.1372465</v>
      </c>
    </row>
    <row r="1958" spans="1:3" x14ac:dyDescent="0.25">
      <c r="A1958" t="s">
        <v>3355</v>
      </c>
      <c r="B1958">
        <v>7.7633179999999999</v>
      </c>
      <c r="C1958">
        <v>100.371416</v>
      </c>
    </row>
    <row r="1959" spans="1:3" x14ac:dyDescent="0.25">
      <c r="A1959" t="s">
        <v>3424</v>
      </c>
      <c r="B1959">
        <v>10.6028892</v>
      </c>
      <c r="C1959">
        <v>99.272434099999998</v>
      </c>
    </row>
    <row r="1960" spans="1:3" x14ac:dyDescent="0.25">
      <c r="A1960" t="s">
        <v>3474</v>
      </c>
      <c r="B1960">
        <v>13.4014317</v>
      </c>
      <c r="C1960">
        <v>100.02477880000001</v>
      </c>
    </row>
    <row r="1961" spans="1:3" x14ac:dyDescent="0.25">
      <c r="A1961" t="s">
        <v>3423</v>
      </c>
      <c r="B1961">
        <v>10.571698</v>
      </c>
      <c r="C1961">
        <v>99.257533300000006</v>
      </c>
    </row>
    <row r="1962" spans="1:3" x14ac:dyDescent="0.25">
      <c r="A1962" t="s">
        <v>3299</v>
      </c>
      <c r="B1962">
        <v>6.9391647000000001</v>
      </c>
      <c r="C1962">
        <v>100.8015537</v>
      </c>
    </row>
    <row r="1963" spans="1:3" x14ac:dyDescent="0.25">
      <c r="A1963" t="s">
        <v>3528</v>
      </c>
      <c r="B1963">
        <v>13.374068299999999</v>
      </c>
      <c r="C1963">
        <v>100.987506</v>
      </c>
    </row>
    <row r="1964" spans="1:3" x14ac:dyDescent="0.25">
      <c r="A1964" t="s">
        <v>3227</v>
      </c>
      <c r="B1964">
        <v>8.0653693000000004</v>
      </c>
      <c r="C1964">
        <v>98.914248599999993</v>
      </c>
    </row>
    <row r="1965" spans="1:3" x14ac:dyDescent="0.25">
      <c r="A1965" t="s">
        <v>3489</v>
      </c>
      <c r="B1965">
        <v>13.6099426</v>
      </c>
      <c r="C1965">
        <v>100.51115040000001</v>
      </c>
    </row>
    <row r="1966" spans="1:3" x14ac:dyDescent="0.25">
      <c r="A1966" t="s">
        <v>3147</v>
      </c>
      <c r="B1966">
        <v>10.287642999999999</v>
      </c>
      <c r="C1966">
        <v>98.759103999999994</v>
      </c>
    </row>
    <row r="1967" spans="1:3" x14ac:dyDescent="0.25">
      <c r="A1967" t="s">
        <v>3371</v>
      </c>
      <c r="B1967">
        <v>8.5528711000000008</v>
      </c>
      <c r="C1967">
        <v>99.969228400000006</v>
      </c>
    </row>
    <row r="1968" spans="1:3" x14ac:dyDescent="0.25">
      <c r="A1968" t="s">
        <v>3610</v>
      </c>
      <c r="B1968">
        <v>12.6794042</v>
      </c>
      <c r="C1968">
        <v>101.28583</v>
      </c>
    </row>
    <row r="1969" spans="1:3" x14ac:dyDescent="0.25">
      <c r="A1969" t="s">
        <v>3970</v>
      </c>
      <c r="B1969">
        <v>20.413217499999998</v>
      </c>
      <c r="C1969">
        <v>99.885077800000005</v>
      </c>
    </row>
    <row r="1970" spans="1:3" x14ac:dyDescent="0.25">
      <c r="A1970" t="s">
        <v>3405</v>
      </c>
      <c r="B1970">
        <v>9.1910179000000003</v>
      </c>
      <c r="C1970">
        <v>99.258262099999996</v>
      </c>
    </row>
    <row r="1971" spans="1:3" x14ac:dyDescent="0.25">
      <c r="A1971" t="s">
        <v>3698</v>
      </c>
      <c r="B1971">
        <v>14.409522000000001</v>
      </c>
      <c r="C1971">
        <v>102.971875</v>
      </c>
    </row>
    <row r="1972" spans="1:3" x14ac:dyDescent="0.25">
      <c r="A1972" t="s">
        <v>3667</v>
      </c>
      <c r="B1972">
        <v>12.193792999999999</v>
      </c>
      <c r="C1972">
        <v>102.3761454</v>
      </c>
    </row>
    <row r="1973" spans="1:3" x14ac:dyDescent="0.25">
      <c r="A1973" t="s">
        <v>3667</v>
      </c>
      <c r="B1973">
        <v>12.193792999999999</v>
      </c>
      <c r="C1973">
        <v>102.3761454</v>
      </c>
    </row>
    <row r="1974" spans="1:3" x14ac:dyDescent="0.25">
      <c r="A1974" t="s">
        <v>3310</v>
      </c>
      <c r="B1974">
        <v>7.2092830000000001</v>
      </c>
      <c r="C1974">
        <v>100.55288299999999</v>
      </c>
    </row>
    <row r="1975" spans="1:3" x14ac:dyDescent="0.25">
      <c r="A1975" t="s">
        <v>3310</v>
      </c>
      <c r="B1975">
        <v>7.2092830000000001</v>
      </c>
      <c r="C1975">
        <v>100.55288299999999</v>
      </c>
    </row>
    <row r="1976" spans="1:3" x14ac:dyDescent="0.25">
      <c r="A1976" t="s">
        <v>3815</v>
      </c>
      <c r="B1976">
        <v>17.8162278</v>
      </c>
      <c r="C1976">
        <v>102.6386681</v>
      </c>
    </row>
    <row r="1977" spans="1:3" x14ac:dyDescent="0.25">
      <c r="A1977" t="s">
        <v>3721</v>
      </c>
      <c r="B1977">
        <v>14.5505289</v>
      </c>
      <c r="C1977">
        <v>104.6709486</v>
      </c>
    </row>
    <row r="1978" spans="1:3" x14ac:dyDescent="0.25">
      <c r="A1978" t="s">
        <v>3509</v>
      </c>
      <c r="B1978">
        <v>13.510232</v>
      </c>
      <c r="C1978">
        <v>100.809456</v>
      </c>
    </row>
    <row r="1979" spans="1:3" x14ac:dyDescent="0.25">
      <c r="A1979" t="s">
        <v>3713</v>
      </c>
      <c r="B1979">
        <v>14.621539</v>
      </c>
      <c r="C1979">
        <v>103.83644649999999</v>
      </c>
    </row>
    <row r="1980" spans="1:3" x14ac:dyDescent="0.25">
      <c r="A1980" t="s">
        <v>3435</v>
      </c>
      <c r="B1980">
        <v>11.8080745</v>
      </c>
      <c r="C1980">
        <v>99.796607399999999</v>
      </c>
    </row>
    <row r="1981" spans="1:3" x14ac:dyDescent="0.25">
      <c r="A1981" t="s">
        <v>4095</v>
      </c>
      <c r="B1981">
        <v>13.910786</v>
      </c>
      <c r="C1981">
        <v>99.203267999999994</v>
      </c>
    </row>
    <row r="1982" spans="1:3" x14ac:dyDescent="0.25">
      <c r="A1982" t="s">
        <v>4271</v>
      </c>
      <c r="B1982">
        <v>7.8826856999999997</v>
      </c>
      <c r="C1982">
        <v>98.2788903</v>
      </c>
    </row>
    <row r="1983" spans="1:3" x14ac:dyDescent="0.25">
      <c r="A1983" t="s">
        <v>4271</v>
      </c>
      <c r="B1983">
        <v>7.8826856999999997</v>
      </c>
      <c r="C1983">
        <v>98.2788903</v>
      </c>
    </row>
    <row r="1984" spans="1:3" x14ac:dyDescent="0.25">
      <c r="A1984" t="s">
        <v>3755</v>
      </c>
      <c r="B1984">
        <v>16.543765</v>
      </c>
      <c r="C1984">
        <v>104.728353</v>
      </c>
    </row>
    <row r="1985" spans="1:3" x14ac:dyDescent="0.25">
      <c r="A1985" t="s">
        <v>3467</v>
      </c>
      <c r="B1985">
        <v>13.3450056</v>
      </c>
      <c r="C1985">
        <v>99.872289699999996</v>
      </c>
    </row>
    <row r="1986" spans="1:3" x14ac:dyDescent="0.25">
      <c r="A1986" t="s">
        <v>4273</v>
      </c>
      <c r="B1986">
        <v>7.8808354999999999</v>
      </c>
      <c r="C1986">
        <v>98.293770800000004</v>
      </c>
    </row>
    <row r="1987" spans="1:3" x14ac:dyDescent="0.25">
      <c r="A1987" t="s">
        <v>4273</v>
      </c>
      <c r="B1987">
        <v>7.8808354999999999</v>
      </c>
      <c r="C1987">
        <v>98.293770800000004</v>
      </c>
    </row>
    <row r="1988" spans="1:3" x14ac:dyDescent="0.25">
      <c r="A1988" t="s">
        <v>3537</v>
      </c>
      <c r="B1988">
        <v>13.2869808</v>
      </c>
      <c r="C1988">
        <v>100.92128289999999</v>
      </c>
    </row>
    <row r="1989" spans="1:3" x14ac:dyDescent="0.25">
      <c r="A1989" t="s">
        <v>3692</v>
      </c>
      <c r="B1989">
        <v>14.090885399999999</v>
      </c>
      <c r="C1989">
        <v>102.6958805</v>
      </c>
    </row>
    <row r="1990" spans="1:3" x14ac:dyDescent="0.25">
      <c r="A1990" t="s">
        <v>3615</v>
      </c>
      <c r="B1990">
        <v>12.663038999999999</v>
      </c>
      <c r="C1990">
        <v>101.30240999999999</v>
      </c>
    </row>
    <row r="1991" spans="1:3" x14ac:dyDescent="0.25">
      <c r="A1991" t="s">
        <v>3658</v>
      </c>
      <c r="B1991">
        <v>12.4688987</v>
      </c>
      <c r="C1991">
        <v>102.19798900000001</v>
      </c>
    </row>
    <row r="1992" spans="1:3" x14ac:dyDescent="0.25">
      <c r="A1992" t="s">
        <v>3148</v>
      </c>
      <c r="B1992">
        <v>10.281668</v>
      </c>
      <c r="C1992">
        <v>98.757259000000005</v>
      </c>
    </row>
    <row r="1993" spans="1:3" x14ac:dyDescent="0.25">
      <c r="A1993" t="s">
        <v>3197</v>
      </c>
      <c r="B1993">
        <v>8.0216229000000006</v>
      </c>
      <c r="C1993">
        <v>98.334624899999994</v>
      </c>
    </row>
    <row r="1994" spans="1:3" x14ac:dyDescent="0.25">
      <c r="A1994" t="s">
        <v>3197</v>
      </c>
      <c r="B1994">
        <v>8.0216229000000006</v>
      </c>
      <c r="C1994">
        <v>98.334624899999994</v>
      </c>
    </row>
    <row r="1995" spans="1:3" x14ac:dyDescent="0.25">
      <c r="A1995" t="s">
        <v>3197</v>
      </c>
      <c r="B1995">
        <v>8.0216229000000006</v>
      </c>
      <c r="C1995">
        <v>98.334624899999994</v>
      </c>
    </row>
    <row r="1996" spans="1:3" x14ac:dyDescent="0.25">
      <c r="A1996" t="s">
        <v>3753</v>
      </c>
      <c r="B1996">
        <v>16.543096500000001</v>
      </c>
      <c r="C1996">
        <v>104.7292757</v>
      </c>
    </row>
    <row r="1997" spans="1:3" x14ac:dyDescent="0.25">
      <c r="A1997" t="s">
        <v>3430</v>
      </c>
      <c r="B1997">
        <v>11.4994117</v>
      </c>
      <c r="C1997">
        <v>99.620197000000005</v>
      </c>
    </row>
    <row r="1998" spans="1:3" x14ac:dyDescent="0.25">
      <c r="A1998" t="s">
        <v>3809</v>
      </c>
      <c r="B1998">
        <v>17.885807700000001</v>
      </c>
      <c r="C1998">
        <v>102.7515594</v>
      </c>
    </row>
    <row r="1999" spans="1:3" x14ac:dyDescent="0.25">
      <c r="A1999" t="s">
        <v>3752</v>
      </c>
      <c r="B1999">
        <v>16.542184599999999</v>
      </c>
      <c r="C1999">
        <v>104.71885260000001</v>
      </c>
    </row>
    <row r="2000" spans="1:3" x14ac:dyDescent="0.25">
      <c r="A2000" t="s">
        <v>3770</v>
      </c>
      <c r="B2000">
        <v>17.4010283</v>
      </c>
      <c r="C2000">
        <v>104.7875221</v>
      </c>
    </row>
    <row r="2001" spans="1:3" x14ac:dyDescent="0.25">
      <c r="A2001" t="s">
        <v>3811</v>
      </c>
      <c r="B2001">
        <v>17.8807735</v>
      </c>
      <c r="C2001">
        <v>102.73288220000001</v>
      </c>
    </row>
    <row r="2002" spans="1:3" x14ac:dyDescent="0.25">
      <c r="A2002" t="s">
        <v>3597</v>
      </c>
      <c r="B2002">
        <v>12.693305000000001</v>
      </c>
      <c r="C2002">
        <v>101.083224</v>
      </c>
    </row>
    <row r="2003" spans="1:3" x14ac:dyDescent="0.25">
      <c r="A2003" t="s">
        <v>4259</v>
      </c>
      <c r="B2003">
        <v>7.8808907000000001</v>
      </c>
      <c r="C2003">
        <v>98.293540800000002</v>
      </c>
    </row>
    <row r="2004" spans="1:3" x14ac:dyDescent="0.25">
      <c r="A2004" t="s">
        <v>4259</v>
      </c>
      <c r="B2004">
        <v>7.8808907000000001</v>
      </c>
      <c r="C2004">
        <v>98.293540800000002</v>
      </c>
    </row>
    <row r="2005" spans="1:3" x14ac:dyDescent="0.25">
      <c r="A2005" t="s">
        <v>3176</v>
      </c>
      <c r="B2005">
        <v>9.0708970000000004</v>
      </c>
      <c r="C2005">
        <v>98.418475999999998</v>
      </c>
    </row>
    <row r="2006" spans="1:3" x14ac:dyDescent="0.25">
      <c r="A2006" t="s">
        <v>3473</v>
      </c>
      <c r="B2006">
        <v>13.388116999999999</v>
      </c>
      <c r="C2006">
        <v>99.999463899999995</v>
      </c>
    </row>
    <row r="2007" spans="1:3" x14ac:dyDescent="0.25">
      <c r="A2007" t="s">
        <v>3208</v>
      </c>
      <c r="B2007">
        <v>8.4200707000000001</v>
      </c>
      <c r="C2007">
        <v>98.640954600000001</v>
      </c>
    </row>
    <row r="2008" spans="1:3" x14ac:dyDescent="0.25">
      <c r="A2008" t="s">
        <v>3393</v>
      </c>
      <c r="B2008">
        <v>9.3196016000000004</v>
      </c>
      <c r="C2008">
        <v>99.739880999999997</v>
      </c>
    </row>
    <row r="2009" spans="1:3" x14ac:dyDescent="0.25">
      <c r="A2009" t="s">
        <v>3587</v>
      </c>
      <c r="B2009">
        <v>12.732948</v>
      </c>
      <c r="C2009">
        <v>100.892132</v>
      </c>
    </row>
    <row r="2010" spans="1:3" x14ac:dyDescent="0.25">
      <c r="A2010" t="s">
        <v>3703</v>
      </c>
      <c r="B2010">
        <v>14.562132099999999</v>
      </c>
      <c r="C2010">
        <v>103.0869907</v>
      </c>
    </row>
    <row r="2011" spans="1:3" x14ac:dyDescent="0.25">
      <c r="A2011" t="s">
        <v>3703</v>
      </c>
      <c r="B2011">
        <v>20.218381000000001</v>
      </c>
      <c r="C2011">
        <v>99.941305299999996</v>
      </c>
    </row>
    <row r="2012" spans="1:3" x14ac:dyDescent="0.25">
      <c r="A2012" t="s">
        <v>4153</v>
      </c>
      <c r="B2012">
        <v>9.7112587000000001</v>
      </c>
      <c r="C2012">
        <v>99.989670899999993</v>
      </c>
    </row>
    <row r="2013" spans="1:3" x14ac:dyDescent="0.25">
      <c r="A2013" t="s">
        <v>3773</v>
      </c>
      <c r="B2013">
        <v>17.470128599999999</v>
      </c>
      <c r="C2013">
        <v>104.731979</v>
      </c>
    </row>
    <row r="2014" spans="1:3" x14ac:dyDescent="0.25">
      <c r="A2014" t="s">
        <v>3494</v>
      </c>
      <c r="B2014">
        <v>13.590869</v>
      </c>
      <c r="C2014">
        <v>100.60807800000001</v>
      </c>
    </row>
    <row r="2015" spans="1:3" x14ac:dyDescent="0.25">
      <c r="A2015" t="s">
        <v>3370</v>
      </c>
      <c r="B2015">
        <v>8.4524884999999994</v>
      </c>
      <c r="C2015">
        <v>100.0176566</v>
      </c>
    </row>
    <row r="2016" spans="1:3" x14ac:dyDescent="0.25">
      <c r="A2016" t="s">
        <v>3702</v>
      </c>
      <c r="B2016">
        <v>14.511295</v>
      </c>
      <c r="C2016">
        <v>103.24793320000001</v>
      </c>
    </row>
    <row r="2017" spans="1:3" x14ac:dyDescent="0.25">
      <c r="A2017" t="s">
        <v>4007</v>
      </c>
      <c r="B2017">
        <v>19.359990499999999</v>
      </c>
      <c r="C2017">
        <v>98.441870300000005</v>
      </c>
    </row>
    <row r="2018" spans="1:3" x14ac:dyDescent="0.25">
      <c r="A2018" t="s">
        <v>4015</v>
      </c>
      <c r="B2018">
        <v>19.291351200000001</v>
      </c>
      <c r="C2018">
        <v>97.959597200000005</v>
      </c>
    </row>
    <row r="2019" spans="1:3" x14ac:dyDescent="0.25">
      <c r="A2019" t="s">
        <v>3646</v>
      </c>
      <c r="B2019">
        <v>12.5231785</v>
      </c>
      <c r="C2019">
        <v>102.14342480000001</v>
      </c>
    </row>
    <row r="2020" spans="1:3" x14ac:dyDescent="0.25">
      <c r="A2020" t="s">
        <v>3599</v>
      </c>
      <c r="B2020">
        <v>12.7208817</v>
      </c>
      <c r="C2020">
        <v>101.1514241</v>
      </c>
    </row>
    <row r="2021" spans="1:3" x14ac:dyDescent="0.25">
      <c r="A2021" t="s">
        <v>3508</v>
      </c>
      <c r="B2021">
        <v>13.5059307</v>
      </c>
      <c r="C2021">
        <v>100.82713750000001</v>
      </c>
    </row>
    <row r="2022" spans="1:3" x14ac:dyDescent="0.25">
      <c r="A2022" t="s">
        <v>4286</v>
      </c>
      <c r="B2022">
        <v>7.9844178000000001</v>
      </c>
      <c r="C2022">
        <v>98.300256700000006</v>
      </c>
    </row>
    <row r="2023" spans="1:3" x14ac:dyDescent="0.25">
      <c r="A2023" t="s">
        <v>3438</v>
      </c>
      <c r="B2023">
        <v>12.3780354</v>
      </c>
      <c r="C2023">
        <v>99.891192200000006</v>
      </c>
    </row>
    <row r="2024" spans="1:3" x14ac:dyDescent="0.25">
      <c r="A2024" t="s">
        <v>3379</v>
      </c>
      <c r="B2024">
        <v>8.9075430000000004</v>
      </c>
      <c r="C2024">
        <v>99.900397999999996</v>
      </c>
    </row>
    <row r="2025" spans="1:3" x14ac:dyDescent="0.25">
      <c r="A2025" t="s">
        <v>3591</v>
      </c>
      <c r="B2025">
        <v>12.669419599999999</v>
      </c>
      <c r="C2025">
        <v>100.9126747</v>
      </c>
    </row>
    <row r="2026" spans="1:3" x14ac:dyDescent="0.25">
      <c r="A2026" t="s">
        <v>4236</v>
      </c>
      <c r="B2026">
        <v>7.9435510000000003</v>
      </c>
      <c r="C2026">
        <v>98.394238000000001</v>
      </c>
    </row>
    <row r="2027" spans="1:3" x14ac:dyDescent="0.25">
      <c r="A2027" t="s">
        <v>3730</v>
      </c>
      <c r="B2027">
        <v>15.210857300000001</v>
      </c>
      <c r="C2027">
        <v>105.455022</v>
      </c>
    </row>
    <row r="2028" spans="1:3" x14ac:dyDescent="0.25">
      <c r="A2028" t="s">
        <v>3683</v>
      </c>
      <c r="B2028">
        <v>13.224748699999999</v>
      </c>
      <c r="C2028">
        <v>102.3121058</v>
      </c>
    </row>
    <row r="2029" spans="1:3" x14ac:dyDescent="0.25">
      <c r="A2029" t="s">
        <v>3652</v>
      </c>
      <c r="B2029">
        <v>12.2596337</v>
      </c>
      <c r="C2029">
        <v>102.2884554</v>
      </c>
    </row>
    <row r="2030" spans="1:3" x14ac:dyDescent="0.25">
      <c r="A2030" t="s">
        <v>3652</v>
      </c>
      <c r="B2030">
        <v>12.2596337</v>
      </c>
      <c r="C2030">
        <v>102.2884554</v>
      </c>
    </row>
    <row r="2031" spans="1:3" x14ac:dyDescent="0.25">
      <c r="A2031" t="s">
        <v>3194</v>
      </c>
      <c r="B2031">
        <v>8.2740620000000007</v>
      </c>
      <c r="C2031">
        <v>98.304385999999994</v>
      </c>
    </row>
    <row r="2032" spans="1:3" x14ac:dyDescent="0.25">
      <c r="A2032" t="s">
        <v>3594</v>
      </c>
      <c r="B2032">
        <v>12.7467846</v>
      </c>
      <c r="C2032">
        <v>101.0988011</v>
      </c>
    </row>
    <row r="2033" spans="1:3" x14ac:dyDescent="0.25">
      <c r="A2033" t="s">
        <v>3779</v>
      </c>
      <c r="B2033">
        <v>17.9476473</v>
      </c>
      <c r="C2033">
        <v>104.2281124</v>
      </c>
    </row>
    <row r="2034" spans="1:3" x14ac:dyDescent="0.25">
      <c r="A2034" t="s">
        <v>3487</v>
      </c>
      <c r="B2034">
        <v>13.7274254</v>
      </c>
      <c r="C2034">
        <v>100.4973403</v>
      </c>
    </row>
    <row r="2035" spans="1:3" x14ac:dyDescent="0.25">
      <c r="A2035" t="s">
        <v>3146</v>
      </c>
      <c r="B2035">
        <v>10.2873891</v>
      </c>
      <c r="C2035">
        <v>98.759748000000002</v>
      </c>
    </row>
    <row r="2036" spans="1:3" x14ac:dyDescent="0.25">
      <c r="A2036" t="s">
        <v>3384</v>
      </c>
      <c r="B2036">
        <v>8.9965693000000009</v>
      </c>
      <c r="C2036">
        <v>99.888998000000001</v>
      </c>
    </row>
    <row r="2037" spans="1:3" x14ac:dyDescent="0.25">
      <c r="A2037" t="s">
        <v>3181</v>
      </c>
      <c r="B2037">
        <v>8.6900423999999994</v>
      </c>
      <c r="C2037">
        <v>98.252553199999994</v>
      </c>
    </row>
    <row r="2038" spans="1:3" x14ac:dyDescent="0.25">
      <c r="A2038" t="s">
        <v>3766</v>
      </c>
      <c r="B2038">
        <v>17.395645999999999</v>
      </c>
      <c r="C2038">
        <v>104.779782</v>
      </c>
    </row>
    <row r="2039" spans="1:3" x14ac:dyDescent="0.25">
      <c r="A2039" t="s">
        <v>3308</v>
      </c>
      <c r="B2039">
        <v>7.2020862000000001</v>
      </c>
      <c r="C2039">
        <v>100.591634</v>
      </c>
    </row>
    <row r="2040" spans="1:3" x14ac:dyDescent="0.25">
      <c r="A2040" t="s">
        <v>3354</v>
      </c>
      <c r="B2040">
        <v>7.7656587999999998</v>
      </c>
      <c r="C2040">
        <v>100.35756050000001</v>
      </c>
    </row>
    <row r="2041" spans="1:3" x14ac:dyDescent="0.25">
      <c r="A2041" t="s">
        <v>3217</v>
      </c>
      <c r="B2041">
        <v>8.0525053</v>
      </c>
      <c r="C2041">
        <v>98.766968500000004</v>
      </c>
    </row>
    <row r="2042" spans="1:3" x14ac:dyDescent="0.25">
      <c r="A2042" t="s">
        <v>3119</v>
      </c>
      <c r="B2042">
        <v>11.342045600000001</v>
      </c>
      <c r="C2042">
        <v>99.537997300000001</v>
      </c>
    </row>
    <row r="2043" spans="1:3" x14ac:dyDescent="0.25">
      <c r="A2043" t="s">
        <v>3119</v>
      </c>
      <c r="B2043">
        <v>11.342045600000001</v>
      </c>
      <c r="C2043">
        <v>99.537997300000001</v>
      </c>
    </row>
    <row r="2044" spans="1:3" x14ac:dyDescent="0.25">
      <c r="A2044" t="s">
        <v>3595</v>
      </c>
      <c r="B2044">
        <v>12.664413</v>
      </c>
      <c r="C2044">
        <v>101.037234</v>
      </c>
    </row>
    <row r="2045" spans="1:3" x14ac:dyDescent="0.25">
      <c r="A2045" t="s">
        <v>4302</v>
      </c>
      <c r="B2045">
        <v>8.1363626</v>
      </c>
      <c r="C2045">
        <v>98.605068000000003</v>
      </c>
    </row>
    <row r="2046" spans="1:3" x14ac:dyDescent="0.25">
      <c r="A2046" t="s">
        <v>3281</v>
      </c>
      <c r="B2046">
        <v>6.1549524</v>
      </c>
      <c r="C2046">
        <v>101.19049080000001</v>
      </c>
    </row>
    <row r="2047" spans="1:3" x14ac:dyDescent="0.25">
      <c r="A2047" t="s">
        <v>3281</v>
      </c>
      <c r="B2047">
        <v>12.535015</v>
      </c>
      <c r="C2047">
        <v>99.949752200000006</v>
      </c>
    </row>
    <row r="2048" spans="1:3" x14ac:dyDescent="0.25">
      <c r="A2048" t="s">
        <v>4059</v>
      </c>
      <c r="B2048">
        <v>16.691801699999999</v>
      </c>
      <c r="C2048">
        <v>98.575434999999999</v>
      </c>
    </row>
    <row r="2049" spans="1:3" x14ac:dyDescent="0.25">
      <c r="A2049" t="s">
        <v>3281</v>
      </c>
      <c r="B2049">
        <v>9.7720362000000005</v>
      </c>
      <c r="C2049">
        <v>100.0068776</v>
      </c>
    </row>
    <row r="2050" spans="1:3" x14ac:dyDescent="0.25">
      <c r="A2050" t="s">
        <v>3281</v>
      </c>
      <c r="B2050">
        <v>8.1368661000000007</v>
      </c>
      <c r="C2050">
        <v>98.624440199999995</v>
      </c>
    </row>
    <row r="2051" spans="1:3" x14ac:dyDescent="0.25">
      <c r="A2051" t="s">
        <v>3281</v>
      </c>
      <c r="B2051">
        <v>11.6659024</v>
      </c>
      <c r="C2051">
        <v>102.54807820000001</v>
      </c>
    </row>
    <row r="2052" spans="1:3" x14ac:dyDescent="0.25">
      <c r="A2052" t="s">
        <v>3281</v>
      </c>
      <c r="B2052">
        <v>11.658911</v>
      </c>
      <c r="C2052">
        <v>102.539405</v>
      </c>
    </row>
    <row r="2053" spans="1:3" x14ac:dyDescent="0.25">
      <c r="A2053" t="s">
        <v>3349</v>
      </c>
      <c r="B2053">
        <v>7.3963330000000003</v>
      </c>
      <c r="C2053">
        <v>100.466545</v>
      </c>
    </row>
    <row r="2054" spans="1:3" x14ac:dyDescent="0.25">
      <c r="A2054" t="s">
        <v>3437</v>
      </c>
      <c r="B2054">
        <v>12.347602999999999</v>
      </c>
      <c r="C2054">
        <v>99.987096600000001</v>
      </c>
    </row>
    <row r="2055" spans="1:3" x14ac:dyDescent="0.25">
      <c r="A2055" t="s">
        <v>551</v>
      </c>
      <c r="B2055">
        <v>12.572661</v>
      </c>
      <c r="C2055">
        <v>99.875463999999994</v>
      </c>
    </row>
    <row r="2056" spans="1:3" x14ac:dyDescent="0.25">
      <c r="A2056" t="s">
        <v>551</v>
      </c>
      <c r="B2056">
        <v>8.0249410999999995</v>
      </c>
      <c r="C2056">
        <v>98.333470800000001</v>
      </c>
    </row>
    <row r="2057" spans="1:3" x14ac:dyDescent="0.25">
      <c r="A2057" t="s">
        <v>551</v>
      </c>
      <c r="B2057">
        <v>8.0249410999999995</v>
      </c>
      <c r="C2057">
        <v>98.333470800000001</v>
      </c>
    </row>
    <row r="2058" spans="1:3" x14ac:dyDescent="0.25">
      <c r="A2058" t="s">
        <v>551</v>
      </c>
      <c r="B2058">
        <v>8.4275079999999996</v>
      </c>
      <c r="C2058">
        <v>98.645304999999993</v>
      </c>
    </row>
    <row r="2059" spans="1:3" x14ac:dyDescent="0.25">
      <c r="A2059" t="s">
        <v>551</v>
      </c>
      <c r="B2059">
        <v>7.6776207000000003</v>
      </c>
      <c r="C2059">
        <v>99.088561999999996</v>
      </c>
    </row>
    <row r="2060" spans="1:3" x14ac:dyDescent="0.25">
      <c r="A2060" t="s">
        <v>551</v>
      </c>
      <c r="B2060">
        <v>7.1876170000000004</v>
      </c>
      <c r="C2060">
        <v>100.592635</v>
      </c>
    </row>
    <row r="2061" spans="1:3" x14ac:dyDescent="0.25">
      <c r="A2061" t="s">
        <v>551</v>
      </c>
      <c r="B2061">
        <v>7.1916507999999997</v>
      </c>
      <c r="C2061">
        <v>100.35652899999999</v>
      </c>
    </row>
    <row r="2062" spans="1:3" x14ac:dyDescent="0.25">
      <c r="A2062" t="s">
        <v>551</v>
      </c>
      <c r="B2062">
        <v>7.2220157</v>
      </c>
      <c r="C2062">
        <v>100.37325800000001</v>
      </c>
    </row>
    <row r="2063" spans="1:3" x14ac:dyDescent="0.25">
      <c r="A2063" t="s">
        <v>551</v>
      </c>
      <c r="B2063">
        <v>7.6675630000000004</v>
      </c>
      <c r="C2063">
        <v>100.120777</v>
      </c>
    </row>
    <row r="2064" spans="1:3" x14ac:dyDescent="0.25">
      <c r="A2064" t="s">
        <v>551</v>
      </c>
      <c r="B2064">
        <v>7.8013459999999997</v>
      </c>
      <c r="C2064">
        <v>100.288696</v>
      </c>
    </row>
    <row r="2065" spans="1:3" x14ac:dyDescent="0.25">
      <c r="A2065" t="s">
        <v>551</v>
      </c>
      <c r="B2065">
        <v>7.6012469999999999</v>
      </c>
      <c r="C2065">
        <v>100.323949</v>
      </c>
    </row>
    <row r="2066" spans="1:3" x14ac:dyDescent="0.25">
      <c r="A2066" t="s">
        <v>551</v>
      </c>
      <c r="B2066">
        <v>12.572661</v>
      </c>
      <c r="C2066">
        <v>99.875463999999994</v>
      </c>
    </row>
    <row r="2067" spans="1:3" x14ac:dyDescent="0.25">
      <c r="A2067" t="s">
        <v>551</v>
      </c>
      <c r="B2067">
        <v>12.949698700000001</v>
      </c>
      <c r="C2067">
        <v>100.8998094</v>
      </c>
    </row>
    <row r="2068" spans="1:3" x14ac:dyDescent="0.25">
      <c r="A2068" t="s">
        <v>551</v>
      </c>
      <c r="B2068">
        <v>18.364194300000001</v>
      </c>
      <c r="C2068">
        <v>103.64914159999999</v>
      </c>
    </row>
    <row r="2069" spans="1:3" x14ac:dyDescent="0.25">
      <c r="A2069" t="s">
        <v>551</v>
      </c>
      <c r="B2069">
        <v>9.4434430000000003</v>
      </c>
      <c r="C2069">
        <v>100.02181400000001</v>
      </c>
    </row>
    <row r="2070" spans="1:3" x14ac:dyDescent="0.25">
      <c r="A2070" t="s">
        <v>551</v>
      </c>
      <c r="B2070">
        <v>8.0249410999999995</v>
      </c>
      <c r="C2070">
        <v>98.333470800000001</v>
      </c>
    </row>
    <row r="2071" spans="1:3" x14ac:dyDescent="0.25">
      <c r="A2071" t="s">
        <v>551</v>
      </c>
      <c r="B2071">
        <v>7.9975810000000003</v>
      </c>
      <c r="C2071">
        <v>98.391030000000001</v>
      </c>
    </row>
    <row r="2072" spans="1:3" x14ac:dyDescent="0.25">
      <c r="A2072" t="s">
        <v>551</v>
      </c>
      <c r="B2072">
        <v>7.7808494000000001</v>
      </c>
      <c r="C2072">
        <v>98.328970900000002</v>
      </c>
    </row>
    <row r="2073" spans="1:3" x14ac:dyDescent="0.25">
      <c r="A2073" t="s">
        <v>551</v>
      </c>
      <c r="B2073">
        <v>8.0249410999999995</v>
      </c>
      <c r="C2073">
        <v>98.333470800000001</v>
      </c>
    </row>
    <row r="2074" spans="1:3" x14ac:dyDescent="0.25">
      <c r="A2074" t="s">
        <v>3454</v>
      </c>
      <c r="B2074">
        <v>12.9344073</v>
      </c>
      <c r="C2074">
        <v>100.0250431</v>
      </c>
    </row>
    <row r="2075" spans="1:3" x14ac:dyDescent="0.25">
      <c r="A2075" t="s">
        <v>3341</v>
      </c>
      <c r="B2075">
        <v>7.8098687</v>
      </c>
      <c r="C2075">
        <v>100.0411481</v>
      </c>
    </row>
    <row r="2076" spans="1:3" x14ac:dyDescent="0.25">
      <c r="A2076" t="s">
        <v>3324</v>
      </c>
      <c r="B2076">
        <v>7.2633666999999997</v>
      </c>
      <c r="C2076">
        <v>100.33012119999999</v>
      </c>
    </row>
    <row r="2077" spans="1:3" x14ac:dyDescent="0.25">
      <c r="A2077" t="s">
        <v>3204</v>
      </c>
      <c r="B2077">
        <v>8.1865777000000008</v>
      </c>
      <c r="C2077">
        <v>98.4073949</v>
      </c>
    </row>
    <row r="2078" spans="1:3" x14ac:dyDescent="0.25">
      <c r="A2078" t="s">
        <v>3290</v>
      </c>
      <c r="B2078">
        <v>6.8521923999999999</v>
      </c>
      <c r="C2078">
        <v>101.25237509999999</v>
      </c>
    </row>
    <row r="2079" spans="1:3" x14ac:dyDescent="0.25">
      <c r="A2079" t="s">
        <v>3428</v>
      </c>
      <c r="B2079">
        <v>11.4868585</v>
      </c>
      <c r="C2079">
        <v>99.601835500000007</v>
      </c>
    </row>
    <row r="2080" spans="1:3" x14ac:dyDescent="0.25">
      <c r="A2080" t="s">
        <v>4055</v>
      </c>
      <c r="B2080">
        <v>16.6932449</v>
      </c>
      <c r="C2080">
        <v>98.514316399999998</v>
      </c>
    </row>
    <row r="2081" spans="1:3" x14ac:dyDescent="0.25">
      <c r="A2081" t="s">
        <v>3617</v>
      </c>
      <c r="B2081">
        <v>12.649937400000001</v>
      </c>
      <c r="C2081">
        <v>101.34174760000001</v>
      </c>
    </row>
    <row r="2082" spans="1:3" x14ac:dyDescent="0.25">
      <c r="A2082" t="s">
        <v>3162</v>
      </c>
      <c r="B2082">
        <v>9.966367</v>
      </c>
      <c r="C2082">
        <v>98.640799000000001</v>
      </c>
    </row>
    <row r="2083" spans="1:3" x14ac:dyDescent="0.25">
      <c r="A2083" t="s">
        <v>3813</v>
      </c>
      <c r="B2083">
        <v>17.839145200000001</v>
      </c>
      <c r="C2083">
        <v>102.6865356</v>
      </c>
    </row>
    <row r="2084" spans="1:3" x14ac:dyDescent="0.25">
      <c r="A2084" t="s">
        <v>3381</v>
      </c>
      <c r="B2084">
        <v>8.8847921000000003</v>
      </c>
      <c r="C2084">
        <v>99.909862099999998</v>
      </c>
    </row>
    <row r="2085" spans="1:3" x14ac:dyDescent="0.25">
      <c r="A2085" t="s">
        <v>3268</v>
      </c>
      <c r="B2085">
        <v>6.8604938999999998</v>
      </c>
      <c r="C2085">
        <v>99.721676000000002</v>
      </c>
    </row>
    <row r="2086" spans="1:3" x14ac:dyDescent="0.25">
      <c r="A2086" t="s">
        <v>3230</v>
      </c>
      <c r="B2086">
        <v>8.1024940000000001</v>
      </c>
      <c r="C2086">
        <v>98.911102</v>
      </c>
    </row>
    <row r="2087" spans="1:3" x14ac:dyDescent="0.25">
      <c r="A2087" t="s">
        <v>3154</v>
      </c>
      <c r="B2087">
        <v>10.001860000000001</v>
      </c>
      <c r="C2087">
        <v>98.649082000000007</v>
      </c>
    </row>
    <row r="2088" spans="1:3" x14ac:dyDescent="0.25">
      <c r="A2088" t="s">
        <v>3655</v>
      </c>
      <c r="B2088">
        <v>12.454094</v>
      </c>
      <c r="C2088">
        <v>102.229015</v>
      </c>
    </row>
    <row r="2089" spans="1:3" x14ac:dyDescent="0.25">
      <c r="A2089" t="s">
        <v>326</v>
      </c>
      <c r="B2089">
        <v>8.5968593000000002</v>
      </c>
      <c r="C2089">
        <v>98.256479999999996</v>
      </c>
    </row>
    <row r="2090" spans="1:3" x14ac:dyDescent="0.25">
      <c r="A2090" t="s">
        <v>3215</v>
      </c>
      <c r="B2090">
        <v>8.1023466000000006</v>
      </c>
      <c r="C2090">
        <v>98.895628700000003</v>
      </c>
    </row>
    <row r="2091" spans="1:3" x14ac:dyDescent="0.25">
      <c r="A2091" t="s">
        <v>3203</v>
      </c>
      <c r="B2091">
        <v>8.1871933000000006</v>
      </c>
      <c r="C2091">
        <v>98.407349100000005</v>
      </c>
    </row>
    <row r="2092" spans="1:3" x14ac:dyDescent="0.25">
      <c r="A2092" t="s">
        <v>3203</v>
      </c>
      <c r="B2092">
        <v>8.1871933000000006</v>
      </c>
      <c r="C2092">
        <v>98.407349100000005</v>
      </c>
    </row>
    <row r="2093" spans="1:3" x14ac:dyDescent="0.25">
      <c r="A2093" t="s">
        <v>3363</v>
      </c>
      <c r="B2093">
        <v>8.1518821999999993</v>
      </c>
      <c r="C2093">
        <v>100.13131319999999</v>
      </c>
    </row>
    <row r="2094" spans="1:3" x14ac:dyDescent="0.25">
      <c r="A2094" t="s">
        <v>3163</v>
      </c>
      <c r="B2094">
        <v>9.9141309999999994</v>
      </c>
      <c r="C2094">
        <v>98.627139999999997</v>
      </c>
    </row>
    <row r="2095" spans="1:3" x14ac:dyDescent="0.25">
      <c r="A2095" t="s">
        <v>3625</v>
      </c>
      <c r="B2095">
        <v>12.628641</v>
      </c>
      <c r="C2095">
        <v>101.44136399999999</v>
      </c>
    </row>
    <row r="2096" spans="1:3" x14ac:dyDescent="0.25">
      <c r="A2096" t="s">
        <v>3771</v>
      </c>
      <c r="B2096">
        <v>17.397047199999999</v>
      </c>
      <c r="C2096">
        <v>104.7873055</v>
      </c>
    </row>
    <row r="2097" spans="1:3" x14ac:dyDescent="0.25">
      <c r="A2097" t="s">
        <v>3540</v>
      </c>
      <c r="B2097">
        <v>13.2790467</v>
      </c>
      <c r="C2097">
        <v>100.93870680000001</v>
      </c>
    </row>
    <row r="2098" spans="1:3" x14ac:dyDescent="0.25">
      <c r="A2098" t="s">
        <v>3863</v>
      </c>
      <c r="B2098">
        <v>17.6233133</v>
      </c>
      <c r="C2098">
        <v>101.43219190000001</v>
      </c>
    </row>
    <row r="2099" spans="1:3" x14ac:dyDescent="0.25">
      <c r="A2099" t="s">
        <v>4223</v>
      </c>
      <c r="B2099">
        <v>7.9508340000000004</v>
      </c>
      <c r="C2099">
        <v>98.286449099999999</v>
      </c>
    </row>
    <row r="2100" spans="1:3" x14ac:dyDescent="0.25">
      <c r="A2100" t="s">
        <v>4223</v>
      </c>
      <c r="B2100">
        <v>7.9508340000000004</v>
      </c>
      <c r="C2100">
        <v>98.286449099999999</v>
      </c>
    </row>
    <row r="2101" spans="1:3" x14ac:dyDescent="0.25">
      <c r="A2101" t="s">
        <v>3669</v>
      </c>
      <c r="B2101">
        <v>12.1886093</v>
      </c>
      <c r="C2101">
        <v>102.3857112</v>
      </c>
    </row>
    <row r="2102" spans="1:3" x14ac:dyDescent="0.25">
      <c r="A2102" t="s">
        <v>3525</v>
      </c>
      <c r="B2102">
        <v>13.382344399999999</v>
      </c>
      <c r="C2102">
        <v>100.987634</v>
      </c>
    </row>
    <row r="2103" spans="1:3" x14ac:dyDescent="0.25">
      <c r="A2103" t="s">
        <v>3812</v>
      </c>
      <c r="B2103">
        <v>17.8583043</v>
      </c>
      <c r="C2103">
        <v>102.68988179999999</v>
      </c>
    </row>
    <row r="2104" spans="1:3" x14ac:dyDescent="0.25">
      <c r="A2104" t="s">
        <v>3754</v>
      </c>
      <c r="B2104">
        <v>16.5392069</v>
      </c>
      <c r="C2104">
        <v>104.7168539</v>
      </c>
    </row>
    <row r="2105" spans="1:3" x14ac:dyDescent="0.25">
      <c r="A2105" t="s">
        <v>3359</v>
      </c>
      <c r="B2105">
        <v>7.8584719999999999</v>
      </c>
      <c r="C2105">
        <v>100.32154800000001</v>
      </c>
    </row>
    <row r="2106" spans="1:3" x14ac:dyDescent="0.25">
      <c r="A2106" t="s">
        <v>4175</v>
      </c>
      <c r="B2106">
        <v>9.5326623000000001</v>
      </c>
      <c r="C2106">
        <v>100.06499340000001</v>
      </c>
    </row>
    <row r="2107" spans="1:3" x14ac:dyDescent="0.25">
      <c r="A2107" t="s">
        <v>4184</v>
      </c>
      <c r="B2107">
        <v>9.5325156</v>
      </c>
      <c r="C2107">
        <v>100.0649422</v>
      </c>
    </row>
    <row r="2108" spans="1:3" x14ac:dyDescent="0.25">
      <c r="A2108" t="s">
        <v>3552</v>
      </c>
      <c r="B2108">
        <v>13.102884</v>
      </c>
      <c r="C2108">
        <v>100.9086198</v>
      </c>
    </row>
    <row r="2109" spans="1:3" x14ac:dyDescent="0.25">
      <c r="A2109" t="s">
        <v>3472</v>
      </c>
      <c r="B2109">
        <v>13.4198021</v>
      </c>
      <c r="C2109">
        <v>100.0319764</v>
      </c>
    </row>
    <row r="2110" spans="1:3" x14ac:dyDescent="0.25">
      <c r="A2110" t="s">
        <v>3564</v>
      </c>
      <c r="B2110">
        <v>12.9829442</v>
      </c>
      <c r="C2110">
        <v>100.91928059999999</v>
      </c>
    </row>
    <row r="2111" spans="1:3" x14ac:dyDescent="0.25">
      <c r="A2111" t="s">
        <v>3551</v>
      </c>
      <c r="B2111">
        <v>13.1007435</v>
      </c>
      <c r="C2111">
        <v>100.90350720000001</v>
      </c>
    </row>
    <row r="2112" spans="1:3" x14ac:dyDescent="0.25">
      <c r="A2112" t="s">
        <v>3604</v>
      </c>
      <c r="B2112">
        <v>12.691783300000001</v>
      </c>
      <c r="C2112">
        <v>101.2034833</v>
      </c>
    </row>
    <row r="2113" spans="1:3" x14ac:dyDescent="0.25">
      <c r="A2113" t="s">
        <v>3561</v>
      </c>
      <c r="B2113">
        <v>12.9877696</v>
      </c>
      <c r="C2113">
        <v>100.944723</v>
      </c>
    </row>
    <row r="2114" spans="1:3" x14ac:dyDescent="0.25">
      <c r="A2114" t="s">
        <v>3108</v>
      </c>
      <c r="B2114">
        <v>12.1025863</v>
      </c>
      <c r="C2114">
        <v>99.852767600000007</v>
      </c>
    </row>
    <row r="2115" spans="1:3" x14ac:dyDescent="0.25">
      <c r="A2115" t="s">
        <v>3108</v>
      </c>
      <c r="B2115">
        <v>10.182651699999999</v>
      </c>
      <c r="C2115">
        <v>99.096161499999994</v>
      </c>
    </row>
    <row r="2116" spans="1:3" x14ac:dyDescent="0.25">
      <c r="A2116" t="s">
        <v>3108</v>
      </c>
      <c r="B2116">
        <v>12.1025863</v>
      </c>
      <c r="C2116">
        <v>99.852767600000007</v>
      </c>
    </row>
    <row r="2117" spans="1:3" x14ac:dyDescent="0.25">
      <c r="A2117" t="s">
        <v>3108</v>
      </c>
      <c r="B2117">
        <v>13.4337222</v>
      </c>
      <c r="C2117">
        <v>100.0547007</v>
      </c>
    </row>
    <row r="2118" spans="1:3" x14ac:dyDescent="0.25">
      <c r="A2118" t="s">
        <v>3108</v>
      </c>
      <c r="B2118">
        <v>13.394565800000001</v>
      </c>
      <c r="C2118">
        <v>101.0084567</v>
      </c>
    </row>
    <row r="2119" spans="1:3" x14ac:dyDescent="0.25">
      <c r="A2119" t="s">
        <v>3108</v>
      </c>
      <c r="B2119">
        <v>12.3787497</v>
      </c>
      <c r="C2119">
        <v>102.3784315</v>
      </c>
    </row>
    <row r="2120" spans="1:3" x14ac:dyDescent="0.25">
      <c r="A2120" t="s">
        <v>3150</v>
      </c>
      <c r="B2120">
        <v>10.2005728</v>
      </c>
      <c r="C2120">
        <v>98.726007699999997</v>
      </c>
    </row>
    <row r="2121" spans="1:3" x14ac:dyDescent="0.25">
      <c r="A2121" t="s">
        <v>3409</v>
      </c>
      <c r="B2121">
        <v>9.3208991999999995</v>
      </c>
      <c r="C2121">
        <v>99.128207000000003</v>
      </c>
    </row>
    <row r="2122" spans="1:3" x14ac:dyDescent="0.25">
      <c r="A2122" t="s">
        <v>3860</v>
      </c>
      <c r="B2122">
        <v>17.627046</v>
      </c>
      <c r="C2122">
        <v>101.4234409</v>
      </c>
    </row>
    <row r="2123" spans="1:3" x14ac:dyDescent="0.25">
      <c r="A2123" t="s">
        <v>4194</v>
      </c>
      <c r="B2123">
        <v>9.5598387999999996</v>
      </c>
      <c r="C2123">
        <v>100.0000076</v>
      </c>
    </row>
    <row r="2124" spans="1:3" x14ac:dyDescent="0.25">
      <c r="A2124" t="s">
        <v>3531</v>
      </c>
      <c r="B2124">
        <v>13.342154799999999</v>
      </c>
      <c r="C2124">
        <v>100.9745733</v>
      </c>
    </row>
    <row r="2125" spans="1:3" x14ac:dyDescent="0.25">
      <c r="A2125" t="s">
        <v>3718</v>
      </c>
      <c r="B2125">
        <v>14.682887300000001</v>
      </c>
      <c r="C2125">
        <v>104.35601990000001</v>
      </c>
    </row>
    <row r="2126" spans="1:3" x14ac:dyDescent="0.25">
      <c r="A2126" t="s">
        <v>3826</v>
      </c>
      <c r="B2126">
        <v>18.06109</v>
      </c>
      <c r="C2126">
        <v>102.2661355</v>
      </c>
    </row>
    <row r="2127" spans="1:3" x14ac:dyDescent="0.25">
      <c r="A2127" t="s">
        <v>3846</v>
      </c>
      <c r="B2127">
        <v>17.800657600000001</v>
      </c>
      <c r="C2127">
        <v>101.9460626</v>
      </c>
    </row>
    <row r="2128" spans="1:3" x14ac:dyDescent="0.25">
      <c r="A2128" t="s">
        <v>3534</v>
      </c>
      <c r="B2128">
        <v>13.337596899999999</v>
      </c>
      <c r="C2128">
        <v>100.92934390000001</v>
      </c>
    </row>
    <row r="2129" spans="1:3" x14ac:dyDescent="0.25">
      <c r="A2129" t="s">
        <v>3893</v>
      </c>
      <c r="B2129">
        <v>18.7885095</v>
      </c>
      <c r="C2129">
        <v>100.7774009</v>
      </c>
    </row>
    <row r="2130" spans="1:3" x14ac:dyDescent="0.25">
      <c r="A2130" t="s">
        <v>3901</v>
      </c>
      <c r="B2130">
        <v>19.3009664</v>
      </c>
      <c r="C2130">
        <v>100.8598918</v>
      </c>
    </row>
    <row r="2131" spans="1:3" x14ac:dyDescent="0.25">
      <c r="A2131" t="s">
        <v>4019</v>
      </c>
      <c r="B2131">
        <v>17.451542</v>
      </c>
      <c r="C2131">
        <v>98.178635</v>
      </c>
    </row>
    <row r="2132" spans="1:3" x14ac:dyDescent="0.25">
      <c r="A2132" t="s">
        <v>3772</v>
      </c>
      <c r="B2132">
        <v>17.4395734</v>
      </c>
      <c r="C2132">
        <v>104.75254270000001</v>
      </c>
    </row>
    <row r="2133" spans="1:3" x14ac:dyDescent="0.25">
      <c r="A2133" t="s">
        <v>3769</v>
      </c>
      <c r="B2133">
        <v>17.3741947</v>
      </c>
      <c r="C2133">
        <v>104.7937541</v>
      </c>
    </row>
    <row r="2134" spans="1:3" x14ac:dyDescent="0.25">
      <c r="A2134" t="s">
        <v>4012</v>
      </c>
      <c r="B2134">
        <v>19.528184700000001</v>
      </c>
      <c r="C2134">
        <v>97.931976700000007</v>
      </c>
    </row>
    <row r="2135" spans="1:3" x14ac:dyDescent="0.25">
      <c r="A2135" t="s">
        <v>3351</v>
      </c>
      <c r="B2135">
        <v>7.2499552999999999</v>
      </c>
      <c r="C2135">
        <v>100.53516380000001</v>
      </c>
    </row>
    <row r="2136" spans="1:3" x14ac:dyDescent="0.25">
      <c r="A2136" t="s">
        <v>3567</v>
      </c>
      <c r="B2136">
        <v>12.962752</v>
      </c>
      <c r="C2136">
        <v>100.90916300000001</v>
      </c>
    </row>
    <row r="2137" spans="1:3" x14ac:dyDescent="0.25">
      <c r="A2137" t="s">
        <v>3158</v>
      </c>
      <c r="B2137">
        <v>9.9362695999999993</v>
      </c>
      <c r="C2137">
        <v>98.597792400000003</v>
      </c>
    </row>
    <row r="2138" spans="1:3" x14ac:dyDescent="0.25">
      <c r="A2138" t="s">
        <v>3874</v>
      </c>
      <c r="B2138">
        <v>17.497308799999999</v>
      </c>
      <c r="C2138">
        <v>101.0177338</v>
      </c>
    </row>
    <row r="2139" spans="1:3" x14ac:dyDescent="0.25">
      <c r="A2139" t="s">
        <v>3781</v>
      </c>
      <c r="B2139">
        <v>17.979559399999999</v>
      </c>
      <c r="C2139">
        <v>104.1897118</v>
      </c>
    </row>
    <row r="2140" spans="1:3" x14ac:dyDescent="0.25">
      <c r="A2140" t="s">
        <v>3681</v>
      </c>
      <c r="B2140">
        <v>13.2189678</v>
      </c>
      <c r="C2140">
        <v>102.33197130000001</v>
      </c>
    </row>
    <row r="2141" spans="1:3" x14ac:dyDescent="0.25">
      <c r="A2141" t="s">
        <v>3145</v>
      </c>
      <c r="B2141">
        <v>10.312217</v>
      </c>
      <c r="C2141">
        <v>98.771038000000004</v>
      </c>
    </row>
    <row r="2142" spans="1:3" x14ac:dyDescent="0.25">
      <c r="A2142" t="s">
        <v>3441</v>
      </c>
      <c r="B2142">
        <v>12.5960722</v>
      </c>
      <c r="C2142">
        <v>99.945447000000001</v>
      </c>
    </row>
    <row r="2143" spans="1:3" x14ac:dyDescent="0.25">
      <c r="A2143" t="s">
        <v>3915</v>
      </c>
      <c r="B2143">
        <v>19.703942399999999</v>
      </c>
      <c r="C2143">
        <v>100.212434</v>
      </c>
    </row>
    <row r="2144" spans="1:3" x14ac:dyDescent="0.25">
      <c r="A2144" t="s">
        <v>3676</v>
      </c>
      <c r="B2144">
        <v>12.9088523</v>
      </c>
      <c r="C2144">
        <v>102.26393469999999</v>
      </c>
    </row>
    <row r="2145" spans="1:3" x14ac:dyDescent="0.25">
      <c r="A2145" t="s">
        <v>3612</v>
      </c>
      <c r="B2145">
        <v>12.668669299999999</v>
      </c>
      <c r="C2145">
        <v>101.29483159999999</v>
      </c>
    </row>
    <row r="2146" spans="1:3" x14ac:dyDescent="0.25">
      <c r="A2146" t="s">
        <v>3584</v>
      </c>
      <c r="B2146">
        <v>12.9330409</v>
      </c>
      <c r="C2146">
        <v>100.9373879</v>
      </c>
    </row>
    <row r="2147" spans="1:3" x14ac:dyDescent="0.25">
      <c r="A2147" t="s">
        <v>3739</v>
      </c>
      <c r="B2147">
        <v>16.018337599999999</v>
      </c>
      <c r="C2147">
        <v>105.22838849999999</v>
      </c>
    </row>
    <row r="2148" spans="1:3" x14ac:dyDescent="0.25">
      <c r="A2148" t="s">
        <v>3989</v>
      </c>
      <c r="B2148">
        <v>19.862197399999999</v>
      </c>
      <c r="C2148">
        <v>99.177858900000004</v>
      </c>
    </row>
    <row r="2149" spans="1:3" x14ac:dyDescent="0.25">
      <c r="A2149" t="s">
        <v>3917</v>
      </c>
      <c r="B2149">
        <v>19.927971800000002</v>
      </c>
      <c r="C2149">
        <v>100.3085502</v>
      </c>
    </row>
    <row r="2150" spans="1:3" x14ac:dyDescent="0.25">
      <c r="A2150" t="s">
        <v>3248</v>
      </c>
      <c r="B2150">
        <v>7.3645870000000002</v>
      </c>
      <c r="C2150">
        <v>99.302385700000002</v>
      </c>
    </row>
    <row r="2151" spans="1:3" x14ac:dyDescent="0.25">
      <c r="A2151" t="s">
        <v>3248</v>
      </c>
      <c r="B2151">
        <v>9.4756242000000004</v>
      </c>
      <c r="C2151">
        <v>99.996789100000001</v>
      </c>
    </row>
    <row r="2152" spans="1:3" x14ac:dyDescent="0.25">
      <c r="A2152" t="s">
        <v>4353</v>
      </c>
      <c r="B2152">
        <v>11.596242999999999</v>
      </c>
      <c r="C2152">
        <v>102.56936450000001</v>
      </c>
    </row>
    <row r="2153" spans="1:3" x14ac:dyDescent="0.25">
      <c r="A2153" t="s">
        <v>3440</v>
      </c>
      <c r="B2153">
        <v>12.5344497</v>
      </c>
      <c r="C2153">
        <v>99.960767399999995</v>
      </c>
    </row>
    <row r="2154" spans="1:3" x14ac:dyDescent="0.25">
      <c r="A2154" t="s">
        <v>3767</v>
      </c>
      <c r="B2154">
        <v>17.237509299999999</v>
      </c>
      <c r="C2154">
        <v>104.79419179999999</v>
      </c>
    </row>
    <row r="2155" spans="1:3" x14ac:dyDescent="0.25">
      <c r="A2155" t="s">
        <v>3157</v>
      </c>
      <c r="B2155">
        <v>9.9709914000000008</v>
      </c>
      <c r="C2155">
        <v>98.646236200000004</v>
      </c>
    </row>
    <row r="2156" spans="1:3" x14ac:dyDescent="0.25">
      <c r="A2156" t="s">
        <v>4229</v>
      </c>
      <c r="B2156">
        <v>7.9521636000000004</v>
      </c>
      <c r="C2156">
        <v>98.390212700000006</v>
      </c>
    </row>
    <row r="2157" spans="1:3" x14ac:dyDescent="0.25">
      <c r="A2157" t="s">
        <v>4229</v>
      </c>
      <c r="B2157">
        <v>7.9521636000000004</v>
      </c>
      <c r="C2157">
        <v>98.390212700000006</v>
      </c>
    </row>
    <row r="2158" spans="1:3" x14ac:dyDescent="0.25">
      <c r="A2158" t="s">
        <v>3210</v>
      </c>
      <c r="B2158">
        <v>8.3010190000000001</v>
      </c>
      <c r="C2158">
        <v>98.785093000000003</v>
      </c>
    </row>
    <row r="2159" spans="1:3" x14ac:dyDescent="0.25">
      <c r="A2159" t="s">
        <v>3210</v>
      </c>
      <c r="B2159">
        <v>8.3010190000000001</v>
      </c>
      <c r="C2159">
        <v>98.785093000000003</v>
      </c>
    </row>
    <row r="2160" spans="1:3" x14ac:dyDescent="0.25">
      <c r="A2160" t="s">
        <v>3452</v>
      </c>
      <c r="B2160">
        <v>12.805385899999999</v>
      </c>
      <c r="C2160">
        <v>99.950170700000001</v>
      </c>
    </row>
    <row r="2161" spans="1:3" x14ac:dyDescent="0.25">
      <c r="A2161" t="s">
        <v>3775</v>
      </c>
      <c r="B2161">
        <v>17.573497</v>
      </c>
      <c r="C2161">
        <v>104.60235900000001</v>
      </c>
    </row>
    <row r="2162" spans="1:3" x14ac:dyDescent="0.25">
      <c r="A2162" t="s">
        <v>3859</v>
      </c>
      <c r="B2162">
        <v>17.6395406</v>
      </c>
      <c r="C2162">
        <v>101.4301241</v>
      </c>
    </row>
    <row r="2163" spans="1:3" x14ac:dyDescent="0.25">
      <c r="A2163" t="s">
        <v>3492</v>
      </c>
      <c r="B2163">
        <v>13.6077656</v>
      </c>
      <c r="C2163">
        <v>100.5530593</v>
      </c>
    </row>
    <row r="2164" spans="1:3" x14ac:dyDescent="0.25">
      <c r="A2164" t="s">
        <v>3401</v>
      </c>
      <c r="B2164">
        <v>9.1584833999999997</v>
      </c>
      <c r="C2164">
        <v>99.502584100000007</v>
      </c>
    </row>
    <row r="2165" spans="1:3" x14ac:dyDescent="0.25">
      <c r="A2165" t="s">
        <v>3401</v>
      </c>
      <c r="B2165">
        <v>9.1483146000000009</v>
      </c>
      <c r="C2165">
        <v>99.335594</v>
      </c>
    </row>
    <row r="2166" spans="1:3" x14ac:dyDescent="0.25">
      <c r="A2166" t="s">
        <v>4052</v>
      </c>
      <c r="B2166">
        <v>16.733327200000002</v>
      </c>
      <c r="C2166">
        <v>98.572042600000003</v>
      </c>
    </row>
    <row r="2167" spans="1:3" x14ac:dyDescent="0.25">
      <c r="A2167" t="s">
        <v>4048</v>
      </c>
      <c r="B2167">
        <v>16.7146103</v>
      </c>
      <c r="C2167">
        <v>98.574829100000002</v>
      </c>
    </row>
    <row r="2168" spans="1:3" x14ac:dyDescent="0.25">
      <c r="A2168" t="s">
        <v>4061</v>
      </c>
      <c r="B2168">
        <v>16.636627900000001</v>
      </c>
      <c r="C2168">
        <v>98.598037500000004</v>
      </c>
    </row>
    <row r="2169" spans="1:3" x14ac:dyDescent="0.25">
      <c r="A2169" t="s">
        <v>4071</v>
      </c>
      <c r="B2169">
        <v>16.056071500000002</v>
      </c>
      <c r="C2169">
        <v>98.854141600000005</v>
      </c>
    </row>
    <row r="2170" spans="1:3" x14ac:dyDescent="0.25">
      <c r="A2170" t="s">
        <v>3485</v>
      </c>
      <c r="B2170">
        <v>13.531226</v>
      </c>
      <c r="C2170">
        <v>100.2934042</v>
      </c>
    </row>
    <row r="2171" spans="1:3" x14ac:dyDescent="0.25">
      <c r="A2171" t="s">
        <v>2880</v>
      </c>
      <c r="B2171">
        <v>17.611210499999999</v>
      </c>
      <c r="C2171">
        <v>101.7054048</v>
      </c>
    </row>
    <row r="2172" spans="1:3" x14ac:dyDescent="0.25">
      <c r="A2172" t="s">
        <v>3309</v>
      </c>
      <c r="B2172">
        <v>7.2102199999999996</v>
      </c>
      <c r="C2172">
        <v>100.554643</v>
      </c>
    </row>
    <row r="2173" spans="1:3" x14ac:dyDescent="0.25">
      <c r="A2173" t="s">
        <v>3309</v>
      </c>
      <c r="B2173">
        <v>7.2102199999999996</v>
      </c>
      <c r="C2173">
        <v>100.554643</v>
      </c>
    </row>
    <row r="2174" spans="1:3" x14ac:dyDescent="0.25">
      <c r="A2174" t="s">
        <v>3502</v>
      </c>
      <c r="B2174">
        <v>13.596661599999999</v>
      </c>
      <c r="C2174">
        <v>100.74315970000001</v>
      </c>
    </row>
    <row r="2175" spans="1:3" x14ac:dyDescent="0.25">
      <c r="A2175" t="s">
        <v>4276</v>
      </c>
      <c r="B2175">
        <v>7.886768</v>
      </c>
      <c r="C2175">
        <v>98.302852000000001</v>
      </c>
    </row>
    <row r="2176" spans="1:3" x14ac:dyDescent="0.25">
      <c r="A2176" t="s">
        <v>4276</v>
      </c>
      <c r="B2176">
        <v>7.886768</v>
      </c>
      <c r="C2176">
        <v>98.302852000000001</v>
      </c>
    </row>
    <row r="2177" spans="1:3" x14ac:dyDescent="0.25">
      <c r="A2177" t="s">
        <v>3627</v>
      </c>
      <c r="B2177">
        <v>12.660945999999999</v>
      </c>
      <c r="C2177">
        <v>101.4750152</v>
      </c>
    </row>
    <row r="2178" spans="1:3" x14ac:dyDescent="0.25">
      <c r="A2178" t="s">
        <v>3973</v>
      </c>
      <c r="B2178">
        <v>20.3610653</v>
      </c>
      <c r="C2178">
        <v>99.8858137</v>
      </c>
    </row>
    <row r="2179" spans="1:3" x14ac:dyDescent="0.25">
      <c r="A2179" t="s">
        <v>3475</v>
      </c>
      <c r="B2179">
        <v>13.373784199999999</v>
      </c>
      <c r="C2179">
        <v>99.9623378</v>
      </c>
    </row>
    <row r="2180" spans="1:3" x14ac:dyDescent="0.25">
      <c r="A2180" t="s">
        <v>3466</v>
      </c>
      <c r="B2180">
        <v>13.362138</v>
      </c>
      <c r="C2180">
        <v>99.945010400000001</v>
      </c>
    </row>
    <row r="2181" spans="1:3" x14ac:dyDescent="0.25">
      <c r="A2181" t="s">
        <v>3644</v>
      </c>
      <c r="B2181">
        <v>12.618871800000001</v>
      </c>
      <c r="C2181">
        <v>102.0882249</v>
      </c>
    </row>
    <row r="2182" spans="1:3" x14ac:dyDescent="0.25">
      <c r="A2182" t="s">
        <v>3764</v>
      </c>
      <c r="B2182">
        <v>16.972306</v>
      </c>
      <c r="C2182">
        <v>104.727069</v>
      </c>
    </row>
    <row r="2183" spans="1:3" x14ac:dyDescent="0.25">
      <c r="A2183" t="s">
        <v>3469</v>
      </c>
      <c r="B2183">
        <v>13.218393300000001</v>
      </c>
      <c r="C2183">
        <v>99.825558999999998</v>
      </c>
    </row>
    <row r="2184" spans="1:3" x14ac:dyDescent="0.25">
      <c r="A2184" t="s">
        <v>3469</v>
      </c>
      <c r="B2184">
        <v>17.861871699999998</v>
      </c>
      <c r="C2184">
        <v>101.6568448</v>
      </c>
    </row>
    <row r="2185" spans="1:3" x14ac:dyDescent="0.25">
      <c r="A2185" t="s">
        <v>3590</v>
      </c>
      <c r="B2185">
        <v>12.691231</v>
      </c>
      <c r="C2185">
        <v>100.89227099999999</v>
      </c>
    </row>
    <row r="2186" spans="1:3" x14ac:dyDescent="0.25">
      <c r="A2186" t="s">
        <v>3590</v>
      </c>
      <c r="B2186">
        <v>12.6718966</v>
      </c>
      <c r="C2186">
        <v>100.9007678</v>
      </c>
    </row>
    <row r="2187" spans="1:3" x14ac:dyDescent="0.25">
      <c r="A2187" t="s">
        <v>4232</v>
      </c>
      <c r="B2187">
        <v>7.9114991000000003</v>
      </c>
      <c r="C2187">
        <v>98.392246099999994</v>
      </c>
    </row>
    <row r="2188" spans="1:3" x14ac:dyDescent="0.25">
      <c r="A2188" t="s">
        <v>3289</v>
      </c>
      <c r="B2188">
        <v>6.890746</v>
      </c>
      <c r="C2188">
        <v>101.26883599999999</v>
      </c>
    </row>
    <row r="2189" spans="1:3" x14ac:dyDescent="0.25">
      <c r="A2189" t="s">
        <v>3214</v>
      </c>
      <c r="B2189">
        <v>8.1154502999999991</v>
      </c>
      <c r="C2189">
        <v>98.874830500000002</v>
      </c>
    </row>
    <row r="2190" spans="1:3" x14ac:dyDescent="0.25">
      <c r="A2190" t="s">
        <v>3296</v>
      </c>
      <c r="B2190">
        <v>6.9211741</v>
      </c>
      <c r="C2190">
        <v>100.75722089999999</v>
      </c>
    </row>
    <row r="2191" spans="1:3" x14ac:dyDescent="0.25">
      <c r="A2191" t="s">
        <v>3513</v>
      </c>
      <c r="B2191">
        <v>13.5714788</v>
      </c>
      <c r="C2191">
        <v>100.9128225</v>
      </c>
    </row>
    <row r="2192" spans="1:3" x14ac:dyDescent="0.25">
      <c r="A2192" t="s">
        <v>3513</v>
      </c>
      <c r="B2192">
        <v>9.4772613000000003</v>
      </c>
      <c r="C2192">
        <v>99.957193700000005</v>
      </c>
    </row>
    <row r="2193" spans="1:3" x14ac:dyDescent="0.25">
      <c r="A2193" t="s">
        <v>3412</v>
      </c>
      <c r="B2193">
        <v>9.4259059999999995</v>
      </c>
      <c r="C2193">
        <v>99.153854999999993</v>
      </c>
    </row>
    <row r="2194" spans="1:3" x14ac:dyDescent="0.25">
      <c r="A2194" t="s">
        <v>3449</v>
      </c>
      <c r="B2194">
        <v>12.719011</v>
      </c>
      <c r="C2194">
        <v>99.953928000000005</v>
      </c>
    </row>
    <row r="2195" spans="1:3" x14ac:dyDescent="0.25">
      <c r="A2195" t="s">
        <v>3527</v>
      </c>
      <c r="B2195">
        <v>13.396841</v>
      </c>
      <c r="C2195">
        <v>100.98761500000001</v>
      </c>
    </row>
    <row r="2196" spans="1:3" x14ac:dyDescent="0.25">
      <c r="A2196" t="s">
        <v>3566</v>
      </c>
      <c r="B2196">
        <v>12.976506000000001</v>
      </c>
      <c r="C2196">
        <v>100.91565799999999</v>
      </c>
    </row>
    <row r="2197" spans="1:3" x14ac:dyDescent="0.25">
      <c r="A2197" t="s">
        <v>3501</v>
      </c>
      <c r="B2197">
        <v>13.532714</v>
      </c>
      <c r="C2197">
        <v>100.62970230000001</v>
      </c>
    </row>
    <row r="2198" spans="1:3" x14ac:dyDescent="0.25">
      <c r="A2198" t="s">
        <v>3166</v>
      </c>
      <c r="B2198">
        <v>9.8854930000000003</v>
      </c>
      <c r="C2198">
        <v>98.627402000000004</v>
      </c>
    </row>
    <row r="2199" spans="1:3" x14ac:dyDescent="0.25">
      <c r="A2199" t="s">
        <v>3166</v>
      </c>
      <c r="B2199">
        <v>9.1774280000000008</v>
      </c>
      <c r="C2199">
        <v>99.365893</v>
      </c>
    </row>
    <row r="2200" spans="1:3" x14ac:dyDescent="0.25">
      <c r="A2200" t="s">
        <v>3166</v>
      </c>
      <c r="B2200">
        <v>11.8001887</v>
      </c>
      <c r="C2200">
        <v>99.776712900000007</v>
      </c>
    </row>
    <row r="2201" spans="1:3" x14ac:dyDescent="0.25">
      <c r="A2201" t="s">
        <v>3166</v>
      </c>
      <c r="B2201">
        <v>12.452693999999999</v>
      </c>
      <c r="C2201">
        <v>99.964616399999997</v>
      </c>
    </row>
    <row r="2202" spans="1:3" x14ac:dyDescent="0.25">
      <c r="A2202" t="s">
        <v>3107</v>
      </c>
      <c r="B2202">
        <v>13.543173599999999</v>
      </c>
      <c r="C2202">
        <v>99.3460532</v>
      </c>
    </row>
    <row r="2203" spans="1:3" x14ac:dyDescent="0.25">
      <c r="A2203" t="s">
        <v>3107</v>
      </c>
      <c r="B2203">
        <v>13.543173599999999</v>
      </c>
      <c r="C2203">
        <v>99.3460532</v>
      </c>
    </row>
    <row r="2204" spans="1:3" x14ac:dyDescent="0.25">
      <c r="A2204" t="s">
        <v>3350</v>
      </c>
      <c r="B2204">
        <v>7.2767822999999998</v>
      </c>
      <c r="C2204">
        <v>100.5151176</v>
      </c>
    </row>
    <row r="2205" spans="1:3" x14ac:dyDescent="0.25">
      <c r="A2205" t="s">
        <v>4322</v>
      </c>
      <c r="B2205">
        <v>7.5844638</v>
      </c>
      <c r="C2205">
        <v>99.034091700000005</v>
      </c>
    </row>
    <row r="2206" spans="1:3" x14ac:dyDescent="0.25">
      <c r="A2206" t="s">
        <v>3184</v>
      </c>
      <c r="B2206">
        <v>8.5968914000000005</v>
      </c>
      <c r="C2206">
        <v>98.256749499999998</v>
      </c>
    </row>
    <row r="2207" spans="1:3" x14ac:dyDescent="0.25">
      <c r="A2207" t="s">
        <v>3799</v>
      </c>
      <c r="B2207">
        <v>17.9943375</v>
      </c>
      <c r="C2207">
        <v>102.9718225</v>
      </c>
    </row>
    <row r="2208" spans="1:3" x14ac:dyDescent="0.25">
      <c r="A2208" t="s">
        <v>3335</v>
      </c>
      <c r="B2208">
        <v>7.6312688</v>
      </c>
      <c r="C2208">
        <v>100.3286645</v>
      </c>
    </row>
    <row r="2209" spans="1:3" x14ac:dyDescent="0.25">
      <c r="A2209" t="s">
        <v>3225</v>
      </c>
      <c r="B2209">
        <v>8.0117554000000002</v>
      </c>
      <c r="C2209">
        <v>98.961687800000007</v>
      </c>
    </row>
    <row r="2210" spans="1:3" x14ac:dyDescent="0.25">
      <c r="A2210" t="s">
        <v>3225</v>
      </c>
      <c r="B2210">
        <v>8.0117554000000002</v>
      </c>
      <c r="C2210">
        <v>98.961687800000007</v>
      </c>
    </row>
    <row r="2211" spans="1:3" x14ac:dyDescent="0.25">
      <c r="A2211" t="s">
        <v>3710</v>
      </c>
      <c r="B2211">
        <v>14.6233287</v>
      </c>
      <c r="C2211">
        <v>103.4590887</v>
      </c>
    </row>
    <row r="2212" spans="1:3" x14ac:dyDescent="0.25">
      <c r="A2212" t="s">
        <v>3411</v>
      </c>
      <c r="B2212">
        <v>9.2694462000000009</v>
      </c>
      <c r="C2212">
        <v>99.193517200000002</v>
      </c>
    </row>
    <row r="2213" spans="1:3" x14ac:dyDescent="0.25">
      <c r="A2213" t="s">
        <v>4358</v>
      </c>
      <c r="B2213">
        <v>6.4867549999999996</v>
      </c>
      <c r="C2213">
        <v>99.303232499999993</v>
      </c>
    </row>
    <row r="2214" spans="1:3" x14ac:dyDescent="0.25">
      <c r="A2214" t="s">
        <v>3234</v>
      </c>
      <c r="B2214">
        <v>7.7948852999999998</v>
      </c>
      <c r="C2214">
        <v>98.991642400000003</v>
      </c>
    </row>
    <row r="2215" spans="1:3" x14ac:dyDescent="0.25">
      <c r="A2215" t="s">
        <v>3234</v>
      </c>
      <c r="B2215">
        <v>7.7948852999999998</v>
      </c>
      <c r="C2215">
        <v>98.991642400000003</v>
      </c>
    </row>
    <row r="2216" spans="1:3" x14ac:dyDescent="0.25">
      <c r="A2216" t="s">
        <v>3439</v>
      </c>
      <c r="B2216">
        <v>12.546971299999999</v>
      </c>
      <c r="C2216">
        <v>99.901879800000003</v>
      </c>
    </row>
    <row r="2217" spans="1:3" x14ac:dyDescent="0.25">
      <c r="A2217" t="s">
        <v>3711</v>
      </c>
      <c r="B2217">
        <v>14.655000299999999</v>
      </c>
      <c r="C2217">
        <v>103.4083526</v>
      </c>
    </row>
    <row r="2218" spans="1:3" x14ac:dyDescent="0.25">
      <c r="A2218" t="s">
        <v>3756</v>
      </c>
      <c r="B2218">
        <v>16.567213500000001</v>
      </c>
      <c r="C2218">
        <v>104.71997690000001</v>
      </c>
    </row>
    <row r="2219" spans="1:3" x14ac:dyDescent="0.25">
      <c r="A2219" t="s">
        <v>4307</v>
      </c>
      <c r="B2219">
        <v>7.5930999999999997</v>
      </c>
      <c r="C2219">
        <v>99.046048999999996</v>
      </c>
    </row>
    <row r="2220" spans="1:3" x14ac:dyDescent="0.25">
      <c r="A2220" t="s">
        <v>4040</v>
      </c>
      <c r="B2220">
        <v>16.9882977</v>
      </c>
      <c r="C2220">
        <v>98.526981599999999</v>
      </c>
    </row>
    <row r="2221" spans="1:3" x14ac:dyDescent="0.25">
      <c r="A2221" t="s">
        <v>3647</v>
      </c>
      <c r="B2221">
        <v>12.553665199999999</v>
      </c>
      <c r="C2221">
        <v>102.157264</v>
      </c>
    </row>
    <row r="2222" spans="1:3" x14ac:dyDescent="0.25">
      <c r="A2222" t="s">
        <v>3112</v>
      </c>
      <c r="B2222">
        <v>11.7722274</v>
      </c>
      <c r="C2222">
        <v>99.769981700000002</v>
      </c>
    </row>
    <row r="2223" spans="1:3" x14ac:dyDescent="0.25">
      <c r="A2223" t="s">
        <v>3112</v>
      </c>
      <c r="B2223">
        <v>11.7722274</v>
      </c>
      <c r="C2223">
        <v>99.769981700000002</v>
      </c>
    </row>
    <row r="2224" spans="1:3" x14ac:dyDescent="0.25">
      <c r="A2224" t="s">
        <v>4161</v>
      </c>
      <c r="B2224">
        <v>12.0475504</v>
      </c>
      <c r="C2224">
        <v>102.2995028</v>
      </c>
    </row>
    <row r="2225" spans="1:3" x14ac:dyDescent="0.25">
      <c r="A2225" t="s">
        <v>3686</v>
      </c>
      <c r="B2225">
        <v>13.531075700000001</v>
      </c>
      <c r="C2225">
        <v>102.1664289</v>
      </c>
    </row>
    <row r="2226" spans="1:3" x14ac:dyDescent="0.25">
      <c r="A2226" t="s">
        <v>3138</v>
      </c>
      <c r="B2226">
        <v>10.526410500000001</v>
      </c>
      <c r="C2226">
        <v>98.848241000000002</v>
      </c>
    </row>
    <row r="2227" spans="1:3" x14ac:dyDescent="0.25">
      <c r="A2227" t="s">
        <v>3768</v>
      </c>
      <c r="B2227">
        <v>17.337911399999999</v>
      </c>
      <c r="C2227">
        <v>104.7894786</v>
      </c>
    </row>
    <row r="2228" spans="1:3" x14ac:dyDescent="0.25">
      <c r="A2228" t="s">
        <v>3651</v>
      </c>
      <c r="B2228">
        <v>12.367523200000001</v>
      </c>
      <c r="C2228">
        <v>102.4109019</v>
      </c>
    </row>
    <row r="2229" spans="1:3" x14ac:dyDescent="0.25">
      <c r="A2229" t="s">
        <v>3651</v>
      </c>
      <c r="B2229">
        <v>12.367523200000001</v>
      </c>
      <c r="C2229">
        <v>102.4109019</v>
      </c>
    </row>
    <row r="2230" spans="1:3" x14ac:dyDescent="0.25">
      <c r="A2230" t="s">
        <v>3691</v>
      </c>
      <c r="B2230">
        <v>13.943698899999999</v>
      </c>
      <c r="C2230">
        <v>102.54452550000001</v>
      </c>
    </row>
    <row r="2231" spans="1:3" x14ac:dyDescent="0.25">
      <c r="A2231" t="s">
        <v>3556</v>
      </c>
      <c r="B2231">
        <v>13.088925</v>
      </c>
      <c r="C2231">
        <v>100.88011299999999</v>
      </c>
    </row>
    <row r="2232" spans="1:3" x14ac:dyDescent="0.25">
      <c r="A2232" t="s">
        <v>3556</v>
      </c>
      <c r="B2232">
        <v>13.088925</v>
      </c>
      <c r="C2232">
        <v>100.88011299999999</v>
      </c>
    </row>
    <row r="2233" spans="1:3" x14ac:dyDescent="0.25">
      <c r="A2233" t="s">
        <v>3322</v>
      </c>
      <c r="B2233">
        <v>7.1525692000000003</v>
      </c>
      <c r="C2233">
        <v>100.2852484</v>
      </c>
    </row>
    <row r="2234" spans="1:3" x14ac:dyDescent="0.25">
      <c r="A2234" t="s">
        <v>3620</v>
      </c>
      <c r="B2234">
        <v>12.647122</v>
      </c>
      <c r="C2234">
        <v>101.35492499999999</v>
      </c>
    </row>
    <row r="2235" spans="1:3" x14ac:dyDescent="0.25">
      <c r="A2235" t="s">
        <v>3642</v>
      </c>
      <c r="B2235">
        <v>12.4738366</v>
      </c>
      <c r="C2235">
        <v>102.0927966</v>
      </c>
    </row>
    <row r="2236" spans="1:3" x14ac:dyDescent="0.25">
      <c r="A2236" t="s">
        <v>3522</v>
      </c>
      <c r="B2236">
        <v>13.3899896</v>
      </c>
      <c r="C2236">
        <v>100.9861899</v>
      </c>
    </row>
    <row r="2237" spans="1:3" x14ac:dyDescent="0.25">
      <c r="A2237" t="s">
        <v>3245</v>
      </c>
      <c r="B2237">
        <v>7.4221247000000004</v>
      </c>
      <c r="C2237">
        <v>99.540229299999993</v>
      </c>
    </row>
    <row r="2238" spans="1:3" x14ac:dyDescent="0.25">
      <c r="A2238" t="s">
        <v>3245</v>
      </c>
      <c r="B2238">
        <v>7.4221247000000004</v>
      </c>
      <c r="C2238">
        <v>99.540229299999993</v>
      </c>
    </row>
    <row r="2239" spans="1:3" x14ac:dyDescent="0.25">
      <c r="A2239" t="s">
        <v>3245</v>
      </c>
      <c r="B2239">
        <v>7.4221247000000004</v>
      </c>
      <c r="C2239">
        <v>99.540229299999993</v>
      </c>
    </row>
    <row r="2240" spans="1:3" x14ac:dyDescent="0.25">
      <c r="A2240" t="s">
        <v>4002</v>
      </c>
      <c r="B2240">
        <v>19.733714299999999</v>
      </c>
      <c r="C2240">
        <v>98.901756500000005</v>
      </c>
    </row>
    <row r="2241" spans="1:3" x14ac:dyDescent="0.25">
      <c r="A2241" t="s">
        <v>3670</v>
      </c>
      <c r="B2241">
        <v>12.071253499999999</v>
      </c>
      <c r="C2241">
        <v>102.5547287</v>
      </c>
    </row>
    <row r="2242" spans="1:3" x14ac:dyDescent="0.25">
      <c r="A2242" t="s">
        <v>3670</v>
      </c>
      <c r="B2242">
        <v>12.071253499999999</v>
      </c>
      <c r="C2242">
        <v>102.5547287</v>
      </c>
    </row>
    <row r="2243" spans="1:3" x14ac:dyDescent="0.25">
      <c r="A2243" t="s">
        <v>3546</v>
      </c>
      <c r="B2243">
        <v>13.1699216</v>
      </c>
      <c r="C2243">
        <v>100.942168</v>
      </c>
    </row>
    <row r="2244" spans="1:3" x14ac:dyDescent="0.25">
      <c r="A2244" t="s">
        <v>4177</v>
      </c>
      <c r="B2244">
        <v>9.5237259000000005</v>
      </c>
      <c r="C2244">
        <v>100.05829319999999</v>
      </c>
    </row>
    <row r="2245" spans="1:3" x14ac:dyDescent="0.25">
      <c r="A2245" t="s">
        <v>3159</v>
      </c>
      <c r="B2245">
        <v>9.9263876</v>
      </c>
      <c r="C2245">
        <v>98.631670799999995</v>
      </c>
    </row>
    <row r="2246" spans="1:3" x14ac:dyDescent="0.25">
      <c r="A2246" t="s">
        <v>3578</v>
      </c>
      <c r="B2246">
        <v>12.899286699999999</v>
      </c>
      <c r="C2246">
        <v>100.8720345</v>
      </c>
    </row>
    <row r="2247" spans="1:3" x14ac:dyDescent="0.25">
      <c r="A2247" t="s">
        <v>4151</v>
      </c>
      <c r="B2247">
        <v>10.098650599999999</v>
      </c>
      <c r="C2247">
        <v>99.830055599999994</v>
      </c>
    </row>
    <row r="2248" spans="1:3" x14ac:dyDescent="0.25">
      <c r="A2248" t="s">
        <v>3605</v>
      </c>
      <c r="B2248">
        <v>12.687807899999999</v>
      </c>
      <c r="C2248">
        <v>101.210313</v>
      </c>
    </row>
    <row r="2249" spans="1:3" x14ac:dyDescent="0.25">
      <c r="A2249" t="s">
        <v>3480</v>
      </c>
      <c r="B2249">
        <v>13.5123529</v>
      </c>
      <c r="C2249">
        <v>100.14427480000001</v>
      </c>
    </row>
    <row r="2250" spans="1:3" x14ac:dyDescent="0.25">
      <c r="A2250" t="s">
        <v>3480</v>
      </c>
      <c r="B2250">
        <v>13.532073199999999</v>
      </c>
      <c r="C2250">
        <v>100.2090214</v>
      </c>
    </row>
    <row r="2251" spans="1:3" x14ac:dyDescent="0.25">
      <c r="A2251" t="s">
        <v>3480</v>
      </c>
      <c r="B2251">
        <v>13.590853299999999</v>
      </c>
      <c r="C2251">
        <v>100.82628269999999</v>
      </c>
    </row>
    <row r="2252" spans="1:3" x14ac:dyDescent="0.25">
      <c r="A2252" t="s">
        <v>3480</v>
      </c>
      <c r="B2252">
        <v>13.568084000000001</v>
      </c>
      <c r="C2252">
        <v>100.93325</v>
      </c>
    </row>
    <row r="2253" spans="1:3" x14ac:dyDescent="0.25">
      <c r="A2253" t="s">
        <v>3480</v>
      </c>
      <c r="B2253">
        <v>13.402680699999999</v>
      </c>
      <c r="C2253">
        <v>101.0042567</v>
      </c>
    </row>
    <row r="2254" spans="1:3" x14ac:dyDescent="0.25">
      <c r="A2254" t="s">
        <v>3480</v>
      </c>
      <c r="B2254">
        <v>13.2281292</v>
      </c>
      <c r="C2254">
        <v>100.9378301</v>
      </c>
    </row>
    <row r="2255" spans="1:3" x14ac:dyDescent="0.25">
      <c r="A2255" t="s">
        <v>3480</v>
      </c>
      <c r="B2255">
        <v>13.126899999999999</v>
      </c>
      <c r="C2255">
        <v>100.917117</v>
      </c>
    </row>
    <row r="2256" spans="1:3" x14ac:dyDescent="0.25">
      <c r="A2256" t="s">
        <v>3480</v>
      </c>
      <c r="B2256">
        <v>13.038918000000001</v>
      </c>
      <c r="C2256">
        <v>100.92663</v>
      </c>
    </row>
    <row r="2257" spans="1:3" x14ac:dyDescent="0.25">
      <c r="A2257" t="s">
        <v>3480</v>
      </c>
      <c r="B2257">
        <v>13.0758346</v>
      </c>
      <c r="C2257">
        <v>100.9212665</v>
      </c>
    </row>
    <row r="2258" spans="1:3" x14ac:dyDescent="0.25">
      <c r="A2258" t="s">
        <v>3480</v>
      </c>
      <c r="B2258">
        <v>13.126899999999999</v>
      </c>
      <c r="C2258">
        <v>100.917117</v>
      </c>
    </row>
    <row r="2259" spans="1:3" x14ac:dyDescent="0.25">
      <c r="A2259" t="s">
        <v>3480</v>
      </c>
      <c r="B2259">
        <v>13.2281292</v>
      </c>
      <c r="C2259">
        <v>100.9378301</v>
      </c>
    </row>
    <row r="2260" spans="1:3" x14ac:dyDescent="0.25">
      <c r="A2260" t="s">
        <v>4239</v>
      </c>
      <c r="B2260">
        <v>7.9321383000000001</v>
      </c>
      <c r="C2260">
        <v>98.376108299999999</v>
      </c>
    </row>
    <row r="2261" spans="1:3" x14ac:dyDescent="0.25">
      <c r="A2261" t="s">
        <v>3390</v>
      </c>
      <c r="B2261">
        <v>9.3127472000000004</v>
      </c>
      <c r="C2261">
        <v>99.696543500000004</v>
      </c>
    </row>
    <row r="2262" spans="1:3" x14ac:dyDescent="0.25">
      <c r="A2262" t="s">
        <v>3390</v>
      </c>
      <c r="B2262">
        <v>9.3127472000000004</v>
      </c>
      <c r="C2262">
        <v>99.696543500000004</v>
      </c>
    </row>
    <row r="2263" spans="1:3" x14ac:dyDescent="0.25">
      <c r="A2263" t="s">
        <v>4097</v>
      </c>
      <c r="B2263">
        <v>13.974288400000001</v>
      </c>
      <c r="C2263">
        <v>99.311658399999999</v>
      </c>
    </row>
    <row r="2264" spans="1:3" x14ac:dyDescent="0.25">
      <c r="A2264" t="s">
        <v>3216</v>
      </c>
      <c r="B2264">
        <v>8.0353478000000003</v>
      </c>
      <c r="C2264">
        <v>98.831966699999995</v>
      </c>
    </row>
    <row r="2265" spans="1:3" x14ac:dyDescent="0.25">
      <c r="A2265" t="s">
        <v>3216</v>
      </c>
      <c r="B2265">
        <v>8.0353478000000003</v>
      </c>
      <c r="C2265">
        <v>98.831966699999995</v>
      </c>
    </row>
    <row r="2266" spans="1:3" x14ac:dyDescent="0.25">
      <c r="A2266" t="s">
        <v>3400</v>
      </c>
      <c r="B2266">
        <v>9.1549130000000005</v>
      </c>
      <c r="C2266">
        <v>99.353249000000005</v>
      </c>
    </row>
    <row r="2267" spans="1:3" x14ac:dyDescent="0.25">
      <c r="A2267" t="s">
        <v>3383</v>
      </c>
      <c r="B2267">
        <v>9.0633906999999994</v>
      </c>
      <c r="C2267">
        <v>99.835793899999999</v>
      </c>
    </row>
    <row r="2268" spans="1:3" x14ac:dyDescent="0.25">
      <c r="A2268" t="s">
        <v>3550</v>
      </c>
      <c r="B2268">
        <v>13.105161900000001</v>
      </c>
      <c r="C2268">
        <v>100.9047566</v>
      </c>
    </row>
    <row r="2269" spans="1:3" x14ac:dyDescent="0.25">
      <c r="A2269" t="s">
        <v>3613</v>
      </c>
      <c r="B2269">
        <v>12.664154399999999</v>
      </c>
      <c r="C2269">
        <v>101.30126370000001</v>
      </c>
    </row>
    <row r="2270" spans="1:3" x14ac:dyDescent="0.25">
      <c r="A2270" t="s">
        <v>3419</v>
      </c>
      <c r="B2270">
        <v>10.4251673</v>
      </c>
      <c r="C2270">
        <v>99.266416800000002</v>
      </c>
    </row>
    <row r="2271" spans="1:3" x14ac:dyDescent="0.25">
      <c r="A2271" t="s">
        <v>3616</v>
      </c>
      <c r="B2271">
        <v>12.664035</v>
      </c>
      <c r="C2271">
        <v>101.30109</v>
      </c>
    </row>
    <row r="2272" spans="1:3" x14ac:dyDescent="0.25">
      <c r="A2272" t="s">
        <v>3601</v>
      </c>
      <c r="B2272">
        <v>12.706538200000001</v>
      </c>
      <c r="C2272">
        <v>101.1297824</v>
      </c>
    </row>
    <row r="2273" spans="1:3" x14ac:dyDescent="0.25">
      <c r="A2273" t="s">
        <v>3577</v>
      </c>
      <c r="B2273">
        <v>12.907526000000001</v>
      </c>
      <c r="C2273">
        <v>100.882171</v>
      </c>
    </row>
    <row r="2274" spans="1:3" x14ac:dyDescent="0.25">
      <c r="A2274" t="s">
        <v>3345</v>
      </c>
      <c r="B2274">
        <v>7.9853480000000001</v>
      </c>
      <c r="C2274">
        <v>100.32470499999999</v>
      </c>
    </row>
    <row r="2275" spans="1:3" x14ac:dyDescent="0.25">
      <c r="A2275" t="s">
        <v>3426</v>
      </c>
      <c r="B2275">
        <v>11.115496</v>
      </c>
      <c r="C2275">
        <v>99.445094800000007</v>
      </c>
    </row>
    <row r="2276" spans="1:3" x14ac:dyDescent="0.25">
      <c r="A2276" t="s">
        <v>4178</v>
      </c>
      <c r="B2276">
        <v>9.5201043999999992</v>
      </c>
      <c r="C2276">
        <v>100.05474940000001</v>
      </c>
    </row>
    <row r="2277" spans="1:3" x14ac:dyDescent="0.25">
      <c r="A2277" t="s">
        <v>3136</v>
      </c>
      <c r="B2277">
        <v>10.576416</v>
      </c>
      <c r="C2277">
        <v>98.825355999999999</v>
      </c>
    </row>
    <row r="2278" spans="1:3" x14ac:dyDescent="0.25">
      <c r="A2278" t="s">
        <v>3783</v>
      </c>
      <c r="B2278">
        <v>18.031609499999998</v>
      </c>
      <c r="C2278">
        <v>104.1404457</v>
      </c>
    </row>
    <row r="2279" spans="1:3" x14ac:dyDescent="0.25">
      <c r="A2279" t="s">
        <v>4235</v>
      </c>
      <c r="B2279">
        <v>7.9584489999999999</v>
      </c>
      <c r="C2279">
        <v>98.384736000000004</v>
      </c>
    </row>
    <row r="2280" spans="1:3" x14ac:dyDescent="0.25">
      <c r="A2280" t="s">
        <v>3169</v>
      </c>
      <c r="B2280">
        <v>9.4453527000000008</v>
      </c>
      <c r="C2280">
        <v>98.482570600000003</v>
      </c>
    </row>
    <row r="2281" spans="1:3" x14ac:dyDescent="0.25">
      <c r="A2281" t="s">
        <v>4293</v>
      </c>
      <c r="B2281">
        <v>7.9876243999999996</v>
      </c>
      <c r="C2281">
        <v>98.5867492</v>
      </c>
    </row>
    <row r="2282" spans="1:3" x14ac:dyDescent="0.25">
      <c r="A2282" t="s">
        <v>3170</v>
      </c>
      <c r="B2282">
        <v>9.4450610000000008</v>
      </c>
      <c r="C2282">
        <v>98.482815000000002</v>
      </c>
    </row>
    <row r="2283" spans="1:3" x14ac:dyDescent="0.25">
      <c r="A2283" t="s">
        <v>3212</v>
      </c>
      <c r="B2283">
        <v>8.2906139999999997</v>
      </c>
      <c r="C2283">
        <v>98.737171000000004</v>
      </c>
    </row>
    <row r="2284" spans="1:3" x14ac:dyDescent="0.25">
      <c r="A2284" t="s">
        <v>3450</v>
      </c>
      <c r="B2284">
        <v>12.795051900000001</v>
      </c>
      <c r="C2284">
        <v>99.980908799999995</v>
      </c>
    </row>
    <row r="2285" spans="1:3" x14ac:dyDescent="0.25">
      <c r="A2285" t="s">
        <v>3442</v>
      </c>
      <c r="B2285">
        <v>12.518799</v>
      </c>
      <c r="C2285">
        <v>99.975985600000001</v>
      </c>
    </row>
    <row r="2286" spans="1:3" x14ac:dyDescent="0.25">
      <c r="A2286" t="s">
        <v>4148</v>
      </c>
      <c r="B2286">
        <v>9.5515921000000006</v>
      </c>
      <c r="C2286">
        <v>100.0091625</v>
      </c>
    </row>
    <row r="2287" spans="1:3" x14ac:dyDescent="0.25">
      <c r="A2287" t="s">
        <v>3602</v>
      </c>
      <c r="B2287">
        <v>12.677024899999999</v>
      </c>
      <c r="C2287">
        <v>101.15801399999999</v>
      </c>
    </row>
    <row r="2288" spans="1:3" x14ac:dyDescent="0.25">
      <c r="A2288" t="s">
        <v>4354</v>
      </c>
      <c r="B2288">
        <v>11.6087205</v>
      </c>
      <c r="C2288">
        <v>102.542007</v>
      </c>
    </row>
    <row r="2289" spans="1:3" x14ac:dyDescent="0.25">
      <c r="A2289" t="s">
        <v>4173</v>
      </c>
      <c r="B2289">
        <v>12.138839600000001</v>
      </c>
      <c r="C2289">
        <v>102.2761957</v>
      </c>
    </row>
    <row r="2290" spans="1:3" x14ac:dyDescent="0.25">
      <c r="A2290" t="s">
        <v>4133</v>
      </c>
      <c r="B2290">
        <v>9.7885279000000001</v>
      </c>
      <c r="C2290">
        <v>99.985656000000006</v>
      </c>
    </row>
    <row r="2291" spans="1:3" x14ac:dyDescent="0.25">
      <c r="A2291" t="s">
        <v>4135</v>
      </c>
      <c r="B2291">
        <v>9.7479099999999992</v>
      </c>
      <c r="C2291">
        <v>99.979922700000003</v>
      </c>
    </row>
    <row r="2292" spans="1:3" x14ac:dyDescent="0.25">
      <c r="A2292" t="s">
        <v>3220</v>
      </c>
      <c r="B2292">
        <v>8.0516690999999998</v>
      </c>
      <c r="C2292">
        <v>98.809532099999998</v>
      </c>
    </row>
    <row r="2293" spans="1:3" x14ac:dyDescent="0.25">
      <c r="A2293" t="s">
        <v>3220</v>
      </c>
      <c r="B2293">
        <v>9.7463902999999998</v>
      </c>
      <c r="C2293">
        <v>98.413100299999996</v>
      </c>
    </row>
    <row r="2294" spans="1:3" x14ac:dyDescent="0.25">
      <c r="A2294" t="s">
        <v>3220</v>
      </c>
      <c r="B2294">
        <v>9.7403739999999992</v>
      </c>
      <c r="C2294">
        <v>98.418202800000003</v>
      </c>
    </row>
    <row r="2295" spans="1:3" x14ac:dyDescent="0.25">
      <c r="A2295" t="s">
        <v>3220</v>
      </c>
      <c r="B2295">
        <v>9.7367010999999994</v>
      </c>
      <c r="C2295">
        <v>98.406831999999994</v>
      </c>
    </row>
    <row r="2296" spans="1:3" x14ac:dyDescent="0.25">
      <c r="A2296" t="s">
        <v>3571</v>
      </c>
      <c r="B2296">
        <v>12.9496915</v>
      </c>
      <c r="C2296">
        <v>100.8993126</v>
      </c>
    </row>
    <row r="2297" spans="1:3" x14ac:dyDescent="0.25">
      <c r="A2297" t="s">
        <v>4189</v>
      </c>
      <c r="B2297">
        <v>9.4588681000000001</v>
      </c>
      <c r="C2297">
        <v>100.03921870000001</v>
      </c>
    </row>
    <row r="2298" spans="1:3" x14ac:dyDescent="0.25">
      <c r="A2298" t="s">
        <v>4266</v>
      </c>
      <c r="B2298">
        <v>7.7990757000000004</v>
      </c>
      <c r="C2298">
        <v>98.328480600000006</v>
      </c>
    </row>
    <row r="2299" spans="1:3" x14ac:dyDescent="0.25">
      <c r="A2299" t="s">
        <v>4174</v>
      </c>
      <c r="B2299">
        <v>9.5587579999999992</v>
      </c>
      <c r="C2299">
        <v>100.0788251</v>
      </c>
    </row>
    <row r="2300" spans="1:3" x14ac:dyDescent="0.25">
      <c r="A2300" t="s">
        <v>4186</v>
      </c>
      <c r="B2300">
        <v>9.4716693000000003</v>
      </c>
      <c r="C2300">
        <v>100.0473095</v>
      </c>
    </row>
    <row r="2301" spans="1:3" x14ac:dyDescent="0.25">
      <c r="A2301" t="s">
        <v>4270</v>
      </c>
      <c r="B2301">
        <v>7.8812015000000004</v>
      </c>
      <c r="C2301">
        <v>98.299205000000001</v>
      </c>
    </row>
    <row r="2302" spans="1:3" x14ac:dyDescent="0.25">
      <c r="A2302" t="s">
        <v>4270</v>
      </c>
      <c r="B2302">
        <v>7.8812015000000004</v>
      </c>
      <c r="C2302">
        <v>98.299205000000001</v>
      </c>
    </row>
    <row r="2303" spans="1:3" x14ac:dyDescent="0.25">
      <c r="A2303" t="s">
        <v>3222</v>
      </c>
      <c r="B2303">
        <v>8.0505891999999992</v>
      </c>
      <c r="C2303">
        <v>98.806501900000001</v>
      </c>
    </row>
    <row r="2304" spans="1:3" x14ac:dyDescent="0.25">
      <c r="A2304" t="s">
        <v>3222</v>
      </c>
      <c r="B2304">
        <v>9.4768071000000003</v>
      </c>
      <c r="C2304">
        <v>99.933361300000001</v>
      </c>
    </row>
    <row r="2305" spans="1:3" x14ac:dyDescent="0.25">
      <c r="A2305" t="s">
        <v>4195</v>
      </c>
      <c r="B2305">
        <v>9.5679563999999999</v>
      </c>
      <c r="C2305">
        <v>99.999031500000001</v>
      </c>
    </row>
    <row r="2306" spans="1:3" x14ac:dyDescent="0.25">
      <c r="A2306" t="s">
        <v>4188</v>
      </c>
      <c r="B2306">
        <v>9.4588497</v>
      </c>
      <c r="C2306">
        <v>100.039005</v>
      </c>
    </row>
    <row r="2307" spans="1:3" x14ac:dyDescent="0.25">
      <c r="A2307" t="s">
        <v>3706</v>
      </c>
      <c r="B2307">
        <v>14.589994900000001</v>
      </c>
      <c r="C2307">
        <v>103.46034299999999</v>
      </c>
    </row>
    <row r="2308" spans="1:3" x14ac:dyDescent="0.25">
      <c r="A2308" t="s">
        <v>3443</v>
      </c>
      <c r="B2308">
        <v>12.550870700000001</v>
      </c>
      <c r="C2308">
        <v>99.954335799999996</v>
      </c>
    </row>
    <row r="2309" spans="1:3" x14ac:dyDescent="0.25">
      <c r="A2309" t="s">
        <v>3704</v>
      </c>
      <c r="B2309">
        <v>14.5458987</v>
      </c>
      <c r="C2309">
        <v>103.0091687</v>
      </c>
    </row>
    <row r="2310" spans="1:3" x14ac:dyDescent="0.25">
      <c r="A2310" t="s">
        <v>4155</v>
      </c>
      <c r="B2310">
        <v>9.7962079000000006</v>
      </c>
      <c r="C2310">
        <v>99.982091299999993</v>
      </c>
    </row>
    <row r="2311" spans="1:3" x14ac:dyDescent="0.25">
      <c r="A2311" t="s">
        <v>4181</v>
      </c>
      <c r="B2311">
        <v>9.5504312000000002</v>
      </c>
      <c r="C2311">
        <v>100.03298959999999</v>
      </c>
    </row>
    <row r="2312" spans="1:3" x14ac:dyDescent="0.25">
      <c r="A2312" t="s">
        <v>4351</v>
      </c>
      <c r="B2312">
        <v>11.679385699999999</v>
      </c>
      <c r="C2312">
        <v>102.541252</v>
      </c>
    </row>
    <row r="2313" spans="1:3" x14ac:dyDescent="0.25">
      <c r="A2313" t="s">
        <v>87</v>
      </c>
      <c r="B2313">
        <v>11.9144927</v>
      </c>
      <c r="C2313">
        <v>99.733379799999994</v>
      </c>
    </row>
    <row r="2314" spans="1:3" x14ac:dyDescent="0.25">
      <c r="A2314" t="s">
        <v>87</v>
      </c>
      <c r="B2314">
        <v>11.708496</v>
      </c>
      <c r="C2314">
        <v>99.711020599999998</v>
      </c>
    </row>
    <row r="2315" spans="1:3" x14ac:dyDescent="0.25">
      <c r="A2315" t="s">
        <v>87</v>
      </c>
      <c r="B2315">
        <v>11.2964672</v>
      </c>
      <c r="C2315">
        <v>99.429394000000002</v>
      </c>
    </row>
    <row r="2316" spans="1:3" x14ac:dyDescent="0.25">
      <c r="A2316" t="s">
        <v>87</v>
      </c>
      <c r="B2316">
        <v>11.017629599999999</v>
      </c>
      <c r="C2316">
        <v>99.262541299999995</v>
      </c>
    </row>
    <row r="2317" spans="1:3" x14ac:dyDescent="0.25">
      <c r="A2317" t="s">
        <v>3376</v>
      </c>
      <c r="B2317">
        <v>8.6463094999999992</v>
      </c>
      <c r="C2317">
        <v>99.893839600000007</v>
      </c>
    </row>
    <row r="2318" spans="1:3" x14ac:dyDescent="0.25">
      <c r="A2318" t="s">
        <v>87</v>
      </c>
      <c r="B2318">
        <v>11.072686300000001</v>
      </c>
      <c r="C2318">
        <v>99.424542000000002</v>
      </c>
    </row>
    <row r="2319" spans="1:3" x14ac:dyDescent="0.25">
      <c r="A2319" t="s">
        <v>87</v>
      </c>
      <c r="B2319">
        <v>11.2199563</v>
      </c>
      <c r="C2319">
        <v>99.502981199999994</v>
      </c>
    </row>
    <row r="2320" spans="1:3" x14ac:dyDescent="0.25">
      <c r="A2320" t="s">
        <v>87</v>
      </c>
      <c r="B2320">
        <v>11.227462900000001</v>
      </c>
      <c r="C2320">
        <v>99.556088099999997</v>
      </c>
    </row>
    <row r="2321" spans="1:3" x14ac:dyDescent="0.25">
      <c r="A2321" t="s">
        <v>87</v>
      </c>
      <c r="B2321">
        <v>11.2350818</v>
      </c>
      <c r="C2321">
        <v>99.503801600000003</v>
      </c>
    </row>
    <row r="2322" spans="1:3" x14ac:dyDescent="0.25">
      <c r="A2322" t="s">
        <v>87</v>
      </c>
      <c r="B2322">
        <v>11.2044949</v>
      </c>
      <c r="C2322">
        <v>99.570811300000003</v>
      </c>
    </row>
    <row r="2323" spans="1:3" x14ac:dyDescent="0.25">
      <c r="A2323" t="s">
        <v>87</v>
      </c>
      <c r="B2323">
        <v>11.5093364</v>
      </c>
      <c r="C2323">
        <v>99.587376599999999</v>
      </c>
    </row>
    <row r="2324" spans="1:3" x14ac:dyDescent="0.25">
      <c r="A2324" t="s">
        <v>87</v>
      </c>
      <c r="B2324">
        <v>11.517598400000001</v>
      </c>
      <c r="C2324">
        <v>99.599384999999998</v>
      </c>
    </row>
    <row r="2325" spans="1:3" x14ac:dyDescent="0.25">
      <c r="A2325" t="s">
        <v>87</v>
      </c>
      <c r="B2325">
        <v>11.501875699999999</v>
      </c>
      <c r="C2325">
        <v>99.616043599999998</v>
      </c>
    </row>
    <row r="2326" spans="1:3" x14ac:dyDescent="0.25">
      <c r="A2326" t="s">
        <v>3376</v>
      </c>
      <c r="B2326">
        <v>11.6042431</v>
      </c>
      <c r="C2326">
        <v>99.682656499999993</v>
      </c>
    </row>
    <row r="2327" spans="1:3" x14ac:dyDescent="0.25">
      <c r="A2327" t="s">
        <v>87</v>
      </c>
      <c r="B2327">
        <v>11.708496</v>
      </c>
      <c r="C2327">
        <v>99.711020599999998</v>
      </c>
    </row>
    <row r="2328" spans="1:3" x14ac:dyDescent="0.25">
      <c r="A2328" t="s">
        <v>87</v>
      </c>
      <c r="B2328">
        <v>11.7461213</v>
      </c>
      <c r="C2328">
        <v>99.782023800000005</v>
      </c>
    </row>
    <row r="2329" spans="1:3" x14ac:dyDescent="0.25">
      <c r="A2329" t="s">
        <v>87</v>
      </c>
      <c r="B2329">
        <v>11.9144927</v>
      </c>
      <c r="C2329">
        <v>99.733379799999994</v>
      </c>
    </row>
    <row r="2330" spans="1:3" x14ac:dyDescent="0.25">
      <c r="A2330" t="s">
        <v>87</v>
      </c>
      <c r="B2330">
        <v>11.9582953</v>
      </c>
      <c r="C2330">
        <v>99.830372999999994</v>
      </c>
    </row>
    <row r="2331" spans="1:3" x14ac:dyDescent="0.25">
      <c r="A2331" t="s">
        <v>87</v>
      </c>
      <c r="B2331">
        <v>12.056919000000001</v>
      </c>
      <c r="C2331">
        <v>99.898603499999993</v>
      </c>
    </row>
    <row r="2332" spans="1:3" x14ac:dyDescent="0.25">
      <c r="A2332" t="s">
        <v>87</v>
      </c>
      <c r="B2332">
        <v>12.064954500000001</v>
      </c>
      <c r="C2332">
        <v>99.8369991</v>
      </c>
    </row>
    <row r="2333" spans="1:3" x14ac:dyDescent="0.25">
      <c r="A2333" t="s">
        <v>87</v>
      </c>
      <c r="B2333">
        <v>12.042705</v>
      </c>
      <c r="C2333">
        <v>99.906717299999997</v>
      </c>
    </row>
    <row r="2334" spans="1:3" x14ac:dyDescent="0.25">
      <c r="A2334" t="s">
        <v>87</v>
      </c>
      <c r="B2334">
        <v>12.099202399999999</v>
      </c>
      <c r="C2334">
        <v>99.953748899999994</v>
      </c>
    </row>
    <row r="2335" spans="1:3" x14ac:dyDescent="0.25">
      <c r="A2335" t="s">
        <v>87</v>
      </c>
      <c r="B2335">
        <v>12.2037444</v>
      </c>
      <c r="C2335">
        <v>99.979998800000004</v>
      </c>
    </row>
    <row r="2336" spans="1:3" x14ac:dyDescent="0.25">
      <c r="A2336" t="s">
        <v>87</v>
      </c>
      <c r="B2336">
        <v>12.1961017</v>
      </c>
      <c r="C2336">
        <v>99.979626999999994</v>
      </c>
    </row>
    <row r="2337" spans="1:3" x14ac:dyDescent="0.25">
      <c r="A2337" t="s">
        <v>87</v>
      </c>
      <c r="B2337">
        <v>12.2184828</v>
      </c>
      <c r="C2337">
        <v>99.9730287</v>
      </c>
    </row>
    <row r="2338" spans="1:3" x14ac:dyDescent="0.25">
      <c r="A2338" t="s">
        <v>87</v>
      </c>
      <c r="B2338">
        <v>12.3987318</v>
      </c>
      <c r="C2338">
        <v>99.990518199999997</v>
      </c>
    </row>
    <row r="2339" spans="1:3" x14ac:dyDescent="0.25">
      <c r="A2339" t="s">
        <v>87</v>
      </c>
      <c r="B2339">
        <v>12.427164400000001</v>
      </c>
      <c r="C2339">
        <v>99.957058700000005</v>
      </c>
    </row>
    <row r="2340" spans="1:3" x14ac:dyDescent="0.25">
      <c r="A2340" t="s">
        <v>87</v>
      </c>
      <c r="B2340">
        <v>12.491782300000001</v>
      </c>
      <c r="C2340">
        <v>99.904833600000003</v>
      </c>
    </row>
    <row r="2341" spans="1:3" x14ac:dyDescent="0.25">
      <c r="A2341" t="s">
        <v>87</v>
      </c>
      <c r="B2341">
        <v>12.3926912</v>
      </c>
      <c r="C2341">
        <v>99.897547799999998</v>
      </c>
    </row>
    <row r="2342" spans="1:3" x14ac:dyDescent="0.25">
      <c r="A2342" t="s">
        <v>87</v>
      </c>
      <c r="B2342">
        <v>12.554653399999999</v>
      </c>
      <c r="C2342">
        <v>99.953401799999995</v>
      </c>
    </row>
    <row r="2343" spans="1:3" x14ac:dyDescent="0.25">
      <c r="A2343" t="s">
        <v>3376</v>
      </c>
      <c r="B2343">
        <v>12.5739549</v>
      </c>
      <c r="C2343">
        <v>99.955373100000003</v>
      </c>
    </row>
    <row r="2344" spans="1:3" x14ac:dyDescent="0.25">
      <c r="A2344" t="s">
        <v>87</v>
      </c>
      <c r="B2344">
        <v>12.6531295</v>
      </c>
      <c r="C2344">
        <v>99.922769700000003</v>
      </c>
    </row>
    <row r="2345" spans="1:3" x14ac:dyDescent="0.25">
      <c r="A2345" t="s">
        <v>87</v>
      </c>
      <c r="B2345">
        <v>13.0431475</v>
      </c>
      <c r="C2345">
        <v>100.0835939</v>
      </c>
    </row>
    <row r="2346" spans="1:3" x14ac:dyDescent="0.25">
      <c r="A2346" t="s">
        <v>87</v>
      </c>
      <c r="B2346">
        <v>13.1484811</v>
      </c>
      <c r="C2346">
        <v>100.0259289</v>
      </c>
    </row>
    <row r="2347" spans="1:3" x14ac:dyDescent="0.25">
      <c r="A2347" t="s">
        <v>87</v>
      </c>
      <c r="B2347">
        <v>13.3558711</v>
      </c>
      <c r="C2347">
        <v>99.936194499999999</v>
      </c>
    </row>
    <row r="2348" spans="1:3" x14ac:dyDescent="0.25">
      <c r="A2348" t="s">
        <v>87</v>
      </c>
      <c r="B2348">
        <v>13.4043115</v>
      </c>
      <c r="C2348">
        <v>99.909620599999997</v>
      </c>
    </row>
    <row r="2349" spans="1:3" x14ac:dyDescent="0.25">
      <c r="A2349" t="s">
        <v>87</v>
      </c>
      <c r="B2349">
        <v>13.389127800000001</v>
      </c>
      <c r="C2349">
        <v>99.911118099999996</v>
      </c>
    </row>
    <row r="2350" spans="1:3" x14ac:dyDescent="0.25">
      <c r="A2350" t="s">
        <v>87</v>
      </c>
      <c r="B2350">
        <v>13.388021800000001</v>
      </c>
      <c r="C2350">
        <v>101.01734980000001</v>
      </c>
    </row>
    <row r="2351" spans="1:3" x14ac:dyDescent="0.25">
      <c r="A2351" t="s">
        <v>87</v>
      </c>
      <c r="B2351">
        <v>12.689057399999999</v>
      </c>
      <c r="C2351">
        <v>100.9767925</v>
      </c>
    </row>
    <row r="2352" spans="1:3" x14ac:dyDescent="0.25">
      <c r="A2352" t="s">
        <v>87</v>
      </c>
      <c r="B2352">
        <v>12.697767600000001</v>
      </c>
      <c r="C2352">
        <v>101.2357938</v>
      </c>
    </row>
    <row r="2353" spans="1:3" x14ac:dyDescent="0.25">
      <c r="A2353" t="s">
        <v>87</v>
      </c>
      <c r="B2353">
        <v>12.661533500000001</v>
      </c>
      <c r="C2353">
        <v>101.26047869999999</v>
      </c>
    </row>
    <row r="2354" spans="1:3" x14ac:dyDescent="0.25">
      <c r="A2354" t="s">
        <v>87</v>
      </c>
      <c r="B2354">
        <v>12.628632899999999</v>
      </c>
      <c r="C2354">
        <v>101.44127690000001</v>
      </c>
    </row>
    <row r="2355" spans="1:3" x14ac:dyDescent="0.25">
      <c r="A2355" t="s">
        <v>87</v>
      </c>
      <c r="B2355">
        <v>12.6815681</v>
      </c>
      <c r="C2355">
        <v>101.4996893</v>
      </c>
    </row>
    <row r="2356" spans="1:3" x14ac:dyDescent="0.25">
      <c r="A2356" t="s">
        <v>87</v>
      </c>
      <c r="B2356">
        <v>12.6990617</v>
      </c>
      <c r="C2356">
        <v>101.6620242</v>
      </c>
    </row>
    <row r="2357" spans="1:3" x14ac:dyDescent="0.25">
      <c r="A2357" t="s">
        <v>87</v>
      </c>
      <c r="B2357">
        <v>12.7309895</v>
      </c>
      <c r="C2357">
        <v>101.720872</v>
      </c>
    </row>
    <row r="2358" spans="1:3" x14ac:dyDescent="0.25">
      <c r="A2358" t="s">
        <v>87</v>
      </c>
      <c r="B2358">
        <v>12.741901</v>
      </c>
      <c r="C2358">
        <v>101.67090140000001</v>
      </c>
    </row>
    <row r="2359" spans="1:3" x14ac:dyDescent="0.25">
      <c r="A2359" t="s">
        <v>87</v>
      </c>
      <c r="B2359">
        <v>12.709445499999999</v>
      </c>
      <c r="C2359">
        <v>101.77581619999999</v>
      </c>
    </row>
    <row r="2360" spans="1:3" x14ac:dyDescent="0.25">
      <c r="A2360" t="s">
        <v>87</v>
      </c>
      <c r="B2360">
        <v>12.7298554</v>
      </c>
      <c r="C2360">
        <v>101.8222557</v>
      </c>
    </row>
    <row r="2361" spans="1:3" x14ac:dyDescent="0.25">
      <c r="A2361" t="s">
        <v>87</v>
      </c>
      <c r="B2361">
        <v>12.725082799999999</v>
      </c>
      <c r="C2361">
        <v>101.84617009999999</v>
      </c>
    </row>
    <row r="2362" spans="1:3" x14ac:dyDescent="0.25">
      <c r="A2362" t="s">
        <v>87</v>
      </c>
      <c r="B2362">
        <v>12.730433700000001</v>
      </c>
      <c r="C2362">
        <v>101.9565171</v>
      </c>
    </row>
    <row r="2363" spans="1:3" x14ac:dyDescent="0.25">
      <c r="A2363" t="s">
        <v>87</v>
      </c>
      <c r="B2363">
        <v>12.5554325</v>
      </c>
      <c r="C2363">
        <v>102.00197989999999</v>
      </c>
    </row>
    <row r="2364" spans="1:3" x14ac:dyDescent="0.25">
      <c r="A2364" t="s">
        <v>87</v>
      </c>
      <c r="B2364">
        <v>12.481728499999999</v>
      </c>
      <c r="C2364">
        <v>102.0618563</v>
      </c>
    </row>
    <row r="2365" spans="1:3" x14ac:dyDescent="0.25">
      <c r="A2365" t="s">
        <v>3376</v>
      </c>
      <c r="B2365">
        <v>12.5166032</v>
      </c>
      <c r="C2365">
        <v>102.0277622</v>
      </c>
    </row>
    <row r="2366" spans="1:3" x14ac:dyDescent="0.25">
      <c r="A2366" t="s">
        <v>87</v>
      </c>
      <c r="B2366">
        <v>12.6860836</v>
      </c>
      <c r="C2366">
        <v>101.975155</v>
      </c>
    </row>
    <row r="2367" spans="1:3" x14ac:dyDescent="0.25">
      <c r="A2367" t="s">
        <v>87</v>
      </c>
      <c r="B2367">
        <v>12.544366999999999</v>
      </c>
      <c r="C2367">
        <v>102.09612919999999</v>
      </c>
    </row>
    <row r="2368" spans="1:3" x14ac:dyDescent="0.25">
      <c r="A2368" t="s">
        <v>87</v>
      </c>
      <c r="B2368">
        <v>12.5531244</v>
      </c>
      <c r="C2368">
        <v>102.15634249999999</v>
      </c>
    </row>
    <row r="2369" spans="1:3" x14ac:dyDescent="0.25">
      <c r="A2369" t="s">
        <v>87</v>
      </c>
      <c r="B2369">
        <v>12.427099800000001</v>
      </c>
      <c r="C2369">
        <v>102.13521179999999</v>
      </c>
    </row>
    <row r="2370" spans="1:3" x14ac:dyDescent="0.25">
      <c r="A2370" t="s">
        <v>87</v>
      </c>
      <c r="B2370">
        <v>12.2884306</v>
      </c>
      <c r="C2370">
        <v>102.31643630000001</v>
      </c>
    </row>
    <row r="2371" spans="1:3" x14ac:dyDescent="0.25">
      <c r="A2371" t="s">
        <v>87</v>
      </c>
      <c r="B2371">
        <v>12.439140200000001</v>
      </c>
      <c r="C2371">
        <v>102.30189970000001</v>
      </c>
    </row>
    <row r="2372" spans="1:3" x14ac:dyDescent="0.25">
      <c r="A2372" t="s">
        <v>87</v>
      </c>
      <c r="B2372">
        <v>12.455690799999999</v>
      </c>
      <c r="C2372">
        <v>102.2380859</v>
      </c>
    </row>
    <row r="2373" spans="1:3" x14ac:dyDescent="0.25">
      <c r="A2373" t="s">
        <v>87</v>
      </c>
      <c r="B2373">
        <v>12.484682400000001</v>
      </c>
      <c r="C2373">
        <v>102.2448414</v>
      </c>
    </row>
    <row r="2374" spans="1:3" x14ac:dyDescent="0.25">
      <c r="A2374" t="s">
        <v>87</v>
      </c>
      <c r="B2374">
        <v>12.338811099999999</v>
      </c>
      <c r="C2374">
        <v>102.37263230000001</v>
      </c>
    </row>
    <row r="2375" spans="1:3" x14ac:dyDescent="0.25">
      <c r="A2375" t="s">
        <v>87</v>
      </c>
      <c r="B2375">
        <v>12.4123611</v>
      </c>
      <c r="C2375">
        <v>102.3832286</v>
      </c>
    </row>
    <row r="2376" spans="1:3" x14ac:dyDescent="0.25">
      <c r="A2376" t="s">
        <v>87</v>
      </c>
      <c r="B2376">
        <v>12.2146717</v>
      </c>
      <c r="C2376">
        <v>102.3047621</v>
      </c>
    </row>
    <row r="2377" spans="1:3" x14ac:dyDescent="0.25">
      <c r="A2377" t="s">
        <v>87</v>
      </c>
      <c r="B2377">
        <v>12.1886426</v>
      </c>
      <c r="C2377">
        <v>102.3857905</v>
      </c>
    </row>
    <row r="2378" spans="1:3" x14ac:dyDescent="0.25">
      <c r="A2378" t="s">
        <v>87</v>
      </c>
      <c r="B2378">
        <v>12.2493538</v>
      </c>
      <c r="C2378">
        <v>102.522431</v>
      </c>
    </row>
    <row r="2379" spans="1:3" x14ac:dyDescent="0.25">
      <c r="A2379" t="s">
        <v>87</v>
      </c>
      <c r="B2379">
        <v>12.250462300000001</v>
      </c>
      <c r="C2379">
        <v>102.5905211</v>
      </c>
    </row>
    <row r="2380" spans="1:3" x14ac:dyDescent="0.25">
      <c r="A2380" t="s">
        <v>87</v>
      </c>
      <c r="B2380">
        <v>12.2535875</v>
      </c>
      <c r="C2380">
        <v>102.5626305</v>
      </c>
    </row>
    <row r="2381" spans="1:3" x14ac:dyDescent="0.25">
      <c r="A2381" t="s">
        <v>87</v>
      </c>
      <c r="B2381">
        <v>12.278292799999999</v>
      </c>
      <c r="C2381">
        <v>102.5394222</v>
      </c>
    </row>
    <row r="2382" spans="1:3" x14ac:dyDescent="0.25">
      <c r="A2382" t="s">
        <v>87</v>
      </c>
      <c r="B2382">
        <v>12.2886472</v>
      </c>
      <c r="C2382">
        <v>102.6146981</v>
      </c>
    </row>
    <row r="2383" spans="1:3" x14ac:dyDescent="0.25">
      <c r="A2383" t="s">
        <v>87</v>
      </c>
      <c r="B2383">
        <v>12.141631500000001</v>
      </c>
      <c r="C2383">
        <v>102.6869542</v>
      </c>
    </row>
    <row r="2384" spans="1:3" x14ac:dyDescent="0.25">
      <c r="A2384" t="s">
        <v>87</v>
      </c>
      <c r="B2384">
        <v>11.797230799999999</v>
      </c>
      <c r="C2384">
        <v>102.86704469999999</v>
      </c>
    </row>
    <row r="2385" spans="1:3" x14ac:dyDescent="0.25">
      <c r="A2385" t="s">
        <v>87</v>
      </c>
      <c r="B2385">
        <v>12.6673277</v>
      </c>
      <c r="C2385">
        <v>102.4595284</v>
      </c>
    </row>
    <row r="2386" spans="1:3" x14ac:dyDescent="0.25">
      <c r="A2386" t="s">
        <v>87</v>
      </c>
      <c r="B2386">
        <v>12.931601499999999</v>
      </c>
      <c r="C2386">
        <v>102.4392447</v>
      </c>
    </row>
    <row r="2387" spans="1:3" x14ac:dyDescent="0.25">
      <c r="A2387" t="s">
        <v>87</v>
      </c>
      <c r="B2387">
        <v>12.937066</v>
      </c>
      <c r="C2387">
        <v>102.4723688</v>
      </c>
    </row>
    <row r="2388" spans="1:3" x14ac:dyDescent="0.25">
      <c r="A2388" t="s">
        <v>87</v>
      </c>
      <c r="B2388">
        <v>13.0400391</v>
      </c>
      <c r="C2388">
        <v>102.3822921</v>
      </c>
    </row>
    <row r="2389" spans="1:3" x14ac:dyDescent="0.25">
      <c r="A2389" t="s">
        <v>87</v>
      </c>
      <c r="B2389">
        <v>13.1860082</v>
      </c>
      <c r="C2389">
        <v>102.3595203</v>
      </c>
    </row>
    <row r="2390" spans="1:3" x14ac:dyDescent="0.25">
      <c r="A2390" t="s">
        <v>87</v>
      </c>
      <c r="B2390">
        <v>13.2191504</v>
      </c>
      <c r="C2390">
        <v>102.331903</v>
      </c>
    </row>
    <row r="2391" spans="1:3" x14ac:dyDescent="0.25">
      <c r="A2391" t="s">
        <v>87</v>
      </c>
      <c r="B2391">
        <v>13.2646222</v>
      </c>
      <c r="C2391">
        <v>102.26389709999999</v>
      </c>
    </row>
    <row r="2392" spans="1:3" x14ac:dyDescent="0.25">
      <c r="A2392" t="s">
        <v>87</v>
      </c>
      <c r="B2392">
        <v>13.585046</v>
      </c>
      <c r="C2392">
        <v>102.357722</v>
      </c>
    </row>
    <row r="2393" spans="1:3" x14ac:dyDescent="0.25">
      <c r="A2393" t="s">
        <v>87</v>
      </c>
      <c r="B2393">
        <v>13.614508900000001</v>
      </c>
      <c r="C2393">
        <v>102.4862404</v>
      </c>
    </row>
    <row r="2394" spans="1:3" x14ac:dyDescent="0.25">
      <c r="A2394" t="s">
        <v>87</v>
      </c>
      <c r="B2394">
        <v>13.6799161</v>
      </c>
      <c r="C2394">
        <v>102.493889</v>
      </c>
    </row>
    <row r="2395" spans="1:3" x14ac:dyDescent="0.25">
      <c r="A2395" t="s">
        <v>87</v>
      </c>
      <c r="B2395">
        <v>13.6782358</v>
      </c>
      <c r="C2395">
        <v>102.515693</v>
      </c>
    </row>
    <row r="2396" spans="1:3" x14ac:dyDescent="0.25">
      <c r="A2396" t="s">
        <v>87</v>
      </c>
      <c r="B2396">
        <v>13.7280886</v>
      </c>
      <c r="C2396">
        <v>102.5727115</v>
      </c>
    </row>
    <row r="2397" spans="1:3" x14ac:dyDescent="0.25">
      <c r="A2397" t="s">
        <v>87</v>
      </c>
      <c r="B2397">
        <v>13.7599638</v>
      </c>
      <c r="C2397">
        <v>102.5261953</v>
      </c>
    </row>
    <row r="2398" spans="1:3" x14ac:dyDescent="0.25">
      <c r="A2398" t="s">
        <v>87</v>
      </c>
      <c r="B2398">
        <v>13.978301500000001</v>
      </c>
      <c r="C2398">
        <v>102.7646137</v>
      </c>
    </row>
    <row r="2399" spans="1:3" x14ac:dyDescent="0.25">
      <c r="A2399" t="s">
        <v>87</v>
      </c>
      <c r="B2399">
        <v>14.2578411</v>
      </c>
      <c r="C2399">
        <v>102.9747131</v>
      </c>
    </row>
    <row r="2400" spans="1:3" x14ac:dyDescent="0.25">
      <c r="A2400" t="s">
        <v>87</v>
      </c>
      <c r="B2400">
        <v>14.3833804</v>
      </c>
      <c r="C2400">
        <v>103.0627873</v>
      </c>
    </row>
    <row r="2401" spans="1:3" x14ac:dyDescent="0.25">
      <c r="A2401" t="s">
        <v>87</v>
      </c>
      <c r="B2401">
        <v>14.386517</v>
      </c>
      <c r="C2401">
        <v>103.08596</v>
      </c>
    </row>
    <row r="2402" spans="1:3" x14ac:dyDescent="0.25">
      <c r="A2402" t="s">
        <v>87</v>
      </c>
      <c r="B2402">
        <v>14.412386400000001</v>
      </c>
      <c r="C2402">
        <v>103.21852629999999</v>
      </c>
    </row>
    <row r="2403" spans="1:3" x14ac:dyDescent="0.25">
      <c r="A2403" t="s">
        <v>87</v>
      </c>
      <c r="B2403">
        <v>14.4539147</v>
      </c>
      <c r="C2403">
        <v>103.3885033</v>
      </c>
    </row>
    <row r="2404" spans="1:3" x14ac:dyDescent="0.25">
      <c r="A2404" t="s">
        <v>87</v>
      </c>
      <c r="B2404">
        <v>14.5269557</v>
      </c>
      <c r="C2404">
        <v>103.5353641</v>
      </c>
    </row>
    <row r="2405" spans="1:3" x14ac:dyDescent="0.25">
      <c r="A2405" t="s">
        <v>87</v>
      </c>
      <c r="B2405">
        <v>14.4581459</v>
      </c>
      <c r="C2405">
        <v>104.7184997</v>
      </c>
    </row>
    <row r="2406" spans="1:3" x14ac:dyDescent="0.25">
      <c r="A2406" t="s">
        <v>87</v>
      </c>
      <c r="B2406">
        <v>14.601506000000001</v>
      </c>
      <c r="C2406">
        <v>104.58424599999999</v>
      </c>
    </row>
    <row r="2407" spans="1:3" x14ac:dyDescent="0.25">
      <c r="A2407" t="s">
        <v>87</v>
      </c>
      <c r="B2407">
        <v>14.4719759</v>
      </c>
      <c r="C2407">
        <v>104.885313</v>
      </c>
    </row>
    <row r="2408" spans="1:3" x14ac:dyDescent="0.25">
      <c r="A2408" t="s">
        <v>87</v>
      </c>
      <c r="B2408">
        <v>14.4293364</v>
      </c>
      <c r="C2408">
        <v>105.1414331</v>
      </c>
    </row>
    <row r="2409" spans="1:3" x14ac:dyDescent="0.25">
      <c r="A2409" t="s">
        <v>87</v>
      </c>
      <c r="B2409">
        <v>14.8533838</v>
      </c>
      <c r="C2409">
        <v>105.4484653</v>
      </c>
    </row>
    <row r="2410" spans="1:3" x14ac:dyDescent="0.25">
      <c r="A2410" t="s">
        <v>87</v>
      </c>
      <c r="B2410">
        <v>15.401738699999999</v>
      </c>
      <c r="C2410">
        <v>105.4887135</v>
      </c>
    </row>
    <row r="2411" spans="1:3" x14ac:dyDescent="0.25">
      <c r="A2411" t="s">
        <v>87</v>
      </c>
      <c r="B2411">
        <v>15.385645</v>
      </c>
      <c r="C2411">
        <v>105.39177410000001</v>
      </c>
    </row>
    <row r="2412" spans="1:3" x14ac:dyDescent="0.25">
      <c r="A2412" t="s">
        <v>87</v>
      </c>
      <c r="B2412">
        <v>15.3158715</v>
      </c>
      <c r="C2412">
        <v>105.40834049999999</v>
      </c>
    </row>
    <row r="2413" spans="1:3" x14ac:dyDescent="0.25">
      <c r="A2413" t="s">
        <v>87</v>
      </c>
      <c r="B2413">
        <v>15.3107503</v>
      </c>
      <c r="C2413">
        <v>105.3852291</v>
      </c>
    </row>
    <row r="2414" spans="1:3" x14ac:dyDescent="0.25">
      <c r="A2414" t="s">
        <v>87</v>
      </c>
      <c r="B2414">
        <v>15.426364</v>
      </c>
      <c r="C2414">
        <v>105.4314586</v>
      </c>
    </row>
    <row r="2415" spans="1:3" x14ac:dyDescent="0.25">
      <c r="A2415" t="s">
        <v>87</v>
      </c>
      <c r="B2415">
        <v>15.561238700000001</v>
      </c>
      <c r="C2415">
        <v>105.4972528</v>
      </c>
    </row>
    <row r="2416" spans="1:3" x14ac:dyDescent="0.25">
      <c r="A2416" t="s">
        <v>87</v>
      </c>
      <c r="B2416">
        <v>15.8250004</v>
      </c>
      <c r="C2416">
        <v>105.365413</v>
      </c>
    </row>
    <row r="2417" spans="1:3" x14ac:dyDescent="0.25">
      <c r="A2417" t="s">
        <v>87</v>
      </c>
      <c r="B2417">
        <v>15.857537900000001</v>
      </c>
      <c r="C2417">
        <v>105.2695975</v>
      </c>
    </row>
    <row r="2418" spans="1:3" x14ac:dyDescent="0.25">
      <c r="A2418" t="s">
        <v>87</v>
      </c>
      <c r="B2418">
        <v>15.8919154</v>
      </c>
      <c r="C2418">
        <v>105.3296232</v>
      </c>
    </row>
    <row r="2419" spans="1:3" x14ac:dyDescent="0.25">
      <c r="A2419" t="s">
        <v>87</v>
      </c>
      <c r="B2419">
        <v>16.0039692</v>
      </c>
      <c r="C2419">
        <v>105.2308917</v>
      </c>
    </row>
    <row r="2420" spans="1:3" x14ac:dyDescent="0.25">
      <c r="A2420" t="s">
        <v>87</v>
      </c>
      <c r="B2420">
        <v>16.149179400000001</v>
      </c>
      <c r="C2420">
        <v>105.0138268</v>
      </c>
    </row>
    <row r="2421" spans="1:3" x14ac:dyDescent="0.25">
      <c r="A2421" t="s">
        <v>87</v>
      </c>
      <c r="B2421">
        <v>16.237182199999999</v>
      </c>
      <c r="C2421">
        <v>104.9998248</v>
      </c>
    </row>
    <row r="2422" spans="1:3" x14ac:dyDescent="0.25">
      <c r="A2422" t="s">
        <v>87</v>
      </c>
      <c r="B2422">
        <v>16.353823599999998</v>
      </c>
      <c r="C2422">
        <v>104.87075900000001</v>
      </c>
    </row>
    <row r="2423" spans="1:3" x14ac:dyDescent="0.25">
      <c r="A2423" t="s">
        <v>87</v>
      </c>
      <c r="B2423">
        <v>16.368668899999999</v>
      </c>
      <c r="C2423">
        <v>104.8084882</v>
      </c>
    </row>
    <row r="2424" spans="1:3" x14ac:dyDescent="0.25">
      <c r="A2424" t="s">
        <v>87</v>
      </c>
      <c r="B2424">
        <v>16.411078</v>
      </c>
      <c r="C2424">
        <v>104.8193404</v>
      </c>
    </row>
    <row r="2425" spans="1:3" x14ac:dyDescent="0.25">
      <c r="A2425" t="s">
        <v>87</v>
      </c>
      <c r="B2425">
        <v>16.6837485</v>
      </c>
      <c r="C2425">
        <v>104.7485671</v>
      </c>
    </row>
    <row r="2426" spans="1:3" x14ac:dyDescent="0.25">
      <c r="A2426" t="s">
        <v>87</v>
      </c>
      <c r="B2426">
        <v>16.728859199999999</v>
      </c>
      <c r="C2426">
        <v>104.73782970000001</v>
      </c>
    </row>
    <row r="2427" spans="1:3" x14ac:dyDescent="0.25">
      <c r="A2427" t="s">
        <v>87</v>
      </c>
      <c r="B2427">
        <v>16.778972599999999</v>
      </c>
      <c r="C2427">
        <v>104.73732219999999</v>
      </c>
    </row>
    <row r="2428" spans="1:3" x14ac:dyDescent="0.25">
      <c r="A2428" t="s">
        <v>87</v>
      </c>
      <c r="B2428">
        <v>16.8093428</v>
      </c>
      <c r="C2428">
        <v>104.5340052</v>
      </c>
    </row>
    <row r="2429" spans="1:3" x14ac:dyDescent="0.25">
      <c r="A2429" t="s">
        <v>87</v>
      </c>
      <c r="B2429">
        <v>17.04824</v>
      </c>
      <c r="C2429">
        <v>104.6869684</v>
      </c>
    </row>
    <row r="2430" spans="1:3" x14ac:dyDescent="0.25">
      <c r="A2430" t="s">
        <v>87</v>
      </c>
      <c r="B2430">
        <v>16.911206</v>
      </c>
      <c r="C2430">
        <v>104.728818</v>
      </c>
    </row>
    <row r="2431" spans="1:3" x14ac:dyDescent="0.25">
      <c r="A2431" t="s">
        <v>87</v>
      </c>
      <c r="B2431">
        <v>16.906110999999999</v>
      </c>
      <c r="C2431">
        <v>104.6609349</v>
      </c>
    </row>
    <row r="2432" spans="1:3" x14ac:dyDescent="0.25">
      <c r="A2432" t="s">
        <v>87</v>
      </c>
      <c r="B2432">
        <v>16.990199799999999</v>
      </c>
      <c r="C2432">
        <v>104.72526379999999</v>
      </c>
    </row>
    <row r="2433" spans="1:3" x14ac:dyDescent="0.25">
      <c r="A2433" t="s">
        <v>87</v>
      </c>
      <c r="B2433">
        <v>17.044790599999999</v>
      </c>
      <c r="C2433">
        <v>104.7364063</v>
      </c>
    </row>
    <row r="2434" spans="1:3" x14ac:dyDescent="0.25">
      <c r="A2434" t="s">
        <v>87</v>
      </c>
      <c r="B2434">
        <v>17.0197067</v>
      </c>
      <c r="C2434">
        <v>104.7259373</v>
      </c>
    </row>
    <row r="2435" spans="1:3" x14ac:dyDescent="0.25">
      <c r="A2435" t="s">
        <v>87</v>
      </c>
      <c r="B2435">
        <v>17.0241598</v>
      </c>
      <c r="C2435">
        <v>104.73178540000001</v>
      </c>
    </row>
    <row r="2436" spans="1:3" x14ac:dyDescent="0.25">
      <c r="A2436" t="s">
        <v>87</v>
      </c>
      <c r="B2436">
        <v>17.035350399999999</v>
      </c>
      <c r="C2436">
        <v>104.7068998</v>
      </c>
    </row>
    <row r="2437" spans="1:3" x14ac:dyDescent="0.25">
      <c r="A2437" t="s">
        <v>87</v>
      </c>
      <c r="B2437">
        <v>17.063544799999999</v>
      </c>
      <c r="C2437">
        <v>104.74854310000001</v>
      </c>
    </row>
    <row r="2438" spans="1:3" x14ac:dyDescent="0.25">
      <c r="A2438" t="s">
        <v>87</v>
      </c>
      <c r="B2438">
        <v>17.124750500000001</v>
      </c>
      <c r="C2438">
        <v>104.7518793</v>
      </c>
    </row>
    <row r="2439" spans="1:3" x14ac:dyDescent="0.25">
      <c r="A2439" t="s">
        <v>87</v>
      </c>
      <c r="B2439">
        <v>17.0729574</v>
      </c>
      <c r="C2439">
        <v>104.7264818</v>
      </c>
    </row>
    <row r="2440" spans="1:3" x14ac:dyDescent="0.25">
      <c r="A2440" t="s">
        <v>87</v>
      </c>
      <c r="B2440">
        <v>17.210256000000001</v>
      </c>
      <c r="C2440">
        <v>104.73148689999999</v>
      </c>
    </row>
    <row r="2441" spans="1:3" x14ac:dyDescent="0.25">
      <c r="A2441" t="s">
        <v>87</v>
      </c>
      <c r="B2441">
        <v>17.1728244</v>
      </c>
      <c r="C2441">
        <v>104.7785634</v>
      </c>
    </row>
    <row r="2442" spans="1:3" x14ac:dyDescent="0.25">
      <c r="A2442" t="s">
        <v>87</v>
      </c>
      <c r="B2442">
        <v>17.1976887</v>
      </c>
      <c r="C2442">
        <v>104.7841822</v>
      </c>
    </row>
    <row r="2443" spans="1:3" x14ac:dyDescent="0.25">
      <c r="A2443" t="s">
        <v>87</v>
      </c>
      <c r="B2443">
        <v>17.2835736</v>
      </c>
      <c r="C2443">
        <v>104.70995310000001</v>
      </c>
    </row>
    <row r="2444" spans="1:3" x14ac:dyDescent="0.25">
      <c r="A2444" t="s">
        <v>87</v>
      </c>
      <c r="B2444">
        <v>17.2419826</v>
      </c>
      <c r="C2444">
        <v>104.76135960000001</v>
      </c>
    </row>
    <row r="2445" spans="1:3" x14ac:dyDescent="0.25">
      <c r="A2445" t="s">
        <v>87</v>
      </c>
      <c r="B2445">
        <v>17.337324500000001</v>
      </c>
      <c r="C2445">
        <v>104.7312522</v>
      </c>
    </row>
    <row r="2446" spans="1:3" x14ac:dyDescent="0.25">
      <c r="A2446" t="s">
        <v>87</v>
      </c>
      <c r="B2446">
        <v>17.311772600000001</v>
      </c>
      <c r="C2446">
        <v>104.7549854</v>
      </c>
    </row>
    <row r="2447" spans="1:3" x14ac:dyDescent="0.25">
      <c r="A2447" t="s">
        <v>87</v>
      </c>
      <c r="B2447">
        <v>17.518986600000002</v>
      </c>
      <c r="C2447">
        <v>104.6114056</v>
      </c>
    </row>
    <row r="2448" spans="1:3" x14ac:dyDescent="0.25">
      <c r="A2448" t="s">
        <v>87</v>
      </c>
      <c r="B2448">
        <v>17.585777799999999</v>
      </c>
      <c r="C2448">
        <v>104.43823070000001</v>
      </c>
    </row>
    <row r="2449" spans="1:3" x14ac:dyDescent="0.25">
      <c r="A2449" t="s">
        <v>87</v>
      </c>
      <c r="B2449">
        <v>17.646311699999998</v>
      </c>
      <c r="C2449">
        <v>104.4426101</v>
      </c>
    </row>
    <row r="2450" spans="1:3" x14ac:dyDescent="0.25">
      <c r="A2450" t="s">
        <v>87</v>
      </c>
      <c r="B2450">
        <v>17.6151491</v>
      </c>
      <c r="C2450">
        <v>104.4189784</v>
      </c>
    </row>
    <row r="2451" spans="1:3" x14ac:dyDescent="0.25">
      <c r="A2451" t="s">
        <v>87</v>
      </c>
      <c r="B2451">
        <v>17.633410000000001</v>
      </c>
      <c r="C2451">
        <v>104.3468677</v>
      </c>
    </row>
    <row r="2452" spans="1:3" x14ac:dyDescent="0.25">
      <c r="A2452" t="s">
        <v>87</v>
      </c>
      <c r="B2452">
        <v>17.6850767</v>
      </c>
      <c r="C2452">
        <v>104.4201101</v>
      </c>
    </row>
    <row r="2453" spans="1:3" x14ac:dyDescent="0.25">
      <c r="A2453" t="s">
        <v>87</v>
      </c>
      <c r="B2453">
        <v>17.756722</v>
      </c>
      <c r="C2453">
        <v>104.3034459</v>
      </c>
    </row>
    <row r="2454" spans="1:3" x14ac:dyDescent="0.25">
      <c r="A2454" t="s">
        <v>87</v>
      </c>
      <c r="B2454">
        <v>17.7610867</v>
      </c>
      <c r="C2454">
        <v>104.28831479999999</v>
      </c>
    </row>
    <row r="2455" spans="1:3" x14ac:dyDescent="0.25">
      <c r="A2455" t="s">
        <v>87</v>
      </c>
      <c r="B2455">
        <v>17.839166599999999</v>
      </c>
      <c r="C2455">
        <v>104.26478710000001</v>
      </c>
    </row>
    <row r="2456" spans="1:3" x14ac:dyDescent="0.25">
      <c r="A2456" t="s">
        <v>87</v>
      </c>
      <c r="B2456">
        <v>17.8588281</v>
      </c>
      <c r="C2456">
        <v>104.18174019999999</v>
      </c>
    </row>
    <row r="2457" spans="1:3" x14ac:dyDescent="0.25">
      <c r="A2457" t="s">
        <v>87</v>
      </c>
      <c r="B2457">
        <v>17.879113799999999</v>
      </c>
      <c r="C2457">
        <v>104.21309410000001</v>
      </c>
    </row>
    <row r="2458" spans="1:3" x14ac:dyDescent="0.25">
      <c r="A2458" t="s">
        <v>87</v>
      </c>
      <c r="B2458">
        <v>17.988032100000002</v>
      </c>
      <c r="C2458">
        <v>104.1791597</v>
      </c>
    </row>
    <row r="2459" spans="1:3" x14ac:dyDescent="0.25">
      <c r="A2459" t="s">
        <v>87</v>
      </c>
      <c r="B2459">
        <v>17.960210799999999</v>
      </c>
      <c r="C2459">
        <v>104.19241169999999</v>
      </c>
    </row>
    <row r="2460" spans="1:3" x14ac:dyDescent="0.25">
      <c r="A2460" t="s">
        <v>87</v>
      </c>
      <c r="B2460">
        <v>18.002185900000001</v>
      </c>
      <c r="C2460">
        <v>104.1890822</v>
      </c>
    </row>
    <row r="2461" spans="1:3" x14ac:dyDescent="0.25">
      <c r="A2461" t="s">
        <v>87</v>
      </c>
      <c r="B2461">
        <v>18.0346346</v>
      </c>
      <c r="C2461">
        <v>104.1643935</v>
      </c>
    </row>
    <row r="2462" spans="1:3" x14ac:dyDescent="0.25">
      <c r="A2462" t="s">
        <v>87</v>
      </c>
      <c r="B2462">
        <v>18.031616100000001</v>
      </c>
      <c r="C2462">
        <v>104.1401851</v>
      </c>
    </row>
    <row r="2463" spans="1:3" x14ac:dyDescent="0.25">
      <c r="A2463" t="s">
        <v>87</v>
      </c>
      <c r="B2463">
        <v>18.103597100000002</v>
      </c>
      <c r="C2463">
        <v>104.0986527</v>
      </c>
    </row>
    <row r="2464" spans="1:3" x14ac:dyDescent="0.25">
      <c r="A2464" t="s">
        <v>87</v>
      </c>
      <c r="B2464">
        <v>18.153150499999999</v>
      </c>
      <c r="C2464">
        <v>104.0741577</v>
      </c>
    </row>
    <row r="2465" spans="1:3" x14ac:dyDescent="0.25">
      <c r="A2465" t="s">
        <v>87</v>
      </c>
      <c r="B2465">
        <v>18.2818574</v>
      </c>
      <c r="C2465">
        <v>103.99079810000001</v>
      </c>
    </row>
    <row r="2466" spans="1:3" x14ac:dyDescent="0.25">
      <c r="A2466" t="s">
        <v>87</v>
      </c>
      <c r="B2466">
        <v>18.294556499999999</v>
      </c>
      <c r="C2466">
        <v>103.9967</v>
      </c>
    </row>
    <row r="2467" spans="1:3" x14ac:dyDescent="0.25">
      <c r="A2467" t="s">
        <v>87</v>
      </c>
      <c r="B2467">
        <v>18.3053119</v>
      </c>
      <c r="C2467">
        <v>103.9656468</v>
      </c>
    </row>
    <row r="2468" spans="1:3" x14ac:dyDescent="0.25">
      <c r="A2468" t="s">
        <v>87</v>
      </c>
      <c r="B2468">
        <v>18.2749706</v>
      </c>
      <c r="C2468">
        <v>103.8532605</v>
      </c>
    </row>
    <row r="2469" spans="1:3" x14ac:dyDescent="0.25">
      <c r="A2469" t="s">
        <v>87</v>
      </c>
      <c r="B2469">
        <v>18.3039898</v>
      </c>
      <c r="C2469">
        <v>103.64822169999999</v>
      </c>
    </row>
    <row r="2470" spans="1:3" x14ac:dyDescent="0.25">
      <c r="A2470" t="s">
        <v>87</v>
      </c>
      <c r="B2470">
        <v>18.3643818</v>
      </c>
      <c r="C2470">
        <v>103.6489516</v>
      </c>
    </row>
    <row r="2471" spans="1:3" x14ac:dyDescent="0.25">
      <c r="A2471" t="s">
        <v>87</v>
      </c>
      <c r="B2471">
        <v>18.412772199999999</v>
      </c>
      <c r="C2471">
        <v>103.52429619999999</v>
      </c>
    </row>
    <row r="2472" spans="1:3" x14ac:dyDescent="0.25">
      <c r="A2472" t="s">
        <v>87</v>
      </c>
      <c r="B2472">
        <v>18.422643799999999</v>
      </c>
      <c r="C2472">
        <v>103.4696683</v>
      </c>
    </row>
    <row r="2473" spans="1:3" x14ac:dyDescent="0.25">
      <c r="A2473" t="s">
        <v>87</v>
      </c>
      <c r="B2473">
        <v>18.365132899999999</v>
      </c>
      <c r="C2473">
        <v>103.4851161</v>
      </c>
    </row>
    <row r="2474" spans="1:3" x14ac:dyDescent="0.25">
      <c r="A2474" t="s">
        <v>87</v>
      </c>
      <c r="B2474">
        <v>18.386452500000001</v>
      </c>
      <c r="C2474">
        <v>103.3382891</v>
      </c>
    </row>
    <row r="2475" spans="1:3" x14ac:dyDescent="0.25">
      <c r="A2475" t="s">
        <v>87</v>
      </c>
      <c r="B2475">
        <v>18.2655426</v>
      </c>
      <c r="C2475">
        <v>103.20916699999999</v>
      </c>
    </row>
    <row r="2476" spans="1:3" x14ac:dyDescent="0.25">
      <c r="A2476" t="s">
        <v>87</v>
      </c>
      <c r="B2476">
        <v>18.187290999999998</v>
      </c>
      <c r="C2476">
        <v>103.24767009999999</v>
      </c>
    </row>
    <row r="2477" spans="1:3" x14ac:dyDescent="0.25">
      <c r="A2477" t="s">
        <v>87</v>
      </c>
      <c r="B2477">
        <v>18.156901300000001</v>
      </c>
      <c r="C2477">
        <v>103.1443072</v>
      </c>
    </row>
    <row r="2478" spans="1:3" x14ac:dyDescent="0.25">
      <c r="A2478" t="s">
        <v>87</v>
      </c>
      <c r="B2478">
        <v>18.0003888</v>
      </c>
      <c r="C2478">
        <v>103.0888033</v>
      </c>
    </row>
    <row r="2479" spans="1:3" x14ac:dyDescent="0.25">
      <c r="A2479" t="s">
        <v>87</v>
      </c>
      <c r="B2479">
        <v>17.963209200000001</v>
      </c>
      <c r="C2479">
        <v>103.08754500000001</v>
      </c>
    </row>
    <row r="2480" spans="1:3" x14ac:dyDescent="0.25">
      <c r="A2480" t="s">
        <v>87</v>
      </c>
      <c r="B2480">
        <v>17.8992149</v>
      </c>
      <c r="C2480">
        <v>103.0027305</v>
      </c>
    </row>
    <row r="2481" spans="1:3" x14ac:dyDescent="0.25">
      <c r="A2481" t="s">
        <v>87</v>
      </c>
      <c r="B2481">
        <v>17.971812100000001</v>
      </c>
      <c r="C2481">
        <v>102.8818495</v>
      </c>
    </row>
    <row r="2482" spans="1:3" x14ac:dyDescent="0.25">
      <c r="A2482" t="s">
        <v>87</v>
      </c>
      <c r="B2482">
        <v>17.9528155</v>
      </c>
      <c r="C2482">
        <v>102.8415751</v>
      </c>
    </row>
    <row r="2483" spans="1:3" x14ac:dyDescent="0.25">
      <c r="A2483" t="s">
        <v>87</v>
      </c>
      <c r="B2483">
        <v>17.923761299999999</v>
      </c>
      <c r="C2483">
        <v>102.81674889999999</v>
      </c>
    </row>
    <row r="2484" spans="1:3" x14ac:dyDescent="0.25">
      <c r="A2484" t="s">
        <v>87</v>
      </c>
      <c r="B2484">
        <v>17.858100499999999</v>
      </c>
      <c r="C2484">
        <v>102.6896241</v>
      </c>
    </row>
    <row r="2485" spans="1:3" x14ac:dyDescent="0.25">
      <c r="A2485" t="s">
        <v>87</v>
      </c>
      <c r="B2485">
        <v>17.843427699999999</v>
      </c>
      <c r="C2485">
        <v>102.7087344</v>
      </c>
    </row>
    <row r="2486" spans="1:3" x14ac:dyDescent="0.25">
      <c r="A2486" t="s">
        <v>87</v>
      </c>
      <c r="B2486">
        <v>17.839080500000001</v>
      </c>
      <c r="C2486">
        <v>102.686561</v>
      </c>
    </row>
    <row r="2487" spans="1:3" x14ac:dyDescent="0.25">
      <c r="A2487" t="s">
        <v>87</v>
      </c>
      <c r="B2487">
        <v>17.812852299999999</v>
      </c>
      <c r="C2487">
        <v>102.7003954</v>
      </c>
    </row>
    <row r="2488" spans="1:3" x14ac:dyDescent="0.25">
      <c r="A2488" t="s">
        <v>87</v>
      </c>
      <c r="B2488">
        <v>17.762180600000001</v>
      </c>
      <c r="C2488">
        <v>102.70195440000001</v>
      </c>
    </row>
    <row r="2489" spans="1:3" x14ac:dyDescent="0.25">
      <c r="A2489" t="s">
        <v>87</v>
      </c>
      <c r="B2489">
        <v>17.770064699999999</v>
      </c>
      <c r="C2489">
        <v>102.75222890000001</v>
      </c>
    </row>
    <row r="2490" spans="1:3" x14ac:dyDescent="0.25">
      <c r="A2490" t="s">
        <v>87</v>
      </c>
      <c r="B2490">
        <v>17.754317</v>
      </c>
      <c r="C2490">
        <v>102.63738720000001</v>
      </c>
    </row>
    <row r="2491" spans="1:3" x14ac:dyDescent="0.25">
      <c r="A2491" t="s">
        <v>87</v>
      </c>
      <c r="B2491">
        <v>17.779218700000001</v>
      </c>
      <c r="C2491">
        <v>102.588324</v>
      </c>
    </row>
    <row r="2492" spans="1:3" x14ac:dyDescent="0.25">
      <c r="A2492" t="s">
        <v>87</v>
      </c>
      <c r="B2492">
        <v>17.773177</v>
      </c>
      <c r="C2492">
        <v>102.55503659999999</v>
      </c>
    </row>
    <row r="2493" spans="1:3" x14ac:dyDescent="0.25">
      <c r="A2493" t="s">
        <v>87</v>
      </c>
      <c r="B2493">
        <v>17.877966799999999</v>
      </c>
      <c r="C2493">
        <v>102.5531764</v>
      </c>
    </row>
    <row r="2494" spans="1:3" x14ac:dyDescent="0.25">
      <c r="A2494" t="s">
        <v>87</v>
      </c>
      <c r="B2494">
        <v>17.955793100000001</v>
      </c>
      <c r="C2494">
        <v>102.4793221</v>
      </c>
    </row>
    <row r="2495" spans="1:3" x14ac:dyDescent="0.25">
      <c r="A2495" t="s">
        <v>87</v>
      </c>
      <c r="B2495">
        <v>17.9756958</v>
      </c>
      <c r="C2495">
        <v>102.4259275</v>
      </c>
    </row>
    <row r="2496" spans="1:3" x14ac:dyDescent="0.25">
      <c r="A2496" t="s">
        <v>87</v>
      </c>
      <c r="B2496">
        <v>17.985692199999999</v>
      </c>
      <c r="C2496">
        <v>102.2136253</v>
      </c>
    </row>
    <row r="2497" spans="1:3" x14ac:dyDescent="0.25">
      <c r="A2497" t="s">
        <v>87</v>
      </c>
      <c r="B2497">
        <v>18.035686599999998</v>
      </c>
      <c r="C2497">
        <v>102.24577859999999</v>
      </c>
    </row>
    <row r="2498" spans="1:3" x14ac:dyDescent="0.25">
      <c r="A2498" t="s">
        <v>87</v>
      </c>
      <c r="B2498">
        <v>18.1074147</v>
      </c>
      <c r="C2498">
        <v>102.22664279999999</v>
      </c>
    </row>
    <row r="2499" spans="1:3" x14ac:dyDescent="0.25">
      <c r="A2499" t="s">
        <v>87</v>
      </c>
      <c r="B2499">
        <v>18.175975699999999</v>
      </c>
      <c r="C2499">
        <v>102.1682019</v>
      </c>
    </row>
    <row r="2500" spans="1:3" x14ac:dyDescent="0.25">
      <c r="A2500" t="s">
        <v>87</v>
      </c>
      <c r="B2500">
        <v>18.1074147</v>
      </c>
      <c r="C2500">
        <v>102.22664279999999</v>
      </c>
    </row>
    <row r="2501" spans="1:3" x14ac:dyDescent="0.25">
      <c r="A2501" t="s">
        <v>87</v>
      </c>
      <c r="B2501">
        <v>18.175975699999999</v>
      </c>
      <c r="C2501">
        <v>102.1682019</v>
      </c>
    </row>
    <row r="2502" spans="1:3" x14ac:dyDescent="0.25">
      <c r="A2502" t="s">
        <v>87</v>
      </c>
      <c r="B2502">
        <v>18.197866699999999</v>
      </c>
      <c r="C2502">
        <v>102.05780350000001</v>
      </c>
    </row>
    <row r="2503" spans="1:3" x14ac:dyDescent="0.25">
      <c r="A2503" t="s">
        <v>87</v>
      </c>
      <c r="B2503">
        <v>18.210303799999998</v>
      </c>
      <c r="C2503">
        <v>102.0737218</v>
      </c>
    </row>
    <row r="2504" spans="1:3" x14ac:dyDescent="0.25">
      <c r="A2504" t="s">
        <v>87</v>
      </c>
      <c r="B2504">
        <v>18.207025399999999</v>
      </c>
      <c r="C2504">
        <v>102.0696974</v>
      </c>
    </row>
    <row r="2505" spans="1:3" x14ac:dyDescent="0.25">
      <c r="A2505" t="s">
        <v>87</v>
      </c>
      <c r="B2505">
        <v>18.034082999999999</v>
      </c>
      <c r="C2505">
        <v>101.9654621</v>
      </c>
    </row>
    <row r="2506" spans="1:3" x14ac:dyDescent="0.25">
      <c r="A2506" t="s">
        <v>87</v>
      </c>
      <c r="B2506">
        <v>17.989761399999999</v>
      </c>
      <c r="C2506">
        <v>101.9588657</v>
      </c>
    </row>
    <row r="2507" spans="1:3" x14ac:dyDescent="0.25">
      <c r="A2507" t="s">
        <v>87</v>
      </c>
      <c r="B2507">
        <v>17.954426099999999</v>
      </c>
      <c r="C2507">
        <v>101.89107919999999</v>
      </c>
    </row>
    <row r="2508" spans="1:3" x14ac:dyDescent="0.25">
      <c r="A2508" t="s">
        <v>87</v>
      </c>
      <c r="B2508">
        <v>18.006914800000001</v>
      </c>
      <c r="C2508">
        <v>101.7578922</v>
      </c>
    </row>
    <row r="2509" spans="1:3" x14ac:dyDescent="0.25">
      <c r="A2509" t="s">
        <v>87</v>
      </c>
      <c r="B2509">
        <v>17.947422700000001</v>
      </c>
      <c r="C2509">
        <v>101.74004909999999</v>
      </c>
    </row>
    <row r="2510" spans="1:3" x14ac:dyDescent="0.25">
      <c r="A2510" t="s">
        <v>87</v>
      </c>
      <c r="B2510">
        <v>17.909586399999998</v>
      </c>
      <c r="C2510">
        <v>101.7304936</v>
      </c>
    </row>
    <row r="2511" spans="1:3" x14ac:dyDescent="0.25">
      <c r="A2511" t="s">
        <v>87</v>
      </c>
      <c r="B2511">
        <v>17.780553699999999</v>
      </c>
      <c r="C2511">
        <v>101.6788603</v>
      </c>
    </row>
    <row r="2512" spans="1:3" x14ac:dyDescent="0.25">
      <c r="A2512" t="s">
        <v>87</v>
      </c>
      <c r="B2512">
        <v>17.8490891</v>
      </c>
      <c r="C2512">
        <v>101.6844571</v>
      </c>
    </row>
    <row r="2513" spans="1:3" x14ac:dyDescent="0.25">
      <c r="A2513" t="s">
        <v>87</v>
      </c>
      <c r="B2513">
        <v>17.811304100000001</v>
      </c>
      <c r="C2513">
        <v>101.5555432</v>
      </c>
    </row>
    <row r="2514" spans="1:3" x14ac:dyDescent="0.25">
      <c r="A2514" t="s">
        <v>87</v>
      </c>
      <c r="B2514">
        <v>17.8019128</v>
      </c>
      <c r="C2514">
        <v>101.6237438</v>
      </c>
    </row>
    <row r="2515" spans="1:3" x14ac:dyDescent="0.25">
      <c r="A2515" t="s">
        <v>87</v>
      </c>
      <c r="B2515">
        <v>17.762737399999999</v>
      </c>
      <c r="C2515">
        <v>101.5887379</v>
      </c>
    </row>
    <row r="2516" spans="1:3" x14ac:dyDescent="0.25">
      <c r="A2516" t="s">
        <v>87</v>
      </c>
      <c r="B2516">
        <v>17.702704700000002</v>
      </c>
      <c r="C2516">
        <v>101.64704519999999</v>
      </c>
    </row>
    <row r="2517" spans="1:3" x14ac:dyDescent="0.25">
      <c r="A2517" t="s">
        <v>87</v>
      </c>
      <c r="B2517">
        <v>17.698243099999999</v>
      </c>
      <c r="C2517">
        <v>101.4147255</v>
      </c>
    </row>
    <row r="2518" spans="1:3" x14ac:dyDescent="0.25">
      <c r="A2518" t="s">
        <v>87</v>
      </c>
      <c r="B2518">
        <v>17.030993200000001</v>
      </c>
      <c r="C2518">
        <v>101.2787699</v>
      </c>
    </row>
    <row r="2519" spans="1:3" x14ac:dyDescent="0.25">
      <c r="A2519" t="s">
        <v>87</v>
      </c>
      <c r="B2519">
        <v>17.437515000000001</v>
      </c>
      <c r="C2519">
        <v>101.0535376</v>
      </c>
    </row>
    <row r="2520" spans="1:3" x14ac:dyDescent="0.25">
      <c r="A2520" t="s">
        <v>87</v>
      </c>
      <c r="B2520">
        <v>17.951161200000001</v>
      </c>
      <c r="C2520">
        <v>101.01236040000001</v>
      </c>
    </row>
    <row r="2521" spans="1:3" x14ac:dyDescent="0.25">
      <c r="A2521" t="s">
        <v>87</v>
      </c>
      <c r="B2521">
        <v>18.035290199999999</v>
      </c>
      <c r="C2521">
        <v>101.120829</v>
      </c>
    </row>
    <row r="2522" spans="1:3" x14ac:dyDescent="0.25">
      <c r="A2522" t="s">
        <v>87</v>
      </c>
      <c r="B2522">
        <v>19.790066100000001</v>
      </c>
      <c r="C2522">
        <v>100.3410945</v>
      </c>
    </row>
    <row r="2523" spans="1:3" x14ac:dyDescent="0.25">
      <c r="A2523" t="s">
        <v>87</v>
      </c>
      <c r="B2523">
        <v>19.907298399999998</v>
      </c>
      <c r="C2523">
        <v>100.4995813</v>
      </c>
    </row>
    <row r="2524" spans="1:3" x14ac:dyDescent="0.25">
      <c r="A2524" t="s">
        <v>87</v>
      </c>
      <c r="B2524">
        <v>20.056703599999999</v>
      </c>
      <c r="C2524">
        <v>100.5063111</v>
      </c>
    </row>
    <row r="2525" spans="1:3" x14ac:dyDescent="0.25">
      <c r="A2525" t="s">
        <v>87</v>
      </c>
      <c r="B2525">
        <v>20.298266099999999</v>
      </c>
      <c r="C2525">
        <v>100.2350395</v>
      </c>
    </row>
    <row r="2526" spans="1:3" x14ac:dyDescent="0.25">
      <c r="A2526" t="s">
        <v>87</v>
      </c>
      <c r="B2526">
        <v>20.163086199999999</v>
      </c>
      <c r="C2526">
        <v>99.622309700000002</v>
      </c>
    </row>
    <row r="2527" spans="1:3" x14ac:dyDescent="0.25">
      <c r="A2527" t="s">
        <v>87</v>
      </c>
      <c r="B2527">
        <v>20.0539913</v>
      </c>
      <c r="C2527">
        <v>99.358816300000001</v>
      </c>
    </row>
    <row r="2528" spans="1:3" x14ac:dyDescent="0.25">
      <c r="A2528" t="s">
        <v>3376</v>
      </c>
      <c r="B2528">
        <v>20.049752000000002</v>
      </c>
      <c r="C2528">
        <v>99.352976999999996</v>
      </c>
    </row>
    <row r="2529" spans="1:3" x14ac:dyDescent="0.25">
      <c r="A2529" t="s">
        <v>87</v>
      </c>
      <c r="B2529">
        <v>19.6145274</v>
      </c>
      <c r="C2529">
        <v>98.9571179</v>
      </c>
    </row>
    <row r="2530" spans="1:3" x14ac:dyDescent="0.25">
      <c r="A2530" t="s">
        <v>87</v>
      </c>
      <c r="B2530">
        <v>17.247898800000002</v>
      </c>
      <c r="C2530">
        <v>98.219795199999993</v>
      </c>
    </row>
    <row r="2531" spans="1:3" x14ac:dyDescent="0.25">
      <c r="A2531" t="s">
        <v>87</v>
      </c>
      <c r="B2531">
        <v>17.236799600000001</v>
      </c>
      <c r="C2531">
        <v>98.225336499999997</v>
      </c>
    </row>
    <row r="2532" spans="1:3" x14ac:dyDescent="0.25">
      <c r="A2532" t="s">
        <v>87</v>
      </c>
      <c r="B2532">
        <v>16.953122499999999</v>
      </c>
      <c r="C2532">
        <v>98.570389300000002</v>
      </c>
    </row>
    <row r="2533" spans="1:3" x14ac:dyDescent="0.25">
      <c r="A2533" t="s">
        <v>87</v>
      </c>
      <c r="B2533">
        <v>16.831008700000002</v>
      </c>
      <c r="C2533">
        <v>98.535871499999999</v>
      </c>
    </row>
    <row r="2534" spans="1:3" x14ac:dyDescent="0.25">
      <c r="A2534" t="s">
        <v>87</v>
      </c>
      <c r="B2534">
        <v>16.869405199999999</v>
      </c>
      <c r="C2534">
        <v>98.621849299999994</v>
      </c>
    </row>
    <row r="2535" spans="1:3" x14ac:dyDescent="0.25">
      <c r="A2535" t="s">
        <v>87</v>
      </c>
      <c r="B2535">
        <v>16.6366671</v>
      </c>
      <c r="C2535">
        <v>98.597987399999994</v>
      </c>
    </row>
    <row r="2536" spans="1:3" x14ac:dyDescent="0.25">
      <c r="A2536" t="s">
        <v>87</v>
      </c>
      <c r="B2536">
        <v>16.423894399999998</v>
      </c>
      <c r="C2536">
        <v>98.691456400000007</v>
      </c>
    </row>
    <row r="2537" spans="1:3" x14ac:dyDescent="0.25">
      <c r="A2537" t="s">
        <v>87</v>
      </c>
      <c r="B2537">
        <v>16.389798200000001</v>
      </c>
      <c r="C2537">
        <v>98.694145300000002</v>
      </c>
    </row>
    <row r="2538" spans="1:3" x14ac:dyDescent="0.25">
      <c r="A2538" t="s">
        <v>87</v>
      </c>
      <c r="B2538">
        <v>16.477171800000001</v>
      </c>
      <c r="C2538">
        <v>98.833798999999999</v>
      </c>
    </row>
    <row r="2539" spans="1:3" x14ac:dyDescent="0.25">
      <c r="A2539" t="s">
        <v>87</v>
      </c>
      <c r="B2539">
        <v>16.481002499999999</v>
      </c>
      <c r="C2539">
        <v>98.803343900000002</v>
      </c>
    </row>
    <row r="2540" spans="1:3" x14ac:dyDescent="0.25">
      <c r="A2540" t="s">
        <v>87</v>
      </c>
      <c r="B2540">
        <v>14.0442523</v>
      </c>
      <c r="C2540">
        <v>99.247045700000001</v>
      </c>
    </row>
    <row r="2541" spans="1:3" x14ac:dyDescent="0.25">
      <c r="A2541" t="s">
        <v>87</v>
      </c>
      <c r="B2541">
        <v>12.2884306</v>
      </c>
      <c r="C2541">
        <v>102.31643630000001</v>
      </c>
    </row>
    <row r="2542" spans="1:3" x14ac:dyDescent="0.25">
      <c r="A2542" t="s">
        <v>87</v>
      </c>
      <c r="B2542">
        <v>9.5549721000000005</v>
      </c>
      <c r="C2542">
        <v>100.0638021</v>
      </c>
    </row>
    <row r="2543" spans="1:3" x14ac:dyDescent="0.25">
      <c r="A2543" t="s">
        <v>87</v>
      </c>
      <c r="B2543">
        <v>12.0270996</v>
      </c>
      <c r="C2543">
        <v>102.3845049</v>
      </c>
    </row>
    <row r="2544" spans="1:3" x14ac:dyDescent="0.25">
      <c r="A2544" t="s">
        <v>3376</v>
      </c>
      <c r="B2544">
        <v>11.972106800000001</v>
      </c>
      <c r="C2544">
        <v>102.3124019</v>
      </c>
    </row>
    <row r="2545" spans="1:3" x14ac:dyDescent="0.25">
      <c r="A2545" t="s">
        <v>87</v>
      </c>
      <c r="B2545">
        <v>9.5362165000000001</v>
      </c>
      <c r="C2545">
        <v>100.05094560000001</v>
      </c>
    </row>
    <row r="2546" spans="1:3" x14ac:dyDescent="0.25">
      <c r="A2546" t="s">
        <v>87</v>
      </c>
      <c r="B2546">
        <v>9.5325656999999993</v>
      </c>
      <c r="C2546">
        <v>100.0649008</v>
      </c>
    </row>
    <row r="2547" spans="1:3" x14ac:dyDescent="0.25">
      <c r="A2547" t="s">
        <v>3376</v>
      </c>
      <c r="B2547">
        <v>7.9824856999999998</v>
      </c>
      <c r="C2547">
        <v>98.298676700000001</v>
      </c>
    </row>
    <row r="2548" spans="1:3" x14ac:dyDescent="0.25">
      <c r="A2548" t="s">
        <v>3209</v>
      </c>
      <c r="B2548">
        <v>8.3777462000000007</v>
      </c>
      <c r="C2548">
        <v>98.715416899999994</v>
      </c>
    </row>
    <row r="2549" spans="1:3" x14ac:dyDescent="0.25">
      <c r="A2549" t="s">
        <v>4172</v>
      </c>
      <c r="B2549">
        <v>12.094136499999999</v>
      </c>
      <c r="C2549">
        <v>102.27697259999999</v>
      </c>
    </row>
    <row r="2550" spans="1:3" x14ac:dyDescent="0.25">
      <c r="A2550" t="s">
        <v>3759</v>
      </c>
      <c r="B2550">
        <v>16.573680800000002</v>
      </c>
      <c r="C2550">
        <v>104.71530009999999</v>
      </c>
    </row>
    <row r="2551" spans="1:3" x14ac:dyDescent="0.25">
      <c r="A2551" t="s">
        <v>3672</v>
      </c>
      <c r="B2551">
        <v>11.761506600000001</v>
      </c>
      <c r="C2551">
        <v>102.8955931</v>
      </c>
    </row>
    <row r="2552" spans="1:3" x14ac:dyDescent="0.25">
      <c r="A2552" t="s">
        <v>3218</v>
      </c>
      <c r="B2552">
        <v>8.0795454000000007</v>
      </c>
      <c r="C2552">
        <v>98.743895100000003</v>
      </c>
    </row>
    <row r="2553" spans="1:3" x14ac:dyDescent="0.25">
      <c r="A2553" t="s">
        <v>4277</v>
      </c>
      <c r="B2553">
        <v>7.8764317000000004</v>
      </c>
      <c r="C2553">
        <v>98.290278400000005</v>
      </c>
    </row>
    <row r="2554" spans="1:3" x14ac:dyDescent="0.25">
      <c r="A2554" t="s">
        <v>4277</v>
      </c>
      <c r="B2554">
        <v>7.8764317000000004</v>
      </c>
      <c r="C2554">
        <v>98.290278400000005</v>
      </c>
    </row>
    <row r="2555" spans="1:3" x14ac:dyDescent="0.25">
      <c r="A2555" t="s">
        <v>3956</v>
      </c>
      <c r="B2555">
        <v>20.280634299999999</v>
      </c>
      <c r="C2555">
        <v>100.0882156</v>
      </c>
    </row>
    <row r="2556" spans="1:3" x14ac:dyDescent="0.25">
      <c r="A2556" t="s">
        <v>3649</v>
      </c>
      <c r="B2556">
        <v>12.3830697</v>
      </c>
      <c r="C2556">
        <v>102.2027756</v>
      </c>
    </row>
    <row r="2557" spans="1:3" x14ac:dyDescent="0.25">
      <c r="A2557" t="s">
        <v>3558</v>
      </c>
      <c r="B2557">
        <v>13.085467599999999</v>
      </c>
      <c r="C2557">
        <v>100.897774</v>
      </c>
    </row>
    <row r="2558" spans="1:3" x14ac:dyDescent="0.25">
      <c r="A2558" t="s">
        <v>4258</v>
      </c>
      <c r="B2558">
        <v>7.7890956999999998</v>
      </c>
      <c r="C2558">
        <v>98.319914999999995</v>
      </c>
    </row>
    <row r="2559" spans="1:3" x14ac:dyDescent="0.25">
      <c r="A2559" t="s">
        <v>3520</v>
      </c>
      <c r="B2559">
        <v>13.4434924</v>
      </c>
      <c r="C2559">
        <v>101.0297521</v>
      </c>
    </row>
    <row r="2560" spans="1:3" x14ac:dyDescent="0.25">
      <c r="A2560" t="s">
        <v>3573</v>
      </c>
      <c r="B2560">
        <v>12.9444318</v>
      </c>
      <c r="C2560">
        <v>100.8889207</v>
      </c>
    </row>
    <row r="2561" spans="1:3" x14ac:dyDescent="0.25">
      <c r="A2561" t="s">
        <v>3626</v>
      </c>
      <c r="B2561">
        <v>12.6289172</v>
      </c>
      <c r="C2561">
        <v>101.4418349</v>
      </c>
    </row>
    <row r="2562" spans="1:3" x14ac:dyDescent="0.25">
      <c r="A2562" t="s">
        <v>3750</v>
      </c>
      <c r="B2562">
        <v>16.327162999999999</v>
      </c>
      <c r="C2562">
        <v>104.9063177</v>
      </c>
    </row>
    <row r="2563" spans="1:3" x14ac:dyDescent="0.25">
      <c r="A2563" t="s">
        <v>3358</v>
      </c>
      <c r="B2563">
        <v>7.8472270000000002</v>
      </c>
      <c r="C2563">
        <v>100.34719</v>
      </c>
    </row>
    <row r="2564" spans="1:3" x14ac:dyDescent="0.25">
      <c r="A2564" t="s">
        <v>3380</v>
      </c>
      <c r="B2564">
        <v>8.7903114999999996</v>
      </c>
      <c r="C2564">
        <v>99.911702399999996</v>
      </c>
    </row>
    <row r="2565" spans="1:3" x14ac:dyDescent="0.25">
      <c r="A2565" t="s">
        <v>2856</v>
      </c>
      <c r="B2565">
        <v>8.4560540999999994</v>
      </c>
      <c r="C2565">
        <v>98.738220299999995</v>
      </c>
    </row>
    <row r="2566" spans="1:3" x14ac:dyDescent="0.25">
      <c r="A2566" t="s">
        <v>3736</v>
      </c>
      <c r="B2566">
        <v>15.610887399999999</v>
      </c>
      <c r="C2566">
        <v>105.02710639999999</v>
      </c>
    </row>
    <row r="2567" spans="1:3" x14ac:dyDescent="0.25">
      <c r="A2567" t="s">
        <v>3886</v>
      </c>
      <c r="B2567">
        <v>18.083864500000001</v>
      </c>
      <c r="C2567">
        <v>101.1266693</v>
      </c>
    </row>
    <row r="2568" spans="1:3" x14ac:dyDescent="0.25">
      <c r="A2568" t="s">
        <v>3403</v>
      </c>
      <c r="B2568">
        <v>9.1549983000000008</v>
      </c>
      <c r="C2568">
        <v>99.353356700000006</v>
      </c>
    </row>
    <row r="2569" spans="1:3" x14ac:dyDescent="0.25">
      <c r="A2569" t="s">
        <v>3575</v>
      </c>
      <c r="B2569">
        <v>12.9184626</v>
      </c>
      <c r="C2569">
        <v>100.896339</v>
      </c>
    </row>
    <row r="2570" spans="1:3" x14ac:dyDescent="0.25">
      <c r="A2570" t="s">
        <v>3479</v>
      </c>
      <c r="B2570">
        <v>13.509620399999999</v>
      </c>
      <c r="C2570">
        <v>100.1126773</v>
      </c>
    </row>
    <row r="2571" spans="1:3" x14ac:dyDescent="0.25">
      <c r="A2571" t="s">
        <v>3957</v>
      </c>
      <c r="B2571">
        <v>20.441803100000001</v>
      </c>
      <c r="C2571">
        <v>99.928530899999998</v>
      </c>
    </row>
    <row r="2572" spans="1:3" x14ac:dyDescent="0.25">
      <c r="A2572" t="s">
        <v>3972</v>
      </c>
      <c r="B2572">
        <v>20.424967899999999</v>
      </c>
      <c r="C2572">
        <v>99.889913300000003</v>
      </c>
    </row>
    <row r="2573" spans="1:3" x14ac:dyDescent="0.25">
      <c r="A2573" t="s">
        <v>3934</v>
      </c>
      <c r="B2573">
        <v>20.194722899999999</v>
      </c>
      <c r="C2573">
        <v>100.40554880000001</v>
      </c>
    </row>
    <row r="2574" spans="1:3" x14ac:dyDescent="0.25">
      <c r="A2574" t="s">
        <v>3899</v>
      </c>
      <c r="B2574">
        <v>19.399209299999999</v>
      </c>
      <c r="C2574">
        <v>100.88106310000001</v>
      </c>
    </row>
    <row r="2575" spans="1:3" x14ac:dyDescent="0.25">
      <c r="A2575" t="s">
        <v>3782</v>
      </c>
      <c r="B2575">
        <v>18.027605000000001</v>
      </c>
      <c r="C2575">
        <v>104.1429053</v>
      </c>
    </row>
    <row r="2576" spans="1:3" x14ac:dyDescent="0.25">
      <c r="A2576" t="s">
        <v>3923</v>
      </c>
      <c r="B2576">
        <v>20.004154100000001</v>
      </c>
      <c r="C2576">
        <v>100.34538689999999</v>
      </c>
    </row>
    <row r="2577" spans="1:3" x14ac:dyDescent="0.25">
      <c r="A2577" t="s">
        <v>3114</v>
      </c>
      <c r="B2577">
        <v>11.5120855</v>
      </c>
      <c r="C2577">
        <v>99.610682499999996</v>
      </c>
    </row>
    <row r="2578" spans="1:3" x14ac:dyDescent="0.25">
      <c r="A2578" t="s">
        <v>3114</v>
      </c>
      <c r="B2578">
        <v>11.5120855</v>
      </c>
      <c r="C2578">
        <v>99.610682499999996</v>
      </c>
    </row>
    <row r="2579" spans="1:3" x14ac:dyDescent="0.25">
      <c r="A2579" t="s">
        <v>3904</v>
      </c>
      <c r="B2579">
        <v>19.0962231</v>
      </c>
      <c r="C2579">
        <v>100.8081973</v>
      </c>
    </row>
    <row r="2580" spans="1:3" x14ac:dyDescent="0.25">
      <c r="A2580" t="s">
        <v>3814</v>
      </c>
      <c r="B2580">
        <v>17.856796599999999</v>
      </c>
      <c r="C2580">
        <v>102.6882799</v>
      </c>
    </row>
    <row r="2581" spans="1:3" x14ac:dyDescent="0.25">
      <c r="A2581" t="s">
        <v>3935</v>
      </c>
      <c r="B2581">
        <v>20.200830700000001</v>
      </c>
      <c r="C2581">
        <v>100.3767883</v>
      </c>
    </row>
    <row r="2582" spans="1:3" x14ac:dyDescent="0.25">
      <c r="A2582" t="s">
        <v>3798</v>
      </c>
      <c r="B2582">
        <v>17.968778499999999</v>
      </c>
      <c r="C2582">
        <v>103.0272554</v>
      </c>
    </row>
    <row r="2583" spans="1:3" x14ac:dyDescent="0.25">
      <c r="A2583" t="s">
        <v>3963</v>
      </c>
      <c r="B2583">
        <v>20.4202227</v>
      </c>
      <c r="C2583">
        <v>99.884260400000002</v>
      </c>
    </row>
    <row r="2584" spans="1:3" x14ac:dyDescent="0.25">
      <c r="A2584" t="s">
        <v>3761</v>
      </c>
      <c r="B2584">
        <v>16.980222999999999</v>
      </c>
      <c r="C2584">
        <v>104.72745999999999</v>
      </c>
    </row>
    <row r="2585" spans="1:3" x14ac:dyDescent="0.25">
      <c r="A2585" t="s">
        <v>3940</v>
      </c>
      <c r="B2585">
        <v>20.301946600000001</v>
      </c>
      <c r="C2585">
        <v>100.3881839</v>
      </c>
    </row>
    <row r="2586" spans="1:3" x14ac:dyDescent="0.25">
      <c r="A2586" t="s">
        <v>3819</v>
      </c>
      <c r="B2586">
        <v>17.957649</v>
      </c>
      <c r="C2586">
        <v>102.5618953</v>
      </c>
    </row>
    <row r="2587" spans="1:3" x14ac:dyDescent="0.25">
      <c r="A2587" t="s">
        <v>3954</v>
      </c>
      <c r="B2587">
        <v>20.275162099999999</v>
      </c>
      <c r="C2587">
        <v>99.992875499999997</v>
      </c>
    </row>
    <row r="2588" spans="1:3" x14ac:dyDescent="0.25">
      <c r="A2588" t="s">
        <v>3744</v>
      </c>
      <c r="B2588">
        <v>16.4054526</v>
      </c>
      <c r="C2588">
        <v>104.8428169</v>
      </c>
    </row>
    <row r="2589" spans="1:3" x14ac:dyDescent="0.25">
      <c r="A2589" t="s">
        <v>3562</v>
      </c>
      <c r="B2589">
        <v>12.9830442</v>
      </c>
      <c r="C2589">
        <v>100.9191589</v>
      </c>
    </row>
    <row r="2590" spans="1:3" x14ac:dyDescent="0.25">
      <c r="A2590" t="s">
        <v>4409</v>
      </c>
      <c r="B2590">
        <v>16.5736664</v>
      </c>
      <c r="C2590">
        <v>104.7198568</v>
      </c>
    </row>
    <row r="2591" spans="1:3" x14ac:dyDescent="0.25">
      <c r="A2591" t="s">
        <v>3135</v>
      </c>
      <c r="B2591">
        <v>10.575213</v>
      </c>
      <c r="C2591">
        <v>98.825258000000005</v>
      </c>
    </row>
    <row r="2592" spans="1:3" x14ac:dyDescent="0.25">
      <c r="A2592" t="s">
        <v>3347</v>
      </c>
      <c r="B2592">
        <v>7.6047909999999996</v>
      </c>
      <c r="C2592">
        <v>100.4002709</v>
      </c>
    </row>
    <row r="2593" spans="1:3" x14ac:dyDescent="0.25">
      <c r="A2593" t="s">
        <v>3817</v>
      </c>
      <c r="B2593">
        <v>17.8325566</v>
      </c>
      <c r="C2593">
        <v>102.59079939999999</v>
      </c>
    </row>
    <row r="2594" spans="1:3" x14ac:dyDescent="0.25">
      <c r="A2594" t="s">
        <v>3110</v>
      </c>
      <c r="B2594">
        <v>11.956893300000001</v>
      </c>
      <c r="C2594">
        <v>99.830299400000001</v>
      </c>
    </row>
    <row r="2595" spans="1:3" x14ac:dyDescent="0.25">
      <c r="A2595" t="s">
        <v>3110</v>
      </c>
      <c r="B2595">
        <v>11.956893300000001</v>
      </c>
      <c r="C2595">
        <v>99.830299400000001</v>
      </c>
    </row>
    <row r="2596" spans="1:3" x14ac:dyDescent="0.25">
      <c r="A2596" t="s">
        <v>3436</v>
      </c>
      <c r="B2596">
        <v>11.885972900000001</v>
      </c>
      <c r="C2596">
        <v>99.788838699999999</v>
      </c>
    </row>
    <row r="2597" spans="1:3" x14ac:dyDescent="0.25">
      <c r="A2597" t="s">
        <v>3465</v>
      </c>
      <c r="B2597">
        <v>13.2057328</v>
      </c>
      <c r="C2597">
        <v>99.967798200000004</v>
      </c>
    </row>
    <row r="2598" spans="1:3" x14ac:dyDescent="0.25">
      <c r="A2598" t="s">
        <v>3629</v>
      </c>
      <c r="B2598">
        <v>12.6879548</v>
      </c>
      <c r="C2598">
        <v>101.5045104</v>
      </c>
    </row>
    <row r="2599" spans="1:3" x14ac:dyDescent="0.25">
      <c r="A2599" t="s">
        <v>2789</v>
      </c>
      <c r="B2599">
        <v>10.1460677</v>
      </c>
      <c r="C2599">
        <v>99.096704200000005</v>
      </c>
    </row>
    <row r="2600" spans="1:3" x14ac:dyDescent="0.25">
      <c r="A2600" t="s">
        <v>2789</v>
      </c>
      <c r="B2600">
        <v>10.1460677</v>
      </c>
      <c r="C2600">
        <v>99.096704200000005</v>
      </c>
    </row>
    <row r="2601" spans="1:3" x14ac:dyDescent="0.25">
      <c r="A2601" t="s">
        <v>3463</v>
      </c>
      <c r="B2601">
        <v>13.204502700000001</v>
      </c>
      <c r="C2601">
        <v>99.982758500000003</v>
      </c>
    </row>
    <row r="2602" spans="1:3" x14ac:dyDescent="0.25">
      <c r="A2602" t="s">
        <v>4020</v>
      </c>
      <c r="B2602">
        <v>17.451542</v>
      </c>
      <c r="C2602">
        <v>98.178635</v>
      </c>
    </row>
    <row r="2603" spans="1:3" x14ac:dyDescent="0.25">
      <c r="A2603" t="s">
        <v>3499</v>
      </c>
      <c r="B2603">
        <v>13.537551300000001</v>
      </c>
      <c r="C2603">
        <v>100.6348756</v>
      </c>
    </row>
    <row r="2604" spans="1:3" x14ac:dyDescent="0.25">
      <c r="A2604" t="s">
        <v>3820</v>
      </c>
      <c r="B2604">
        <v>17.963903699999999</v>
      </c>
      <c r="C2604">
        <v>102.50813669999999</v>
      </c>
    </row>
    <row r="2605" spans="1:3" x14ac:dyDescent="0.25">
      <c r="A2605" t="s">
        <v>3293</v>
      </c>
      <c r="B2605">
        <v>6.8773470000000003</v>
      </c>
      <c r="C2605">
        <v>101.260632</v>
      </c>
    </row>
    <row r="2606" spans="1:3" x14ac:dyDescent="0.25">
      <c r="A2606" t="s">
        <v>3429</v>
      </c>
      <c r="B2606">
        <v>11.5003796</v>
      </c>
      <c r="C2606">
        <v>99.6216486</v>
      </c>
    </row>
    <row r="2607" spans="1:3" x14ac:dyDescent="0.25">
      <c r="A2607" t="s">
        <v>3838</v>
      </c>
      <c r="B2607">
        <v>18.210639700000002</v>
      </c>
      <c r="C2607">
        <v>102.075344</v>
      </c>
    </row>
    <row r="2608" spans="1:3" x14ac:dyDescent="0.25">
      <c r="A2608" t="s">
        <v>3845</v>
      </c>
      <c r="B2608">
        <v>17.803729199999999</v>
      </c>
      <c r="C2608">
        <v>101.9446628</v>
      </c>
    </row>
    <row r="2609" spans="1:3" x14ac:dyDescent="0.25">
      <c r="A2609" t="s">
        <v>3855</v>
      </c>
      <c r="B2609">
        <v>17.886398799999998</v>
      </c>
      <c r="C2609">
        <v>101.6544114</v>
      </c>
    </row>
    <row r="2610" spans="1:3" x14ac:dyDescent="0.25">
      <c r="A2610" t="s">
        <v>3555</v>
      </c>
      <c r="B2610">
        <v>13.091943799999999</v>
      </c>
      <c r="C2610">
        <v>100.88668439999999</v>
      </c>
    </row>
    <row r="2611" spans="1:3" x14ac:dyDescent="0.25">
      <c r="A2611" t="s">
        <v>3607</v>
      </c>
      <c r="B2611">
        <v>12.678641000000001</v>
      </c>
      <c r="C2611">
        <v>101.20682720000001</v>
      </c>
    </row>
    <row r="2612" spans="1:3" x14ac:dyDescent="0.25">
      <c r="A2612" t="s">
        <v>3654</v>
      </c>
      <c r="B2612">
        <v>12.445764799999999</v>
      </c>
      <c r="C2612">
        <v>102.2197688</v>
      </c>
    </row>
    <row r="2613" spans="1:3" x14ac:dyDescent="0.25">
      <c r="A2613" t="s">
        <v>3688</v>
      </c>
      <c r="B2613">
        <v>13.5415337</v>
      </c>
      <c r="C2613">
        <v>102.3260015</v>
      </c>
    </row>
    <row r="2614" spans="1:3" x14ac:dyDescent="0.25">
      <c r="A2614" t="s">
        <v>4368</v>
      </c>
      <c r="B2614">
        <v>13.0955759</v>
      </c>
      <c r="C2614">
        <v>100.9704787</v>
      </c>
    </row>
    <row r="2615" spans="1:3" x14ac:dyDescent="0.25">
      <c r="A2615" t="s">
        <v>3660</v>
      </c>
      <c r="B2615">
        <v>12.419119</v>
      </c>
      <c r="C2615">
        <v>102.31201799999999</v>
      </c>
    </row>
    <row r="2616" spans="1:3" x14ac:dyDescent="0.25">
      <c r="A2616" t="s">
        <v>3678</v>
      </c>
      <c r="B2616">
        <v>13.0411117</v>
      </c>
      <c r="C2616">
        <v>102.3860432</v>
      </c>
    </row>
    <row r="2617" spans="1:3" x14ac:dyDescent="0.25">
      <c r="A2617" t="s">
        <v>3327</v>
      </c>
      <c r="B2617">
        <v>7.4678779000000004</v>
      </c>
      <c r="C2617">
        <v>100.44075460000001</v>
      </c>
    </row>
    <row r="2618" spans="1:3" x14ac:dyDescent="0.25">
      <c r="A2618" t="s">
        <v>3155</v>
      </c>
      <c r="B2618">
        <v>9.9662672000000008</v>
      </c>
      <c r="C2618">
        <v>98.640606899999995</v>
      </c>
    </row>
    <row r="2619" spans="1:3" x14ac:dyDescent="0.25">
      <c r="A2619" t="s">
        <v>3633</v>
      </c>
      <c r="B2619">
        <v>12.649048199999999</v>
      </c>
      <c r="C2619">
        <v>101.562252</v>
      </c>
    </row>
    <row r="2620" spans="1:3" x14ac:dyDescent="0.25">
      <c r="A2620" t="s">
        <v>3628</v>
      </c>
      <c r="B2620">
        <v>12.681476</v>
      </c>
      <c r="C2620">
        <v>101.4997845</v>
      </c>
    </row>
    <row r="2621" spans="1:3" x14ac:dyDescent="0.25">
      <c r="A2621" t="s">
        <v>3425</v>
      </c>
      <c r="B2621">
        <v>11.0848671</v>
      </c>
      <c r="C2621">
        <v>99.456393700000007</v>
      </c>
    </row>
    <row r="2622" spans="1:3" x14ac:dyDescent="0.25">
      <c r="A2622" t="s">
        <v>3758</v>
      </c>
      <c r="B2622">
        <v>16.573612399999998</v>
      </c>
      <c r="C2622">
        <v>104.7197539</v>
      </c>
    </row>
    <row r="2623" spans="1:3" x14ac:dyDescent="0.25">
      <c r="A2623" t="s">
        <v>3394</v>
      </c>
      <c r="B2623">
        <v>9.3145954999999994</v>
      </c>
      <c r="C2623">
        <v>99.690641900000003</v>
      </c>
    </row>
    <row r="2624" spans="1:3" x14ac:dyDescent="0.25">
      <c r="A2624" t="s">
        <v>4285</v>
      </c>
      <c r="B2624">
        <v>7.9893160999999999</v>
      </c>
      <c r="C2624">
        <v>98.303877200000002</v>
      </c>
    </row>
    <row r="2625" spans="1:3" x14ac:dyDescent="0.25">
      <c r="A2625" t="s">
        <v>3741</v>
      </c>
      <c r="B2625">
        <v>15.8808167</v>
      </c>
      <c r="C2625">
        <v>104.9147656</v>
      </c>
    </row>
    <row r="2626" spans="1:3" x14ac:dyDescent="0.25">
      <c r="A2626" t="s">
        <v>3364</v>
      </c>
      <c r="B2626">
        <v>8.3364188000000006</v>
      </c>
      <c r="C2626">
        <v>100.2014506</v>
      </c>
    </row>
    <row r="2627" spans="1:3" x14ac:dyDescent="0.25">
      <c r="A2627" t="s">
        <v>4157</v>
      </c>
      <c r="B2627">
        <v>12.226241</v>
      </c>
      <c r="C2627">
        <v>102.504845</v>
      </c>
    </row>
    <row r="2628" spans="1:3" x14ac:dyDescent="0.25">
      <c r="A2628" t="s">
        <v>3665</v>
      </c>
      <c r="B2628">
        <v>12.226241</v>
      </c>
      <c r="C2628">
        <v>102.504845</v>
      </c>
    </row>
    <row r="2629" spans="1:3" x14ac:dyDescent="0.25">
      <c r="A2629" t="s">
        <v>3140</v>
      </c>
      <c r="B2629">
        <v>10.2976501</v>
      </c>
      <c r="C2629">
        <v>98.858196300000003</v>
      </c>
    </row>
    <row r="2630" spans="1:3" x14ac:dyDescent="0.25">
      <c r="A2630" t="s">
        <v>3565</v>
      </c>
      <c r="B2630">
        <v>12.9694989</v>
      </c>
      <c r="C2630">
        <v>100.9109788</v>
      </c>
    </row>
    <row r="2631" spans="1:3" x14ac:dyDescent="0.25">
      <c r="A2631" t="s">
        <v>4231</v>
      </c>
      <c r="B2631">
        <v>7.9019064999999999</v>
      </c>
      <c r="C2631">
        <v>98.401975399999998</v>
      </c>
    </row>
    <row r="2632" spans="1:3" x14ac:dyDescent="0.25">
      <c r="A2632" t="s">
        <v>4231</v>
      </c>
      <c r="B2632">
        <v>7.9019064999999999</v>
      </c>
      <c r="C2632">
        <v>98.401975399999998</v>
      </c>
    </row>
    <row r="2633" spans="1:3" x14ac:dyDescent="0.25">
      <c r="A2633" t="s">
        <v>3547</v>
      </c>
      <c r="B2633">
        <v>13.1596666</v>
      </c>
      <c r="C2633">
        <v>100.9237959</v>
      </c>
    </row>
    <row r="2634" spans="1:3" x14ac:dyDescent="0.25">
      <c r="A2634" t="s">
        <v>3547</v>
      </c>
      <c r="B2634">
        <v>13.1596666</v>
      </c>
      <c r="C2634">
        <v>100.9237959</v>
      </c>
    </row>
    <row r="2635" spans="1:3" x14ac:dyDescent="0.25">
      <c r="A2635" t="s">
        <v>3139</v>
      </c>
      <c r="B2635">
        <v>10.472830999999999</v>
      </c>
      <c r="C2635">
        <v>98.810411000000002</v>
      </c>
    </row>
    <row r="2636" spans="1:3" x14ac:dyDescent="0.25">
      <c r="A2636" t="s">
        <v>3728</v>
      </c>
      <c r="B2636">
        <v>15.235974199999999</v>
      </c>
      <c r="C2636">
        <v>105.2379755</v>
      </c>
    </row>
    <row r="2637" spans="1:3" x14ac:dyDescent="0.25">
      <c r="A2637" t="s">
        <v>3388</v>
      </c>
      <c r="B2637">
        <v>9.3107006000000005</v>
      </c>
      <c r="C2637">
        <v>99.719172099999994</v>
      </c>
    </row>
    <row r="2638" spans="1:3" x14ac:dyDescent="0.25">
      <c r="A2638" t="s">
        <v>3388</v>
      </c>
      <c r="B2638">
        <v>9.3107006000000005</v>
      </c>
      <c r="C2638">
        <v>99.719172099999994</v>
      </c>
    </row>
    <row r="2639" spans="1:3" x14ac:dyDescent="0.25">
      <c r="A2639" t="s">
        <v>3787</v>
      </c>
      <c r="B2639">
        <v>18.356432699999999</v>
      </c>
      <c r="C2639">
        <v>103.6506251</v>
      </c>
    </row>
    <row r="2640" spans="1:3" x14ac:dyDescent="0.25">
      <c r="A2640" t="s">
        <v>3751</v>
      </c>
      <c r="B2640">
        <v>16.584047200000001</v>
      </c>
      <c r="C2640">
        <v>104.7203476</v>
      </c>
    </row>
    <row r="2641" spans="1:3" x14ac:dyDescent="0.25">
      <c r="A2641" t="s">
        <v>3496</v>
      </c>
      <c r="B2641">
        <v>13.544602100000001</v>
      </c>
      <c r="C2641">
        <v>100.6177467</v>
      </c>
    </row>
    <row r="2642" spans="1:3" x14ac:dyDescent="0.25">
      <c r="A2642" t="s">
        <v>3186</v>
      </c>
      <c r="B2642">
        <v>8.5833759999999995</v>
      </c>
      <c r="C2642">
        <v>98.254209000000003</v>
      </c>
    </row>
    <row r="2643" spans="1:3" x14ac:dyDescent="0.25">
      <c r="A2643" t="s">
        <v>3260</v>
      </c>
      <c r="B2643">
        <v>7.2078417000000004</v>
      </c>
      <c r="C2643">
        <v>99.716768500000001</v>
      </c>
    </row>
    <row r="2644" spans="1:3" x14ac:dyDescent="0.25">
      <c r="A2644" t="s">
        <v>4154</v>
      </c>
      <c r="B2644">
        <v>9.7481554999999993</v>
      </c>
      <c r="C2644">
        <v>99.975551699999997</v>
      </c>
    </row>
    <row r="2645" spans="1:3" x14ac:dyDescent="0.25">
      <c r="A2645" t="s">
        <v>3541</v>
      </c>
      <c r="B2645">
        <v>13.247079100000001</v>
      </c>
      <c r="C2645">
        <v>100.9336291</v>
      </c>
    </row>
    <row r="2646" spans="1:3" x14ac:dyDescent="0.25">
      <c r="A2646" t="s">
        <v>4356</v>
      </c>
      <c r="B2646">
        <v>11.6083996</v>
      </c>
      <c r="C2646">
        <v>102.5421394</v>
      </c>
    </row>
    <row r="2647" spans="1:3" x14ac:dyDescent="0.25">
      <c r="A2647" t="s">
        <v>3205</v>
      </c>
      <c r="B2647">
        <v>8.2332599999999996</v>
      </c>
      <c r="C2647">
        <v>98.454003299999997</v>
      </c>
    </row>
    <row r="2648" spans="1:3" x14ac:dyDescent="0.25">
      <c r="A2648" t="s">
        <v>3178</v>
      </c>
      <c r="B2648">
        <v>8.7811271000000009</v>
      </c>
      <c r="C2648">
        <v>98.264916900000003</v>
      </c>
    </row>
    <row r="2649" spans="1:3" x14ac:dyDescent="0.25">
      <c r="A2649" t="s">
        <v>3250</v>
      </c>
      <c r="B2649">
        <v>7.315652</v>
      </c>
      <c r="C2649">
        <v>99.673061000000004</v>
      </c>
    </row>
    <row r="2650" spans="1:3" x14ac:dyDescent="0.25">
      <c r="A2650" t="s">
        <v>3250</v>
      </c>
      <c r="B2650">
        <v>7.315652</v>
      </c>
      <c r="C2650">
        <v>99.673061000000004</v>
      </c>
    </row>
    <row r="2651" spans="1:3" x14ac:dyDescent="0.25">
      <c r="A2651" t="s">
        <v>3180</v>
      </c>
      <c r="B2651">
        <v>8.7236170000000008</v>
      </c>
      <c r="C2651">
        <v>98.286947799999993</v>
      </c>
    </row>
    <row r="2652" spans="1:3" x14ac:dyDescent="0.25">
      <c r="A2652" t="s">
        <v>4335</v>
      </c>
      <c r="B2652">
        <v>7.0906209999999996</v>
      </c>
      <c r="C2652">
        <v>100.5613482</v>
      </c>
    </row>
    <row r="2653" spans="1:3" x14ac:dyDescent="0.25">
      <c r="A2653" t="s">
        <v>3325</v>
      </c>
      <c r="B2653">
        <v>7.4573416000000003</v>
      </c>
      <c r="C2653">
        <v>100.4453477</v>
      </c>
    </row>
    <row r="2654" spans="1:3" x14ac:dyDescent="0.25">
      <c r="A2654" t="s">
        <v>3306</v>
      </c>
      <c r="B2654">
        <v>7.0906209999999996</v>
      </c>
      <c r="C2654">
        <v>100.5613482</v>
      </c>
    </row>
    <row r="2655" spans="1:3" x14ac:dyDescent="0.25">
      <c r="A2655" t="s">
        <v>3418</v>
      </c>
      <c r="B2655">
        <v>10.501791000000001</v>
      </c>
      <c r="C2655">
        <v>99.143124999999998</v>
      </c>
    </row>
    <row r="2656" spans="1:3" x14ac:dyDescent="0.25">
      <c r="A2656" t="s">
        <v>4136</v>
      </c>
      <c r="B2656">
        <v>9.7000562000000006</v>
      </c>
      <c r="C2656">
        <v>100.0287929</v>
      </c>
    </row>
    <row r="2657" spans="1:3" x14ac:dyDescent="0.25">
      <c r="A2657" t="s">
        <v>4137</v>
      </c>
      <c r="B2657">
        <v>9.7113040000000002</v>
      </c>
      <c r="C2657">
        <v>99.991625999999997</v>
      </c>
    </row>
    <row r="2658" spans="1:3" x14ac:dyDescent="0.25">
      <c r="A2658" t="s">
        <v>3413</v>
      </c>
      <c r="B2658">
        <v>9.7743696</v>
      </c>
      <c r="C2658">
        <v>99.0786674</v>
      </c>
    </row>
    <row r="2659" spans="1:3" x14ac:dyDescent="0.25">
      <c r="A2659" t="s">
        <v>3263</v>
      </c>
      <c r="B2659">
        <v>6.9964342999999998</v>
      </c>
      <c r="C2659">
        <v>99.847816600000002</v>
      </c>
    </row>
    <row r="2660" spans="1:3" x14ac:dyDescent="0.25">
      <c r="A2660" t="s">
        <v>3263</v>
      </c>
      <c r="B2660">
        <v>6.9964342999999998</v>
      </c>
      <c r="C2660">
        <v>99.847816600000002</v>
      </c>
    </row>
    <row r="2661" spans="1:3" x14ac:dyDescent="0.25">
      <c r="A2661" t="s">
        <v>3623</v>
      </c>
      <c r="B2661">
        <v>12.6416296</v>
      </c>
      <c r="C2661">
        <v>101.4147966</v>
      </c>
    </row>
    <row r="2662" spans="1:3" x14ac:dyDescent="0.25">
      <c r="A2662" t="s">
        <v>3377</v>
      </c>
      <c r="B2662">
        <v>8.8464849999999995</v>
      </c>
      <c r="C2662">
        <v>99.900616999999997</v>
      </c>
    </row>
    <row r="2663" spans="1:3" x14ac:dyDescent="0.25">
      <c r="A2663" t="s">
        <v>3490</v>
      </c>
      <c r="B2663">
        <v>13.68256</v>
      </c>
      <c r="C2663">
        <v>100.52455</v>
      </c>
    </row>
    <row r="2664" spans="1:3" x14ac:dyDescent="0.25">
      <c r="A2664" t="s">
        <v>3149</v>
      </c>
      <c r="B2664">
        <v>9.8850298999999993</v>
      </c>
      <c r="C2664">
        <v>98.627199700000006</v>
      </c>
    </row>
    <row r="2665" spans="1:3" x14ac:dyDescent="0.25">
      <c r="A2665" t="s">
        <v>3149</v>
      </c>
      <c r="B2665">
        <v>9.8850298999999993</v>
      </c>
      <c r="C2665">
        <v>98.627199700000006</v>
      </c>
    </row>
    <row r="2666" spans="1:3" x14ac:dyDescent="0.25">
      <c r="A2666" t="s">
        <v>4257</v>
      </c>
      <c r="B2666">
        <v>7.8077019999999999</v>
      </c>
      <c r="C2666">
        <v>98.336798000000002</v>
      </c>
    </row>
    <row r="2667" spans="1:3" x14ac:dyDescent="0.25">
      <c r="A2667" t="s">
        <v>3291</v>
      </c>
      <c r="B2667">
        <v>6.8032599999999999</v>
      </c>
      <c r="C2667">
        <v>101.14037399999999</v>
      </c>
    </row>
    <row r="2668" spans="1:3" x14ac:dyDescent="0.25">
      <c r="A2668" t="s">
        <v>3343</v>
      </c>
      <c r="B2668">
        <v>7.7509959999999998</v>
      </c>
      <c r="C2668">
        <v>100.361817</v>
      </c>
    </row>
    <row r="2669" spans="1:3" x14ac:dyDescent="0.25">
      <c r="A2669" t="s">
        <v>4225</v>
      </c>
      <c r="B2669">
        <v>7.9088126000000001</v>
      </c>
      <c r="C2669">
        <v>98.344924300000002</v>
      </c>
    </row>
    <row r="2670" spans="1:3" x14ac:dyDescent="0.25">
      <c r="A2670" t="s">
        <v>4225</v>
      </c>
      <c r="B2670">
        <v>7.9088126000000001</v>
      </c>
      <c r="C2670">
        <v>98.344924300000002</v>
      </c>
    </row>
    <row r="2671" spans="1:3" x14ac:dyDescent="0.25">
      <c r="A2671" t="s">
        <v>3506</v>
      </c>
      <c r="B2671">
        <v>13.598866599999999</v>
      </c>
      <c r="C2671">
        <v>100.7923031</v>
      </c>
    </row>
    <row r="2672" spans="1:3" x14ac:dyDescent="0.25">
      <c r="A2672" t="s">
        <v>3535</v>
      </c>
      <c r="B2672">
        <v>13.308356399999999</v>
      </c>
      <c r="C2672">
        <v>100.95282090000001</v>
      </c>
    </row>
    <row r="2673" spans="1:3" x14ac:dyDescent="0.25">
      <c r="A2673" t="s">
        <v>3326</v>
      </c>
      <c r="B2673">
        <v>7.46035</v>
      </c>
      <c r="C2673">
        <v>100.443523</v>
      </c>
    </row>
    <row r="2674" spans="1:3" x14ac:dyDescent="0.25">
      <c r="A2674" t="s">
        <v>3538</v>
      </c>
      <c r="B2674">
        <v>13.2720175</v>
      </c>
      <c r="C2674">
        <v>100.9353462</v>
      </c>
    </row>
    <row r="2675" spans="1:3" x14ac:dyDescent="0.25">
      <c r="A2675" t="s">
        <v>3249</v>
      </c>
      <c r="B2675">
        <v>7.3303015</v>
      </c>
      <c r="C2675">
        <v>99.6727676</v>
      </c>
    </row>
    <row r="2676" spans="1:3" x14ac:dyDescent="0.25">
      <c r="A2676" t="s">
        <v>3249</v>
      </c>
      <c r="B2676">
        <v>7.3303015</v>
      </c>
      <c r="C2676">
        <v>99.6727676</v>
      </c>
    </row>
    <row r="2677" spans="1:3" x14ac:dyDescent="0.25">
      <c r="A2677" t="s">
        <v>3219</v>
      </c>
      <c r="B2677">
        <v>8.1031809999999993</v>
      </c>
      <c r="C2677">
        <v>98.902449599999997</v>
      </c>
    </row>
    <row r="2678" spans="1:3" x14ac:dyDescent="0.25">
      <c r="A2678" t="s">
        <v>3302</v>
      </c>
      <c r="B2678">
        <v>7.0088530000000002</v>
      </c>
      <c r="C2678">
        <v>100.49487000000001</v>
      </c>
    </row>
    <row r="2679" spans="1:3" x14ac:dyDescent="0.25">
      <c r="A2679" t="s">
        <v>3545</v>
      </c>
      <c r="B2679">
        <v>13.2787217</v>
      </c>
      <c r="C2679">
        <v>100.9911755</v>
      </c>
    </row>
    <row r="2680" spans="1:3" x14ac:dyDescent="0.25">
      <c r="A2680" t="s">
        <v>4260</v>
      </c>
      <c r="B2680">
        <v>7.8952821999999996</v>
      </c>
      <c r="C2680">
        <v>98.302026999999995</v>
      </c>
    </row>
    <row r="2681" spans="1:3" x14ac:dyDescent="0.25">
      <c r="A2681" t="s">
        <v>4260</v>
      </c>
      <c r="B2681">
        <v>7.8952821999999996</v>
      </c>
      <c r="C2681">
        <v>98.302026999999995</v>
      </c>
    </row>
    <row r="2682" spans="1:3" x14ac:dyDescent="0.25">
      <c r="A2682" t="s">
        <v>3256</v>
      </c>
      <c r="B2682">
        <v>7.0909250000000004</v>
      </c>
      <c r="C2682">
        <v>99.767127000000002</v>
      </c>
    </row>
    <row r="2683" spans="1:3" x14ac:dyDescent="0.25">
      <c r="A2683" t="s">
        <v>3256</v>
      </c>
      <c r="B2683">
        <v>7.0909250000000004</v>
      </c>
      <c r="C2683">
        <v>99.767127000000002</v>
      </c>
    </row>
    <row r="2684" spans="1:3" x14ac:dyDescent="0.25">
      <c r="A2684" t="s">
        <v>3294</v>
      </c>
      <c r="B2684">
        <v>6.8239011999999999</v>
      </c>
      <c r="C2684">
        <v>100.9618772</v>
      </c>
    </row>
    <row r="2685" spans="1:3" x14ac:dyDescent="0.25">
      <c r="A2685" t="s">
        <v>3570</v>
      </c>
      <c r="B2685">
        <v>12.933444100000001</v>
      </c>
      <c r="C2685">
        <v>100.9007249</v>
      </c>
    </row>
    <row r="2686" spans="1:3" x14ac:dyDescent="0.25">
      <c r="A2686" t="s">
        <v>3570</v>
      </c>
      <c r="B2686">
        <v>12.933444100000001</v>
      </c>
      <c r="C2686">
        <v>100.9007249</v>
      </c>
    </row>
    <row r="2687" spans="1:3" x14ac:dyDescent="0.25">
      <c r="A2687" t="s">
        <v>3224</v>
      </c>
      <c r="B2687">
        <v>8.0412812000000002</v>
      </c>
      <c r="C2687">
        <v>98.842184700000004</v>
      </c>
    </row>
    <row r="2688" spans="1:3" x14ac:dyDescent="0.25">
      <c r="A2688" t="s">
        <v>3346</v>
      </c>
      <c r="B2688">
        <v>7.4646049999999997</v>
      </c>
      <c r="C2688">
        <v>100.139709</v>
      </c>
    </row>
    <row r="2689" spans="1:3" x14ac:dyDescent="0.25">
      <c r="A2689" t="s">
        <v>3346</v>
      </c>
      <c r="B2689">
        <v>12.949894</v>
      </c>
      <c r="C2689">
        <v>100.899405</v>
      </c>
    </row>
    <row r="2690" spans="1:3" x14ac:dyDescent="0.25">
      <c r="A2690" t="s">
        <v>3346</v>
      </c>
      <c r="B2690">
        <v>12.887797000000001</v>
      </c>
      <c r="C2690">
        <v>100.897279</v>
      </c>
    </row>
    <row r="2691" spans="1:3" x14ac:dyDescent="0.25">
      <c r="A2691" t="s">
        <v>3346</v>
      </c>
      <c r="B2691">
        <v>12.674310999999999</v>
      </c>
      <c r="C2691">
        <v>100.89464099999999</v>
      </c>
    </row>
    <row r="2692" spans="1:3" x14ac:dyDescent="0.25">
      <c r="A2692" t="s">
        <v>3346</v>
      </c>
      <c r="B2692">
        <v>12.711668299999999</v>
      </c>
      <c r="C2692">
        <v>101.98178040000001</v>
      </c>
    </row>
    <row r="2693" spans="1:3" x14ac:dyDescent="0.25">
      <c r="A2693" t="s">
        <v>3346</v>
      </c>
      <c r="B2693">
        <v>12.393882</v>
      </c>
      <c r="C2693">
        <v>102.36228</v>
      </c>
    </row>
    <row r="2694" spans="1:3" x14ac:dyDescent="0.25">
      <c r="A2694" t="s">
        <v>3346</v>
      </c>
      <c r="B2694">
        <v>17.050291999999999</v>
      </c>
      <c r="C2694">
        <v>104.683983</v>
      </c>
    </row>
    <row r="2695" spans="1:3" x14ac:dyDescent="0.25">
      <c r="A2695" t="s">
        <v>3346</v>
      </c>
      <c r="B2695">
        <v>17.833241000000001</v>
      </c>
      <c r="C2695">
        <v>104.055447</v>
      </c>
    </row>
    <row r="2696" spans="1:3" x14ac:dyDescent="0.25">
      <c r="A2696" t="s">
        <v>3346</v>
      </c>
      <c r="B2696">
        <v>17.596038</v>
      </c>
      <c r="C2696">
        <v>101.72074600000001</v>
      </c>
    </row>
    <row r="2697" spans="1:3" x14ac:dyDescent="0.25">
      <c r="A2697" t="s">
        <v>3346</v>
      </c>
      <c r="B2697">
        <v>17.633613</v>
      </c>
      <c r="C2697">
        <v>101.414379</v>
      </c>
    </row>
    <row r="2698" spans="1:3" x14ac:dyDescent="0.25">
      <c r="A2698" t="s">
        <v>3346</v>
      </c>
      <c r="B2698">
        <v>17.457236000000002</v>
      </c>
      <c r="C2698">
        <v>101.369338</v>
      </c>
    </row>
    <row r="2699" spans="1:3" x14ac:dyDescent="0.25">
      <c r="A2699" t="s">
        <v>3346</v>
      </c>
      <c r="B2699">
        <v>17.726365999999999</v>
      </c>
      <c r="C2699">
        <v>100.676609</v>
      </c>
    </row>
    <row r="2700" spans="1:3" x14ac:dyDescent="0.25">
      <c r="A2700" t="s">
        <v>3346</v>
      </c>
      <c r="B2700">
        <v>12.887797000000001</v>
      </c>
      <c r="C2700">
        <v>100.897279</v>
      </c>
    </row>
    <row r="2701" spans="1:3" x14ac:dyDescent="0.25">
      <c r="A2701" t="s">
        <v>3346</v>
      </c>
      <c r="B2701">
        <v>12.949894</v>
      </c>
      <c r="C2701">
        <v>100.899405</v>
      </c>
    </row>
    <row r="2702" spans="1:3" x14ac:dyDescent="0.25">
      <c r="A2702" t="s">
        <v>3504</v>
      </c>
      <c r="B2702">
        <v>13.5101</v>
      </c>
      <c r="C2702">
        <v>100.81014999999999</v>
      </c>
    </row>
    <row r="2703" spans="1:3" x14ac:dyDescent="0.25">
      <c r="A2703" t="s">
        <v>3539</v>
      </c>
      <c r="B2703">
        <v>13.272016799999999</v>
      </c>
      <c r="C2703">
        <v>100.9353457</v>
      </c>
    </row>
    <row r="2704" spans="1:3" x14ac:dyDescent="0.25">
      <c r="A2704" t="s">
        <v>3539</v>
      </c>
      <c r="B2704">
        <v>13.272016799999999</v>
      </c>
      <c r="C2704">
        <v>100.9353457</v>
      </c>
    </row>
    <row r="2705" spans="1:3" x14ac:dyDescent="0.25">
      <c r="A2705" t="s">
        <v>3727</v>
      </c>
      <c r="B2705">
        <v>15.2347305</v>
      </c>
      <c r="C2705">
        <v>105.2382453</v>
      </c>
    </row>
    <row r="2706" spans="1:3" x14ac:dyDescent="0.25">
      <c r="A2706" t="s">
        <v>3238</v>
      </c>
      <c r="B2706">
        <v>7.6613211000000003</v>
      </c>
      <c r="C2706">
        <v>99.321589000000003</v>
      </c>
    </row>
    <row r="2707" spans="1:3" x14ac:dyDescent="0.25">
      <c r="A2707" t="s">
        <v>3238</v>
      </c>
      <c r="B2707">
        <v>7.6613211000000003</v>
      </c>
      <c r="C2707">
        <v>99.321589000000003</v>
      </c>
    </row>
    <row r="2708" spans="1:3" x14ac:dyDescent="0.25">
      <c r="A2708" t="s">
        <v>3272</v>
      </c>
      <c r="B2708">
        <v>6.6456900000000001</v>
      </c>
      <c r="C2708">
        <v>100.07434569999999</v>
      </c>
    </row>
    <row r="2709" spans="1:3" x14ac:dyDescent="0.25">
      <c r="A2709" t="s">
        <v>3765</v>
      </c>
      <c r="B2709">
        <v>17.268307700000001</v>
      </c>
      <c r="C2709">
        <v>104.78066819999999</v>
      </c>
    </row>
    <row r="2710" spans="1:3" x14ac:dyDescent="0.25">
      <c r="A2710" t="s">
        <v>3637</v>
      </c>
      <c r="B2710">
        <v>12.6564052</v>
      </c>
      <c r="C2710">
        <v>102.0111246</v>
      </c>
    </row>
    <row r="2711" spans="1:3" x14ac:dyDescent="0.25">
      <c r="A2711" t="s">
        <v>3634</v>
      </c>
      <c r="B2711">
        <v>12.786754699999999</v>
      </c>
      <c r="C2711">
        <v>101.672813</v>
      </c>
    </row>
    <row r="2712" spans="1:3" x14ac:dyDescent="0.25">
      <c r="A2712" t="s">
        <v>3141</v>
      </c>
      <c r="B2712">
        <v>10.449146499999999</v>
      </c>
      <c r="C2712">
        <v>98.801124799999997</v>
      </c>
    </row>
    <row r="2713" spans="1:3" x14ac:dyDescent="0.25">
      <c r="A2713" t="s">
        <v>3251</v>
      </c>
      <c r="B2713">
        <v>7.2079541999999996</v>
      </c>
      <c r="C2713">
        <v>99.684447199999994</v>
      </c>
    </row>
    <row r="2714" spans="1:3" x14ac:dyDescent="0.25">
      <c r="A2714" t="s">
        <v>3251</v>
      </c>
      <c r="B2714">
        <v>7.2079541999999996</v>
      </c>
      <c r="C2714">
        <v>99.684447199999994</v>
      </c>
    </row>
    <row r="2715" spans="1:3" x14ac:dyDescent="0.25">
      <c r="A2715" t="s">
        <v>3716</v>
      </c>
      <c r="B2715">
        <v>14.730329899999999</v>
      </c>
      <c r="C2715">
        <v>104.1997892</v>
      </c>
    </row>
    <row r="2716" spans="1:3" x14ac:dyDescent="0.25">
      <c r="A2716" t="s">
        <v>3677</v>
      </c>
      <c r="B2716">
        <v>13.1314753</v>
      </c>
      <c r="C2716">
        <v>102.2098467</v>
      </c>
    </row>
    <row r="2717" spans="1:3" x14ac:dyDescent="0.25">
      <c r="A2717" t="s">
        <v>3701</v>
      </c>
      <c r="B2717">
        <v>14.5996378</v>
      </c>
      <c r="C2717">
        <v>103.07958410000001</v>
      </c>
    </row>
    <row r="2718" spans="1:3" x14ac:dyDescent="0.25">
      <c r="A2718" t="s">
        <v>3852</v>
      </c>
      <c r="B2718">
        <v>17.595883600000001</v>
      </c>
      <c r="C2718">
        <v>101.72067300000001</v>
      </c>
    </row>
    <row r="2719" spans="1:3" x14ac:dyDescent="0.25">
      <c r="A2719" t="s">
        <v>3712</v>
      </c>
      <c r="B2719">
        <v>14.630034999999999</v>
      </c>
      <c r="C2719">
        <v>103.85154199999999</v>
      </c>
    </row>
    <row r="2720" spans="1:3" x14ac:dyDescent="0.25">
      <c r="A2720" t="s">
        <v>3488</v>
      </c>
      <c r="B2720">
        <v>13.728989</v>
      </c>
      <c r="C2720">
        <v>100.499421</v>
      </c>
    </row>
    <row r="2721" spans="1:3" x14ac:dyDescent="0.25">
      <c r="A2721" t="s">
        <v>3695</v>
      </c>
      <c r="B2721">
        <v>14.3318879</v>
      </c>
      <c r="C2721">
        <v>102.7552661</v>
      </c>
    </row>
    <row r="2722" spans="1:3" x14ac:dyDescent="0.25">
      <c r="A2722" t="s">
        <v>3743</v>
      </c>
      <c r="B2722">
        <v>16.370809600000001</v>
      </c>
      <c r="C2722">
        <v>104.8706148</v>
      </c>
    </row>
    <row r="2723" spans="1:3" x14ac:dyDescent="0.25">
      <c r="A2723" t="s">
        <v>3666</v>
      </c>
      <c r="B2723">
        <v>12.254712899999999</v>
      </c>
      <c r="C2723">
        <v>102.50888879999999</v>
      </c>
    </row>
    <row r="2724" spans="1:3" x14ac:dyDescent="0.25">
      <c r="A2724" t="s">
        <v>3666</v>
      </c>
      <c r="B2724">
        <v>12.254712899999999</v>
      </c>
      <c r="C2724">
        <v>102.50888879999999</v>
      </c>
    </row>
    <row r="2725" spans="1:3" x14ac:dyDescent="0.25">
      <c r="A2725" t="s">
        <v>3919</v>
      </c>
      <c r="B2725">
        <v>19.682894000000001</v>
      </c>
      <c r="C2725">
        <v>100.2005695</v>
      </c>
    </row>
    <row r="2726" spans="1:3" x14ac:dyDescent="0.25">
      <c r="A2726" t="s">
        <v>3427</v>
      </c>
      <c r="B2726">
        <v>11.2118269</v>
      </c>
      <c r="C2726">
        <v>99.519051899999994</v>
      </c>
    </row>
    <row r="2727" spans="1:3" x14ac:dyDescent="0.25">
      <c r="A2727" t="s">
        <v>4060</v>
      </c>
      <c r="B2727">
        <v>16.619897000000002</v>
      </c>
      <c r="C2727">
        <v>98.606852000000003</v>
      </c>
    </row>
    <row r="2728" spans="1:3" x14ac:dyDescent="0.25">
      <c r="A2728" t="s">
        <v>3641</v>
      </c>
      <c r="B2728">
        <v>12.508153999999999</v>
      </c>
      <c r="C2728">
        <v>102.162882</v>
      </c>
    </row>
    <row r="2729" spans="1:3" x14ac:dyDescent="0.25">
      <c r="A2729" t="s">
        <v>4088</v>
      </c>
      <c r="B2729">
        <v>14.089532</v>
      </c>
      <c r="C2729">
        <v>99.280565300000006</v>
      </c>
    </row>
    <row r="2730" spans="1:3" x14ac:dyDescent="0.25">
      <c r="A2730" t="s">
        <v>3226</v>
      </c>
      <c r="B2730">
        <v>8.1061420000000002</v>
      </c>
      <c r="C2730">
        <v>98.916376999999997</v>
      </c>
    </row>
    <row r="2731" spans="1:3" x14ac:dyDescent="0.25">
      <c r="A2731" t="s">
        <v>3723</v>
      </c>
      <c r="B2731">
        <v>14.6644939</v>
      </c>
      <c r="C2731">
        <v>104.60541720000001</v>
      </c>
    </row>
    <row r="2732" spans="1:3" x14ac:dyDescent="0.25">
      <c r="A2732" t="s">
        <v>3868</v>
      </c>
      <c r="B2732">
        <v>17.495025399999999</v>
      </c>
      <c r="C2732">
        <v>101.71482779999999</v>
      </c>
    </row>
    <row r="2733" spans="1:3" x14ac:dyDescent="0.25">
      <c r="A2733" t="s">
        <v>3878</v>
      </c>
      <c r="B2733">
        <v>17.9065078</v>
      </c>
      <c r="C2733">
        <v>100.82352400000001</v>
      </c>
    </row>
    <row r="2734" spans="1:3" x14ac:dyDescent="0.25">
      <c r="A2734" t="s">
        <v>3745</v>
      </c>
      <c r="B2734">
        <v>16.387526999999999</v>
      </c>
      <c r="C2734">
        <v>104.68598160000001</v>
      </c>
    </row>
    <row r="2735" spans="1:3" x14ac:dyDescent="0.25">
      <c r="A2735" t="s">
        <v>4081</v>
      </c>
      <c r="B2735">
        <v>14.2329762</v>
      </c>
      <c r="C2735">
        <v>99.062979299999995</v>
      </c>
    </row>
    <row r="2736" spans="1:3" x14ac:dyDescent="0.25">
      <c r="A2736" t="s">
        <v>4101</v>
      </c>
      <c r="B2736">
        <v>13.7506016</v>
      </c>
      <c r="C2736">
        <v>99.465916800000002</v>
      </c>
    </row>
    <row r="2737" spans="1:3" x14ac:dyDescent="0.25">
      <c r="A2737" t="s">
        <v>3682</v>
      </c>
      <c r="B2737">
        <v>13.3542512</v>
      </c>
      <c r="C2737">
        <v>102.18576590000001</v>
      </c>
    </row>
    <row r="2738" spans="1:3" x14ac:dyDescent="0.25">
      <c r="A2738" t="s">
        <v>3470</v>
      </c>
      <c r="B2738">
        <v>13.318702999999999</v>
      </c>
      <c r="C2738">
        <v>99.827723000000006</v>
      </c>
    </row>
    <row r="2739" spans="1:3" x14ac:dyDescent="0.25">
      <c r="A2739" t="s">
        <v>3588</v>
      </c>
      <c r="B2739">
        <v>12.665846699999999</v>
      </c>
      <c r="C2739">
        <v>100.9397748</v>
      </c>
    </row>
    <row r="2740" spans="1:3" x14ac:dyDescent="0.25">
      <c r="A2740" t="s">
        <v>3455</v>
      </c>
      <c r="B2740">
        <v>12.8920233</v>
      </c>
      <c r="C2740">
        <v>99.910359400000004</v>
      </c>
    </row>
    <row r="2741" spans="1:3" x14ac:dyDescent="0.25">
      <c r="A2741" t="s">
        <v>3455</v>
      </c>
      <c r="B2741">
        <v>13.29477</v>
      </c>
      <c r="C2741">
        <v>99.822646000000006</v>
      </c>
    </row>
    <row r="2742" spans="1:3" x14ac:dyDescent="0.25">
      <c r="A2742" t="s">
        <v>3455</v>
      </c>
      <c r="B2742">
        <v>13.5878066</v>
      </c>
      <c r="C2742">
        <v>100.8398966</v>
      </c>
    </row>
    <row r="2743" spans="1:3" x14ac:dyDescent="0.25">
      <c r="A2743" t="s">
        <v>3455</v>
      </c>
      <c r="B2743">
        <v>13.012425</v>
      </c>
      <c r="C2743">
        <v>100.93071</v>
      </c>
    </row>
    <row r="2744" spans="1:3" x14ac:dyDescent="0.25">
      <c r="A2744" t="s">
        <v>3455</v>
      </c>
      <c r="B2744">
        <v>13.012425</v>
      </c>
      <c r="C2744">
        <v>100.93071</v>
      </c>
    </row>
    <row r="2745" spans="1:3" x14ac:dyDescent="0.25">
      <c r="A2745" t="s">
        <v>3315</v>
      </c>
      <c r="B2745">
        <v>7.0865286000000003</v>
      </c>
      <c r="C2745">
        <v>100.4047984</v>
      </c>
    </row>
    <row r="2746" spans="1:3" x14ac:dyDescent="0.25">
      <c r="A2746" t="s">
        <v>3315</v>
      </c>
      <c r="B2746">
        <v>7.0865286000000003</v>
      </c>
      <c r="C2746">
        <v>100.4047984</v>
      </c>
    </row>
    <row r="2747" spans="1:3" x14ac:dyDescent="0.25">
      <c r="A2747" t="s">
        <v>3823</v>
      </c>
      <c r="B2747">
        <v>17.677323600000001</v>
      </c>
      <c r="C2747">
        <v>102.5047314</v>
      </c>
    </row>
    <row r="2748" spans="1:3" x14ac:dyDescent="0.25">
      <c r="A2748" t="s">
        <v>3742</v>
      </c>
      <c r="B2748">
        <v>16.247464399999998</v>
      </c>
      <c r="C2748">
        <v>104.809645</v>
      </c>
    </row>
    <row r="2749" spans="1:3" x14ac:dyDescent="0.25">
      <c r="A2749" t="s">
        <v>3747</v>
      </c>
      <c r="B2749">
        <v>16.545168499999999</v>
      </c>
      <c r="C2749">
        <v>104.71308879999999</v>
      </c>
    </row>
    <row r="2750" spans="1:3" x14ac:dyDescent="0.25">
      <c r="A2750" t="s">
        <v>4408</v>
      </c>
      <c r="B2750">
        <v>6.7459065999999996</v>
      </c>
      <c r="C2750">
        <v>100.03447850000001</v>
      </c>
    </row>
    <row r="2751" spans="1:3" x14ac:dyDescent="0.25">
      <c r="A2751" t="s">
        <v>3410</v>
      </c>
      <c r="B2751">
        <v>9.5000110000000006</v>
      </c>
      <c r="C2751">
        <v>99.133009999999999</v>
      </c>
    </row>
    <row r="2752" spans="1:3" x14ac:dyDescent="0.25">
      <c r="A2752" t="s">
        <v>3408</v>
      </c>
      <c r="B2752">
        <v>9.1265999000000004</v>
      </c>
      <c r="C2752">
        <v>99.159355199999993</v>
      </c>
    </row>
    <row r="2753" spans="1:3" x14ac:dyDescent="0.25">
      <c r="A2753" t="s">
        <v>4139</v>
      </c>
      <c r="B2753">
        <v>9.5780110000000001</v>
      </c>
      <c r="C2753">
        <v>99.971791400000001</v>
      </c>
    </row>
    <row r="2754" spans="1:3" x14ac:dyDescent="0.25">
      <c r="A2754" t="s">
        <v>3395</v>
      </c>
      <c r="B2754">
        <v>9.1590361999999992</v>
      </c>
      <c r="C2754">
        <v>99.511077999999998</v>
      </c>
    </row>
    <row r="2755" spans="1:3" x14ac:dyDescent="0.25">
      <c r="A2755" t="s">
        <v>3407</v>
      </c>
      <c r="B2755">
        <v>9.3858364000000005</v>
      </c>
      <c r="C2755">
        <v>99.188114400000003</v>
      </c>
    </row>
    <row r="2756" spans="1:3" x14ac:dyDescent="0.25">
      <c r="A2756" t="s">
        <v>3398</v>
      </c>
      <c r="B2756">
        <v>9.1371490000000009</v>
      </c>
      <c r="C2756">
        <v>99.364418000000001</v>
      </c>
    </row>
    <row r="2757" spans="1:3" x14ac:dyDescent="0.25">
      <c r="A2757" t="s">
        <v>3142</v>
      </c>
      <c r="B2757">
        <v>10.285957</v>
      </c>
      <c r="C2757">
        <v>99.117630000000005</v>
      </c>
    </row>
    <row r="2758" spans="1:3" x14ac:dyDescent="0.25">
      <c r="A2758" t="s">
        <v>3142</v>
      </c>
      <c r="B2758">
        <v>9.5833220000000008</v>
      </c>
      <c r="C2758">
        <v>98.5741163</v>
      </c>
    </row>
    <row r="2759" spans="1:3" x14ac:dyDescent="0.25">
      <c r="A2759" t="s">
        <v>3142</v>
      </c>
      <c r="B2759">
        <v>8.8546019000000005</v>
      </c>
      <c r="C2759">
        <v>98.809870200000006</v>
      </c>
    </row>
    <row r="2760" spans="1:3" x14ac:dyDescent="0.25">
      <c r="A2760" t="s">
        <v>3142</v>
      </c>
      <c r="B2760">
        <v>6.6444169999999998</v>
      </c>
      <c r="C2760">
        <v>100.69828699999999</v>
      </c>
    </row>
    <row r="2761" spans="1:3" x14ac:dyDescent="0.25">
      <c r="A2761" t="s">
        <v>3142</v>
      </c>
      <c r="B2761">
        <v>6.4093640000000001</v>
      </c>
      <c r="C2761">
        <v>101.7960944</v>
      </c>
    </row>
    <row r="2762" spans="1:3" x14ac:dyDescent="0.25">
      <c r="A2762" t="s">
        <v>3142</v>
      </c>
      <c r="B2762">
        <v>7.7834835</v>
      </c>
      <c r="C2762">
        <v>100.3454167</v>
      </c>
    </row>
    <row r="2763" spans="1:3" x14ac:dyDescent="0.25">
      <c r="A2763" t="s">
        <v>3142</v>
      </c>
      <c r="B2763">
        <v>8.3302183999999997</v>
      </c>
      <c r="C2763">
        <v>100.1138595</v>
      </c>
    </row>
    <row r="2764" spans="1:3" x14ac:dyDescent="0.25">
      <c r="A2764" t="s">
        <v>3142</v>
      </c>
      <c r="B2764">
        <v>8.1458110000000001</v>
      </c>
      <c r="C2764">
        <v>99.934008000000006</v>
      </c>
    </row>
    <row r="2765" spans="1:3" x14ac:dyDescent="0.25">
      <c r="A2765" t="s">
        <v>3142</v>
      </c>
      <c r="B2765">
        <v>9.4557582</v>
      </c>
      <c r="C2765">
        <v>99.993267700000004</v>
      </c>
    </row>
    <row r="2766" spans="1:3" x14ac:dyDescent="0.25">
      <c r="A2766" t="s">
        <v>3142</v>
      </c>
      <c r="B2766">
        <v>9.6568131000000008</v>
      </c>
      <c r="C2766">
        <v>99.120422300000001</v>
      </c>
    </row>
    <row r="2767" spans="1:3" x14ac:dyDescent="0.25">
      <c r="A2767" t="s">
        <v>3142</v>
      </c>
      <c r="B2767">
        <v>10.285957</v>
      </c>
      <c r="C2767">
        <v>99.117630000000005</v>
      </c>
    </row>
    <row r="2768" spans="1:3" x14ac:dyDescent="0.25">
      <c r="A2768" t="s">
        <v>3142</v>
      </c>
      <c r="B2768">
        <v>13.5741529</v>
      </c>
      <c r="C2768">
        <v>100.213112</v>
      </c>
    </row>
    <row r="2769" spans="1:3" x14ac:dyDescent="0.25">
      <c r="A2769" t="s">
        <v>3142</v>
      </c>
      <c r="B2769">
        <v>13.6008142</v>
      </c>
      <c r="C2769">
        <v>100.36758570000001</v>
      </c>
    </row>
    <row r="2770" spans="1:3" x14ac:dyDescent="0.25">
      <c r="A2770" t="s">
        <v>3142</v>
      </c>
      <c r="B2770">
        <v>13.720582</v>
      </c>
      <c r="C2770">
        <v>100.50127500000001</v>
      </c>
    </row>
    <row r="2771" spans="1:3" x14ac:dyDescent="0.25">
      <c r="A2771" t="s">
        <v>3142</v>
      </c>
      <c r="B2771">
        <v>13.6298963</v>
      </c>
      <c r="C2771">
        <v>100.3961992</v>
      </c>
    </row>
    <row r="2772" spans="1:3" x14ac:dyDescent="0.25">
      <c r="A2772" t="s">
        <v>3142</v>
      </c>
      <c r="B2772">
        <v>13.596780000000001</v>
      </c>
      <c r="C2772">
        <v>100.60408</v>
      </c>
    </row>
    <row r="2773" spans="1:3" x14ac:dyDescent="0.25">
      <c r="A2773" t="s">
        <v>3142</v>
      </c>
      <c r="B2773">
        <v>13.6070137</v>
      </c>
      <c r="C2773">
        <v>100.5957508</v>
      </c>
    </row>
    <row r="2774" spans="1:3" x14ac:dyDescent="0.25">
      <c r="A2774" t="s">
        <v>3142</v>
      </c>
      <c r="B2774">
        <v>12.730605000000001</v>
      </c>
      <c r="C2774">
        <v>101.06620359999999</v>
      </c>
    </row>
    <row r="2775" spans="1:3" x14ac:dyDescent="0.25">
      <c r="A2775" t="s">
        <v>3142</v>
      </c>
      <c r="B2775">
        <v>12.378663400000001</v>
      </c>
      <c r="C2775">
        <v>102.376831</v>
      </c>
    </row>
    <row r="2776" spans="1:3" x14ac:dyDescent="0.25">
      <c r="A2776" t="s">
        <v>3142</v>
      </c>
      <c r="B2776">
        <v>12.4735608</v>
      </c>
      <c r="C2776">
        <v>102.30480319999999</v>
      </c>
    </row>
    <row r="2777" spans="1:3" x14ac:dyDescent="0.25">
      <c r="A2777" t="s">
        <v>3142</v>
      </c>
      <c r="B2777">
        <v>12.367704</v>
      </c>
      <c r="C2777">
        <v>102.411159</v>
      </c>
    </row>
    <row r="2778" spans="1:3" x14ac:dyDescent="0.25">
      <c r="A2778" t="s">
        <v>3142</v>
      </c>
      <c r="B2778">
        <v>12.1793148</v>
      </c>
      <c r="C2778">
        <v>102.404904</v>
      </c>
    </row>
    <row r="2779" spans="1:3" x14ac:dyDescent="0.25">
      <c r="A2779" t="s">
        <v>3142</v>
      </c>
      <c r="B2779">
        <v>12.263296</v>
      </c>
      <c r="C2779">
        <v>102.537554</v>
      </c>
    </row>
    <row r="2780" spans="1:3" x14ac:dyDescent="0.25">
      <c r="A2780" t="s">
        <v>3142</v>
      </c>
      <c r="B2780">
        <v>13.257451</v>
      </c>
      <c r="C2780">
        <v>102.189159</v>
      </c>
    </row>
    <row r="2781" spans="1:3" x14ac:dyDescent="0.25">
      <c r="A2781" t="s">
        <v>3142</v>
      </c>
      <c r="B2781">
        <v>13.7866865</v>
      </c>
      <c r="C2781">
        <v>102.5192613</v>
      </c>
    </row>
    <row r="2782" spans="1:3" x14ac:dyDescent="0.25">
      <c r="A2782" t="s">
        <v>3142</v>
      </c>
      <c r="B2782">
        <v>14.414906200000001</v>
      </c>
      <c r="C2782">
        <v>102.86094970000001</v>
      </c>
    </row>
    <row r="2783" spans="1:3" x14ac:dyDescent="0.25">
      <c r="A2783" t="s">
        <v>3142</v>
      </c>
      <c r="B2783">
        <v>14.479029000000001</v>
      </c>
      <c r="C2783">
        <v>104.97246699999999</v>
      </c>
    </row>
    <row r="2784" spans="1:3" x14ac:dyDescent="0.25">
      <c r="A2784" t="s">
        <v>3142</v>
      </c>
      <c r="B2784">
        <v>14.530939</v>
      </c>
      <c r="C2784">
        <v>105.24224100000001</v>
      </c>
    </row>
    <row r="2785" spans="1:3" x14ac:dyDescent="0.25">
      <c r="A2785" t="s">
        <v>3142</v>
      </c>
      <c r="B2785">
        <v>14.758668999999999</v>
      </c>
      <c r="C2785">
        <v>105.402935</v>
      </c>
    </row>
    <row r="2786" spans="1:3" x14ac:dyDescent="0.25">
      <c r="A2786" t="s">
        <v>3142</v>
      </c>
      <c r="B2786">
        <v>15.185313000000001</v>
      </c>
      <c r="C2786">
        <v>105.25156</v>
      </c>
    </row>
    <row r="2787" spans="1:3" x14ac:dyDescent="0.25">
      <c r="A2787" t="s">
        <v>3142</v>
      </c>
      <c r="B2787">
        <v>16.758817799999999</v>
      </c>
      <c r="C2787">
        <v>104.53395980000001</v>
      </c>
    </row>
    <row r="2788" spans="1:3" x14ac:dyDescent="0.25">
      <c r="A2788" t="s">
        <v>3142</v>
      </c>
      <c r="B2788">
        <v>17.423662</v>
      </c>
      <c r="C2788">
        <v>104.768243</v>
      </c>
    </row>
    <row r="2789" spans="1:3" x14ac:dyDescent="0.25">
      <c r="A2789" t="s">
        <v>3142</v>
      </c>
      <c r="B2789">
        <v>19.517755999999999</v>
      </c>
      <c r="C2789">
        <v>100.297147</v>
      </c>
    </row>
    <row r="2790" spans="1:3" x14ac:dyDescent="0.25">
      <c r="A2790" t="s">
        <v>3142</v>
      </c>
      <c r="B2790">
        <v>19.735204</v>
      </c>
      <c r="C2790">
        <v>98.963352999999998</v>
      </c>
    </row>
    <row r="2791" spans="1:3" x14ac:dyDescent="0.25">
      <c r="A2791" t="s">
        <v>3142</v>
      </c>
      <c r="B2791">
        <v>18.815176999999998</v>
      </c>
      <c r="C2791">
        <v>97.935559999999995</v>
      </c>
    </row>
    <row r="2792" spans="1:3" x14ac:dyDescent="0.25">
      <c r="A2792" t="s">
        <v>3142</v>
      </c>
      <c r="B2792">
        <v>12.378663400000001</v>
      </c>
      <c r="C2792">
        <v>102.376831</v>
      </c>
    </row>
    <row r="2793" spans="1:3" x14ac:dyDescent="0.25">
      <c r="A2793" t="s">
        <v>3142</v>
      </c>
      <c r="B2793">
        <v>9.4557582</v>
      </c>
      <c r="C2793">
        <v>99.993267700000004</v>
      </c>
    </row>
    <row r="2794" spans="1:3" x14ac:dyDescent="0.25">
      <c r="A2794" t="s">
        <v>3142</v>
      </c>
      <c r="B2794">
        <v>12.1793148</v>
      </c>
      <c r="C2794">
        <v>102.404904</v>
      </c>
    </row>
    <row r="2795" spans="1:3" x14ac:dyDescent="0.25">
      <c r="A2795" t="s">
        <v>3142</v>
      </c>
      <c r="B2795">
        <v>12.263296</v>
      </c>
      <c r="C2795">
        <v>102.537554</v>
      </c>
    </row>
    <row r="2796" spans="1:3" x14ac:dyDescent="0.25">
      <c r="A2796" t="s">
        <v>3142</v>
      </c>
      <c r="B2796">
        <v>12.367704</v>
      </c>
      <c r="C2796">
        <v>102.411159</v>
      </c>
    </row>
    <row r="2797" spans="1:3" x14ac:dyDescent="0.25">
      <c r="A2797" t="s">
        <v>3800</v>
      </c>
      <c r="B2797">
        <v>17.890576100000001</v>
      </c>
      <c r="C2797">
        <v>102.77609289999999</v>
      </c>
    </row>
    <row r="2798" spans="1:3" x14ac:dyDescent="0.25">
      <c r="A2798" t="s">
        <v>3348</v>
      </c>
      <c r="B2798">
        <v>7.4683047</v>
      </c>
      <c r="C2798">
        <v>100.4389858</v>
      </c>
    </row>
    <row r="2799" spans="1:3" x14ac:dyDescent="0.25">
      <c r="A2799" t="s">
        <v>3542</v>
      </c>
      <c r="B2799">
        <v>13.2722254</v>
      </c>
      <c r="C2799">
        <v>100.98985190000001</v>
      </c>
    </row>
    <row r="2800" spans="1:3" x14ac:dyDescent="0.25">
      <c r="A2800" t="s">
        <v>3279</v>
      </c>
      <c r="B2800">
        <v>6.4717390000000004</v>
      </c>
      <c r="C2800">
        <v>100.708198</v>
      </c>
    </row>
    <row r="2801" spans="1:3" x14ac:dyDescent="0.25">
      <c r="A2801" t="s">
        <v>3399</v>
      </c>
      <c r="B2801">
        <v>9.1878851000000008</v>
      </c>
      <c r="C2801">
        <v>99.491199600000002</v>
      </c>
    </row>
    <row r="2802" spans="1:3" x14ac:dyDescent="0.25">
      <c r="A2802" t="s">
        <v>3235</v>
      </c>
      <c r="B2802">
        <v>7.7003919999999999</v>
      </c>
      <c r="C2802">
        <v>99.090292000000005</v>
      </c>
    </row>
    <row r="2803" spans="1:3" x14ac:dyDescent="0.25">
      <c r="A2803" t="s">
        <v>3235</v>
      </c>
      <c r="B2803">
        <v>7.7003919999999999</v>
      </c>
      <c r="C2803">
        <v>99.090292000000005</v>
      </c>
    </row>
    <row r="2804" spans="1:3" x14ac:dyDescent="0.25">
      <c r="A2804" t="s">
        <v>3549</v>
      </c>
      <c r="B2804">
        <v>13.1595876</v>
      </c>
      <c r="C2804">
        <v>100.9237626</v>
      </c>
    </row>
    <row r="2805" spans="1:3" x14ac:dyDescent="0.25">
      <c r="A2805" t="s">
        <v>3192</v>
      </c>
      <c r="B2805">
        <v>8.2971710000000005</v>
      </c>
      <c r="C2805">
        <v>98.298351999999994</v>
      </c>
    </row>
    <row r="2806" spans="1:3" x14ac:dyDescent="0.25">
      <c r="A2806" t="s">
        <v>3239</v>
      </c>
      <c r="B2806">
        <v>7.6523500999999996</v>
      </c>
      <c r="C2806">
        <v>99.321537199999995</v>
      </c>
    </row>
    <row r="2807" spans="1:3" x14ac:dyDescent="0.25">
      <c r="A2807" t="s">
        <v>3239</v>
      </c>
      <c r="B2807">
        <v>7.6523500999999996</v>
      </c>
      <c r="C2807">
        <v>99.321537199999995</v>
      </c>
    </row>
    <row r="2808" spans="1:3" x14ac:dyDescent="0.25">
      <c r="A2808" t="s">
        <v>3548</v>
      </c>
      <c r="B2808">
        <v>13.120463000000001</v>
      </c>
      <c r="C2808">
        <v>100.9270131</v>
      </c>
    </row>
    <row r="2809" spans="1:3" x14ac:dyDescent="0.25">
      <c r="A2809" t="s">
        <v>3389</v>
      </c>
      <c r="B2809">
        <v>9.3004169999999995</v>
      </c>
      <c r="C2809">
        <v>99.707663400000001</v>
      </c>
    </row>
    <row r="2810" spans="1:3" x14ac:dyDescent="0.25">
      <c r="A2810" t="s">
        <v>3389</v>
      </c>
      <c r="B2810">
        <v>9.3004169999999995</v>
      </c>
      <c r="C2810">
        <v>99.707663400000001</v>
      </c>
    </row>
    <row r="2811" spans="1:3" x14ac:dyDescent="0.25">
      <c r="A2811" t="s">
        <v>3482</v>
      </c>
      <c r="B2811">
        <v>13.5357749</v>
      </c>
      <c r="C2811">
        <v>100.2430713</v>
      </c>
    </row>
    <row r="2812" spans="1:3" x14ac:dyDescent="0.25">
      <c r="A2812" t="s">
        <v>3788</v>
      </c>
      <c r="B2812">
        <v>18.312501699999999</v>
      </c>
      <c r="C2812">
        <v>103.6387174</v>
      </c>
    </row>
    <row r="2813" spans="1:3" x14ac:dyDescent="0.25">
      <c r="A2813" t="s">
        <v>3553</v>
      </c>
      <c r="B2813">
        <v>13.1013336</v>
      </c>
      <c r="C2813">
        <v>100.8880911</v>
      </c>
    </row>
    <row r="2814" spans="1:3" x14ac:dyDescent="0.25">
      <c r="A2814" t="s">
        <v>3680</v>
      </c>
      <c r="B2814">
        <v>13.3125997</v>
      </c>
      <c r="C2814">
        <v>102.1654145</v>
      </c>
    </row>
    <row r="2815" spans="1:3" x14ac:dyDescent="0.25">
      <c r="A2815" t="s">
        <v>3391</v>
      </c>
      <c r="B2815">
        <v>9.3107161999999999</v>
      </c>
      <c r="C2815">
        <v>99.7191306</v>
      </c>
    </row>
    <row r="2816" spans="1:3" x14ac:dyDescent="0.25">
      <c r="A2816" t="s">
        <v>3391</v>
      </c>
      <c r="B2816">
        <v>9.3107161999999999</v>
      </c>
      <c r="C2816">
        <v>99.7191306</v>
      </c>
    </row>
    <row r="2817" spans="1:3" x14ac:dyDescent="0.25">
      <c r="A2817" t="s">
        <v>3825</v>
      </c>
      <c r="B2817">
        <v>17.769252000000002</v>
      </c>
      <c r="C2817">
        <v>102.1765644</v>
      </c>
    </row>
    <row r="2818" spans="1:3" x14ac:dyDescent="0.25">
      <c r="A2818" t="s">
        <v>3825</v>
      </c>
      <c r="B2818">
        <v>17.769252000000002</v>
      </c>
      <c r="C2818">
        <v>102.1765644</v>
      </c>
    </row>
    <row r="2819" spans="1:3" x14ac:dyDescent="0.25">
      <c r="A2819" t="s">
        <v>3328</v>
      </c>
      <c r="B2819">
        <v>7.2461662000000002</v>
      </c>
      <c r="C2819">
        <v>100.5558802</v>
      </c>
    </row>
    <row r="2820" spans="1:3" x14ac:dyDescent="0.25">
      <c r="A2820" t="s">
        <v>3328</v>
      </c>
      <c r="B2820">
        <v>7.2461662000000002</v>
      </c>
      <c r="C2820">
        <v>100.5558802</v>
      </c>
    </row>
    <row r="2821" spans="1:3" x14ac:dyDescent="0.25">
      <c r="A2821" t="s">
        <v>4233</v>
      </c>
      <c r="B2821">
        <v>7.9054092000000002</v>
      </c>
      <c r="C2821">
        <v>98.378264400000006</v>
      </c>
    </row>
    <row r="2822" spans="1:3" x14ac:dyDescent="0.25">
      <c r="A2822" t="s">
        <v>3803</v>
      </c>
      <c r="B2822">
        <v>17.972528000000001</v>
      </c>
      <c r="C2822">
        <v>102.88177</v>
      </c>
    </row>
    <row r="2823" spans="1:3" x14ac:dyDescent="0.25">
      <c r="A2823" t="s">
        <v>3183</v>
      </c>
      <c r="B2823">
        <v>8.6899888000000001</v>
      </c>
      <c r="C2823">
        <v>98.252780400000006</v>
      </c>
    </row>
    <row r="2824" spans="1:3" x14ac:dyDescent="0.25">
      <c r="A2824" t="s">
        <v>3196</v>
      </c>
      <c r="B2824">
        <v>8.0943001999999993</v>
      </c>
      <c r="C2824">
        <v>98.308289299999998</v>
      </c>
    </row>
    <row r="2825" spans="1:3" x14ac:dyDescent="0.25">
      <c r="A2825" t="s">
        <v>3196</v>
      </c>
      <c r="B2825">
        <v>8.0943001999999993</v>
      </c>
      <c r="C2825">
        <v>98.308289299999998</v>
      </c>
    </row>
    <row r="2826" spans="1:3" x14ac:dyDescent="0.25">
      <c r="A2826" t="s">
        <v>3316</v>
      </c>
      <c r="B2826">
        <v>7.0220406000000004</v>
      </c>
      <c r="C2826">
        <v>100.4755329</v>
      </c>
    </row>
    <row r="2827" spans="1:3" x14ac:dyDescent="0.25">
      <c r="A2827" t="s">
        <v>3316</v>
      </c>
      <c r="B2827">
        <v>7.0220406000000004</v>
      </c>
      <c r="C2827">
        <v>100.4755329</v>
      </c>
    </row>
    <row r="2828" spans="1:3" x14ac:dyDescent="0.25">
      <c r="A2828" t="s">
        <v>3375</v>
      </c>
      <c r="B2828">
        <v>8.6403234999999992</v>
      </c>
      <c r="C2828">
        <v>99.950873799999997</v>
      </c>
    </row>
    <row r="2829" spans="1:3" x14ac:dyDescent="0.25">
      <c r="A2829" t="s">
        <v>3596</v>
      </c>
      <c r="B2829">
        <v>12.6669705</v>
      </c>
      <c r="C2829">
        <v>101.04030419999999</v>
      </c>
    </row>
    <row r="2830" spans="1:3" x14ac:dyDescent="0.25">
      <c r="A2830" t="s">
        <v>3774</v>
      </c>
      <c r="B2830">
        <v>17.457946700000001</v>
      </c>
      <c r="C2830">
        <v>104.71709540000001</v>
      </c>
    </row>
    <row r="2831" spans="1:3" x14ac:dyDescent="0.25">
      <c r="A2831" t="s">
        <v>3420</v>
      </c>
      <c r="B2831">
        <v>10.4338569</v>
      </c>
      <c r="C2831">
        <v>99.218145500000006</v>
      </c>
    </row>
    <row r="2832" spans="1:3" x14ac:dyDescent="0.25">
      <c r="A2832" t="s">
        <v>3342</v>
      </c>
      <c r="B2832">
        <v>7.7843618000000001</v>
      </c>
      <c r="C2832">
        <v>100.35044670000001</v>
      </c>
    </row>
    <row r="2833" spans="1:3" x14ac:dyDescent="0.25">
      <c r="A2833" t="s">
        <v>3421</v>
      </c>
      <c r="B2833">
        <v>10.4342156</v>
      </c>
      <c r="C2833">
        <v>99.218333000000001</v>
      </c>
    </row>
    <row r="2834" spans="1:3" x14ac:dyDescent="0.25">
      <c r="A2834" t="s">
        <v>3376</v>
      </c>
      <c r="B2834">
        <v>7.7693925000000004</v>
      </c>
      <c r="C2834">
        <v>98.314871100000005</v>
      </c>
    </row>
    <row r="2835" spans="1:3" x14ac:dyDescent="0.25">
      <c r="A2835" t="s">
        <v>3376</v>
      </c>
      <c r="B2835">
        <v>8.1559817999999993</v>
      </c>
      <c r="C2835">
        <v>98.333977500000003</v>
      </c>
    </row>
    <row r="2836" spans="1:3" x14ac:dyDescent="0.25">
      <c r="A2836" t="s">
        <v>3376</v>
      </c>
      <c r="B2836">
        <v>8.1559817999999993</v>
      </c>
      <c r="C2836">
        <v>98.333977500000003</v>
      </c>
    </row>
    <row r="2837" spans="1:3" x14ac:dyDescent="0.25">
      <c r="A2837" t="s">
        <v>3376</v>
      </c>
      <c r="B2837">
        <v>8.1559817999999993</v>
      </c>
      <c r="C2837">
        <v>98.333977500000003</v>
      </c>
    </row>
    <row r="2838" spans="1:3" x14ac:dyDescent="0.25">
      <c r="A2838" t="s">
        <v>3376</v>
      </c>
      <c r="B2838">
        <v>8.1559817999999993</v>
      </c>
      <c r="C2838">
        <v>98.333977500000003</v>
      </c>
    </row>
    <row r="2839" spans="1:3" x14ac:dyDescent="0.25">
      <c r="A2839" t="s">
        <v>3376</v>
      </c>
      <c r="B2839">
        <v>17.8954755</v>
      </c>
      <c r="C2839">
        <v>101.6605806</v>
      </c>
    </row>
    <row r="2840" spans="1:3" x14ac:dyDescent="0.25">
      <c r="A2840" t="s">
        <v>3376</v>
      </c>
      <c r="B2840">
        <v>20.1968675</v>
      </c>
      <c r="C2840">
        <v>100.4357558</v>
      </c>
    </row>
    <row r="2841" spans="1:3" x14ac:dyDescent="0.25">
      <c r="A2841" t="s">
        <v>3376</v>
      </c>
      <c r="B2841">
        <v>6.7750408999999996</v>
      </c>
      <c r="C2841">
        <v>99.988236700000002</v>
      </c>
    </row>
    <row r="2842" spans="1:3" x14ac:dyDescent="0.25">
      <c r="A2842" t="s">
        <v>3376</v>
      </c>
      <c r="B2842">
        <v>13.531344900000001</v>
      </c>
      <c r="C2842">
        <v>100.29321779999999</v>
      </c>
    </row>
    <row r="2843" spans="1:3" x14ac:dyDescent="0.25">
      <c r="A2843" t="s">
        <v>3376</v>
      </c>
      <c r="B2843">
        <v>19.611165100000001</v>
      </c>
      <c r="C2843">
        <v>100.33732190000001</v>
      </c>
    </row>
    <row r="2844" spans="1:3" x14ac:dyDescent="0.25">
      <c r="A2844" t="s">
        <v>3376</v>
      </c>
      <c r="B2844">
        <v>7.8779092999999998</v>
      </c>
      <c r="C2844">
        <v>98.290785799999995</v>
      </c>
    </row>
    <row r="2845" spans="1:3" x14ac:dyDescent="0.25">
      <c r="A2845" t="s">
        <v>3376</v>
      </c>
      <c r="B2845">
        <v>7.8779092999999998</v>
      </c>
      <c r="C2845">
        <v>98.290785799999995</v>
      </c>
    </row>
    <row r="2846" spans="1:3" x14ac:dyDescent="0.25">
      <c r="A2846" t="s">
        <v>3376</v>
      </c>
      <c r="B2846">
        <v>11.608180000000001</v>
      </c>
      <c r="C2846">
        <v>102.594559</v>
      </c>
    </row>
    <row r="2847" spans="1:3" x14ac:dyDescent="0.25">
      <c r="A2847" t="s">
        <v>3376</v>
      </c>
      <c r="B2847">
        <v>8.0632321000000005</v>
      </c>
      <c r="C2847">
        <v>98.281528499999993</v>
      </c>
    </row>
    <row r="2848" spans="1:3" x14ac:dyDescent="0.25">
      <c r="A2848" t="s">
        <v>3376</v>
      </c>
      <c r="B2848">
        <v>7.8446037999999998</v>
      </c>
      <c r="C2848">
        <v>98.294090999999995</v>
      </c>
    </row>
    <row r="2849" spans="1:3" x14ac:dyDescent="0.25">
      <c r="A2849" t="s">
        <v>3376</v>
      </c>
      <c r="B2849">
        <v>12.0355454</v>
      </c>
      <c r="C2849">
        <v>102.29333200000001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4"/>
  <sheetViews>
    <sheetView topLeftCell="A2827" workbookViewId="0">
      <selection sqref="A1:C2849"/>
    </sheetView>
  </sheetViews>
  <sheetFormatPr defaultRowHeight="13.8" x14ac:dyDescent="0.25"/>
  <cols>
    <col min="1" max="1" width="63.796875" bestFit="1" customWidth="1"/>
    <col min="2" max="2" width="10.8984375" bestFit="1" customWidth="1"/>
    <col min="3" max="3" width="11.898437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4369</v>
      </c>
      <c r="E1" t="s">
        <v>3</v>
      </c>
      <c r="F1" t="s">
        <v>452</v>
      </c>
      <c r="G1" t="s">
        <v>594</v>
      </c>
      <c r="H1" t="s">
        <v>616</v>
      </c>
    </row>
    <row r="2" spans="1:8" x14ac:dyDescent="0.25">
      <c r="A2" t="s">
        <v>3828</v>
      </c>
      <c r="B2">
        <v>18.009546</v>
      </c>
      <c r="C2">
        <v>102.32599999999999</v>
      </c>
      <c r="D2" t="b">
        <f>ISNUMBER(SEARCH("PT",A2))</f>
        <v>0</v>
      </c>
      <c r="E2" t="b">
        <f>ISNUMBER(SEARCH("PTT", A2))</f>
        <v>0</v>
      </c>
      <c r="F2" t="b">
        <f>ISNUMBER(SEARCH("Shell", A2))</f>
        <v>0</v>
      </c>
      <c r="G2" t="b">
        <f>ISNUMBER(SEARCH("Esso", A2))</f>
        <v>0</v>
      </c>
      <c r="H2" t="b">
        <f>ISNUMBER(SEARCH("Caltex", A2))</f>
        <v>0</v>
      </c>
    </row>
    <row r="3" spans="1:8" x14ac:dyDescent="0.25">
      <c r="A3" t="s">
        <v>3950</v>
      </c>
      <c r="B3">
        <v>20.290685799999999</v>
      </c>
      <c r="C3">
        <v>99.944641200000007</v>
      </c>
      <c r="D3" t="b">
        <f>ISNUMBER(SEARCH("PT",A3))</f>
        <v>0</v>
      </c>
      <c r="E3" t="b">
        <f>ISNUMBER(SEARCH("PTT", A3))</f>
        <v>0</v>
      </c>
      <c r="F3" t="b">
        <f>ISNUMBER(SEARCH("Shell", A3))</f>
        <v>0</v>
      </c>
      <c r="G3" t="b">
        <f>ISNUMBER(SEARCH("Esso", A3))</f>
        <v>0</v>
      </c>
      <c r="H3" t="b">
        <f>ISNUMBER(SEARCH("Caltex", A3))</f>
        <v>0</v>
      </c>
    </row>
    <row r="4" spans="1:8" x14ac:dyDescent="0.25">
      <c r="A4" t="s">
        <v>4001</v>
      </c>
      <c r="B4">
        <v>19.7315775</v>
      </c>
      <c r="C4">
        <v>98.959630899999993</v>
      </c>
      <c r="D4" t="b">
        <f>ISNUMBER(SEARCH("PT",A4))</f>
        <v>0</v>
      </c>
      <c r="E4" t="b">
        <f>ISNUMBER(SEARCH("PTT", A4))</f>
        <v>0</v>
      </c>
      <c r="F4" t="b">
        <f>ISNUMBER(SEARCH("Shell", A4))</f>
        <v>0</v>
      </c>
      <c r="G4" t="b">
        <f>ISNUMBER(SEARCH("Esso", A4))</f>
        <v>0</v>
      </c>
      <c r="H4" t="b">
        <f>ISNUMBER(SEARCH("Caltex", A4))</f>
        <v>0</v>
      </c>
    </row>
    <row r="5" spans="1:8" x14ac:dyDescent="0.25">
      <c r="A5" t="s">
        <v>4248</v>
      </c>
      <c r="B5">
        <v>7.8833108000000003</v>
      </c>
      <c r="C5">
        <v>98.425300100000001</v>
      </c>
      <c r="D5" t="b">
        <f>ISNUMBER(SEARCH("PT",A5))</f>
        <v>0</v>
      </c>
      <c r="E5" t="b">
        <f>ISNUMBER(SEARCH("PTT", A5))</f>
        <v>0</v>
      </c>
      <c r="F5" t="b">
        <f>ISNUMBER(SEARCH("Shell", A5))</f>
        <v>0</v>
      </c>
      <c r="G5" t="b">
        <f>ISNUMBER(SEARCH("Esso", A5))</f>
        <v>0</v>
      </c>
      <c r="H5" t="b">
        <f>ISNUMBER(SEARCH("Caltex", A5))</f>
        <v>0</v>
      </c>
    </row>
    <row r="6" spans="1:8" x14ac:dyDescent="0.25">
      <c r="A6" t="s">
        <v>4176</v>
      </c>
      <c r="B6">
        <v>9.5337484000000003</v>
      </c>
      <c r="C6">
        <v>100.0619313</v>
      </c>
      <c r="D6" t="b">
        <f>ISNUMBER(SEARCH("PT",A6))</f>
        <v>0</v>
      </c>
      <c r="E6" t="b">
        <f>ISNUMBER(SEARCH("PTT", A6))</f>
        <v>0</v>
      </c>
      <c r="F6" t="b">
        <f>ISNUMBER(SEARCH("Shell", A6))</f>
        <v>0</v>
      </c>
      <c r="G6" t="b">
        <f>ISNUMBER(SEARCH("Esso", A6))</f>
        <v>0</v>
      </c>
      <c r="H6" t="b">
        <f>ISNUMBER(SEARCH("Caltex", A6))</f>
        <v>0</v>
      </c>
    </row>
    <row r="7" spans="1:8" x14ac:dyDescent="0.25">
      <c r="A7" t="s">
        <v>3969</v>
      </c>
      <c r="B7">
        <v>20.431429099999999</v>
      </c>
      <c r="C7">
        <v>99.884989700000006</v>
      </c>
      <c r="D7" t="b">
        <f>ISNUMBER(SEARCH("PT",A7))</f>
        <v>0</v>
      </c>
      <c r="E7" t="b">
        <f>ISNUMBER(SEARCH("PTT", A7))</f>
        <v>0</v>
      </c>
      <c r="F7" t="b">
        <f>ISNUMBER(SEARCH("Shell", A7))</f>
        <v>0</v>
      </c>
      <c r="G7" t="b">
        <f>ISNUMBER(SEARCH("Esso", A7))</f>
        <v>0</v>
      </c>
      <c r="H7" t="b">
        <f>ISNUMBER(SEARCH("Caltex", A7))</f>
        <v>0</v>
      </c>
    </row>
    <row r="8" spans="1:8" x14ac:dyDescent="0.25">
      <c r="A8" t="s">
        <v>4357</v>
      </c>
      <c r="B8">
        <v>11.6856828</v>
      </c>
      <c r="C8">
        <v>102.5292524</v>
      </c>
      <c r="D8" t="b">
        <f>ISNUMBER(SEARCH("PT",A8))</f>
        <v>0</v>
      </c>
      <c r="E8" t="b">
        <f>ISNUMBER(SEARCH("PTT", A8))</f>
        <v>0</v>
      </c>
      <c r="F8" t="b">
        <f>ISNUMBER(SEARCH("Shell", A8))</f>
        <v>0</v>
      </c>
      <c r="G8" t="b">
        <f>ISNUMBER(SEARCH("Esso", A8))</f>
        <v>0</v>
      </c>
      <c r="H8" t="b">
        <f>ISNUMBER(SEARCH("Caltex", A8))</f>
        <v>0</v>
      </c>
    </row>
    <row r="9" spans="1:8" x14ac:dyDescent="0.25">
      <c r="A9" t="s">
        <v>3910</v>
      </c>
      <c r="B9">
        <v>19.543371</v>
      </c>
      <c r="C9">
        <v>100.28096499999999</v>
      </c>
      <c r="D9" t="b">
        <f>ISNUMBER(SEARCH("PT",A9))</f>
        <v>0</v>
      </c>
      <c r="E9" t="b">
        <f>ISNUMBER(SEARCH("PTT", A9))</f>
        <v>0</v>
      </c>
      <c r="F9" t="b">
        <f>ISNUMBER(SEARCH("Shell", A9))</f>
        <v>0</v>
      </c>
      <c r="G9" t="b">
        <f>ISNUMBER(SEARCH("Esso", A9))</f>
        <v>0</v>
      </c>
      <c r="H9" t="b">
        <f>ISNUMBER(SEARCH("Caltex", A9))</f>
        <v>0</v>
      </c>
    </row>
    <row r="10" spans="1:8" x14ac:dyDescent="0.25">
      <c r="A10" t="s">
        <v>4076</v>
      </c>
      <c r="B10">
        <v>14.749219999999999</v>
      </c>
      <c r="C10">
        <v>98.629435000000001</v>
      </c>
      <c r="D10" t="b">
        <f>ISNUMBER(SEARCH("PT",A10))</f>
        <v>0</v>
      </c>
      <c r="E10" t="b">
        <f>ISNUMBER(SEARCH("PTT", A10))</f>
        <v>0</v>
      </c>
      <c r="F10" t="b">
        <f>ISNUMBER(SEARCH("Shell", A10))</f>
        <v>0</v>
      </c>
      <c r="G10" t="b">
        <f>ISNUMBER(SEARCH("Esso", A10))</f>
        <v>0</v>
      </c>
      <c r="H10" t="b">
        <f>ISNUMBER(SEARCH("Caltex", A10))</f>
        <v>0</v>
      </c>
    </row>
    <row r="11" spans="1:8" x14ac:dyDescent="0.25">
      <c r="A11" t="s">
        <v>4013</v>
      </c>
      <c r="B11">
        <v>19.307578599999999</v>
      </c>
      <c r="C11">
        <v>97.964171899999997</v>
      </c>
      <c r="D11" t="b">
        <f>ISNUMBER(SEARCH("PT",A11))</f>
        <v>0</v>
      </c>
      <c r="E11" t="b">
        <f>ISNUMBER(SEARCH("PTT", A11))</f>
        <v>0</v>
      </c>
      <c r="F11" t="b">
        <f>ISNUMBER(SEARCH("Shell", A11))</f>
        <v>0</v>
      </c>
      <c r="G11" t="b">
        <f>ISNUMBER(SEARCH("Esso", A11))</f>
        <v>0</v>
      </c>
      <c r="H11" t="b">
        <f>ISNUMBER(SEARCH("Caltex", A11))</f>
        <v>0</v>
      </c>
    </row>
    <row r="12" spans="1:8" x14ac:dyDescent="0.25">
      <c r="A12" t="s">
        <v>4334</v>
      </c>
      <c r="B12">
        <v>7.0967047000000001</v>
      </c>
      <c r="C12">
        <v>100.56950190000001</v>
      </c>
      <c r="D12" t="b">
        <f>ISNUMBER(SEARCH("PT",A12))</f>
        <v>0</v>
      </c>
      <c r="E12" t="b">
        <f>ISNUMBER(SEARCH("PTT", A12))</f>
        <v>0</v>
      </c>
      <c r="F12" t="b">
        <f>ISNUMBER(SEARCH("Shell", A12))</f>
        <v>0</v>
      </c>
      <c r="G12" t="b">
        <f>ISNUMBER(SEARCH("Esso", A12))</f>
        <v>0</v>
      </c>
      <c r="H12" t="b">
        <f>ISNUMBER(SEARCH("Caltex", A12))</f>
        <v>0</v>
      </c>
    </row>
    <row r="13" spans="1:8" x14ac:dyDescent="0.25">
      <c r="A13" t="s">
        <v>3918</v>
      </c>
      <c r="B13">
        <v>19.7253419</v>
      </c>
      <c r="C13">
        <v>100.2200318</v>
      </c>
      <c r="D13" t="b">
        <f>ISNUMBER(SEARCH("PT",A13))</f>
        <v>0</v>
      </c>
      <c r="E13" t="b">
        <f>ISNUMBER(SEARCH("PTT", A13))</f>
        <v>0</v>
      </c>
      <c r="F13" t="b">
        <f>ISNUMBER(SEARCH("Shell", A13))</f>
        <v>0</v>
      </c>
      <c r="G13" t="b">
        <f>ISNUMBER(SEARCH("Esso", A13))</f>
        <v>0</v>
      </c>
      <c r="H13" t="b">
        <f>ISNUMBER(SEARCH("Caltex", A13))</f>
        <v>0</v>
      </c>
    </row>
    <row r="14" spans="1:8" x14ac:dyDescent="0.25">
      <c r="A14" t="s">
        <v>3991</v>
      </c>
      <c r="B14">
        <v>20.0420224</v>
      </c>
      <c r="C14">
        <v>99.325883700000006</v>
      </c>
      <c r="D14" t="b">
        <f>ISNUMBER(SEARCH("PT",A14))</f>
        <v>0</v>
      </c>
      <c r="E14" t="b">
        <f>ISNUMBER(SEARCH("PTT", A14))</f>
        <v>0</v>
      </c>
      <c r="F14" t="b">
        <f>ISNUMBER(SEARCH("Shell", A14))</f>
        <v>0</v>
      </c>
      <c r="G14" t="b">
        <f>ISNUMBER(SEARCH("Esso", A14))</f>
        <v>0</v>
      </c>
      <c r="H14" t="b">
        <f>ISNUMBER(SEARCH("Caltex", A14))</f>
        <v>0</v>
      </c>
    </row>
    <row r="15" spans="1:8" x14ac:dyDescent="0.25">
      <c r="A15" t="s">
        <v>4206</v>
      </c>
      <c r="B15">
        <v>7.2190289999999999</v>
      </c>
      <c r="C15">
        <v>99.711983000000004</v>
      </c>
      <c r="D15" t="b">
        <f>ISNUMBER(SEARCH("PT",A15))</f>
        <v>0</v>
      </c>
      <c r="E15" t="b">
        <f>ISNUMBER(SEARCH("PTT", A15))</f>
        <v>0</v>
      </c>
      <c r="F15" t="b">
        <f>ISNUMBER(SEARCH("Shell", A15))</f>
        <v>0</v>
      </c>
      <c r="G15" t="b">
        <f>ISNUMBER(SEARCH("Esso", A15))</f>
        <v>0</v>
      </c>
      <c r="H15" t="b">
        <f>ISNUMBER(SEARCH("Caltex", A15))</f>
        <v>0</v>
      </c>
    </row>
    <row r="16" spans="1:8" x14ac:dyDescent="0.25">
      <c r="A16" t="s">
        <v>4339</v>
      </c>
      <c r="B16">
        <v>6.9588029999999996</v>
      </c>
      <c r="C16">
        <v>99.842619999999997</v>
      </c>
      <c r="D16" t="b">
        <f>ISNUMBER(SEARCH("PT",A16))</f>
        <v>0</v>
      </c>
      <c r="E16" t="b">
        <f>ISNUMBER(SEARCH("PTT", A16))</f>
        <v>0</v>
      </c>
      <c r="F16" t="b">
        <f>ISNUMBER(SEARCH("Shell", A16))</f>
        <v>0</v>
      </c>
      <c r="G16" t="b">
        <f>ISNUMBER(SEARCH("Esso", A16))</f>
        <v>0</v>
      </c>
      <c r="H16" t="b">
        <f>ISNUMBER(SEARCH("Caltex", A16))</f>
        <v>0</v>
      </c>
    </row>
    <row r="17" spans="1:8" x14ac:dyDescent="0.25">
      <c r="A17" t="s">
        <v>3967</v>
      </c>
      <c r="B17">
        <v>20.440746300000001</v>
      </c>
      <c r="C17">
        <v>99.914792300000002</v>
      </c>
      <c r="D17" t="b">
        <f>ISNUMBER(SEARCH("PT",A17))</f>
        <v>0</v>
      </c>
      <c r="E17" t="b">
        <f>ISNUMBER(SEARCH("PTT", A17))</f>
        <v>0</v>
      </c>
      <c r="F17" t="b">
        <f>ISNUMBER(SEARCH("Shell", A17))</f>
        <v>0</v>
      </c>
      <c r="G17" t="b">
        <f>ISNUMBER(SEARCH("Esso", A17))</f>
        <v>0</v>
      </c>
      <c r="H17" t="b">
        <f>ISNUMBER(SEARCH("Caltex", A17))</f>
        <v>0</v>
      </c>
    </row>
    <row r="18" spans="1:8" x14ac:dyDescent="0.25">
      <c r="A18" t="s">
        <v>3848</v>
      </c>
      <c r="B18">
        <v>17.7505901</v>
      </c>
      <c r="C18">
        <v>101.9842403</v>
      </c>
      <c r="D18" t="b">
        <f>ISNUMBER(SEARCH("PT",A18))</f>
        <v>0</v>
      </c>
      <c r="E18" t="b">
        <f>ISNUMBER(SEARCH("PTT", A18))</f>
        <v>0</v>
      </c>
      <c r="F18" t="b">
        <f>ISNUMBER(SEARCH("Shell", A18))</f>
        <v>0</v>
      </c>
      <c r="G18" t="b">
        <f>ISNUMBER(SEARCH("Esso", A18))</f>
        <v>0</v>
      </c>
      <c r="H18" t="b">
        <f>ISNUMBER(SEARCH("Caltex", A18))</f>
        <v>0</v>
      </c>
    </row>
    <row r="19" spans="1:8" x14ac:dyDescent="0.25">
      <c r="A19" t="s">
        <v>3964</v>
      </c>
      <c r="B19">
        <v>20.439254200000001</v>
      </c>
      <c r="C19">
        <v>99.890150500000004</v>
      </c>
      <c r="D19" t="b">
        <f>ISNUMBER(SEARCH("PT",A19))</f>
        <v>0</v>
      </c>
      <c r="E19" t="b">
        <f>ISNUMBER(SEARCH("PTT", A19))</f>
        <v>0</v>
      </c>
      <c r="F19" t="b">
        <f>ISNUMBER(SEARCH("Shell", A19))</f>
        <v>0</v>
      </c>
      <c r="G19" t="b">
        <f>ISNUMBER(SEARCH("Esso", A19))</f>
        <v>0</v>
      </c>
      <c r="H19" t="b">
        <f>ISNUMBER(SEARCH("Caltex", A19))</f>
        <v>0</v>
      </c>
    </row>
    <row r="20" spans="1:8" x14ac:dyDescent="0.25">
      <c r="A20" t="s">
        <v>4160</v>
      </c>
      <c r="B20">
        <v>12.2545763</v>
      </c>
      <c r="C20">
        <v>102.5130911</v>
      </c>
      <c r="D20" t="b">
        <f>ISNUMBER(SEARCH("PT",A20))</f>
        <v>0</v>
      </c>
      <c r="E20" t="b">
        <f>ISNUMBER(SEARCH("PTT", A20))</f>
        <v>0</v>
      </c>
      <c r="F20" t="b">
        <f>ISNUMBER(SEARCH("Shell", A20))</f>
        <v>0</v>
      </c>
      <c r="G20" t="b">
        <f>ISNUMBER(SEARCH("Esso", A20))</f>
        <v>0</v>
      </c>
      <c r="H20" t="b">
        <f>ISNUMBER(SEARCH("Caltex", A20))</f>
        <v>0</v>
      </c>
    </row>
    <row r="21" spans="1:8" x14ac:dyDescent="0.25">
      <c r="A21" t="s">
        <v>3977</v>
      </c>
      <c r="B21">
        <v>20.034155500000001</v>
      </c>
      <c r="C21">
        <v>99.874923100000004</v>
      </c>
      <c r="D21" t="b">
        <f>ISNUMBER(SEARCH("PT",A21))</f>
        <v>0</v>
      </c>
      <c r="E21" t="b">
        <f>ISNUMBER(SEARCH("PTT", A21))</f>
        <v>0</v>
      </c>
      <c r="F21" t="b">
        <f>ISNUMBER(SEARCH("Shell", A21))</f>
        <v>0</v>
      </c>
      <c r="G21" t="b">
        <f>ISNUMBER(SEARCH("Esso", A21))</f>
        <v>0</v>
      </c>
      <c r="H21" t="b">
        <f>ISNUMBER(SEARCH("Caltex", A21))</f>
        <v>0</v>
      </c>
    </row>
    <row r="22" spans="1:8" x14ac:dyDescent="0.25">
      <c r="A22" t="s">
        <v>4199</v>
      </c>
      <c r="B22">
        <v>7.4017771000000003</v>
      </c>
      <c r="C22">
        <v>99.478381600000006</v>
      </c>
      <c r="D22" t="b">
        <f>ISNUMBER(SEARCH("PT",A22))</f>
        <v>0</v>
      </c>
      <c r="E22" t="b">
        <f>ISNUMBER(SEARCH("PTT", A22))</f>
        <v>0</v>
      </c>
      <c r="F22" t="b">
        <f>ISNUMBER(SEARCH("Shell", A22))</f>
        <v>0</v>
      </c>
      <c r="G22" t="b">
        <f>ISNUMBER(SEARCH("Esso", A22))</f>
        <v>0</v>
      </c>
      <c r="H22" t="b">
        <f>ISNUMBER(SEARCH("Caltex", A22))</f>
        <v>0</v>
      </c>
    </row>
    <row r="23" spans="1:8" x14ac:dyDescent="0.25">
      <c r="A23" t="s">
        <v>4045</v>
      </c>
      <c r="B23">
        <v>16.724905100000001</v>
      </c>
      <c r="C23">
        <v>98.594666799999999</v>
      </c>
      <c r="D23" t="b">
        <f>ISNUMBER(SEARCH("PT",A23))</f>
        <v>0</v>
      </c>
      <c r="E23" t="b">
        <f>ISNUMBER(SEARCH("PTT", A23))</f>
        <v>0</v>
      </c>
      <c r="F23" t="b">
        <f>ISNUMBER(SEARCH("Shell", A23))</f>
        <v>0</v>
      </c>
      <c r="G23" t="b">
        <f>ISNUMBER(SEARCH("Esso", A23))</f>
        <v>0</v>
      </c>
      <c r="H23" t="b">
        <f>ISNUMBER(SEARCH("Caltex", A23))</f>
        <v>0</v>
      </c>
    </row>
    <row r="24" spans="1:8" x14ac:dyDescent="0.25">
      <c r="A24" t="s">
        <v>3839</v>
      </c>
      <c r="B24">
        <v>18.162941499999999</v>
      </c>
      <c r="C24">
        <v>102.0405059</v>
      </c>
      <c r="D24" t="b">
        <f>ISNUMBER(SEARCH("PT",A24))</f>
        <v>0</v>
      </c>
      <c r="E24" t="b">
        <f>ISNUMBER(SEARCH("PTT", A24))</f>
        <v>0</v>
      </c>
      <c r="F24" t="b">
        <f>ISNUMBER(SEARCH("Shell", A24))</f>
        <v>0</v>
      </c>
      <c r="G24" t="b">
        <f>ISNUMBER(SEARCH("Esso", A24))</f>
        <v>0</v>
      </c>
      <c r="H24" t="b">
        <f>ISNUMBER(SEARCH("Caltex", A24))</f>
        <v>0</v>
      </c>
    </row>
    <row r="25" spans="1:8" x14ac:dyDescent="0.25">
      <c r="A25" t="s">
        <v>4193</v>
      </c>
      <c r="B25">
        <v>9.5525415999999996</v>
      </c>
      <c r="C25">
        <v>99.940919600000001</v>
      </c>
      <c r="D25" t="b">
        <f>ISNUMBER(SEARCH("PT",A25))</f>
        <v>0</v>
      </c>
      <c r="E25" t="b">
        <f>ISNUMBER(SEARCH("PTT", A25))</f>
        <v>0</v>
      </c>
      <c r="F25" t="b">
        <f>ISNUMBER(SEARCH("Shell", A25))</f>
        <v>0</v>
      </c>
      <c r="G25" t="b">
        <f>ISNUMBER(SEARCH("Esso", A25))</f>
        <v>0</v>
      </c>
      <c r="H25" t="b">
        <f>ISNUMBER(SEARCH("Caltex", A25))</f>
        <v>0</v>
      </c>
    </row>
    <row r="26" spans="1:8" x14ac:dyDescent="0.25">
      <c r="A26" t="s">
        <v>4117</v>
      </c>
      <c r="B26">
        <v>13.593444999999999</v>
      </c>
      <c r="C26">
        <v>99.410798</v>
      </c>
      <c r="D26" t="b">
        <f>ISNUMBER(SEARCH("PT",A26))</f>
        <v>0</v>
      </c>
      <c r="E26" t="b">
        <f>ISNUMBER(SEARCH("PTT", A26))</f>
        <v>0</v>
      </c>
      <c r="F26" t="b">
        <f>ISNUMBER(SEARCH("Shell", A26))</f>
        <v>0</v>
      </c>
      <c r="G26" t="b">
        <f>ISNUMBER(SEARCH("Esso", A26))</f>
        <v>0</v>
      </c>
      <c r="H26" t="b">
        <f>ISNUMBER(SEARCH("Caltex", A26))</f>
        <v>0</v>
      </c>
    </row>
    <row r="27" spans="1:8" x14ac:dyDescent="0.25">
      <c r="A27" t="s">
        <v>77</v>
      </c>
      <c r="B27">
        <v>12.263156</v>
      </c>
      <c r="C27">
        <v>102.502021</v>
      </c>
      <c r="D27" t="b">
        <f>ISNUMBER(SEARCH("PT",A27))</f>
        <v>0</v>
      </c>
      <c r="E27" t="b">
        <f>ISNUMBER(SEARCH("PTT", A27))</f>
        <v>0</v>
      </c>
      <c r="F27" t="b">
        <f>ISNUMBER(SEARCH("Shell", A27))</f>
        <v>0</v>
      </c>
      <c r="G27" t="b">
        <f>ISNUMBER(SEARCH("Esso", A27))</f>
        <v>0</v>
      </c>
      <c r="H27" t="b">
        <f>ISNUMBER(SEARCH("Caltex", A27))</f>
        <v>0</v>
      </c>
    </row>
    <row r="28" spans="1:8" x14ac:dyDescent="0.25">
      <c r="A28" t="s">
        <v>4166</v>
      </c>
      <c r="B28">
        <v>11.991937999999999</v>
      </c>
      <c r="C28">
        <v>102.29902800000001</v>
      </c>
      <c r="D28" t="b">
        <f>ISNUMBER(SEARCH("PT",A28))</f>
        <v>0</v>
      </c>
      <c r="E28" t="b">
        <f>ISNUMBER(SEARCH("PTT", A28))</f>
        <v>0</v>
      </c>
      <c r="F28" t="b">
        <f>ISNUMBER(SEARCH("Shell", A28))</f>
        <v>0</v>
      </c>
      <c r="G28" t="b">
        <f>ISNUMBER(SEARCH("Esso", A28))</f>
        <v>0</v>
      </c>
      <c r="H28" t="b">
        <f>ISNUMBER(SEARCH("Caltex", A28))</f>
        <v>0</v>
      </c>
    </row>
    <row r="29" spans="1:8" x14ac:dyDescent="0.25">
      <c r="A29" t="s">
        <v>4114</v>
      </c>
      <c r="B29">
        <v>13.626281000000001</v>
      </c>
      <c r="C29">
        <v>99.623147000000003</v>
      </c>
      <c r="D29" t="b">
        <f>ISNUMBER(SEARCH("PT",A29))</f>
        <v>0</v>
      </c>
      <c r="E29" t="b">
        <f>ISNUMBER(SEARCH("PTT", A29))</f>
        <v>0</v>
      </c>
      <c r="F29" t="b">
        <f>ISNUMBER(SEARCH("Shell", A29))</f>
        <v>0</v>
      </c>
      <c r="G29" t="b">
        <f>ISNUMBER(SEARCH("Esso", A29))</f>
        <v>0</v>
      </c>
      <c r="H29" t="b">
        <f>ISNUMBER(SEARCH("Caltex", A29))</f>
        <v>0</v>
      </c>
    </row>
    <row r="30" spans="1:8" x14ac:dyDescent="0.25">
      <c r="A30" t="s">
        <v>4122</v>
      </c>
      <c r="B30">
        <v>12.379020000000001</v>
      </c>
      <c r="C30">
        <v>102.37812</v>
      </c>
      <c r="D30" t="b">
        <f>ISNUMBER(SEARCH("PT",A30))</f>
        <v>0</v>
      </c>
      <c r="E30" t="b">
        <f>ISNUMBER(SEARCH("PTT", A30))</f>
        <v>0</v>
      </c>
      <c r="F30" t="b">
        <f>ISNUMBER(SEARCH("Shell", A30))</f>
        <v>0</v>
      </c>
      <c r="G30" t="b">
        <f>ISNUMBER(SEARCH("Esso", A30))</f>
        <v>0</v>
      </c>
      <c r="H30" t="b">
        <f>ISNUMBER(SEARCH("Caltex", A30))</f>
        <v>0</v>
      </c>
    </row>
    <row r="31" spans="1:8" x14ac:dyDescent="0.25">
      <c r="A31" t="s">
        <v>4295</v>
      </c>
      <c r="B31">
        <v>9.1961720000000007</v>
      </c>
      <c r="C31">
        <v>98.407763000000003</v>
      </c>
      <c r="D31" t="b">
        <f>ISNUMBER(SEARCH("PT",A31))</f>
        <v>0</v>
      </c>
      <c r="E31" t="b">
        <f>ISNUMBER(SEARCH("PTT", A31))</f>
        <v>0</v>
      </c>
      <c r="F31" t="b">
        <f>ISNUMBER(SEARCH("Shell", A31))</f>
        <v>0</v>
      </c>
      <c r="G31" t="b">
        <f>ISNUMBER(SEARCH("Esso", A31))</f>
        <v>0</v>
      </c>
      <c r="H31" t="b">
        <f>ISNUMBER(SEARCH("Caltex", A31))</f>
        <v>0</v>
      </c>
    </row>
    <row r="32" spans="1:8" x14ac:dyDescent="0.25">
      <c r="A32" t="s">
        <v>4182</v>
      </c>
      <c r="B32">
        <v>9.4716140000000006</v>
      </c>
      <c r="C32">
        <v>100.047603</v>
      </c>
      <c r="D32" t="b">
        <f>ISNUMBER(SEARCH("PT",A32))</f>
        <v>0</v>
      </c>
      <c r="E32" t="b">
        <f>ISNUMBER(SEARCH("PTT", A32))</f>
        <v>0</v>
      </c>
      <c r="F32" t="b">
        <f>ISNUMBER(SEARCH("Shell", A32))</f>
        <v>0</v>
      </c>
      <c r="G32" t="b">
        <f>ISNUMBER(SEARCH("Esso", A32))</f>
        <v>0</v>
      </c>
      <c r="H32" t="b">
        <f>ISNUMBER(SEARCH("Caltex", A32))</f>
        <v>0</v>
      </c>
    </row>
    <row r="33" spans="1:8" x14ac:dyDescent="0.25">
      <c r="A33" t="s">
        <v>4118</v>
      </c>
      <c r="B33">
        <v>13.5124373</v>
      </c>
      <c r="C33">
        <v>99.655811</v>
      </c>
      <c r="D33" t="b">
        <f>ISNUMBER(SEARCH("PT",A33))</f>
        <v>0</v>
      </c>
      <c r="E33" t="b">
        <f>ISNUMBER(SEARCH("PTT", A33))</f>
        <v>0</v>
      </c>
      <c r="F33" t="b">
        <f>ISNUMBER(SEARCH("Shell", A33))</f>
        <v>0</v>
      </c>
      <c r="G33" t="b">
        <f>ISNUMBER(SEARCH("Esso", A33))</f>
        <v>0</v>
      </c>
      <c r="H33" t="b">
        <f>ISNUMBER(SEARCH("Caltex", A33))</f>
        <v>0</v>
      </c>
    </row>
    <row r="34" spans="1:8" x14ac:dyDescent="0.25">
      <c r="A34" t="s">
        <v>4224</v>
      </c>
      <c r="B34">
        <v>7.9102069999999998</v>
      </c>
      <c r="C34">
        <v>98.391738000000004</v>
      </c>
      <c r="D34" t="b">
        <f>ISNUMBER(SEARCH("PT",A34))</f>
        <v>0</v>
      </c>
      <c r="E34" t="b">
        <f>ISNUMBER(SEARCH("PTT", A34))</f>
        <v>0</v>
      </c>
      <c r="F34" t="b">
        <f>ISNUMBER(SEARCH("Shell", A34))</f>
        <v>0</v>
      </c>
      <c r="G34" t="b">
        <f>ISNUMBER(SEARCH("Esso", A34))</f>
        <v>0</v>
      </c>
      <c r="H34" t="b">
        <f>ISNUMBER(SEARCH("Caltex", A34))</f>
        <v>0</v>
      </c>
    </row>
    <row r="35" spans="1:8" x14ac:dyDescent="0.25">
      <c r="A35" t="s">
        <v>4224</v>
      </c>
      <c r="B35">
        <v>7.9102069999999998</v>
      </c>
      <c r="C35">
        <v>98.391738000000004</v>
      </c>
      <c r="D35" t="b">
        <f>ISNUMBER(SEARCH("PT",A35))</f>
        <v>0</v>
      </c>
      <c r="E35" t="b">
        <f>ISNUMBER(SEARCH("PTT", A35))</f>
        <v>0</v>
      </c>
      <c r="F35" t="b">
        <f>ISNUMBER(SEARCH("Shell", A35))</f>
        <v>0</v>
      </c>
      <c r="G35" t="b">
        <f>ISNUMBER(SEARCH("Esso", A35))</f>
        <v>0</v>
      </c>
      <c r="H35" t="b">
        <f>ISNUMBER(SEARCH("Caltex", A35))</f>
        <v>0</v>
      </c>
    </row>
    <row r="36" spans="1:8" x14ac:dyDescent="0.25">
      <c r="A36" t="s">
        <v>4320</v>
      </c>
      <c r="B36">
        <v>7.9419009999999997</v>
      </c>
      <c r="C36">
        <v>99.144904999999994</v>
      </c>
      <c r="D36" t="b">
        <f>ISNUMBER(SEARCH("PT",A36))</f>
        <v>0</v>
      </c>
      <c r="E36" t="b">
        <f>ISNUMBER(SEARCH("PTT", A36))</f>
        <v>0</v>
      </c>
      <c r="F36" t="b">
        <f>ISNUMBER(SEARCH("Shell", A36))</f>
        <v>0</v>
      </c>
      <c r="G36" t="b">
        <f>ISNUMBER(SEARCH("Esso", A36))</f>
        <v>0</v>
      </c>
      <c r="H36" t="b">
        <f>ISNUMBER(SEARCH("Caltex", A36))</f>
        <v>0</v>
      </c>
    </row>
    <row r="37" spans="1:8" x14ac:dyDescent="0.25">
      <c r="A37" t="s">
        <v>4142</v>
      </c>
      <c r="B37">
        <v>9.5365120000000001</v>
      </c>
      <c r="C37">
        <v>100.050769</v>
      </c>
      <c r="D37" t="b">
        <f>ISNUMBER(SEARCH("PT",A37))</f>
        <v>0</v>
      </c>
      <c r="E37" t="b">
        <f>ISNUMBER(SEARCH("PTT", A37))</f>
        <v>0</v>
      </c>
      <c r="F37" t="b">
        <f>ISNUMBER(SEARCH("Shell", A37))</f>
        <v>0</v>
      </c>
      <c r="G37" t="b">
        <f>ISNUMBER(SEARCH("Esso", A37))</f>
        <v>0</v>
      </c>
      <c r="H37" t="b">
        <f>ISNUMBER(SEARCH("Caltex", A37))</f>
        <v>0</v>
      </c>
    </row>
    <row r="38" spans="1:8" x14ac:dyDescent="0.25">
      <c r="A38" t="s">
        <v>4185</v>
      </c>
      <c r="B38">
        <v>9.4508501999999996</v>
      </c>
      <c r="C38">
        <v>99.999795399999996</v>
      </c>
      <c r="D38" t="b">
        <f>ISNUMBER(SEARCH("PT",A38))</f>
        <v>0</v>
      </c>
      <c r="E38" t="b">
        <f>ISNUMBER(SEARCH("PTT", A38))</f>
        <v>0</v>
      </c>
      <c r="F38" t="b">
        <f>ISNUMBER(SEARCH("Shell", A38))</f>
        <v>0</v>
      </c>
      <c r="G38" t="b">
        <f>ISNUMBER(SEARCH("Esso", A38))</f>
        <v>0</v>
      </c>
      <c r="H38" t="b">
        <f>ISNUMBER(SEARCH("Caltex", A38))</f>
        <v>0</v>
      </c>
    </row>
    <row r="39" spans="1:8" x14ac:dyDescent="0.25">
      <c r="A39" t="s">
        <v>4221</v>
      </c>
      <c r="B39">
        <v>7.9582569999999997</v>
      </c>
      <c r="C39">
        <v>98.385377000000005</v>
      </c>
      <c r="D39" t="b">
        <f>ISNUMBER(SEARCH("PT",A39))</f>
        <v>0</v>
      </c>
      <c r="E39" t="b">
        <f>ISNUMBER(SEARCH("PTT", A39))</f>
        <v>0</v>
      </c>
      <c r="F39" t="b">
        <f>ISNUMBER(SEARCH("Shell", A39))</f>
        <v>0</v>
      </c>
      <c r="G39" t="b">
        <f>ISNUMBER(SEARCH("Esso", A39))</f>
        <v>0</v>
      </c>
      <c r="H39" t="b">
        <f>ISNUMBER(SEARCH("Caltex", A39))</f>
        <v>0</v>
      </c>
    </row>
    <row r="40" spans="1:8" x14ac:dyDescent="0.25">
      <c r="A40" t="s">
        <v>4221</v>
      </c>
      <c r="B40">
        <v>7.9582569999999997</v>
      </c>
      <c r="C40">
        <v>98.385377000000005</v>
      </c>
      <c r="D40" t="b">
        <f>ISNUMBER(SEARCH("PT",A40))</f>
        <v>0</v>
      </c>
      <c r="E40" t="b">
        <f>ISNUMBER(SEARCH("PTT", A40))</f>
        <v>0</v>
      </c>
      <c r="F40" t="b">
        <f>ISNUMBER(SEARCH("Shell", A40))</f>
        <v>0</v>
      </c>
      <c r="G40" t="b">
        <f>ISNUMBER(SEARCH("Esso", A40))</f>
        <v>0</v>
      </c>
      <c r="H40" t="b">
        <f>ISNUMBER(SEARCH("Caltex", A40))</f>
        <v>0</v>
      </c>
    </row>
    <row r="41" spans="1:8" x14ac:dyDescent="0.25">
      <c r="A41" t="s">
        <v>4346</v>
      </c>
      <c r="B41">
        <v>9.9478519999999993</v>
      </c>
      <c r="C41">
        <v>98.595545999999999</v>
      </c>
      <c r="D41" t="b">
        <f>ISNUMBER(SEARCH("PT",A41))</f>
        <v>0</v>
      </c>
      <c r="E41" t="b">
        <f>ISNUMBER(SEARCH("PTT", A41))</f>
        <v>0</v>
      </c>
      <c r="F41" t="b">
        <f>ISNUMBER(SEARCH("Shell", A41))</f>
        <v>0</v>
      </c>
      <c r="G41" t="b">
        <f>ISNUMBER(SEARCH("Esso", A41))</f>
        <v>0</v>
      </c>
      <c r="H41" t="b">
        <f>ISNUMBER(SEARCH("Caltex", A41))</f>
        <v>0</v>
      </c>
    </row>
    <row r="42" spans="1:8" x14ac:dyDescent="0.25">
      <c r="A42" t="s">
        <v>4301</v>
      </c>
      <c r="B42">
        <v>9.3768919999999998</v>
      </c>
      <c r="C42">
        <v>98.419460000000001</v>
      </c>
      <c r="D42" t="b">
        <f>ISNUMBER(SEARCH("PT",A42))</f>
        <v>0</v>
      </c>
      <c r="E42" t="b">
        <f>ISNUMBER(SEARCH("PTT", A42))</f>
        <v>0</v>
      </c>
      <c r="F42" t="b">
        <f>ISNUMBER(SEARCH("Shell", A42))</f>
        <v>0</v>
      </c>
      <c r="G42" t="b">
        <f>ISNUMBER(SEARCH("Esso", A42))</f>
        <v>0</v>
      </c>
      <c r="H42" t="b">
        <f>ISNUMBER(SEARCH("Caltex", A42))</f>
        <v>0</v>
      </c>
    </row>
    <row r="43" spans="1:8" x14ac:dyDescent="0.25">
      <c r="A43" t="s">
        <v>4298</v>
      </c>
      <c r="B43">
        <v>8.8964671000000006</v>
      </c>
      <c r="C43">
        <v>98.374571700000004</v>
      </c>
      <c r="D43" t="b">
        <f>ISNUMBER(SEARCH("PT",A43))</f>
        <v>0</v>
      </c>
      <c r="E43" t="b">
        <f>ISNUMBER(SEARCH("PTT", A43))</f>
        <v>0</v>
      </c>
      <c r="F43" t="b">
        <f>ISNUMBER(SEARCH("Shell", A43))</f>
        <v>0</v>
      </c>
      <c r="G43" t="b">
        <f>ISNUMBER(SEARCH("Esso", A43))</f>
        <v>0</v>
      </c>
      <c r="H43" t="b">
        <f>ISNUMBER(SEARCH("Caltex", A43))</f>
        <v>0</v>
      </c>
    </row>
    <row r="44" spans="1:8" x14ac:dyDescent="0.25">
      <c r="A44" t="s">
        <v>4330</v>
      </c>
      <c r="B44">
        <v>7.1524729999999996</v>
      </c>
      <c r="C44">
        <v>100.600033</v>
      </c>
      <c r="D44" t="b">
        <f>ISNUMBER(SEARCH("PT",A44))</f>
        <v>0</v>
      </c>
      <c r="E44" t="b">
        <f>ISNUMBER(SEARCH("PTT", A44))</f>
        <v>0</v>
      </c>
      <c r="F44" t="b">
        <f>ISNUMBER(SEARCH("Shell", A44))</f>
        <v>0</v>
      </c>
      <c r="G44" t="b">
        <f>ISNUMBER(SEARCH("Esso", A44))</f>
        <v>0</v>
      </c>
      <c r="H44" t="b">
        <f>ISNUMBER(SEARCH("Caltex", A44))</f>
        <v>0</v>
      </c>
    </row>
    <row r="45" spans="1:8" x14ac:dyDescent="0.25">
      <c r="A45" t="s">
        <v>4143</v>
      </c>
      <c r="B45">
        <v>9.5192154999999996</v>
      </c>
      <c r="C45">
        <v>100.0491234</v>
      </c>
      <c r="D45" t="b">
        <f>ISNUMBER(SEARCH("PT",A45))</f>
        <v>0</v>
      </c>
      <c r="E45" t="b">
        <f>ISNUMBER(SEARCH("PTT", A45))</f>
        <v>0</v>
      </c>
      <c r="F45" t="b">
        <f>ISNUMBER(SEARCH("Shell", A45))</f>
        <v>0</v>
      </c>
      <c r="G45" t="b">
        <f>ISNUMBER(SEARCH("Esso", A45))</f>
        <v>0</v>
      </c>
      <c r="H45" t="b">
        <f>ISNUMBER(SEARCH("Caltex", A45))</f>
        <v>0</v>
      </c>
    </row>
    <row r="46" spans="1:8" x14ac:dyDescent="0.25">
      <c r="A46" t="s">
        <v>4207</v>
      </c>
      <c r="B46">
        <v>7.2080250000000001</v>
      </c>
      <c r="C46">
        <v>99.716804999999994</v>
      </c>
      <c r="D46" t="b">
        <f>ISNUMBER(SEARCH("PT",A46))</f>
        <v>0</v>
      </c>
      <c r="E46" t="b">
        <f>ISNUMBER(SEARCH("PTT", A46))</f>
        <v>0</v>
      </c>
      <c r="F46" t="b">
        <f>ISNUMBER(SEARCH("Shell", A46))</f>
        <v>0</v>
      </c>
      <c r="G46" t="b">
        <f>ISNUMBER(SEARCH("Esso", A46))</f>
        <v>0</v>
      </c>
      <c r="H46" t="b">
        <f>ISNUMBER(SEARCH("Caltex", A46))</f>
        <v>0</v>
      </c>
    </row>
    <row r="47" spans="1:8" x14ac:dyDescent="0.25">
      <c r="A47" t="s">
        <v>4124</v>
      </c>
      <c r="B47">
        <v>12.378846599999999</v>
      </c>
      <c r="C47">
        <v>102.3785384</v>
      </c>
      <c r="D47" t="b">
        <f>ISNUMBER(SEARCH("PT",A47))</f>
        <v>0</v>
      </c>
      <c r="E47" t="b">
        <f>ISNUMBER(SEARCH("PTT", A47))</f>
        <v>0</v>
      </c>
      <c r="F47" t="b">
        <f>ISNUMBER(SEARCH("Shell", A47))</f>
        <v>0</v>
      </c>
      <c r="G47" t="b">
        <f>ISNUMBER(SEARCH("Esso", A47))</f>
        <v>0</v>
      </c>
      <c r="H47" t="b">
        <f>ISNUMBER(SEARCH("Caltex", A47))</f>
        <v>0</v>
      </c>
    </row>
    <row r="48" spans="1:8" x14ac:dyDescent="0.25">
      <c r="A48" t="s">
        <v>76</v>
      </c>
      <c r="B48">
        <v>12.226262</v>
      </c>
      <c r="C48">
        <v>102.504824</v>
      </c>
      <c r="D48" t="b">
        <f>ISNUMBER(SEARCH("PT",A48))</f>
        <v>0</v>
      </c>
      <c r="E48" t="b">
        <f>ISNUMBER(SEARCH("PTT", A48))</f>
        <v>0</v>
      </c>
      <c r="F48" t="b">
        <f>ISNUMBER(SEARCH("Shell", A48))</f>
        <v>0</v>
      </c>
      <c r="G48" t="b">
        <f>ISNUMBER(SEARCH("Esso", A48))</f>
        <v>0</v>
      </c>
      <c r="H48" t="b">
        <f>ISNUMBER(SEARCH("Caltex", A48))</f>
        <v>0</v>
      </c>
    </row>
    <row r="49" spans="1:8" x14ac:dyDescent="0.25">
      <c r="A49" t="s">
        <v>182</v>
      </c>
      <c r="B49">
        <v>19.518599300000002</v>
      </c>
      <c r="C49">
        <v>100.3007628</v>
      </c>
      <c r="D49" t="b">
        <f>ISNUMBER(SEARCH("PT",A49))</f>
        <v>0</v>
      </c>
      <c r="E49" t="b">
        <f>ISNUMBER(SEARCH("PTT", A49))</f>
        <v>0</v>
      </c>
      <c r="F49" t="b">
        <f>ISNUMBER(SEARCH("Shell", A49))</f>
        <v>0</v>
      </c>
      <c r="G49" t="b">
        <f>ISNUMBER(SEARCH("Esso", A49))</f>
        <v>0</v>
      </c>
      <c r="H49" t="b">
        <f>ISNUMBER(SEARCH("Caltex", A49))</f>
        <v>0</v>
      </c>
    </row>
    <row r="50" spans="1:8" x14ac:dyDescent="0.25">
      <c r="A50" t="s">
        <v>4074</v>
      </c>
      <c r="B50">
        <v>14.747913</v>
      </c>
      <c r="C50">
        <v>98.629733999999999</v>
      </c>
      <c r="D50" t="b">
        <f>ISNUMBER(SEARCH("PT",A50))</f>
        <v>0</v>
      </c>
      <c r="E50" t="b">
        <f>ISNUMBER(SEARCH("PTT", A50))</f>
        <v>0</v>
      </c>
      <c r="F50" t="b">
        <f>ISNUMBER(SEARCH("Shell", A50))</f>
        <v>0</v>
      </c>
      <c r="G50" t="b">
        <f>ISNUMBER(SEARCH("Esso", A50))</f>
        <v>0</v>
      </c>
      <c r="H50" t="b">
        <f>ISNUMBER(SEARCH("Caltex", A50))</f>
        <v>0</v>
      </c>
    </row>
    <row r="51" spans="1:8" x14ac:dyDescent="0.25">
      <c r="A51" t="s">
        <v>3870</v>
      </c>
      <c r="B51">
        <v>17.108623000000001</v>
      </c>
      <c r="C51">
        <v>100.850847</v>
      </c>
      <c r="D51" t="b">
        <f>ISNUMBER(SEARCH("PT",A51))</f>
        <v>0</v>
      </c>
      <c r="E51" t="b">
        <f>ISNUMBER(SEARCH("PTT", A51))</f>
        <v>0</v>
      </c>
      <c r="F51" t="b">
        <f>ISNUMBER(SEARCH("Shell", A51))</f>
        <v>0</v>
      </c>
      <c r="G51" t="b">
        <f>ISNUMBER(SEARCH("Esso", A51))</f>
        <v>0</v>
      </c>
      <c r="H51" t="b">
        <f>ISNUMBER(SEARCH("Caltex", A51))</f>
        <v>0</v>
      </c>
    </row>
    <row r="52" spans="1:8" x14ac:dyDescent="0.25">
      <c r="A52" t="s">
        <v>4141</v>
      </c>
      <c r="B52">
        <v>9.5680200000000006</v>
      </c>
      <c r="C52">
        <v>99.999038999999996</v>
      </c>
      <c r="D52" t="b">
        <f>ISNUMBER(SEARCH("PT",A52))</f>
        <v>0</v>
      </c>
      <c r="E52" t="b">
        <f>ISNUMBER(SEARCH("PTT", A52))</f>
        <v>0</v>
      </c>
      <c r="F52" t="b">
        <f>ISNUMBER(SEARCH("Shell", A52))</f>
        <v>0</v>
      </c>
      <c r="G52" t="b">
        <f>ISNUMBER(SEARCH("Esso", A52))</f>
        <v>0</v>
      </c>
      <c r="H52" t="b">
        <f>ISNUMBER(SEARCH("Caltex", A52))</f>
        <v>0</v>
      </c>
    </row>
    <row r="53" spans="1:8" x14ac:dyDescent="0.25">
      <c r="A53" t="s">
        <v>208</v>
      </c>
      <c r="B53">
        <v>19.847881999999998</v>
      </c>
      <c r="C53">
        <v>100.149272</v>
      </c>
      <c r="D53" t="b">
        <f>ISNUMBER(SEARCH("PT",A53))</f>
        <v>0</v>
      </c>
      <c r="E53" t="b">
        <f>ISNUMBER(SEARCH("PTT", A53))</f>
        <v>0</v>
      </c>
      <c r="F53" t="b">
        <f>ISNUMBER(SEARCH("Shell", A53))</f>
        <v>0</v>
      </c>
      <c r="G53" t="b">
        <f>ISNUMBER(SEARCH("Esso", A53))</f>
        <v>0</v>
      </c>
      <c r="H53" t="b">
        <f>ISNUMBER(SEARCH("Caltex", A53))</f>
        <v>0</v>
      </c>
    </row>
    <row r="54" spans="1:8" x14ac:dyDescent="0.25">
      <c r="A54" t="s">
        <v>4111</v>
      </c>
      <c r="B54">
        <v>13.8002316</v>
      </c>
      <c r="C54">
        <v>99.588996100000003</v>
      </c>
      <c r="D54" t="b">
        <f>ISNUMBER(SEARCH("PT",A54))</f>
        <v>0</v>
      </c>
      <c r="E54" t="b">
        <f>ISNUMBER(SEARCH("PTT", A54))</f>
        <v>0</v>
      </c>
      <c r="F54" t="b">
        <f>ISNUMBER(SEARCH("Shell", A54))</f>
        <v>0</v>
      </c>
      <c r="G54" t="b">
        <f>ISNUMBER(SEARCH("Esso", A54))</f>
        <v>0</v>
      </c>
      <c r="H54" t="b">
        <f>ISNUMBER(SEARCH("Caltex", A54))</f>
        <v>0</v>
      </c>
    </row>
    <row r="55" spans="1:8" x14ac:dyDescent="0.25">
      <c r="A55" t="s">
        <v>276</v>
      </c>
      <c r="B55">
        <v>9.1404890000000005</v>
      </c>
      <c r="C55">
        <v>99.669105000000002</v>
      </c>
      <c r="D55" t="b">
        <f>ISNUMBER(SEARCH("PT",A55))</f>
        <v>0</v>
      </c>
      <c r="E55" t="b">
        <f>ISNUMBER(SEARCH("PTT", A55))</f>
        <v>0</v>
      </c>
      <c r="F55" t="b">
        <f>ISNUMBER(SEARCH("Shell", A55))</f>
        <v>0</v>
      </c>
      <c r="G55" t="b">
        <f>ISNUMBER(SEARCH("Esso", A55))</f>
        <v>0</v>
      </c>
      <c r="H55" t="b">
        <f>ISNUMBER(SEARCH("Caltex", A55))</f>
        <v>0</v>
      </c>
    </row>
    <row r="56" spans="1:8" x14ac:dyDescent="0.25">
      <c r="A56" t="s">
        <v>4092</v>
      </c>
      <c r="B56">
        <v>13.845879</v>
      </c>
      <c r="C56">
        <v>99.407008000000005</v>
      </c>
      <c r="D56" t="b">
        <f>ISNUMBER(SEARCH("PT",A56))</f>
        <v>0</v>
      </c>
      <c r="E56" t="b">
        <f>ISNUMBER(SEARCH("PTT", A56))</f>
        <v>0</v>
      </c>
      <c r="F56" t="b">
        <f>ISNUMBER(SEARCH("Shell", A56))</f>
        <v>0</v>
      </c>
      <c r="G56" t="b">
        <f>ISNUMBER(SEARCH("Esso", A56))</f>
        <v>0</v>
      </c>
      <c r="H56" t="b">
        <f>ISNUMBER(SEARCH("Caltex", A56))</f>
        <v>0</v>
      </c>
    </row>
    <row r="57" spans="1:8" x14ac:dyDescent="0.25">
      <c r="A57" t="s">
        <v>288</v>
      </c>
      <c r="B57">
        <v>19.9159921</v>
      </c>
      <c r="C57">
        <v>99.210523300000006</v>
      </c>
      <c r="D57" t="b">
        <f>ISNUMBER(SEARCH("PT",A57))</f>
        <v>0</v>
      </c>
      <c r="E57" t="b">
        <f>ISNUMBER(SEARCH("PTT", A57))</f>
        <v>0</v>
      </c>
      <c r="F57" t="b">
        <f>ISNUMBER(SEARCH("Shell", A57))</f>
        <v>0</v>
      </c>
      <c r="G57" t="b">
        <f>ISNUMBER(SEARCH("Esso", A57))</f>
        <v>0</v>
      </c>
      <c r="H57" t="b">
        <f>ISNUMBER(SEARCH("Caltex", A57))</f>
        <v>0</v>
      </c>
    </row>
    <row r="58" spans="1:8" x14ac:dyDescent="0.25">
      <c r="A58" t="s">
        <v>75</v>
      </c>
      <c r="B58">
        <v>12.247366</v>
      </c>
      <c r="C58">
        <v>102.513395</v>
      </c>
      <c r="D58" t="b">
        <f>ISNUMBER(SEARCH("PT",A58))</f>
        <v>0</v>
      </c>
      <c r="E58" t="b">
        <f>ISNUMBER(SEARCH("PTT", A58))</f>
        <v>0</v>
      </c>
      <c r="F58" t="b">
        <f>ISNUMBER(SEARCH("Shell", A58))</f>
        <v>0</v>
      </c>
      <c r="G58" t="b">
        <f>ISNUMBER(SEARCH("Esso", A58))</f>
        <v>0</v>
      </c>
      <c r="H58" t="b">
        <f>ISNUMBER(SEARCH("Caltex", A58))</f>
        <v>0</v>
      </c>
    </row>
    <row r="59" spans="1:8" x14ac:dyDescent="0.25">
      <c r="A59" t="s">
        <v>204</v>
      </c>
      <c r="B59">
        <v>19.690992000000001</v>
      </c>
      <c r="C59">
        <v>100.153806</v>
      </c>
      <c r="D59" t="b">
        <f>ISNUMBER(SEARCH("PT",A59))</f>
        <v>0</v>
      </c>
      <c r="E59" t="b">
        <f>ISNUMBER(SEARCH("PTT", A59))</f>
        <v>0</v>
      </c>
      <c r="F59" t="b">
        <f>ISNUMBER(SEARCH("Shell", A59))</f>
        <v>0</v>
      </c>
      <c r="G59" t="b">
        <f>ISNUMBER(SEARCH("Esso", A59))</f>
        <v>0</v>
      </c>
      <c r="H59" t="b">
        <f>ISNUMBER(SEARCH("Caltex", A59))</f>
        <v>0</v>
      </c>
    </row>
    <row r="60" spans="1:8" x14ac:dyDescent="0.25">
      <c r="A60" t="s">
        <v>286</v>
      </c>
      <c r="B60">
        <v>19.937147</v>
      </c>
      <c r="C60">
        <v>99.230466000000007</v>
      </c>
      <c r="D60" t="b">
        <f>ISNUMBER(SEARCH("PT",A60))</f>
        <v>0</v>
      </c>
      <c r="E60" t="b">
        <f>ISNUMBER(SEARCH("PTT", A60))</f>
        <v>0</v>
      </c>
      <c r="F60" t="b">
        <f>ISNUMBER(SEARCH("Shell", A60))</f>
        <v>0</v>
      </c>
      <c r="G60" t="b">
        <f>ISNUMBER(SEARCH("Esso", A60))</f>
        <v>0</v>
      </c>
      <c r="H60" t="b">
        <f>ISNUMBER(SEARCH("Caltex", A60))</f>
        <v>0</v>
      </c>
    </row>
    <row r="61" spans="1:8" x14ac:dyDescent="0.25">
      <c r="A61" t="s">
        <v>3903</v>
      </c>
      <c r="B61">
        <v>19.120894</v>
      </c>
      <c r="C61">
        <v>100.812206</v>
      </c>
      <c r="D61" t="b">
        <f>ISNUMBER(SEARCH("PT",A61))</f>
        <v>0</v>
      </c>
      <c r="E61" t="b">
        <f>ISNUMBER(SEARCH("PTT", A61))</f>
        <v>0</v>
      </c>
      <c r="F61" t="b">
        <f>ISNUMBER(SEARCH("Shell", A61))</f>
        <v>0</v>
      </c>
      <c r="G61" t="b">
        <f>ISNUMBER(SEARCH("Esso", A61))</f>
        <v>0</v>
      </c>
      <c r="H61" t="b">
        <f>ISNUMBER(SEARCH("Caltex", A61))</f>
        <v>0</v>
      </c>
    </row>
    <row r="62" spans="1:8" x14ac:dyDescent="0.25">
      <c r="A62" t="s">
        <v>3888</v>
      </c>
      <c r="B62">
        <v>18.568307000000001</v>
      </c>
      <c r="C62">
        <v>100.74497700000001</v>
      </c>
      <c r="D62" t="b">
        <f>ISNUMBER(SEARCH("PT",A62))</f>
        <v>0</v>
      </c>
      <c r="E62" t="b">
        <f>ISNUMBER(SEARCH("PTT", A62))</f>
        <v>0</v>
      </c>
      <c r="F62" t="b">
        <f>ISNUMBER(SEARCH("Shell", A62))</f>
        <v>0</v>
      </c>
      <c r="G62" t="b">
        <f>ISNUMBER(SEARCH("Esso", A62))</f>
        <v>0</v>
      </c>
      <c r="H62" t="b">
        <f>ISNUMBER(SEARCH("Caltex", A62))</f>
        <v>0</v>
      </c>
    </row>
    <row r="63" spans="1:8" x14ac:dyDescent="0.25">
      <c r="A63" t="s">
        <v>3891</v>
      </c>
      <c r="B63">
        <v>18.774494000000001</v>
      </c>
      <c r="C63">
        <v>100.765962</v>
      </c>
      <c r="D63" t="b">
        <f>ISNUMBER(SEARCH("PT",A63))</f>
        <v>0</v>
      </c>
      <c r="E63" t="b">
        <f>ISNUMBER(SEARCH("PTT", A63))</f>
        <v>0</v>
      </c>
      <c r="F63" t="b">
        <f>ISNUMBER(SEARCH("Shell", A63))</f>
        <v>0</v>
      </c>
      <c r="G63" t="b">
        <f>ISNUMBER(SEARCH("Esso", A63))</f>
        <v>0</v>
      </c>
      <c r="H63" t="b">
        <f>ISNUMBER(SEARCH("Caltex", A63))</f>
        <v>0</v>
      </c>
    </row>
    <row r="64" spans="1:8" x14ac:dyDescent="0.25">
      <c r="A64" t="s">
        <v>3894</v>
      </c>
      <c r="B64">
        <v>18.747267999999998</v>
      </c>
      <c r="C64">
        <v>100.756376</v>
      </c>
      <c r="D64" t="b">
        <f>ISNUMBER(SEARCH("PT",A64))</f>
        <v>0</v>
      </c>
      <c r="E64" t="b">
        <f>ISNUMBER(SEARCH("PTT", A64))</f>
        <v>0</v>
      </c>
      <c r="F64" t="b">
        <f>ISNUMBER(SEARCH("Shell", A64))</f>
        <v>0</v>
      </c>
      <c r="G64" t="b">
        <f>ISNUMBER(SEARCH("Esso", A64))</f>
        <v>0</v>
      </c>
      <c r="H64" t="b">
        <f>ISNUMBER(SEARCH("Caltex", A64))</f>
        <v>0</v>
      </c>
    </row>
    <row r="65" spans="1:8" x14ac:dyDescent="0.25">
      <c r="A65" t="s">
        <v>111</v>
      </c>
      <c r="B65">
        <v>17.4873674</v>
      </c>
      <c r="C65">
        <v>101.7267556</v>
      </c>
      <c r="D65" t="b">
        <f>ISNUMBER(SEARCH("PT",A65))</f>
        <v>0</v>
      </c>
      <c r="E65" t="b">
        <f>ISNUMBER(SEARCH("PTT", A65))</f>
        <v>0</v>
      </c>
      <c r="F65" t="b">
        <f>ISNUMBER(SEARCH("Shell", A65))</f>
        <v>0</v>
      </c>
      <c r="G65" t="b">
        <f>ISNUMBER(SEARCH("Esso", A65))</f>
        <v>0</v>
      </c>
      <c r="H65" t="b">
        <f>ISNUMBER(SEARCH("Caltex", A65))</f>
        <v>0</v>
      </c>
    </row>
    <row r="66" spans="1:8" x14ac:dyDescent="0.25">
      <c r="A66" t="s">
        <v>4041</v>
      </c>
      <c r="B66">
        <v>16.590425799999998</v>
      </c>
      <c r="C66">
        <v>98.625546</v>
      </c>
      <c r="D66" t="b">
        <f>ISNUMBER(SEARCH("PT",A66))</f>
        <v>0</v>
      </c>
      <c r="E66" t="b">
        <f>ISNUMBER(SEARCH("PTT", A66))</f>
        <v>0</v>
      </c>
      <c r="F66" t="b">
        <f>ISNUMBER(SEARCH("Shell", A66))</f>
        <v>0</v>
      </c>
      <c r="G66" t="b">
        <f>ISNUMBER(SEARCH("Esso", A66))</f>
        <v>0</v>
      </c>
      <c r="H66" t="b">
        <f>ISNUMBER(SEARCH("Caltex", A66))</f>
        <v>0</v>
      </c>
    </row>
    <row r="67" spans="1:8" x14ac:dyDescent="0.25">
      <c r="A67" t="s">
        <v>319</v>
      </c>
      <c r="B67">
        <v>16.725160899999999</v>
      </c>
      <c r="C67">
        <v>98.5957042</v>
      </c>
      <c r="D67" t="b">
        <f>ISNUMBER(SEARCH("PT",A67))</f>
        <v>0</v>
      </c>
      <c r="E67" t="b">
        <f>ISNUMBER(SEARCH("PTT", A67))</f>
        <v>0</v>
      </c>
      <c r="F67" t="b">
        <f>ISNUMBER(SEARCH("Shell", A67))</f>
        <v>0</v>
      </c>
      <c r="G67" t="b">
        <f>ISNUMBER(SEARCH("Esso", A67))</f>
        <v>0</v>
      </c>
      <c r="H67" t="b">
        <f>ISNUMBER(SEARCH("Caltex", A67))</f>
        <v>0</v>
      </c>
    </row>
    <row r="68" spans="1:8" x14ac:dyDescent="0.25">
      <c r="A68" t="s">
        <v>4033</v>
      </c>
      <c r="B68">
        <v>16.700552999999999</v>
      </c>
      <c r="C68">
        <v>98.537070999999997</v>
      </c>
      <c r="D68" t="b">
        <f>ISNUMBER(SEARCH("PT",A68))</f>
        <v>0</v>
      </c>
      <c r="E68" t="b">
        <f>ISNUMBER(SEARCH("PTT", A68))</f>
        <v>0</v>
      </c>
      <c r="F68" t="b">
        <f>ISNUMBER(SEARCH("Shell", A68))</f>
        <v>0</v>
      </c>
      <c r="G68" t="b">
        <f>ISNUMBER(SEARCH("Esso", A68))</f>
        <v>0</v>
      </c>
      <c r="H68" t="b">
        <f>ISNUMBER(SEARCH("Caltex", A68))</f>
        <v>0</v>
      </c>
    </row>
    <row r="69" spans="1:8" x14ac:dyDescent="0.25">
      <c r="A69" t="s">
        <v>4043</v>
      </c>
      <c r="B69">
        <v>16.977938399999999</v>
      </c>
      <c r="C69">
        <v>98.527843200000007</v>
      </c>
      <c r="D69" t="b">
        <f>ISNUMBER(SEARCH("PT",A69))</f>
        <v>0</v>
      </c>
      <c r="E69" t="b">
        <f>ISNUMBER(SEARCH("PTT", A69))</f>
        <v>0</v>
      </c>
      <c r="F69" t="b">
        <f>ISNUMBER(SEARCH("Shell", A69))</f>
        <v>0</v>
      </c>
      <c r="G69" t="b">
        <f>ISNUMBER(SEARCH("Esso", A69))</f>
        <v>0</v>
      </c>
      <c r="H69" t="b">
        <f>ISNUMBER(SEARCH("Caltex", A69))</f>
        <v>0</v>
      </c>
    </row>
    <row r="70" spans="1:8" x14ac:dyDescent="0.25">
      <c r="A70" t="s">
        <v>4204</v>
      </c>
      <c r="B70">
        <v>7.3820560000000004</v>
      </c>
      <c r="C70">
        <v>99.670979000000003</v>
      </c>
      <c r="D70" t="b">
        <f>ISNUMBER(SEARCH("PT",A70))</f>
        <v>0</v>
      </c>
      <c r="E70" t="b">
        <f>ISNUMBER(SEARCH("PTT", A70))</f>
        <v>0</v>
      </c>
      <c r="F70" t="b">
        <f>ISNUMBER(SEARCH("Shell", A70))</f>
        <v>0</v>
      </c>
      <c r="G70" t="b">
        <f>ISNUMBER(SEARCH("Esso", A70))</f>
        <v>0</v>
      </c>
      <c r="H70" t="b">
        <f>ISNUMBER(SEARCH("Caltex", A70))</f>
        <v>0</v>
      </c>
    </row>
    <row r="71" spans="1:8" x14ac:dyDescent="0.25">
      <c r="A71" t="s">
        <v>324</v>
      </c>
      <c r="B71">
        <v>8.2740460000000002</v>
      </c>
      <c r="C71">
        <v>98.304351999999994</v>
      </c>
      <c r="D71" t="b">
        <f>ISNUMBER(SEARCH("PT",A71))</f>
        <v>0</v>
      </c>
      <c r="E71" t="b">
        <f>ISNUMBER(SEARCH("PTT", A71))</f>
        <v>0</v>
      </c>
      <c r="F71" t="b">
        <f>ISNUMBER(SEARCH("Shell", A71))</f>
        <v>0</v>
      </c>
      <c r="G71" t="b">
        <f>ISNUMBER(SEARCH("Esso", A71))</f>
        <v>0</v>
      </c>
      <c r="H71" t="b">
        <f>ISNUMBER(SEARCH("Caltex", A71))</f>
        <v>0</v>
      </c>
    </row>
    <row r="72" spans="1:8" x14ac:dyDescent="0.25">
      <c r="A72" t="s">
        <v>324</v>
      </c>
      <c r="B72">
        <v>8.2740460000000002</v>
      </c>
      <c r="C72">
        <v>98.304351999999994</v>
      </c>
      <c r="D72" t="b">
        <f>ISNUMBER(SEARCH("PT",A72))</f>
        <v>0</v>
      </c>
      <c r="E72" t="b">
        <f>ISNUMBER(SEARCH("PTT", A72))</f>
        <v>0</v>
      </c>
      <c r="F72" t="b">
        <f>ISNUMBER(SEARCH("Shell", A72))</f>
        <v>0</v>
      </c>
      <c r="G72" t="b">
        <f>ISNUMBER(SEARCH("Esso", A72))</f>
        <v>0</v>
      </c>
      <c r="H72" t="b">
        <f>ISNUMBER(SEARCH("Caltex", A72))</f>
        <v>0</v>
      </c>
    </row>
    <row r="73" spans="1:8" x14ac:dyDescent="0.25">
      <c r="A73" t="s">
        <v>4348</v>
      </c>
      <c r="B73">
        <v>9.9731740000000002</v>
      </c>
      <c r="C73">
        <v>98.644694000000001</v>
      </c>
      <c r="D73" t="b">
        <f>ISNUMBER(SEARCH("PT",A73))</f>
        <v>0</v>
      </c>
      <c r="E73" t="b">
        <f>ISNUMBER(SEARCH("PTT", A73))</f>
        <v>0</v>
      </c>
      <c r="F73" t="b">
        <f>ISNUMBER(SEARCH("Shell", A73))</f>
        <v>0</v>
      </c>
      <c r="G73" t="b">
        <f>ISNUMBER(SEARCH("Esso", A73))</f>
        <v>0</v>
      </c>
      <c r="H73" t="b">
        <f>ISNUMBER(SEARCH("Caltex", A73))</f>
        <v>0</v>
      </c>
    </row>
    <row r="74" spans="1:8" x14ac:dyDescent="0.25">
      <c r="A74" t="s">
        <v>4208</v>
      </c>
      <c r="B74">
        <v>7.5727688000000004</v>
      </c>
      <c r="C74">
        <v>99.605759599999999</v>
      </c>
      <c r="D74" t="b">
        <f>ISNUMBER(SEARCH("PT",A74))</f>
        <v>0</v>
      </c>
      <c r="E74" t="b">
        <f>ISNUMBER(SEARCH("PTT", A74))</f>
        <v>0</v>
      </c>
      <c r="F74" t="b">
        <f>ISNUMBER(SEARCH("Shell", A74))</f>
        <v>0</v>
      </c>
      <c r="G74" t="b">
        <f>ISNUMBER(SEARCH("Esso", A74))</f>
        <v>0</v>
      </c>
      <c r="H74" t="b">
        <f>ISNUMBER(SEARCH("Caltex", A74))</f>
        <v>0</v>
      </c>
    </row>
    <row r="75" spans="1:8" x14ac:dyDescent="0.25">
      <c r="A75" t="s">
        <v>4328</v>
      </c>
      <c r="B75">
        <v>7.1918708999999996</v>
      </c>
      <c r="C75">
        <v>100.5950352</v>
      </c>
      <c r="D75" t="b">
        <f>ISNUMBER(SEARCH("PT",A75))</f>
        <v>0</v>
      </c>
      <c r="E75" t="b">
        <f>ISNUMBER(SEARCH("PTT", A75))</f>
        <v>0</v>
      </c>
      <c r="F75" t="b">
        <f>ISNUMBER(SEARCH("Shell", A75))</f>
        <v>0</v>
      </c>
      <c r="G75" t="b">
        <f>ISNUMBER(SEARCH("Esso", A75))</f>
        <v>0</v>
      </c>
      <c r="H75" t="b">
        <f>ISNUMBER(SEARCH("Caltex", A75))</f>
        <v>0</v>
      </c>
    </row>
    <row r="76" spans="1:8" x14ac:dyDescent="0.25">
      <c r="A76" t="s">
        <v>280</v>
      </c>
      <c r="B76">
        <v>9.1579069000000004</v>
      </c>
      <c r="C76">
        <v>99.433865600000004</v>
      </c>
      <c r="D76" t="b">
        <f>ISNUMBER(SEARCH("PT",A76))</f>
        <v>0</v>
      </c>
      <c r="E76" t="b">
        <f>ISNUMBER(SEARCH("PTT", A76))</f>
        <v>0</v>
      </c>
      <c r="F76" t="b">
        <f>ISNUMBER(SEARCH("Shell", A76))</f>
        <v>0</v>
      </c>
      <c r="G76" t="b">
        <f>ISNUMBER(SEARCH("Esso", A76))</f>
        <v>0</v>
      </c>
      <c r="H76" t="b">
        <f>ISNUMBER(SEARCH("Caltex", A76))</f>
        <v>0</v>
      </c>
    </row>
    <row r="77" spans="1:8" x14ac:dyDescent="0.25">
      <c r="A77" t="s">
        <v>237</v>
      </c>
      <c r="B77">
        <v>9.4893809999999998</v>
      </c>
      <c r="C77">
        <v>99.951699000000005</v>
      </c>
      <c r="D77" t="b">
        <f>ISNUMBER(SEARCH("PT",A77))</f>
        <v>0</v>
      </c>
      <c r="E77" t="b">
        <f>ISNUMBER(SEARCH("PTT", A77))</f>
        <v>0</v>
      </c>
      <c r="F77" t="b">
        <f>ISNUMBER(SEARCH("Shell", A77))</f>
        <v>0</v>
      </c>
      <c r="G77" t="b">
        <f>ISNUMBER(SEARCH("Esso", A77))</f>
        <v>0</v>
      </c>
      <c r="H77" t="b">
        <f>ISNUMBER(SEARCH("Caltex", A77))</f>
        <v>0</v>
      </c>
    </row>
    <row r="78" spans="1:8" x14ac:dyDescent="0.25">
      <c r="A78" t="s">
        <v>4112</v>
      </c>
      <c r="B78">
        <v>13.864921499999999</v>
      </c>
      <c r="C78">
        <v>99.589604300000005</v>
      </c>
      <c r="D78" t="b">
        <f>ISNUMBER(SEARCH("PT",A78))</f>
        <v>0</v>
      </c>
      <c r="E78" t="b">
        <f>ISNUMBER(SEARCH("PTT", A78))</f>
        <v>0</v>
      </c>
      <c r="F78" t="b">
        <f>ISNUMBER(SEARCH("Shell", A78))</f>
        <v>0</v>
      </c>
      <c r="G78" t="b">
        <f>ISNUMBER(SEARCH("Esso", A78))</f>
        <v>0</v>
      </c>
      <c r="H78" t="b">
        <f>ISNUMBER(SEARCH("Caltex", A78))</f>
        <v>0</v>
      </c>
    </row>
    <row r="79" spans="1:8" x14ac:dyDescent="0.25">
      <c r="A79" t="s">
        <v>257</v>
      </c>
      <c r="B79">
        <v>20.214045500000001</v>
      </c>
      <c r="C79">
        <v>99.844870400000005</v>
      </c>
      <c r="D79" t="b">
        <f>ISNUMBER(SEARCH("PT",A79))</f>
        <v>0</v>
      </c>
      <c r="E79" t="b">
        <f>ISNUMBER(SEARCH("PTT", A79))</f>
        <v>0</v>
      </c>
      <c r="F79" t="b">
        <f>ISNUMBER(SEARCH("Shell", A79))</f>
        <v>0</v>
      </c>
      <c r="G79" t="b">
        <f>ISNUMBER(SEARCH("Esso", A79))</f>
        <v>0</v>
      </c>
      <c r="H79" t="b">
        <f>ISNUMBER(SEARCH("Caltex", A79))</f>
        <v>0</v>
      </c>
    </row>
    <row r="80" spans="1:8" x14ac:dyDescent="0.25">
      <c r="A80" t="s">
        <v>4326</v>
      </c>
      <c r="B80">
        <v>7.1341539000000003</v>
      </c>
      <c r="C80">
        <v>100.5753721</v>
      </c>
      <c r="D80" t="b">
        <f>ISNUMBER(SEARCH("PT",A80))</f>
        <v>0</v>
      </c>
      <c r="E80" t="b">
        <f>ISNUMBER(SEARCH("PTT", A80))</f>
        <v>0</v>
      </c>
      <c r="F80" t="b">
        <f>ISNUMBER(SEARCH("Shell", A80))</f>
        <v>0</v>
      </c>
      <c r="G80" t="b">
        <f>ISNUMBER(SEARCH("Esso", A80))</f>
        <v>0</v>
      </c>
      <c r="H80" t="b">
        <f>ISNUMBER(SEARCH("Caltex", A80))</f>
        <v>0</v>
      </c>
    </row>
    <row r="81" spans="1:8" x14ac:dyDescent="0.25">
      <c r="A81" t="s">
        <v>4187</v>
      </c>
      <c r="B81">
        <v>9.4407108999999991</v>
      </c>
      <c r="C81">
        <v>100.0199775</v>
      </c>
      <c r="D81" t="b">
        <f>ISNUMBER(SEARCH("PT",A81))</f>
        <v>0</v>
      </c>
      <c r="E81" t="b">
        <f>ISNUMBER(SEARCH("PTT", A81))</f>
        <v>0</v>
      </c>
      <c r="F81" t="b">
        <f>ISNUMBER(SEARCH("Shell", A81))</f>
        <v>0</v>
      </c>
      <c r="G81" t="b">
        <f>ISNUMBER(SEARCH("Esso", A81))</f>
        <v>0</v>
      </c>
      <c r="H81" t="b">
        <f>ISNUMBER(SEARCH("Caltex", A81))</f>
        <v>0</v>
      </c>
    </row>
    <row r="82" spans="1:8" x14ac:dyDescent="0.25">
      <c r="A82" t="s">
        <v>4130</v>
      </c>
      <c r="B82">
        <v>12.931075399999999</v>
      </c>
      <c r="C82">
        <v>100.9007434</v>
      </c>
      <c r="D82" t="b">
        <f>ISNUMBER(SEARCH("PT",A82))</f>
        <v>0</v>
      </c>
      <c r="E82" t="b">
        <f>ISNUMBER(SEARCH("PTT", A82))</f>
        <v>0</v>
      </c>
      <c r="F82" t="b">
        <f>ISNUMBER(SEARCH("Shell", A82))</f>
        <v>0</v>
      </c>
      <c r="G82" t="b">
        <f>ISNUMBER(SEARCH("Esso", A82))</f>
        <v>0</v>
      </c>
      <c r="H82" t="b">
        <f>ISNUMBER(SEARCH("Caltex", A82))</f>
        <v>0</v>
      </c>
    </row>
    <row r="83" spans="1:8" x14ac:dyDescent="0.25">
      <c r="A83" t="s">
        <v>3920</v>
      </c>
      <c r="B83">
        <v>19.687694199999999</v>
      </c>
      <c r="C83">
        <v>100.41264959999999</v>
      </c>
      <c r="D83" t="b">
        <f>ISNUMBER(SEARCH("PT",A83))</f>
        <v>0</v>
      </c>
      <c r="E83" t="b">
        <f>ISNUMBER(SEARCH("PTT", A83))</f>
        <v>0</v>
      </c>
      <c r="F83" t="b">
        <f>ISNUMBER(SEARCH("Shell", A83))</f>
        <v>0</v>
      </c>
      <c r="G83" t="b">
        <f>ISNUMBER(SEARCH("Esso", A83))</f>
        <v>0</v>
      </c>
      <c r="H83" t="b">
        <f>ISNUMBER(SEARCH("Caltex", A83))</f>
        <v>0</v>
      </c>
    </row>
    <row r="84" spans="1:8" x14ac:dyDescent="0.25">
      <c r="A84" t="s">
        <v>4062</v>
      </c>
      <c r="B84">
        <v>16.618047600000001</v>
      </c>
      <c r="C84">
        <v>98.608055500000006</v>
      </c>
      <c r="D84" t="b">
        <f>ISNUMBER(SEARCH("PT",A84))</f>
        <v>0</v>
      </c>
      <c r="E84" t="b">
        <f>ISNUMBER(SEARCH("PTT", A84))</f>
        <v>0</v>
      </c>
      <c r="F84" t="b">
        <f>ISNUMBER(SEARCH("Shell", A84))</f>
        <v>0</v>
      </c>
      <c r="G84" t="b">
        <f>ISNUMBER(SEARCH("Esso", A84))</f>
        <v>0</v>
      </c>
      <c r="H84" t="b">
        <f>ISNUMBER(SEARCH("Caltex", A84))</f>
        <v>0</v>
      </c>
    </row>
    <row r="85" spans="1:8" x14ac:dyDescent="0.25">
      <c r="A85" t="s">
        <v>4037</v>
      </c>
      <c r="B85">
        <v>16.742911500000002</v>
      </c>
      <c r="C85">
        <v>98.576895699999994</v>
      </c>
      <c r="D85" t="b">
        <f>ISNUMBER(SEARCH("PT",A85))</f>
        <v>0</v>
      </c>
      <c r="E85" t="b">
        <f>ISNUMBER(SEARCH("PTT", A85))</f>
        <v>0</v>
      </c>
      <c r="F85" t="b">
        <f>ISNUMBER(SEARCH("Shell", A85))</f>
        <v>0</v>
      </c>
      <c r="G85" t="b">
        <f>ISNUMBER(SEARCH("Esso", A85))</f>
        <v>0</v>
      </c>
      <c r="H85" t="b">
        <f>ISNUMBER(SEARCH("Caltex", A85))</f>
        <v>0</v>
      </c>
    </row>
    <row r="86" spans="1:8" x14ac:dyDescent="0.25">
      <c r="A86" t="s">
        <v>3980</v>
      </c>
      <c r="B86">
        <v>20.022929900000001</v>
      </c>
      <c r="C86">
        <v>99.377537099999998</v>
      </c>
      <c r="D86" t="b">
        <f>ISNUMBER(SEARCH("PT",A86))</f>
        <v>0</v>
      </c>
      <c r="E86" t="b">
        <f>ISNUMBER(SEARCH("PTT", A86))</f>
        <v>0</v>
      </c>
      <c r="F86" t="b">
        <f>ISNUMBER(SEARCH("Shell", A86))</f>
        <v>0</v>
      </c>
      <c r="G86" t="b">
        <f>ISNUMBER(SEARCH("Esso", A86))</f>
        <v>0</v>
      </c>
      <c r="H86" t="b">
        <f>ISNUMBER(SEARCH("Caltex", A86))</f>
        <v>0</v>
      </c>
    </row>
    <row r="87" spans="1:8" x14ac:dyDescent="0.25">
      <c r="A87" t="s">
        <v>3981</v>
      </c>
      <c r="B87">
        <v>20.022919699999999</v>
      </c>
      <c r="C87">
        <v>99.3775373</v>
      </c>
      <c r="D87" t="b">
        <f>ISNUMBER(SEARCH("PT",A87))</f>
        <v>0</v>
      </c>
      <c r="E87" t="b">
        <f>ISNUMBER(SEARCH("PTT", A87))</f>
        <v>0</v>
      </c>
      <c r="F87" t="b">
        <f>ISNUMBER(SEARCH("Shell", A87))</f>
        <v>0</v>
      </c>
      <c r="G87" t="b">
        <f>ISNUMBER(SEARCH("Esso", A87))</f>
        <v>0</v>
      </c>
      <c r="H87" t="b">
        <f>ISNUMBER(SEARCH("Caltex", A87))</f>
        <v>0</v>
      </c>
    </row>
    <row r="88" spans="1:8" x14ac:dyDescent="0.25">
      <c r="A88" t="s">
        <v>3884</v>
      </c>
      <c r="B88">
        <v>18.050286</v>
      </c>
      <c r="C88">
        <v>100.91362820000001</v>
      </c>
      <c r="D88" t="b">
        <f>ISNUMBER(SEARCH("PT",A88))</f>
        <v>0</v>
      </c>
      <c r="E88" t="b">
        <f>ISNUMBER(SEARCH("PTT", A88))</f>
        <v>0</v>
      </c>
      <c r="F88" t="b">
        <f>ISNUMBER(SEARCH("Shell", A88))</f>
        <v>0</v>
      </c>
      <c r="G88" t="b">
        <f>ISNUMBER(SEARCH("Esso", A88))</f>
        <v>0</v>
      </c>
      <c r="H88" t="b">
        <f>ISNUMBER(SEARCH("Caltex", A88))</f>
        <v>0</v>
      </c>
    </row>
    <row r="89" spans="1:8" x14ac:dyDescent="0.25">
      <c r="A89" t="s">
        <v>3984</v>
      </c>
      <c r="B89">
        <v>19.938282000000001</v>
      </c>
      <c r="C89">
        <v>99.230368999999996</v>
      </c>
      <c r="D89" t="b">
        <f>ISNUMBER(SEARCH("PT",A89))</f>
        <v>0</v>
      </c>
      <c r="E89" t="b">
        <f>ISNUMBER(SEARCH("PTT", A89))</f>
        <v>0</v>
      </c>
      <c r="F89" t="b">
        <f>ISNUMBER(SEARCH("Shell", A89))</f>
        <v>0</v>
      </c>
      <c r="G89" t="b">
        <f>ISNUMBER(SEARCH("Esso", A89))</f>
        <v>0</v>
      </c>
      <c r="H89" t="b">
        <f>ISNUMBER(SEARCH("Caltex", A89))</f>
        <v>0</v>
      </c>
    </row>
    <row r="90" spans="1:8" x14ac:dyDescent="0.25">
      <c r="A90" t="s">
        <v>3869</v>
      </c>
      <c r="B90">
        <v>17.2001992</v>
      </c>
      <c r="C90">
        <v>100.9095872</v>
      </c>
      <c r="D90" t="b">
        <f>ISNUMBER(SEARCH("PT",A90))</f>
        <v>0</v>
      </c>
      <c r="E90" t="b">
        <f>ISNUMBER(SEARCH("PTT", A90))</f>
        <v>0</v>
      </c>
      <c r="F90" t="b">
        <f>ISNUMBER(SEARCH("Shell", A90))</f>
        <v>0</v>
      </c>
      <c r="G90" t="b">
        <f>ISNUMBER(SEARCH("Esso", A90))</f>
        <v>0</v>
      </c>
      <c r="H90" t="b">
        <f>ISNUMBER(SEARCH("Caltex", A90))</f>
        <v>0</v>
      </c>
    </row>
    <row r="91" spans="1:8" x14ac:dyDescent="0.25">
      <c r="A91" t="s">
        <v>3869</v>
      </c>
      <c r="B91">
        <v>19.685926899999998</v>
      </c>
      <c r="C91">
        <v>100.196569</v>
      </c>
      <c r="D91" t="b">
        <f>ISNUMBER(SEARCH("PT",A91))</f>
        <v>0</v>
      </c>
      <c r="E91" t="b">
        <f>ISNUMBER(SEARCH("PTT", A91))</f>
        <v>0</v>
      </c>
      <c r="F91" t="b">
        <f>ISNUMBER(SEARCH("Shell", A91))</f>
        <v>0</v>
      </c>
      <c r="G91" t="b">
        <f>ISNUMBER(SEARCH("Esso", A91))</f>
        <v>0</v>
      </c>
      <c r="H91" t="b">
        <f>ISNUMBER(SEARCH("Caltex", A91))</f>
        <v>0</v>
      </c>
    </row>
    <row r="92" spans="1:8" x14ac:dyDescent="0.25">
      <c r="A92" t="s">
        <v>3869</v>
      </c>
      <c r="B92">
        <v>19.746696799999999</v>
      </c>
      <c r="C92">
        <v>99.141687700000006</v>
      </c>
      <c r="D92" t="b">
        <f>ISNUMBER(SEARCH("PT",A92))</f>
        <v>0</v>
      </c>
      <c r="E92" t="b">
        <f>ISNUMBER(SEARCH("PTT", A92))</f>
        <v>0</v>
      </c>
      <c r="F92" t="b">
        <f>ISNUMBER(SEARCH("Shell", A92))</f>
        <v>0</v>
      </c>
      <c r="G92" t="b">
        <f>ISNUMBER(SEARCH("Esso", A92))</f>
        <v>0</v>
      </c>
      <c r="H92" t="b">
        <f>ISNUMBER(SEARCH("Caltex", A92))</f>
        <v>0</v>
      </c>
    </row>
    <row r="93" spans="1:8" x14ac:dyDescent="0.25">
      <c r="A93" t="s">
        <v>3869</v>
      </c>
      <c r="B93">
        <v>19.3828514</v>
      </c>
      <c r="C93">
        <v>98.968908200000001</v>
      </c>
      <c r="D93" t="b">
        <f>ISNUMBER(SEARCH("PT",A93))</f>
        <v>0</v>
      </c>
      <c r="E93" t="b">
        <f>ISNUMBER(SEARCH("PTT", A93))</f>
        <v>0</v>
      </c>
      <c r="F93" t="b">
        <f>ISNUMBER(SEARCH("Shell", A93))</f>
        <v>0</v>
      </c>
      <c r="G93" t="b">
        <f>ISNUMBER(SEARCH("Esso", A93))</f>
        <v>0</v>
      </c>
      <c r="H93" t="b">
        <f>ISNUMBER(SEARCH("Caltex", A93))</f>
        <v>0</v>
      </c>
    </row>
    <row r="94" spans="1:8" x14ac:dyDescent="0.25">
      <c r="A94" t="s">
        <v>3869</v>
      </c>
      <c r="B94">
        <v>12.310264</v>
      </c>
      <c r="C94">
        <v>102.3944134</v>
      </c>
      <c r="D94" t="b">
        <f>ISNUMBER(SEARCH("PT",A94))</f>
        <v>0</v>
      </c>
      <c r="E94" t="b">
        <f>ISNUMBER(SEARCH("PTT", A94))</f>
        <v>0</v>
      </c>
      <c r="F94" t="b">
        <f>ISNUMBER(SEARCH("Shell", A94))</f>
        <v>0</v>
      </c>
      <c r="G94" t="b">
        <f>ISNUMBER(SEARCH("Esso", A94))</f>
        <v>0</v>
      </c>
      <c r="H94" t="b">
        <f>ISNUMBER(SEARCH("Caltex", A94))</f>
        <v>0</v>
      </c>
    </row>
    <row r="95" spans="1:8" x14ac:dyDescent="0.25">
      <c r="A95" t="s">
        <v>3869</v>
      </c>
      <c r="B95">
        <v>12.259599700000001</v>
      </c>
      <c r="C95">
        <v>102.5259526</v>
      </c>
      <c r="D95" t="b">
        <f>ISNUMBER(SEARCH("PT",A95))</f>
        <v>0</v>
      </c>
      <c r="E95" t="b">
        <f>ISNUMBER(SEARCH("PTT", A95))</f>
        <v>0</v>
      </c>
      <c r="F95" t="b">
        <f>ISNUMBER(SEARCH("Shell", A95))</f>
        <v>0</v>
      </c>
      <c r="G95" t="b">
        <f>ISNUMBER(SEARCH("Esso", A95))</f>
        <v>0</v>
      </c>
      <c r="H95" t="b">
        <f>ISNUMBER(SEARCH("Caltex", A95))</f>
        <v>0</v>
      </c>
    </row>
    <row r="96" spans="1:8" x14ac:dyDescent="0.25">
      <c r="A96" t="s">
        <v>3869</v>
      </c>
      <c r="B96">
        <v>8.2628831999999992</v>
      </c>
      <c r="C96">
        <v>98.806542100000001</v>
      </c>
      <c r="D96" t="b">
        <f>ISNUMBER(SEARCH("PT",A96))</f>
        <v>0</v>
      </c>
      <c r="E96" t="b">
        <f>ISNUMBER(SEARCH("PTT", A96))</f>
        <v>0</v>
      </c>
      <c r="F96" t="b">
        <f>ISNUMBER(SEARCH("Shell", A96))</f>
        <v>0</v>
      </c>
      <c r="G96" t="b">
        <f>ISNUMBER(SEARCH("Esso", A96))</f>
        <v>0</v>
      </c>
      <c r="H96" t="b">
        <f>ISNUMBER(SEARCH("Caltex", A96))</f>
        <v>0</v>
      </c>
    </row>
    <row r="97" spans="1:8" x14ac:dyDescent="0.25">
      <c r="A97" t="s">
        <v>3869</v>
      </c>
      <c r="B97">
        <v>8.1005000000000003</v>
      </c>
      <c r="C97">
        <v>98.885639999999995</v>
      </c>
      <c r="D97" t="b">
        <f>ISNUMBER(SEARCH("PT",A97))</f>
        <v>0</v>
      </c>
      <c r="E97" t="b">
        <f>ISNUMBER(SEARCH("PTT", A97))</f>
        <v>0</v>
      </c>
      <c r="F97" t="b">
        <f>ISNUMBER(SEARCH("Shell", A97))</f>
        <v>0</v>
      </c>
      <c r="G97" t="b">
        <f>ISNUMBER(SEARCH("Esso", A97))</f>
        <v>0</v>
      </c>
      <c r="H97" t="b">
        <f>ISNUMBER(SEARCH("Caltex", A97))</f>
        <v>0</v>
      </c>
    </row>
    <row r="98" spans="1:8" x14ac:dyDescent="0.25">
      <c r="A98" t="s">
        <v>3869</v>
      </c>
      <c r="B98">
        <v>9.2290028999999993</v>
      </c>
      <c r="C98">
        <v>98.380977999999999</v>
      </c>
      <c r="D98" t="b">
        <f>ISNUMBER(SEARCH("PT",A98))</f>
        <v>0</v>
      </c>
      <c r="E98" t="b">
        <f>ISNUMBER(SEARCH("PTT", A98))</f>
        <v>0</v>
      </c>
      <c r="F98" t="b">
        <f>ISNUMBER(SEARCH("Shell", A98))</f>
        <v>0</v>
      </c>
      <c r="G98" t="b">
        <f>ISNUMBER(SEARCH("Esso", A98))</f>
        <v>0</v>
      </c>
      <c r="H98" t="b">
        <f>ISNUMBER(SEARCH("Caltex", A98))</f>
        <v>0</v>
      </c>
    </row>
    <row r="99" spans="1:8" x14ac:dyDescent="0.25">
      <c r="A99" t="s">
        <v>3869</v>
      </c>
      <c r="B99">
        <v>8.3641199999999998</v>
      </c>
      <c r="C99">
        <v>98.750309999999999</v>
      </c>
      <c r="D99" t="b">
        <f>ISNUMBER(SEARCH("PT",A99))</f>
        <v>0</v>
      </c>
      <c r="E99" t="b">
        <f>ISNUMBER(SEARCH("PTT", A99))</f>
        <v>0</v>
      </c>
      <c r="F99" t="b">
        <f>ISNUMBER(SEARCH("Shell", A99))</f>
        <v>0</v>
      </c>
      <c r="G99" t="b">
        <f>ISNUMBER(SEARCH("Esso", A99))</f>
        <v>0</v>
      </c>
      <c r="H99" t="b">
        <f>ISNUMBER(SEARCH("Caltex", A99))</f>
        <v>0</v>
      </c>
    </row>
    <row r="100" spans="1:8" x14ac:dyDescent="0.25">
      <c r="A100" t="s">
        <v>3869</v>
      </c>
      <c r="B100">
        <v>8.1673273000000002</v>
      </c>
      <c r="C100">
        <v>98.880392499999999</v>
      </c>
      <c r="D100" t="b">
        <f>ISNUMBER(SEARCH("PT",A100))</f>
        <v>0</v>
      </c>
      <c r="E100" t="b">
        <f>ISNUMBER(SEARCH("PTT", A100))</f>
        <v>0</v>
      </c>
      <c r="F100" t="b">
        <f>ISNUMBER(SEARCH("Shell", A100))</f>
        <v>0</v>
      </c>
      <c r="G100" t="b">
        <f>ISNUMBER(SEARCH("Esso", A100))</f>
        <v>0</v>
      </c>
      <c r="H100" t="b">
        <f>ISNUMBER(SEARCH("Caltex", A100))</f>
        <v>0</v>
      </c>
    </row>
    <row r="101" spans="1:8" x14ac:dyDescent="0.25">
      <c r="A101" t="s">
        <v>3869</v>
      </c>
      <c r="B101">
        <v>7.8702199999999998</v>
      </c>
      <c r="C101">
        <v>99.163300000000007</v>
      </c>
      <c r="D101" t="b">
        <f>ISNUMBER(SEARCH("PT",A101))</f>
        <v>0</v>
      </c>
      <c r="E101" t="b">
        <f>ISNUMBER(SEARCH("PTT", A101))</f>
        <v>0</v>
      </c>
      <c r="F101" t="b">
        <f>ISNUMBER(SEARCH("Shell", A101))</f>
        <v>0</v>
      </c>
      <c r="G101" t="b">
        <f>ISNUMBER(SEARCH("Esso", A101))</f>
        <v>0</v>
      </c>
      <c r="H101" t="b">
        <f>ISNUMBER(SEARCH("Caltex", A101))</f>
        <v>0</v>
      </c>
    </row>
    <row r="102" spans="1:8" x14ac:dyDescent="0.25">
      <c r="A102" t="s">
        <v>3869</v>
      </c>
      <c r="B102">
        <v>13.0125153</v>
      </c>
      <c r="C102">
        <v>100.93073130000001</v>
      </c>
      <c r="D102" t="b">
        <f>ISNUMBER(SEARCH("PT",A102))</f>
        <v>0</v>
      </c>
      <c r="E102" t="b">
        <f>ISNUMBER(SEARCH("PTT", A102))</f>
        <v>0</v>
      </c>
      <c r="F102" t="b">
        <f>ISNUMBER(SEARCH("Shell", A102))</f>
        <v>0</v>
      </c>
      <c r="G102" t="b">
        <f>ISNUMBER(SEARCH("Esso", A102))</f>
        <v>0</v>
      </c>
      <c r="H102" t="b">
        <f>ISNUMBER(SEARCH("Caltex", A102))</f>
        <v>0</v>
      </c>
    </row>
    <row r="103" spans="1:8" x14ac:dyDescent="0.25">
      <c r="A103" t="s">
        <v>3892</v>
      </c>
      <c r="B103">
        <v>18.788504499999998</v>
      </c>
      <c r="C103">
        <v>100.77747479999999</v>
      </c>
      <c r="D103" t="b">
        <f>ISNUMBER(SEARCH("PT",A103))</f>
        <v>0</v>
      </c>
      <c r="E103" t="b">
        <f>ISNUMBER(SEARCH("PTT", A103))</f>
        <v>0</v>
      </c>
      <c r="F103" t="b">
        <f>ISNUMBER(SEARCH("Shell", A103))</f>
        <v>0</v>
      </c>
      <c r="G103" t="b">
        <f>ISNUMBER(SEARCH("Esso", A103))</f>
        <v>0</v>
      </c>
      <c r="H103" t="b">
        <f>ISNUMBER(SEARCH("Caltex", A103))</f>
        <v>0</v>
      </c>
    </row>
    <row r="104" spans="1:8" x14ac:dyDescent="0.25">
      <c r="A104" t="s">
        <v>4051</v>
      </c>
      <c r="B104">
        <v>16.7107663</v>
      </c>
      <c r="C104">
        <v>98.561598900000007</v>
      </c>
      <c r="D104" t="b">
        <f>ISNUMBER(SEARCH("PT",A104))</f>
        <v>0</v>
      </c>
      <c r="E104" t="b">
        <f>ISNUMBER(SEARCH("PTT", A104))</f>
        <v>0</v>
      </c>
      <c r="F104" t="b">
        <f>ISNUMBER(SEARCH("Shell", A104))</f>
        <v>0</v>
      </c>
      <c r="G104" t="b">
        <f>ISNUMBER(SEARCH("Esso", A104))</f>
        <v>0</v>
      </c>
      <c r="H104" t="b">
        <f>ISNUMBER(SEARCH("Caltex", A104))</f>
        <v>0</v>
      </c>
    </row>
    <row r="105" spans="1:8" x14ac:dyDescent="0.25">
      <c r="A105" t="s">
        <v>3945</v>
      </c>
      <c r="B105">
        <v>20.267129499999999</v>
      </c>
      <c r="C105">
        <v>100.4032138</v>
      </c>
      <c r="D105" t="b">
        <f>ISNUMBER(SEARCH("PT",A105))</f>
        <v>0</v>
      </c>
      <c r="E105" t="b">
        <f>ISNUMBER(SEARCH("PTT", A105))</f>
        <v>0</v>
      </c>
      <c r="F105" t="b">
        <f>ISNUMBER(SEARCH("Shell", A105))</f>
        <v>0</v>
      </c>
      <c r="G105" t="b">
        <f>ISNUMBER(SEARCH("Esso", A105))</f>
        <v>0</v>
      </c>
      <c r="H105" t="b">
        <f>ISNUMBER(SEARCH("Caltex", A105))</f>
        <v>0</v>
      </c>
    </row>
    <row r="106" spans="1:8" x14ac:dyDescent="0.25">
      <c r="A106" t="s">
        <v>3847</v>
      </c>
      <c r="B106">
        <v>9.7088795999999995</v>
      </c>
      <c r="C106">
        <v>100.0023722</v>
      </c>
      <c r="D106" t="b">
        <f>ISNUMBER(SEARCH("PT",A106))</f>
        <v>0</v>
      </c>
      <c r="E106" t="b">
        <f>ISNUMBER(SEARCH("PTT", A106))</f>
        <v>0</v>
      </c>
      <c r="F106" t="b">
        <f>ISNUMBER(SEARCH("Shell", A106))</f>
        <v>0</v>
      </c>
      <c r="G106" t="b">
        <f>ISNUMBER(SEARCH("Esso", A106))</f>
        <v>0</v>
      </c>
      <c r="H106" t="b">
        <f>ISNUMBER(SEARCH("Caltex", A106))</f>
        <v>0</v>
      </c>
    </row>
    <row r="107" spans="1:8" x14ac:dyDescent="0.25">
      <c r="A107" t="s">
        <v>3847</v>
      </c>
      <c r="B107">
        <v>18.0153237</v>
      </c>
      <c r="C107">
        <v>101.8830349</v>
      </c>
      <c r="D107" t="b">
        <f>ISNUMBER(SEARCH("PT",A107))</f>
        <v>0</v>
      </c>
      <c r="E107" t="b">
        <f>ISNUMBER(SEARCH("PTT", A107))</f>
        <v>0</v>
      </c>
      <c r="F107" t="b">
        <f>ISNUMBER(SEARCH("Shell", A107))</f>
        <v>0</v>
      </c>
      <c r="G107" t="b">
        <f>ISNUMBER(SEARCH("Esso", A107))</f>
        <v>0</v>
      </c>
      <c r="H107" t="b">
        <f>ISNUMBER(SEARCH("Caltex", A107))</f>
        <v>0</v>
      </c>
    </row>
    <row r="108" spans="1:8" x14ac:dyDescent="0.25">
      <c r="A108" t="s">
        <v>3847</v>
      </c>
      <c r="B108">
        <v>12.070925799999999</v>
      </c>
      <c r="C108">
        <v>102.28162620000001</v>
      </c>
      <c r="D108" t="b">
        <f>ISNUMBER(SEARCH("PT",A108))</f>
        <v>0</v>
      </c>
      <c r="E108" t="b">
        <f>ISNUMBER(SEARCH("PTT", A108))</f>
        <v>0</v>
      </c>
      <c r="F108" t="b">
        <f>ISNUMBER(SEARCH("Shell", A108))</f>
        <v>0</v>
      </c>
      <c r="G108" t="b">
        <f>ISNUMBER(SEARCH("Esso", A108))</f>
        <v>0</v>
      </c>
      <c r="H108" t="b">
        <f>ISNUMBER(SEARCH("Caltex", A108))</f>
        <v>0</v>
      </c>
    </row>
    <row r="109" spans="1:8" x14ac:dyDescent="0.25">
      <c r="A109" t="s">
        <v>3847</v>
      </c>
      <c r="B109">
        <v>7.9126421000000002</v>
      </c>
      <c r="C109">
        <v>98.367384700000002</v>
      </c>
      <c r="D109" t="b">
        <f>ISNUMBER(SEARCH("PT",A109))</f>
        <v>0</v>
      </c>
      <c r="E109" t="b">
        <f>ISNUMBER(SEARCH("PTT", A109))</f>
        <v>0</v>
      </c>
      <c r="F109" t="b">
        <f>ISNUMBER(SEARCH("Shell", A109))</f>
        <v>0</v>
      </c>
      <c r="G109" t="b">
        <f>ISNUMBER(SEARCH("Esso", A109))</f>
        <v>0</v>
      </c>
      <c r="H109" t="b">
        <f>ISNUMBER(SEARCH("Caltex", A109))</f>
        <v>0</v>
      </c>
    </row>
    <row r="110" spans="1:8" x14ac:dyDescent="0.25">
      <c r="A110" t="s">
        <v>3847</v>
      </c>
      <c r="B110">
        <v>7.9126421000000002</v>
      </c>
      <c r="C110">
        <v>98.367384700000002</v>
      </c>
      <c r="D110" t="b">
        <f>ISNUMBER(SEARCH("PT",A110))</f>
        <v>0</v>
      </c>
      <c r="E110" t="b">
        <f>ISNUMBER(SEARCH("PTT", A110))</f>
        <v>0</v>
      </c>
      <c r="F110" t="b">
        <f>ISNUMBER(SEARCH("Shell", A110))</f>
        <v>0</v>
      </c>
      <c r="G110" t="b">
        <f>ISNUMBER(SEARCH("Esso", A110))</f>
        <v>0</v>
      </c>
      <c r="H110" t="b">
        <f>ISNUMBER(SEARCH("Caltex", A110))</f>
        <v>0</v>
      </c>
    </row>
    <row r="111" spans="1:8" x14ac:dyDescent="0.25">
      <c r="A111" t="s">
        <v>3835</v>
      </c>
      <c r="B111">
        <v>17.870054199999998</v>
      </c>
      <c r="C111">
        <v>102.56943630000001</v>
      </c>
      <c r="D111" t="b">
        <f>ISNUMBER(SEARCH("PT",A111))</f>
        <v>0</v>
      </c>
      <c r="E111" t="b">
        <f>ISNUMBER(SEARCH("PTT", A111))</f>
        <v>0</v>
      </c>
      <c r="F111" t="b">
        <f>ISNUMBER(SEARCH("Shell", A111))</f>
        <v>0</v>
      </c>
      <c r="G111" t="b">
        <f>ISNUMBER(SEARCH("Esso", A111))</f>
        <v>0</v>
      </c>
      <c r="H111" t="b">
        <f>ISNUMBER(SEARCH("Caltex", A111))</f>
        <v>0</v>
      </c>
    </row>
    <row r="112" spans="1:8" x14ac:dyDescent="0.25">
      <c r="A112" t="s">
        <v>4010</v>
      </c>
      <c r="B112">
        <v>19.585598000000001</v>
      </c>
      <c r="C112">
        <v>97.946100000000001</v>
      </c>
      <c r="D112" t="b">
        <f>ISNUMBER(SEARCH("PT",A112))</f>
        <v>0</v>
      </c>
      <c r="E112" t="b">
        <f>ISNUMBER(SEARCH("PTT", A112))</f>
        <v>0</v>
      </c>
      <c r="F112" t="b">
        <f>ISNUMBER(SEARCH("Shell", A112))</f>
        <v>0</v>
      </c>
      <c r="G112" t="b">
        <f>ISNUMBER(SEARCH("Esso", A112))</f>
        <v>0</v>
      </c>
      <c r="H112" t="b">
        <f>ISNUMBER(SEARCH("Caltex", A112))</f>
        <v>0</v>
      </c>
    </row>
    <row r="113" spans="1:8" x14ac:dyDescent="0.25">
      <c r="A113" t="s">
        <v>4011</v>
      </c>
      <c r="B113">
        <v>19.585558800000001</v>
      </c>
      <c r="C113">
        <v>97.946117200000003</v>
      </c>
      <c r="D113" t="b">
        <f>ISNUMBER(SEARCH("PT",A113))</f>
        <v>0</v>
      </c>
      <c r="E113" t="b">
        <f>ISNUMBER(SEARCH("PTT", A113))</f>
        <v>0</v>
      </c>
      <c r="F113" t="b">
        <f>ISNUMBER(SEARCH("Shell", A113))</f>
        <v>0</v>
      </c>
      <c r="G113" t="b">
        <f>ISNUMBER(SEARCH("Esso", A113))</f>
        <v>0</v>
      </c>
      <c r="H113" t="b">
        <f>ISNUMBER(SEARCH("Caltex", A113))</f>
        <v>0</v>
      </c>
    </row>
    <row r="114" spans="1:8" x14ac:dyDescent="0.25">
      <c r="A114" t="s">
        <v>4011</v>
      </c>
      <c r="B114">
        <v>7.8811401999999999</v>
      </c>
      <c r="C114">
        <v>98.299210200000005</v>
      </c>
      <c r="D114" t="b">
        <f>ISNUMBER(SEARCH("PT",A114))</f>
        <v>0</v>
      </c>
      <c r="E114" t="b">
        <f>ISNUMBER(SEARCH("PTT", A114))</f>
        <v>0</v>
      </c>
      <c r="F114" t="b">
        <f>ISNUMBER(SEARCH("Shell", A114))</f>
        <v>0</v>
      </c>
      <c r="G114" t="b">
        <f>ISNUMBER(SEARCH("Esso", A114))</f>
        <v>0</v>
      </c>
      <c r="H114" t="b">
        <f>ISNUMBER(SEARCH("Caltex", A114))</f>
        <v>0</v>
      </c>
    </row>
    <row r="115" spans="1:8" x14ac:dyDescent="0.25">
      <c r="A115" t="s">
        <v>3864</v>
      </c>
      <c r="B115">
        <v>17.6403699</v>
      </c>
      <c r="C115">
        <v>101.4308965</v>
      </c>
      <c r="D115" t="b">
        <f>ISNUMBER(SEARCH("PT",A115))</f>
        <v>0</v>
      </c>
      <c r="E115" t="b">
        <f>ISNUMBER(SEARCH("PTT", A115))</f>
        <v>0</v>
      </c>
      <c r="F115" t="b">
        <f>ISNUMBER(SEARCH("Shell", A115))</f>
        <v>0</v>
      </c>
      <c r="G115" t="b">
        <f>ISNUMBER(SEARCH("Esso", A115))</f>
        <v>0</v>
      </c>
      <c r="H115" t="b">
        <f>ISNUMBER(SEARCH("Caltex", A115))</f>
        <v>0</v>
      </c>
    </row>
    <row r="116" spans="1:8" x14ac:dyDescent="0.25">
      <c r="A116" t="s">
        <v>4047</v>
      </c>
      <c r="B116">
        <v>16.720483000000002</v>
      </c>
      <c r="C116">
        <v>98.592821000000001</v>
      </c>
      <c r="D116" t="b">
        <f>ISNUMBER(SEARCH("PT",A116))</f>
        <v>0</v>
      </c>
      <c r="E116" t="b">
        <f>ISNUMBER(SEARCH("PTT", A116))</f>
        <v>0</v>
      </c>
      <c r="F116" t="b">
        <f>ISNUMBER(SEARCH("Shell", A116))</f>
        <v>0</v>
      </c>
      <c r="G116" t="b">
        <f>ISNUMBER(SEARCH("Esso", A116))</f>
        <v>0</v>
      </c>
      <c r="H116" t="b">
        <f>ISNUMBER(SEARCH("Caltex", A116))</f>
        <v>0</v>
      </c>
    </row>
    <row r="117" spans="1:8" x14ac:dyDescent="0.25">
      <c r="A117" t="s">
        <v>4200</v>
      </c>
      <c r="B117">
        <v>7.4014215999999999</v>
      </c>
      <c r="C117">
        <v>99.517186100000004</v>
      </c>
      <c r="D117" t="b">
        <f>ISNUMBER(SEARCH("PT",A117))</f>
        <v>0</v>
      </c>
      <c r="E117" t="b">
        <f>ISNUMBER(SEARCH("PTT", A117))</f>
        <v>0</v>
      </c>
      <c r="F117" t="b">
        <f>ISNUMBER(SEARCH("Shell", A117))</f>
        <v>0</v>
      </c>
      <c r="G117" t="b">
        <f>ISNUMBER(SEARCH("Esso", A117))</f>
        <v>0</v>
      </c>
      <c r="H117" t="b">
        <f>ISNUMBER(SEARCH("Caltex", A117))</f>
        <v>0</v>
      </c>
    </row>
    <row r="118" spans="1:8" x14ac:dyDescent="0.25">
      <c r="A118" t="s">
        <v>4080</v>
      </c>
      <c r="B118">
        <v>14.607630500000001</v>
      </c>
      <c r="C118">
        <v>98.737257799999995</v>
      </c>
      <c r="D118" t="b">
        <f>ISNUMBER(SEARCH("PT",A118))</f>
        <v>0</v>
      </c>
      <c r="E118" t="b">
        <f>ISNUMBER(SEARCH("PTT", A118))</f>
        <v>0</v>
      </c>
      <c r="F118" t="b">
        <f>ISNUMBER(SEARCH("Shell", A118))</f>
        <v>0</v>
      </c>
      <c r="G118" t="b">
        <f>ISNUMBER(SEARCH("Esso", A118))</f>
        <v>0</v>
      </c>
      <c r="H118" t="b">
        <f>ISNUMBER(SEARCH("Caltex", A118))</f>
        <v>0</v>
      </c>
    </row>
    <row r="119" spans="1:8" x14ac:dyDescent="0.25">
      <c r="A119" t="s">
        <v>4090</v>
      </c>
      <c r="B119">
        <v>14.2112611</v>
      </c>
      <c r="C119">
        <v>99.086580600000005</v>
      </c>
      <c r="D119" t="b">
        <f>ISNUMBER(SEARCH("PT",A119))</f>
        <v>0</v>
      </c>
      <c r="E119" t="b">
        <f>ISNUMBER(SEARCH("PTT", A119))</f>
        <v>0</v>
      </c>
      <c r="F119" t="b">
        <f>ISNUMBER(SEARCH("Shell", A119))</f>
        <v>0</v>
      </c>
      <c r="G119" t="b">
        <f>ISNUMBER(SEARCH("Esso", A119))</f>
        <v>0</v>
      </c>
      <c r="H119" t="b">
        <f>ISNUMBER(SEARCH("Caltex", A119))</f>
        <v>0</v>
      </c>
    </row>
    <row r="120" spans="1:8" x14ac:dyDescent="0.25">
      <c r="A120" t="s">
        <v>4329</v>
      </c>
      <c r="B120">
        <v>7.1509938999999996</v>
      </c>
      <c r="C120">
        <v>100.5981417</v>
      </c>
      <c r="D120" t="b">
        <f>ISNUMBER(SEARCH("PT",A120))</f>
        <v>0</v>
      </c>
      <c r="E120" t="b">
        <f>ISNUMBER(SEARCH("PTT", A120))</f>
        <v>0</v>
      </c>
      <c r="F120" t="b">
        <f>ISNUMBER(SEARCH("Shell", A120))</f>
        <v>0</v>
      </c>
      <c r="G120" t="b">
        <f>ISNUMBER(SEARCH("Esso", A120))</f>
        <v>0</v>
      </c>
      <c r="H120" t="b">
        <f>ISNUMBER(SEARCH("Caltex", A120))</f>
        <v>0</v>
      </c>
    </row>
    <row r="121" spans="1:8" x14ac:dyDescent="0.25">
      <c r="A121" t="s">
        <v>4075</v>
      </c>
      <c r="B121">
        <v>14.608650000000001</v>
      </c>
      <c r="C121">
        <v>98.465399199999993</v>
      </c>
      <c r="D121" t="b">
        <f>ISNUMBER(SEARCH("PT",A121))</f>
        <v>0</v>
      </c>
      <c r="E121" t="b">
        <f>ISNUMBER(SEARCH("PTT", A121))</f>
        <v>0</v>
      </c>
      <c r="F121" t="b">
        <f>ISNUMBER(SEARCH("Shell", A121))</f>
        <v>0</v>
      </c>
      <c r="G121" t="b">
        <f>ISNUMBER(SEARCH("Esso", A121))</f>
        <v>0</v>
      </c>
      <c r="H121" t="b">
        <f>ISNUMBER(SEARCH("Caltex", A121))</f>
        <v>0</v>
      </c>
    </row>
    <row r="122" spans="1:8" x14ac:dyDescent="0.25">
      <c r="A122" t="s">
        <v>3895</v>
      </c>
      <c r="B122">
        <v>18.7852754</v>
      </c>
      <c r="C122">
        <v>100.7457873</v>
      </c>
      <c r="D122" t="b">
        <f>ISNUMBER(SEARCH("PT",A122))</f>
        <v>0</v>
      </c>
      <c r="E122" t="b">
        <f>ISNUMBER(SEARCH("PTT", A122))</f>
        <v>0</v>
      </c>
      <c r="F122" t="b">
        <f>ISNUMBER(SEARCH("Shell", A122))</f>
        <v>0</v>
      </c>
      <c r="G122" t="b">
        <f>ISNUMBER(SEARCH("Esso", A122))</f>
        <v>0</v>
      </c>
      <c r="H122" t="b">
        <f>ISNUMBER(SEARCH("Caltex", A122))</f>
        <v>0</v>
      </c>
    </row>
    <row r="123" spans="1:8" x14ac:dyDescent="0.25">
      <c r="A123" t="s">
        <v>4144</v>
      </c>
      <c r="B123">
        <v>9.7034366999999992</v>
      </c>
      <c r="C123">
        <v>100.0138597</v>
      </c>
      <c r="D123" t="b">
        <f>ISNUMBER(SEARCH("PT",A123))</f>
        <v>0</v>
      </c>
      <c r="E123" t="b">
        <f>ISNUMBER(SEARCH("PTT", A123))</f>
        <v>0</v>
      </c>
      <c r="F123" t="b">
        <f>ISNUMBER(SEARCH("Shell", A123))</f>
        <v>0</v>
      </c>
      <c r="G123" t="b">
        <f>ISNUMBER(SEARCH("Esso", A123))</f>
        <v>0</v>
      </c>
      <c r="H123" t="b">
        <f>ISNUMBER(SEARCH("Caltex", A123))</f>
        <v>0</v>
      </c>
    </row>
    <row r="124" spans="1:8" x14ac:dyDescent="0.25">
      <c r="A124" t="s">
        <v>4303</v>
      </c>
      <c r="B124">
        <v>8.2999676000000004</v>
      </c>
      <c r="C124">
        <v>98.786414199999996</v>
      </c>
      <c r="D124" t="b">
        <f>ISNUMBER(SEARCH("PT",A124))</f>
        <v>0</v>
      </c>
      <c r="E124" t="b">
        <f>ISNUMBER(SEARCH("PTT", A124))</f>
        <v>0</v>
      </c>
      <c r="F124" t="b">
        <f>ISNUMBER(SEARCH("Shell", A124))</f>
        <v>0</v>
      </c>
      <c r="G124" t="b">
        <f>ISNUMBER(SEARCH("Esso", A124))</f>
        <v>0</v>
      </c>
      <c r="H124" t="b">
        <f>ISNUMBER(SEARCH("Caltex", A124))</f>
        <v>0</v>
      </c>
    </row>
    <row r="125" spans="1:8" x14ac:dyDescent="0.25">
      <c r="A125" t="s">
        <v>3921</v>
      </c>
      <c r="B125">
        <v>19.830240100000001</v>
      </c>
      <c r="C125">
        <v>100.25797679999999</v>
      </c>
      <c r="D125" t="b">
        <f>ISNUMBER(SEARCH("PT",A125))</f>
        <v>0</v>
      </c>
      <c r="E125" t="b">
        <f>ISNUMBER(SEARCH("PTT", A125))</f>
        <v>0</v>
      </c>
      <c r="F125" t="b">
        <f>ISNUMBER(SEARCH("Shell", A125))</f>
        <v>0</v>
      </c>
      <c r="G125" t="b">
        <f>ISNUMBER(SEARCH("Esso", A125))</f>
        <v>0</v>
      </c>
      <c r="H125" t="b">
        <f>ISNUMBER(SEARCH("Caltex", A125))</f>
        <v>0</v>
      </c>
    </row>
    <row r="126" spans="1:8" x14ac:dyDescent="0.25">
      <c r="A126" t="s">
        <v>4311</v>
      </c>
      <c r="B126">
        <v>7.5319973999999998</v>
      </c>
      <c r="C126">
        <v>99.090709000000004</v>
      </c>
      <c r="D126" t="b">
        <f>ISNUMBER(SEARCH("PT",A126))</f>
        <v>0</v>
      </c>
      <c r="E126" t="b">
        <f>ISNUMBER(SEARCH("PTT", A126))</f>
        <v>0</v>
      </c>
      <c r="F126" t="b">
        <f>ISNUMBER(SEARCH("Shell", A126))</f>
        <v>0</v>
      </c>
      <c r="G126" t="b">
        <f>ISNUMBER(SEARCH("Esso", A126))</f>
        <v>0</v>
      </c>
      <c r="H126" t="b">
        <f>ISNUMBER(SEARCH("Caltex", A126))</f>
        <v>0</v>
      </c>
    </row>
    <row r="127" spans="1:8" x14ac:dyDescent="0.25">
      <c r="A127" t="s">
        <v>4191</v>
      </c>
      <c r="B127">
        <v>9.4708891000000008</v>
      </c>
      <c r="C127">
        <v>99.956686099999999</v>
      </c>
      <c r="D127" t="b">
        <f>ISNUMBER(SEARCH("PT",A127))</f>
        <v>0</v>
      </c>
      <c r="E127" t="b">
        <f>ISNUMBER(SEARCH("PTT", A127))</f>
        <v>0</v>
      </c>
      <c r="F127" t="b">
        <f>ISNUMBER(SEARCH("Shell", A127))</f>
        <v>0</v>
      </c>
      <c r="G127" t="b">
        <f>ISNUMBER(SEARCH("Esso", A127))</f>
        <v>0</v>
      </c>
      <c r="H127" t="b">
        <f>ISNUMBER(SEARCH("Caltex", A127))</f>
        <v>0</v>
      </c>
    </row>
    <row r="128" spans="1:8" x14ac:dyDescent="0.25">
      <c r="A128" t="s">
        <v>4192</v>
      </c>
      <c r="B128">
        <v>9.4703377999999994</v>
      </c>
      <c r="C128">
        <v>99.957573600000003</v>
      </c>
      <c r="D128" t="b">
        <f>ISNUMBER(SEARCH("PT",A128))</f>
        <v>0</v>
      </c>
      <c r="E128" t="b">
        <f>ISNUMBER(SEARCH("PTT", A128))</f>
        <v>0</v>
      </c>
      <c r="F128" t="b">
        <f>ISNUMBER(SEARCH("Shell", A128))</f>
        <v>0</v>
      </c>
      <c r="G128" t="b">
        <f>ISNUMBER(SEARCH("Esso", A128))</f>
        <v>0</v>
      </c>
      <c r="H128" t="b">
        <f>ISNUMBER(SEARCH("Caltex", A128))</f>
        <v>0</v>
      </c>
    </row>
    <row r="129" spans="1:8" x14ac:dyDescent="0.25">
      <c r="A129" t="s">
        <v>3996</v>
      </c>
      <c r="B129">
        <v>19.736212099999999</v>
      </c>
      <c r="C129">
        <v>99.1748178</v>
      </c>
      <c r="D129" t="b">
        <f>ISNUMBER(SEARCH("PT",A129))</f>
        <v>0</v>
      </c>
      <c r="E129" t="b">
        <f>ISNUMBER(SEARCH("PTT", A129))</f>
        <v>0</v>
      </c>
      <c r="F129" t="b">
        <f>ISNUMBER(SEARCH("Shell", A129))</f>
        <v>0</v>
      </c>
      <c r="G129" t="b">
        <f>ISNUMBER(SEARCH("Esso", A129))</f>
        <v>0</v>
      </c>
      <c r="H129" t="b">
        <f>ISNUMBER(SEARCH("Caltex", A129))</f>
        <v>0</v>
      </c>
    </row>
    <row r="130" spans="1:8" x14ac:dyDescent="0.25">
      <c r="A130" t="s">
        <v>4332</v>
      </c>
      <c r="B130">
        <v>7.1983300999999997</v>
      </c>
      <c r="C130">
        <v>100.59995069999999</v>
      </c>
      <c r="D130" t="b">
        <f>ISNUMBER(SEARCH("PT",A130))</f>
        <v>0</v>
      </c>
      <c r="E130" t="b">
        <f>ISNUMBER(SEARCH("PTT", A130))</f>
        <v>0</v>
      </c>
      <c r="F130" t="b">
        <f>ISNUMBER(SEARCH("Shell", A130))</f>
        <v>0</v>
      </c>
      <c r="G130" t="b">
        <f>ISNUMBER(SEARCH("Esso", A130))</f>
        <v>0</v>
      </c>
      <c r="H130" t="b">
        <f>ISNUMBER(SEARCH("Caltex", A130))</f>
        <v>0</v>
      </c>
    </row>
    <row r="131" spans="1:8" x14ac:dyDescent="0.25">
      <c r="A131" t="s">
        <v>4094</v>
      </c>
      <c r="B131">
        <v>14.1175038</v>
      </c>
      <c r="C131">
        <v>99.438958099999994</v>
      </c>
      <c r="D131" t="b">
        <f>ISNUMBER(SEARCH("PT",A131))</f>
        <v>0</v>
      </c>
      <c r="E131" t="b">
        <f>ISNUMBER(SEARCH("PTT", A131))</f>
        <v>0</v>
      </c>
      <c r="F131" t="b">
        <f>ISNUMBER(SEARCH("Shell", A131))</f>
        <v>0</v>
      </c>
      <c r="G131" t="b">
        <f>ISNUMBER(SEARCH("Esso", A131))</f>
        <v>0</v>
      </c>
      <c r="H131" t="b">
        <f>ISNUMBER(SEARCH("Caltex", A131))</f>
        <v>0</v>
      </c>
    </row>
    <row r="132" spans="1:8" x14ac:dyDescent="0.25">
      <c r="A132" t="s">
        <v>3987</v>
      </c>
      <c r="B132">
        <v>20.055665999999999</v>
      </c>
      <c r="C132">
        <v>99.457509000000002</v>
      </c>
      <c r="D132" t="b">
        <f>ISNUMBER(SEARCH("PT",A132))</f>
        <v>0</v>
      </c>
      <c r="E132" t="b">
        <f>ISNUMBER(SEARCH("PTT", A132))</f>
        <v>0</v>
      </c>
      <c r="F132" t="b">
        <f>ISNUMBER(SEARCH("Shell", A132))</f>
        <v>0</v>
      </c>
      <c r="G132" t="b">
        <f>ISNUMBER(SEARCH("Esso", A132))</f>
        <v>0</v>
      </c>
      <c r="H132" t="b">
        <f>ISNUMBER(SEARCH("Caltex", A132))</f>
        <v>0</v>
      </c>
    </row>
    <row r="133" spans="1:8" x14ac:dyDescent="0.25">
      <c r="A133" t="s">
        <v>3952</v>
      </c>
      <c r="B133">
        <v>20.313693399999998</v>
      </c>
      <c r="C133">
        <v>100.0695367</v>
      </c>
      <c r="D133" t="b">
        <f>ISNUMBER(SEARCH("PT",A133))</f>
        <v>0</v>
      </c>
      <c r="E133" t="b">
        <f>ISNUMBER(SEARCH("PTT", A133))</f>
        <v>0</v>
      </c>
      <c r="F133" t="b">
        <f>ISNUMBER(SEARCH("Shell", A133))</f>
        <v>0</v>
      </c>
      <c r="G133" t="b">
        <f>ISNUMBER(SEARCH("Esso", A133))</f>
        <v>0</v>
      </c>
      <c r="H133" t="b">
        <f>ISNUMBER(SEARCH("Caltex", A133))</f>
        <v>0</v>
      </c>
    </row>
    <row r="134" spans="1:8" x14ac:dyDescent="0.25">
      <c r="A134" t="s">
        <v>3861</v>
      </c>
      <c r="B134">
        <v>17.781150799999999</v>
      </c>
      <c r="C134">
        <v>101.5768314</v>
      </c>
      <c r="D134" t="b">
        <f>ISNUMBER(SEARCH("PT",A134))</f>
        <v>0</v>
      </c>
      <c r="E134" t="b">
        <f>ISNUMBER(SEARCH("PTT", A134))</f>
        <v>0</v>
      </c>
      <c r="F134" t="b">
        <f>ISNUMBER(SEARCH("Shell", A134))</f>
        <v>0</v>
      </c>
      <c r="G134" t="b">
        <f>ISNUMBER(SEARCH("Esso", A134))</f>
        <v>0</v>
      </c>
      <c r="H134" t="b">
        <f>ISNUMBER(SEARCH("Caltex", A134))</f>
        <v>0</v>
      </c>
    </row>
    <row r="135" spans="1:8" x14ac:dyDescent="0.25">
      <c r="A135" t="s">
        <v>4005</v>
      </c>
      <c r="B135">
        <v>19.577614199999999</v>
      </c>
      <c r="C135">
        <v>98.280385600000002</v>
      </c>
      <c r="D135" t="b">
        <f>ISNUMBER(SEARCH("PT",A135))</f>
        <v>0</v>
      </c>
      <c r="E135" t="b">
        <f>ISNUMBER(SEARCH("PTT", A135))</f>
        <v>0</v>
      </c>
      <c r="F135" t="b">
        <f>ISNUMBER(SEARCH("Shell", A135))</f>
        <v>0</v>
      </c>
      <c r="G135" t="b">
        <f>ISNUMBER(SEARCH("Esso", A135))</f>
        <v>0</v>
      </c>
      <c r="H135" t="b">
        <f>ISNUMBER(SEARCH("Caltex", A135))</f>
        <v>0</v>
      </c>
    </row>
    <row r="136" spans="1:8" x14ac:dyDescent="0.25">
      <c r="A136" t="s">
        <v>4024</v>
      </c>
      <c r="B136">
        <v>17.374693700000002</v>
      </c>
      <c r="C136">
        <v>98.374571700000004</v>
      </c>
      <c r="D136" t="b">
        <f>ISNUMBER(SEARCH("PT",A136))</f>
        <v>0</v>
      </c>
      <c r="E136" t="b">
        <f>ISNUMBER(SEARCH("PTT", A136))</f>
        <v>0</v>
      </c>
      <c r="F136" t="b">
        <f>ISNUMBER(SEARCH("Shell", A136))</f>
        <v>0</v>
      </c>
      <c r="G136" t="b">
        <f>ISNUMBER(SEARCH("Esso", A136))</f>
        <v>0</v>
      </c>
      <c r="H136" t="b">
        <f>ISNUMBER(SEARCH("Caltex", A136))</f>
        <v>0</v>
      </c>
    </row>
    <row r="137" spans="1:8" x14ac:dyDescent="0.25">
      <c r="A137" t="s">
        <v>4164</v>
      </c>
      <c r="B137">
        <v>12.1788057</v>
      </c>
      <c r="C137">
        <v>102.40018120000001</v>
      </c>
      <c r="D137" t="b">
        <f>ISNUMBER(SEARCH("PT",A137))</f>
        <v>0</v>
      </c>
      <c r="E137" t="b">
        <f>ISNUMBER(SEARCH("PTT", A137))</f>
        <v>0</v>
      </c>
      <c r="F137" t="b">
        <f>ISNUMBER(SEARCH("Shell", A137))</f>
        <v>0</v>
      </c>
      <c r="G137" t="b">
        <f>ISNUMBER(SEARCH("Esso", A137))</f>
        <v>0</v>
      </c>
      <c r="H137" t="b">
        <f>ISNUMBER(SEARCH("Caltex", A137))</f>
        <v>0</v>
      </c>
    </row>
    <row r="138" spans="1:8" x14ac:dyDescent="0.25">
      <c r="A138" t="s">
        <v>3968</v>
      </c>
      <c r="B138">
        <v>20.439177699999998</v>
      </c>
      <c r="C138">
        <v>99.892813799999999</v>
      </c>
      <c r="D138" t="b">
        <f>ISNUMBER(SEARCH("PT",A138))</f>
        <v>0</v>
      </c>
      <c r="E138" t="b">
        <f>ISNUMBER(SEARCH("PTT", A138))</f>
        <v>0</v>
      </c>
      <c r="F138" t="b">
        <f>ISNUMBER(SEARCH("Shell", A138))</f>
        <v>0</v>
      </c>
      <c r="G138" t="b">
        <f>ISNUMBER(SEARCH("Esso", A138))</f>
        <v>0</v>
      </c>
      <c r="H138" t="b">
        <f>ISNUMBER(SEARCH("Caltex", A138))</f>
        <v>0</v>
      </c>
    </row>
    <row r="139" spans="1:8" x14ac:dyDescent="0.25">
      <c r="A139" t="s">
        <v>4281</v>
      </c>
      <c r="B139">
        <v>7.8891536999999996</v>
      </c>
      <c r="C139">
        <v>98.303812500000006</v>
      </c>
      <c r="D139" t="b">
        <f>ISNUMBER(SEARCH("PT",A139))</f>
        <v>0</v>
      </c>
      <c r="E139" t="b">
        <f>ISNUMBER(SEARCH("PTT", A139))</f>
        <v>0</v>
      </c>
      <c r="F139" t="b">
        <f>ISNUMBER(SEARCH("Shell", A139))</f>
        <v>0</v>
      </c>
      <c r="G139" t="b">
        <f>ISNUMBER(SEARCH("Esso", A139))</f>
        <v>0</v>
      </c>
      <c r="H139" t="b">
        <f>ISNUMBER(SEARCH("Caltex", A139))</f>
        <v>0</v>
      </c>
    </row>
    <row r="140" spans="1:8" x14ac:dyDescent="0.25">
      <c r="A140" t="s">
        <v>3849</v>
      </c>
      <c r="B140">
        <v>17.896404</v>
      </c>
      <c r="C140">
        <v>101.657653</v>
      </c>
      <c r="D140" t="b">
        <f>ISNUMBER(SEARCH("PT",A140))</f>
        <v>0</v>
      </c>
      <c r="E140" t="b">
        <f>ISNUMBER(SEARCH("PTT", A140))</f>
        <v>0</v>
      </c>
      <c r="F140" t="b">
        <f>ISNUMBER(SEARCH("Shell", A140))</f>
        <v>0</v>
      </c>
      <c r="G140" t="b">
        <f>ISNUMBER(SEARCH("Esso", A140))</f>
        <v>0</v>
      </c>
      <c r="H140" t="b">
        <f>ISNUMBER(SEARCH("Caltex", A140))</f>
        <v>0</v>
      </c>
    </row>
    <row r="141" spans="1:8" x14ac:dyDescent="0.25">
      <c r="A141" t="s">
        <v>4355</v>
      </c>
      <c r="B141">
        <v>11.6096772</v>
      </c>
      <c r="C141">
        <v>102.5416536</v>
      </c>
      <c r="D141" t="b">
        <f>ISNUMBER(SEARCH("PT",A141))</f>
        <v>0</v>
      </c>
      <c r="E141" t="b">
        <f>ISNUMBER(SEARCH("PTT", A141))</f>
        <v>0</v>
      </c>
      <c r="F141" t="b">
        <f>ISNUMBER(SEARCH("Shell", A141))</f>
        <v>0</v>
      </c>
      <c r="G141" t="b">
        <f>ISNUMBER(SEARCH("Esso", A141))</f>
        <v>0</v>
      </c>
      <c r="H141" t="b">
        <f>ISNUMBER(SEARCH("Caltex", A141))</f>
        <v>0</v>
      </c>
    </row>
    <row r="142" spans="1:8" x14ac:dyDescent="0.25">
      <c r="A142" t="s">
        <v>3882</v>
      </c>
      <c r="B142">
        <v>17.809821800000002</v>
      </c>
      <c r="C142">
        <v>100.9580947</v>
      </c>
      <c r="D142" t="b">
        <f>ISNUMBER(SEARCH("PT",A142))</f>
        <v>0</v>
      </c>
      <c r="E142" t="b">
        <f>ISNUMBER(SEARCH("PTT", A142))</f>
        <v>0</v>
      </c>
      <c r="F142" t="b">
        <f>ISNUMBER(SEARCH("Shell", A142))</f>
        <v>0</v>
      </c>
      <c r="G142" t="b">
        <f>ISNUMBER(SEARCH("Esso", A142))</f>
        <v>0</v>
      </c>
      <c r="H142" t="b">
        <f>ISNUMBER(SEARCH("Caltex", A142))</f>
        <v>0</v>
      </c>
    </row>
    <row r="143" spans="1:8" x14ac:dyDescent="0.25">
      <c r="A143" t="s">
        <v>4057</v>
      </c>
      <c r="B143">
        <v>16.7056331</v>
      </c>
      <c r="C143">
        <v>98.546551600000001</v>
      </c>
      <c r="D143" t="b">
        <f>ISNUMBER(SEARCH("PT",A143))</f>
        <v>0</v>
      </c>
      <c r="E143" t="b">
        <f>ISNUMBER(SEARCH("PTT", A143))</f>
        <v>0</v>
      </c>
      <c r="F143" t="b">
        <f>ISNUMBER(SEARCH("Shell", A143))</f>
        <v>0</v>
      </c>
      <c r="G143" t="b">
        <f>ISNUMBER(SEARCH("Esso", A143))</f>
        <v>0</v>
      </c>
      <c r="H143" t="b">
        <f>ISNUMBER(SEARCH("Caltex", A143))</f>
        <v>0</v>
      </c>
    </row>
    <row r="144" spans="1:8" x14ac:dyDescent="0.25">
      <c r="A144" t="s">
        <v>4255</v>
      </c>
      <c r="B144">
        <v>7.8678227999999999</v>
      </c>
      <c r="C144">
        <v>98.3805701</v>
      </c>
      <c r="D144" t="b">
        <f>ISNUMBER(SEARCH("PT",A144))</f>
        <v>0</v>
      </c>
      <c r="E144" t="b">
        <f>ISNUMBER(SEARCH("PTT", A144))</f>
        <v>0</v>
      </c>
      <c r="F144" t="b">
        <f>ISNUMBER(SEARCH("Shell", A144))</f>
        <v>0</v>
      </c>
      <c r="G144" t="b">
        <f>ISNUMBER(SEARCH("Esso", A144))</f>
        <v>0</v>
      </c>
      <c r="H144" t="b">
        <f>ISNUMBER(SEARCH("Caltex", A144))</f>
        <v>0</v>
      </c>
    </row>
    <row r="145" spans="1:8" x14ac:dyDescent="0.25">
      <c r="A145" t="s">
        <v>4344</v>
      </c>
      <c r="B145">
        <v>9.7402759000000003</v>
      </c>
      <c r="C145">
        <v>98.421105699999998</v>
      </c>
      <c r="D145" t="b">
        <f>ISNUMBER(SEARCH("PT",A145))</f>
        <v>0</v>
      </c>
      <c r="E145" t="b">
        <f>ISNUMBER(SEARCH("PTT", A145))</f>
        <v>0</v>
      </c>
      <c r="F145" t="b">
        <f>ISNUMBER(SEARCH("Shell", A145))</f>
        <v>0</v>
      </c>
      <c r="G145" t="b">
        <f>ISNUMBER(SEARCH("Esso", A145))</f>
        <v>0</v>
      </c>
      <c r="H145" t="b">
        <f>ISNUMBER(SEARCH("Caltex", A145))</f>
        <v>0</v>
      </c>
    </row>
    <row r="146" spans="1:8" x14ac:dyDescent="0.25">
      <c r="A146" t="s">
        <v>4249</v>
      </c>
      <c r="B146">
        <v>7.8814267999999998</v>
      </c>
      <c r="C146">
        <v>98.391412599999995</v>
      </c>
      <c r="D146" t="b">
        <f>ISNUMBER(SEARCH("PT",A146))</f>
        <v>0</v>
      </c>
      <c r="E146" t="b">
        <f>ISNUMBER(SEARCH("PTT", A146))</f>
        <v>0</v>
      </c>
      <c r="F146" t="b">
        <f>ISNUMBER(SEARCH("Shell", A146))</f>
        <v>0</v>
      </c>
      <c r="G146" t="b">
        <f>ISNUMBER(SEARCH("Esso", A146))</f>
        <v>0</v>
      </c>
      <c r="H146" t="b">
        <f>ISNUMBER(SEARCH("Caltex", A146))</f>
        <v>0</v>
      </c>
    </row>
    <row r="147" spans="1:8" x14ac:dyDescent="0.25">
      <c r="A147" t="s">
        <v>3911</v>
      </c>
      <c r="B147">
        <v>19.523060300000001</v>
      </c>
      <c r="C147">
        <v>100.3017311</v>
      </c>
      <c r="D147" t="b">
        <f>ISNUMBER(SEARCH("PT",A147))</f>
        <v>0</v>
      </c>
      <c r="E147" t="b">
        <f>ISNUMBER(SEARCH("PTT", A147))</f>
        <v>0</v>
      </c>
      <c r="F147" t="b">
        <f>ISNUMBER(SEARCH("Shell", A147))</f>
        <v>0</v>
      </c>
      <c r="G147" t="b">
        <f>ISNUMBER(SEARCH("Esso", A147))</f>
        <v>0</v>
      </c>
      <c r="H147" t="b">
        <f>ISNUMBER(SEARCH("Caltex", A147))</f>
        <v>0</v>
      </c>
    </row>
    <row r="148" spans="1:8" x14ac:dyDescent="0.25">
      <c r="A148" t="s">
        <v>4170</v>
      </c>
      <c r="B148">
        <v>12.0424989</v>
      </c>
      <c r="C148">
        <v>102.29832759999999</v>
      </c>
      <c r="D148" t="b">
        <f>ISNUMBER(SEARCH("PT",A148))</f>
        <v>0</v>
      </c>
      <c r="E148" t="b">
        <f>ISNUMBER(SEARCH("PTT", A148))</f>
        <v>0</v>
      </c>
      <c r="F148" t="b">
        <f>ISNUMBER(SEARCH("Shell", A148))</f>
        <v>0</v>
      </c>
      <c r="G148" t="b">
        <f>ISNUMBER(SEARCH("Esso", A148))</f>
        <v>0</v>
      </c>
      <c r="H148" t="b">
        <f>ISNUMBER(SEARCH("Caltex", A148))</f>
        <v>0</v>
      </c>
    </row>
    <row r="149" spans="1:8" x14ac:dyDescent="0.25">
      <c r="A149" t="s">
        <v>4263</v>
      </c>
      <c r="B149">
        <v>7.8282021000000004</v>
      </c>
      <c r="C149">
        <v>98.301721200000003</v>
      </c>
      <c r="D149" t="b">
        <f>ISNUMBER(SEARCH("PT",A149))</f>
        <v>0</v>
      </c>
      <c r="E149" t="b">
        <f>ISNUMBER(SEARCH("PTT", A149))</f>
        <v>0</v>
      </c>
      <c r="F149" t="b">
        <f>ISNUMBER(SEARCH("Shell", A149))</f>
        <v>0</v>
      </c>
      <c r="G149" t="b">
        <f>ISNUMBER(SEARCH("Esso", A149))</f>
        <v>0</v>
      </c>
      <c r="H149" t="b">
        <f>ISNUMBER(SEARCH("Caltex", A149))</f>
        <v>0</v>
      </c>
    </row>
    <row r="150" spans="1:8" x14ac:dyDescent="0.25">
      <c r="A150" t="s">
        <v>4067</v>
      </c>
      <c r="B150">
        <v>16.339362000000001</v>
      </c>
      <c r="C150">
        <v>98.736667999999995</v>
      </c>
      <c r="D150" t="b">
        <f>ISNUMBER(SEARCH("PT",A150))</f>
        <v>0</v>
      </c>
      <c r="E150" t="b">
        <f>ISNUMBER(SEARCH("PTT", A150))</f>
        <v>0</v>
      </c>
      <c r="F150" t="b">
        <f>ISNUMBER(SEARCH("Shell", A150))</f>
        <v>0</v>
      </c>
      <c r="G150" t="b">
        <f>ISNUMBER(SEARCH("Esso", A150))</f>
        <v>0</v>
      </c>
      <c r="H150" t="b">
        <f>ISNUMBER(SEARCH("Caltex", A150))</f>
        <v>0</v>
      </c>
    </row>
    <row r="151" spans="1:8" x14ac:dyDescent="0.25">
      <c r="A151" t="s">
        <v>4364</v>
      </c>
      <c r="B151">
        <v>13.275942300000001</v>
      </c>
      <c r="C151">
        <v>100.9356768</v>
      </c>
      <c r="D151" t="b">
        <f>ISNUMBER(SEARCH("PT",A151))</f>
        <v>0</v>
      </c>
      <c r="E151" t="b">
        <f>ISNUMBER(SEARCH("PTT", A151))</f>
        <v>0</v>
      </c>
      <c r="F151" t="b">
        <f>ISNUMBER(SEARCH("Shell", A151))</f>
        <v>0</v>
      </c>
      <c r="G151" t="b">
        <f>ISNUMBER(SEARCH("Esso", A151))</f>
        <v>0</v>
      </c>
      <c r="H151" t="b">
        <f>ISNUMBER(SEARCH("Caltex", A151))</f>
        <v>0</v>
      </c>
    </row>
    <row r="152" spans="1:8" x14ac:dyDescent="0.25">
      <c r="A152" t="s">
        <v>4087</v>
      </c>
      <c r="B152">
        <v>14.2222136</v>
      </c>
      <c r="C152">
        <v>99.238833799999995</v>
      </c>
      <c r="D152" t="b">
        <f>ISNUMBER(SEARCH("PT",A152))</f>
        <v>0</v>
      </c>
      <c r="E152" t="b">
        <f>ISNUMBER(SEARCH("PTT", A152))</f>
        <v>0</v>
      </c>
      <c r="F152" t="b">
        <f>ISNUMBER(SEARCH("Shell", A152))</f>
        <v>0</v>
      </c>
      <c r="G152" t="b">
        <f>ISNUMBER(SEARCH("Esso", A152))</f>
        <v>0</v>
      </c>
      <c r="H152" t="b">
        <f>ISNUMBER(SEARCH("Caltex", A152))</f>
        <v>0</v>
      </c>
    </row>
    <row r="153" spans="1:8" x14ac:dyDescent="0.25">
      <c r="A153" t="s">
        <v>4159</v>
      </c>
      <c r="B153">
        <v>12.2474478</v>
      </c>
      <c r="C153">
        <v>102.5134539</v>
      </c>
      <c r="D153" t="b">
        <f>ISNUMBER(SEARCH("PT",A153))</f>
        <v>0</v>
      </c>
      <c r="E153" t="b">
        <f>ISNUMBER(SEARCH("PTT", A153))</f>
        <v>0</v>
      </c>
      <c r="F153" t="b">
        <f>ISNUMBER(SEARCH("Shell", A153))</f>
        <v>0</v>
      </c>
      <c r="G153" t="b">
        <f>ISNUMBER(SEARCH("Esso", A153))</f>
        <v>0</v>
      </c>
      <c r="H153" t="b">
        <f>ISNUMBER(SEARCH("Caltex", A153))</f>
        <v>0</v>
      </c>
    </row>
    <row r="154" spans="1:8" x14ac:dyDescent="0.25">
      <c r="A154" t="s">
        <v>4107</v>
      </c>
      <c r="B154">
        <v>13.600322999999999</v>
      </c>
      <c r="C154">
        <v>99.436927999999995</v>
      </c>
      <c r="D154" t="b">
        <f>ISNUMBER(SEARCH("PT",A154))</f>
        <v>0</v>
      </c>
      <c r="E154" t="b">
        <f>ISNUMBER(SEARCH("PTT", A154))</f>
        <v>0</v>
      </c>
      <c r="F154" t="b">
        <f>ISNUMBER(SEARCH("Shell", A154))</f>
        <v>0</v>
      </c>
      <c r="G154" t="b">
        <f>ISNUMBER(SEARCH("Esso", A154))</f>
        <v>0</v>
      </c>
      <c r="H154" t="b">
        <f>ISNUMBER(SEARCH("Caltex", A154))</f>
        <v>0</v>
      </c>
    </row>
    <row r="155" spans="1:8" x14ac:dyDescent="0.25">
      <c r="A155" t="s">
        <v>4238</v>
      </c>
      <c r="B155">
        <v>7.9846883999999996</v>
      </c>
      <c r="C155">
        <v>98.359786299999996</v>
      </c>
      <c r="D155" t="b">
        <f>ISNUMBER(SEARCH("PT",A155))</f>
        <v>0</v>
      </c>
      <c r="E155" t="b">
        <f>ISNUMBER(SEARCH("PTT", A155))</f>
        <v>0</v>
      </c>
      <c r="F155" t="b">
        <f>ISNUMBER(SEARCH("Shell", A155))</f>
        <v>0</v>
      </c>
      <c r="G155" t="b">
        <f>ISNUMBER(SEARCH("Esso", A155))</f>
        <v>0</v>
      </c>
      <c r="H155" t="b">
        <f>ISNUMBER(SEARCH("Caltex", A155))</f>
        <v>0</v>
      </c>
    </row>
    <row r="156" spans="1:8" x14ac:dyDescent="0.25">
      <c r="A156" t="s">
        <v>4237</v>
      </c>
      <c r="B156">
        <v>7.9847092999999996</v>
      </c>
      <c r="C156">
        <v>98.359796700000004</v>
      </c>
      <c r="D156" t="b">
        <f>ISNUMBER(SEARCH("PT",A156))</f>
        <v>0</v>
      </c>
      <c r="E156" t="b">
        <f>ISNUMBER(SEARCH("PTT", A156))</f>
        <v>0</v>
      </c>
      <c r="F156" t="b">
        <f>ISNUMBER(SEARCH("Shell", A156))</f>
        <v>0</v>
      </c>
      <c r="G156" t="b">
        <f>ISNUMBER(SEARCH("Esso", A156))</f>
        <v>0</v>
      </c>
      <c r="H156" t="b">
        <f>ISNUMBER(SEARCH("Caltex", A156))</f>
        <v>0</v>
      </c>
    </row>
    <row r="157" spans="1:8" x14ac:dyDescent="0.25">
      <c r="A157" t="s">
        <v>4324</v>
      </c>
      <c r="B157">
        <v>7.2010643999999999</v>
      </c>
      <c r="C157">
        <v>100.55249360000001</v>
      </c>
      <c r="D157" t="b">
        <f>ISNUMBER(SEARCH("PT",A157))</f>
        <v>0</v>
      </c>
      <c r="E157" t="b">
        <f>ISNUMBER(SEARCH("PTT", A157))</f>
        <v>0</v>
      </c>
      <c r="F157" t="b">
        <f>ISNUMBER(SEARCH("Shell", A157))</f>
        <v>0</v>
      </c>
      <c r="G157" t="b">
        <f>ISNUMBER(SEARCH("Esso", A157))</f>
        <v>0</v>
      </c>
      <c r="H157" t="b">
        <f>ISNUMBER(SEARCH("Caltex", A157))</f>
        <v>0</v>
      </c>
    </row>
    <row r="158" spans="1:8" x14ac:dyDescent="0.25">
      <c r="A158" t="s">
        <v>4025</v>
      </c>
      <c r="B158">
        <v>17.2975247</v>
      </c>
      <c r="C158">
        <v>98.183685199999999</v>
      </c>
      <c r="D158" t="b">
        <f>ISNUMBER(SEARCH("PT",A158))</f>
        <v>0</v>
      </c>
      <c r="E158" t="b">
        <f>ISNUMBER(SEARCH("PTT", A158))</f>
        <v>0</v>
      </c>
      <c r="F158" t="b">
        <f>ISNUMBER(SEARCH("Shell", A158))</f>
        <v>0</v>
      </c>
      <c r="G158" t="b">
        <f>ISNUMBER(SEARCH("Esso", A158))</f>
        <v>0</v>
      </c>
      <c r="H158" t="b">
        <f>ISNUMBER(SEARCH("Caltex", A158))</f>
        <v>0</v>
      </c>
    </row>
    <row r="159" spans="1:8" x14ac:dyDescent="0.25">
      <c r="A159" t="s">
        <v>4000</v>
      </c>
      <c r="B159">
        <v>19.733114</v>
      </c>
      <c r="C159">
        <v>98.962579000000005</v>
      </c>
      <c r="D159" t="b">
        <f>ISNUMBER(SEARCH("PT",A159))</f>
        <v>0</v>
      </c>
      <c r="E159" t="b">
        <f>ISNUMBER(SEARCH("PTT", A159))</f>
        <v>0</v>
      </c>
      <c r="F159" t="b">
        <f>ISNUMBER(SEARCH("Shell", A159))</f>
        <v>0</v>
      </c>
      <c r="G159" t="b">
        <f>ISNUMBER(SEARCH("Esso", A159))</f>
        <v>0</v>
      </c>
      <c r="H159" t="b">
        <f>ISNUMBER(SEARCH("Caltex", A159))</f>
        <v>0</v>
      </c>
    </row>
    <row r="160" spans="1:8" x14ac:dyDescent="0.25">
      <c r="A160" t="s">
        <v>4009</v>
      </c>
      <c r="B160">
        <v>19.5918378</v>
      </c>
      <c r="C160">
        <v>98.215791999999993</v>
      </c>
      <c r="D160" t="b">
        <f>ISNUMBER(SEARCH("PT",A160))</f>
        <v>0</v>
      </c>
      <c r="E160" t="b">
        <f>ISNUMBER(SEARCH("PTT", A160))</f>
        <v>0</v>
      </c>
      <c r="F160" t="b">
        <f>ISNUMBER(SEARCH("Shell", A160))</f>
        <v>0</v>
      </c>
      <c r="G160" t="b">
        <f>ISNUMBER(SEARCH("Esso", A160))</f>
        <v>0</v>
      </c>
      <c r="H160" t="b">
        <f>ISNUMBER(SEARCH("Caltex", A160))</f>
        <v>0</v>
      </c>
    </row>
    <row r="161" spans="1:8" x14ac:dyDescent="0.25">
      <c r="A161" t="s">
        <v>4009</v>
      </c>
      <c r="B161">
        <v>19.776173</v>
      </c>
      <c r="C161">
        <v>98.0415493</v>
      </c>
      <c r="D161" t="b">
        <f>ISNUMBER(SEARCH("PT",A161))</f>
        <v>0</v>
      </c>
      <c r="E161" t="b">
        <f>ISNUMBER(SEARCH("PTT", A161))</f>
        <v>0</v>
      </c>
      <c r="F161" t="b">
        <f>ISNUMBER(SEARCH("Shell", A161))</f>
        <v>0</v>
      </c>
      <c r="G161" t="b">
        <f>ISNUMBER(SEARCH("Esso", A161))</f>
        <v>0</v>
      </c>
      <c r="H161" t="b">
        <f>ISNUMBER(SEARCH("Caltex", A161))</f>
        <v>0</v>
      </c>
    </row>
    <row r="162" spans="1:8" x14ac:dyDescent="0.25">
      <c r="A162" t="s">
        <v>4009</v>
      </c>
      <c r="B162">
        <v>19.728016</v>
      </c>
      <c r="C162">
        <v>98.041954200000006</v>
      </c>
      <c r="D162" t="b">
        <f>ISNUMBER(SEARCH("PT",A162))</f>
        <v>0</v>
      </c>
      <c r="E162" t="b">
        <f>ISNUMBER(SEARCH("PTT", A162))</f>
        <v>0</v>
      </c>
      <c r="F162" t="b">
        <f>ISNUMBER(SEARCH("Shell", A162))</f>
        <v>0</v>
      </c>
      <c r="G162" t="b">
        <f>ISNUMBER(SEARCH("Esso", A162))</f>
        <v>0</v>
      </c>
      <c r="H162" t="b">
        <f>ISNUMBER(SEARCH("Caltex", A162))</f>
        <v>0</v>
      </c>
    </row>
    <row r="163" spans="1:8" x14ac:dyDescent="0.25">
      <c r="A163" t="s">
        <v>4009</v>
      </c>
      <c r="B163">
        <v>19.725766100000001</v>
      </c>
      <c r="C163">
        <v>98.042042600000002</v>
      </c>
      <c r="D163" t="b">
        <f>ISNUMBER(SEARCH("PT",A163))</f>
        <v>0</v>
      </c>
      <c r="E163" t="b">
        <f>ISNUMBER(SEARCH("PTT", A163))</f>
        <v>0</v>
      </c>
      <c r="F163" t="b">
        <f>ISNUMBER(SEARCH("Shell", A163))</f>
        <v>0</v>
      </c>
      <c r="G163" t="b">
        <f>ISNUMBER(SEARCH("Esso", A163))</f>
        <v>0</v>
      </c>
      <c r="H163" t="b">
        <f>ISNUMBER(SEARCH("Caltex", A163))</f>
        <v>0</v>
      </c>
    </row>
    <row r="164" spans="1:8" x14ac:dyDescent="0.25">
      <c r="A164" t="s">
        <v>4009</v>
      </c>
      <c r="B164">
        <v>19.6876268</v>
      </c>
      <c r="C164">
        <v>98.077436700000007</v>
      </c>
      <c r="D164" t="b">
        <f>ISNUMBER(SEARCH("PT",A164))</f>
        <v>0</v>
      </c>
      <c r="E164" t="b">
        <f>ISNUMBER(SEARCH("PTT", A164))</f>
        <v>0</v>
      </c>
      <c r="F164" t="b">
        <f>ISNUMBER(SEARCH("Shell", A164))</f>
        <v>0</v>
      </c>
      <c r="G164" t="b">
        <f>ISNUMBER(SEARCH("Esso", A164))</f>
        <v>0</v>
      </c>
      <c r="H164" t="b">
        <f>ISNUMBER(SEARCH("Caltex", A164))</f>
        <v>0</v>
      </c>
    </row>
    <row r="165" spans="1:8" x14ac:dyDescent="0.25">
      <c r="A165" t="s">
        <v>4009</v>
      </c>
      <c r="B165">
        <v>19.724216599999998</v>
      </c>
      <c r="C165">
        <v>98.041803200000004</v>
      </c>
      <c r="D165" t="b">
        <f>ISNUMBER(SEARCH("PT",A165))</f>
        <v>0</v>
      </c>
      <c r="E165" t="b">
        <f>ISNUMBER(SEARCH("PTT", A165))</f>
        <v>0</v>
      </c>
      <c r="F165" t="b">
        <f>ISNUMBER(SEARCH("Shell", A165))</f>
        <v>0</v>
      </c>
      <c r="G165" t="b">
        <f>ISNUMBER(SEARCH("Esso", A165))</f>
        <v>0</v>
      </c>
      <c r="H165" t="b">
        <f>ISNUMBER(SEARCH("Caltex", A165))</f>
        <v>0</v>
      </c>
    </row>
    <row r="166" spans="1:8" x14ac:dyDescent="0.25">
      <c r="A166" t="s">
        <v>4009</v>
      </c>
      <c r="B166">
        <v>19.561595100000002</v>
      </c>
      <c r="C166">
        <v>98.115649099999999</v>
      </c>
      <c r="D166" t="b">
        <f>ISNUMBER(SEARCH("PT",A166))</f>
        <v>0</v>
      </c>
      <c r="E166" t="b">
        <f>ISNUMBER(SEARCH("PTT", A166))</f>
        <v>0</v>
      </c>
      <c r="F166" t="b">
        <f>ISNUMBER(SEARCH("Shell", A166))</f>
        <v>0</v>
      </c>
      <c r="G166" t="b">
        <f>ISNUMBER(SEARCH("Esso", A166))</f>
        <v>0</v>
      </c>
      <c r="H166" t="b">
        <f>ISNUMBER(SEARCH("Caltex", A166))</f>
        <v>0</v>
      </c>
    </row>
    <row r="167" spans="1:8" x14ac:dyDescent="0.25">
      <c r="A167" t="s">
        <v>4009</v>
      </c>
      <c r="B167">
        <v>19.6253712</v>
      </c>
      <c r="C167">
        <v>98.102581999999998</v>
      </c>
      <c r="D167" t="b">
        <f>ISNUMBER(SEARCH("PT",A167))</f>
        <v>0</v>
      </c>
      <c r="E167" t="b">
        <f>ISNUMBER(SEARCH("PTT", A167))</f>
        <v>0</v>
      </c>
      <c r="F167" t="b">
        <f>ISNUMBER(SEARCH("Shell", A167))</f>
        <v>0</v>
      </c>
      <c r="G167" t="b">
        <f>ISNUMBER(SEARCH("Esso", A167))</f>
        <v>0</v>
      </c>
      <c r="H167" t="b">
        <f>ISNUMBER(SEARCH("Caltex", A167))</f>
        <v>0</v>
      </c>
    </row>
    <row r="168" spans="1:8" x14ac:dyDescent="0.25">
      <c r="A168" t="s">
        <v>3997</v>
      </c>
      <c r="B168">
        <v>19.4060737</v>
      </c>
      <c r="C168">
        <v>98.959669599999998</v>
      </c>
      <c r="D168" t="b">
        <f>ISNUMBER(SEARCH("PT",A168))</f>
        <v>0</v>
      </c>
      <c r="E168" t="b">
        <f>ISNUMBER(SEARCH("PTT", A168))</f>
        <v>0</v>
      </c>
      <c r="F168" t="b">
        <f>ISNUMBER(SEARCH("Shell", A168))</f>
        <v>0</v>
      </c>
      <c r="G168" t="b">
        <f>ISNUMBER(SEARCH("Esso", A168))</f>
        <v>0</v>
      </c>
      <c r="H168" t="b">
        <f>ISNUMBER(SEARCH("Caltex", A168))</f>
        <v>0</v>
      </c>
    </row>
    <row r="169" spans="1:8" x14ac:dyDescent="0.25">
      <c r="A169" t="s">
        <v>3898</v>
      </c>
      <c r="B169">
        <v>19.541985</v>
      </c>
      <c r="C169">
        <v>101.14419359999999</v>
      </c>
      <c r="D169" t="b">
        <f>ISNUMBER(SEARCH("PT",A169))</f>
        <v>0</v>
      </c>
      <c r="E169" t="b">
        <f>ISNUMBER(SEARCH("PTT", A169))</f>
        <v>0</v>
      </c>
      <c r="F169" t="b">
        <f>ISNUMBER(SEARCH("Shell", A169))</f>
        <v>0</v>
      </c>
      <c r="G169" t="b">
        <f>ISNUMBER(SEARCH("Esso", A169))</f>
        <v>0</v>
      </c>
      <c r="H169" t="b">
        <f>ISNUMBER(SEARCH("Caltex", A169))</f>
        <v>0</v>
      </c>
    </row>
    <row r="170" spans="1:8" x14ac:dyDescent="0.25">
      <c r="A170" t="s">
        <v>3938</v>
      </c>
      <c r="B170">
        <v>20.2632464</v>
      </c>
      <c r="C170">
        <v>100.40740750000001</v>
      </c>
      <c r="D170" t="b">
        <f>ISNUMBER(SEARCH("PT",A170))</f>
        <v>0</v>
      </c>
      <c r="E170" t="b">
        <f>ISNUMBER(SEARCH("PTT", A170))</f>
        <v>0</v>
      </c>
      <c r="F170" t="b">
        <f>ISNUMBER(SEARCH("Shell", A170))</f>
        <v>0</v>
      </c>
      <c r="G170" t="b">
        <f>ISNUMBER(SEARCH("Esso", A170))</f>
        <v>0</v>
      </c>
      <c r="H170" t="b">
        <f>ISNUMBER(SEARCH("Caltex", A170))</f>
        <v>0</v>
      </c>
    </row>
    <row r="171" spans="1:8" x14ac:dyDescent="0.25">
      <c r="A171" t="s">
        <v>4367</v>
      </c>
      <c r="B171">
        <v>13.070210299999999</v>
      </c>
      <c r="C171">
        <v>100.96265649999999</v>
      </c>
      <c r="D171" t="b">
        <f>ISNUMBER(SEARCH("PT",A171))</f>
        <v>0</v>
      </c>
      <c r="E171" t="b">
        <f>ISNUMBER(SEARCH("PTT", A171))</f>
        <v>0</v>
      </c>
      <c r="F171" t="b">
        <f>ISNUMBER(SEARCH("Shell", A171))</f>
        <v>0</v>
      </c>
      <c r="G171" t="b">
        <f>ISNUMBER(SEARCH("Esso", A171))</f>
        <v>0</v>
      </c>
      <c r="H171" t="b">
        <f>ISNUMBER(SEARCH("Caltex", A171))</f>
        <v>0</v>
      </c>
    </row>
    <row r="172" spans="1:8" x14ac:dyDescent="0.25">
      <c r="A172" t="s">
        <v>4053</v>
      </c>
      <c r="B172">
        <v>16.7070896</v>
      </c>
      <c r="C172">
        <v>98.574698499999997</v>
      </c>
      <c r="D172" t="b">
        <f>ISNUMBER(SEARCH("PT",A172))</f>
        <v>0</v>
      </c>
      <c r="E172" t="b">
        <f>ISNUMBER(SEARCH("PTT", A172))</f>
        <v>0</v>
      </c>
      <c r="F172" t="b">
        <f>ISNUMBER(SEARCH("Shell", A172))</f>
        <v>0</v>
      </c>
      <c r="G172" t="b">
        <f>ISNUMBER(SEARCH("Esso", A172))</f>
        <v>0</v>
      </c>
      <c r="H172" t="b">
        <f>ISNUMBER(SEARCH("Caltex", A172))</f>
        <v>0</v>
      </c>
    </row>
    <row r="173" spans="1:8" x14ac:dyDescent="0.25">
      <c r="A173" t="s">
        <v>3853</v>
      </c>
      <c r="B173">
        <v>17.8868103</v>
      </c>
      <c r="C173">
        <v>101.70965940000001</v>
      </c>
      <c r="D173" t="b">
        <f>ISNUMBER(SEARCH("PT",A173))</f>
        <v>0</v>
      </c>
      <c r="E173" t="b">
        <f>ISNUMBER(SEARCH("PTT", A173))</f>
        <v>0</v>
      </c>
      <c r="F173" t="b">
        <f>ISNUMBER(SEARCH("Shell", A173))</f>
        <v>0</v>
      </c>
      <c r="G173" t="b">
        <f>ISNUMBER(SEARCH("Esso", A173))</f>
        <v>0</v>
      </c>
      <c r="H173" t="b">
        <f>ISNUMBER(SEARCH("Caltex", A173))</f>
        <v>0</v>
      </c>
    </row>
    <row r="174" spans="1:8" x14ac:dyDescent="0.25">
      <c r="A174" t="s">
        <v>4264</v>
      </c>
      <c r="B174">
        <v>7.8283031999999997</v>
      </c>
      <c r="C174">
        <v>98.301826599999998</v>
      </c>
      <c r="D174" t="b">
        <f>ISNUMBER(SEARCH("PT",A174))</f>
        <v>0</v>
      </c>
      <c r="E174" t="b">
        <f>ISNUMBER(SEARCH("PTT", A174))</f>
        <v>0</v>
      </c>
      <c r="F174" t="b">
        <f>ISNUMBER(SEARCH("Shell", A174))</f>
        <v>0</v>
      </c>
      <c r="G174" t="b">
        <f>ISNUMBER(SEARCH("Esso", A174))</f>
        <v>0</v>
      </c>
      <c r="H174" t="b">
        <f>ISNUMBER(SEARCH("Caltex", A174))</f>
        <v>0</v>
      </c>
    </row>
    <row r="175" spans="1:8" x14ac:dyDescent="0.25">
      <c r="A175" t="s">
        <v>3871</v>
      </c>
      <c r="B175">
        <v>17.4720902</v>
      </c>
      <c r="C175">
        <v>101.0673338</v>
      </c>
      <c r="D175" t="b">
        <f>ISNUMBER(SEARCH("PT",A175))</f>
        <v>0</v>
      </c>
      <c r="E175" t="b">
        <f>ISNUMBER(SEARCH("PTT", A175))</f>
        <v>0</v>
      </c>
      <c r="F175" t="b">
        <f>ISNUMBER(SEARCH("Shell", A175))</f>
        <v>0</v>
      </c>
      <c r="G175" t="b">
        <f>ISNUMBER(SEARCH("Esso", A175))</f>
        <v>0</v>
      </c>
      <c r="H175" t="b">
        <f>ISNUMBER(SEARCH("Caltex", A175))</f>
        <v>0</v>
      </c>
    </row>
    <row r="176" spans="1:8" x14ac:dyDescent="0.25">
      <c r="A176" t="s">
        <v>4065</v>
      </c>
      <c r="B176">
        <v>16.475242699999999</v>
      </c>
      <c r="C176">
        <v>98.835796900000005</v>
      </c>
      <c r="D176" t="b">
        <f>ISNUMBER(SEARCH("PT",A176))</f>
        <v>0</v>
      </c>
      <c r="E176" t="b">
        <f>ISNUMBER(SEARCH("PTT", A176))</f>
        <v>0</v>
      </c>
      <c r="F176" t="b">
        <f>ISNUMBER(SEARCH("Shell", A176))</f>
        <v>0</v>
      </c>
      <c r="G176" t="b">
        <f>ISNUMBER(SEARCH("Esso", A176))</f>
        <v>0</v>
      </c>
      <c r="H176" t="b">
        <f>ISNUMBER(SEARCH("Caltex", A176))</f>
        <v>0</v>
      </c>
    </row>
    <row r="177" spans="1:8" x14ac:dyDescent="0.25">
      <c r="A177" t="s">
        <v>4110</v>
      </c>
      <c r="B177">
        <v>13.5448387</v>
      </c>
      <c r="C177">
        <v>99.359528400000002</v>
      </c>
      <c r="D177" t="b">
        <f>ISNUMBER(SEARCH("PT",A177))</f>
        <v>0</v>
      </c>
      <c r="E177" t="b">
        <f>ISNUMBER(SEARCH("PTT", A177))</f>
        <v>0</v>
      </c>
      <c r="F177" t="b">
        <f>ISNUMBER(SEARCH("Shell", A177))</f>
        <v>0</v>
      </c>
      <c r="G177" t="b">
        <f>ISNUMBER(SEARCH("Esso", A177))</f>
        <v>0</v>
      </c>
      <c r="H177" t="b">
        <f>ISNUMBER(SEARCH("Caltex", A177))</f>
        <v>0</v>
      </c>
    </row>
    <row r="178" spans="1:8" x14ac:dyDescent="0.25">
      <c r="A178" t="s">
        <v>4306</v>
      </c>
      <c r="B178">
        <v>8.4299228999999993</v>
      </c>
      <c r="C178">
        <v>98.508059500000002</v>
      </c>
      <c r="D178" t="b">
        <f>ISNUMBER(SEARCH("PT",A178))</f>
        <v>0</v>
      </c>
      <c r="E178" t="b">
        <f>ISNUMBER(SEARCH("PTT", A178))</f>
        <v>0</v>
      </c>
      <c r="F178" t="b">
        <f>ISNUMBER(SEARCH("Shell", A178))</f>
        <v>0</v>
      </c>
      <c r="G178" t="b">
        <f>ISNUMBER(SEARCH("Esso", A178))</f>
        <v>0</v>
      </c>
      <c r="H178" t="b">
        <f>ISNUMBER(SEARCH("Caltex", A178))</f>
        <v>0</v>
      </c>
    </row>
    <row r="179" spans="1:8" x14ac:dyDescent="0.25">
      <c r="A179" t="s">
        <v>4116</v>
      </c>
      <c r="B179">
        <v>13.586295399999999</v>
      </c>
      <c r="C179">
        <v>99.225960499999999</v>
      </c>
      <c r="D179" t="b">
        <f>ISNUMBER(SEARCH("PT",A179))</f>
        <v>0</v>
      </c>
      <c r="E179" t="b">
        <f>ISNUMBER(SEARCH("PTT", A179))</f>
        <v>0</v>
      </c>
      <c r="F179" t="b">
        <f>ISNUMBER(SEARCH("Shell", A179))</f>
        <v>0</v>
      </c>
      <c r="G179" t="b">
        <f>ISNUMBER(SEARCH("Esso", A179))</f>
        <v>0</v>
      </c>
      <c r="H179" t="b">
        <f>ISNUMBER(SEARCH("Caltex", A179))</f>
        <v>0</v>
      </c>
    </row>
    <row r="180" spans="1:8" x14ac:dyDescent="0.25">
      <c r="A180" t="s">
        <v>4278</v>
      </c>
      <c r="B180">
        <v>7.8951798000000002</v>
      </c>
      <c r="C180">
        <v>98.302079300000003</v>
      </c>
      <c r="D180" t="b">
        <f>ISNUMBER(SEARCH("PT",A180))</f>
        <v>0</v>
      </c>
      <c r="E180" t="b">
        <f>ISNUMBER(SEARCH("PTT", A180))</f>
        <v>0</v>
      </c>
      <c r="F180" t="b">
        <f>ISNUMBER(SEARCH("Shell", A180))</f>
        <v>0</v>
      </c>
      <c r="G180" t="b">
        <f>ISNUMBER(SEARCH("Esso", A180))</f>
        <v>0</v>
      </c>
      <c r="H180" t="b">
        <f>ISNUMBER(SEARCH("Caltex", A180))</f>
        <v>0</v>
      </c>
    </row>
    <row r="181" spans="1:8" x14ac:dyDescent="0.25">
      <c r="A181" t="s">
        <v>4278</v>
      </c>
      <c r="B181">
        <v>7.8951798000000002</v>
      </c>
      <c r="C181">
        <v>98.302079300000003</v>
      </c>
      <c r="D181" t="b">
        <f>ISNUMBER(SEARCH("PT",A181))</f>
        <v>0</v>
      </c>
      <c r="E181" t="b">
        <f>ISNUMBER(SEARCH("PTT", A181))</f>
        <v>0</v>
      </c>
      <c r="F181" t="b">
        <f>ISNUMBER(SEARCH("Shell", A181))</f>
        <v>0</v>
      </c>
      <c r="G181" t="b">
        <f>ISNUMBER(SEARCH("Esso", A181))</f>
        <v>0</v>
      </c>
      <c r="H181" t="b">
        <f>ISNUMBER(SEARCH("Caltex", A181))</f>
        <v>0</v>
      </c>
    </row>
    <row r="182" spans="1:8" x14ac:dyDescent="0.25">
      <c r="A182" t="s">
        <v>4365</v>
      </c>
      <c r="B182">
        <v>13.2966032</v>
      </c>
      <c r="C182">
        <v>100.9207672</v>
      </c>
      <c r="D182" t="b">
        <f>ISNUMBER(SEARCH("PT",A182))</f>
        <v>0</v>
      </c>
      <c r="E182" t="b">
        <f>ISNUMBER(SEARCH("PTT", A182))</f>
        <v>0</v>
      </c>
      <c r="F182" t="b">
        <f>ISNUMBER(SEARCH("Shell", A182))</f>
        <v>0</v>
      </c>
      <c r="G182" t="b">
        <f>ISNUMBER(SEARCH("Esso", A182))</f>
        <v>0</v>
      </c>
      <c r="H182" t="b">
        <f>ISNUMBER(SEARCH("Caltex", A182))</f>
        <v>0</v>
      </c>
    </row>
    <row r="183" spans="1:8" x14ac:dyDescent="0.25">
      <c r="A183" t="s">
        <v>4291</v>
      </c>
      <c r="B183">
        <v>8.2628679999999992</v>
      </c>
      <c r="C183">
        <v>98.806675999999996</v>
      </c>
      <c r="D183" t="b">
        <f>ISNUMBER(SEARCH("PT",A183))</f>
        <v>0</v>
      </c>
      <c r="E183" t="b">
        <f>ISNUMBER(SEARCH("PTT", A183))</f>
        <v>0</v>
      </c>
      <c r="F183" t="b">
        <f>ISNUMBER(SEARCH("Shell", A183))</f>
        <v>0</v>
      </c>
      <c r="G183" t="b">
        <f>ISNUMBER(SEARCH("Esso", A183))</f>
        <v>0</v>
      </c>
      <c r="H183" t="b">
        <f>ISNUMBER(SEARCH("Caltex", A183))</f>
        <v>0</v>
      </c>
    </row>
    <row r="184" spans="1:8" x14ac:dyDescent="0.25">
      <c r="A184" t="s">
        <v>3994</v>
      </c>
      <c r="B184">
        <v>19.736626999999999</v>
      </c>
      <c r="C184">
        <v>99.142775999999998</v>
      </c>
      <c r="D184" t="b">
        <f>ISNUMBER(SEARCH("PT",A184))</f>
        <v>0</v>
      </c>
      <c r="E184" t="b">
        <f>ISNUMBER(SEARCH("PTT", A184))</f>
        <v>0</v>
      </c>
      <c r="F184" t="b">
        <f>ISNUMBER(SEARCH("Shell", A184))</f>
        <v>0</v>
      </c>
      <c r="G184" t="b">
        <f>ISNUMBER(SEARCH("Esso", A184))</f>
        <v>0</v>
      </c>
      <c r="H184" t="b">
        <f>ISNUMBER(SEARCH("Caltex", A184))</f>
        <v>0</v>
      </c>
    </row>
    <row r="185" spans="1:8" x14ac:dyDescent="0.25">
      <c r="A185" t="s">
        <v>4121</v>
      </c>
      <c r="B185">
        <v>12.378657</v>
      </c>
      <c r="C185">
        <v>102.376825</v>
      </c>
      <c r="D185" t="b">
        <f>ISNUMBER(SEARCH("PT",A185))</f>
        <v>0</v>
      </c>
      <c r="E185" t="b">
        <f>ISNUMBER(SEARCH("PTT", A185))</f>
        <v>0</v>
      </c>
      <c r="F185" t="b">
        <f>ISNUMBER(SEARCH("Shell", A185))</f>
        <v>0</v>
      </c>
      <c r="G185" t="b">
        <f>ISNUMBER(SEARCH("Esso", A185))</f>
        <v>0</v>
      </c>
      <c r="H185" t="b">
        <f>ISNUMBER(SEARCH("Caltex", A185))</f>
        <v>0</v>
      </c>
    </row>
    <row r="186" spans="1:8" x14ac:dyDescent="0.25">
      <c r="A186" t="s">
        <v>3840</v>
      </c>
      <c r="B186">
        <v>17.897416</v>
      </c>
      <c r="C186">
        <v>101.67373600000001</v>
      </c>
      <c r="D186" t="b">
        <f>ISNUMBER(SEARCH("PT",A186))</f>
        <v>0</v>
      </c>
      <c r="E186" t="b">
        <f>ISNUMBER(SEARCH("PTT", A186))</f>
        <v>0</v>
      </c>
      <c r="F186" t="b">
        <f>ISNUMBER(SEARCH("Shell", A186))</f>
        <v>0</v>
      </c>
      <c r="G186" t="b">
        <f>ISNUMBER(SEARCH("Esso", A186))</f>
        <v>0</v>
      </c>
      <c r="H186" t="b">
        <f>ISNUMBER(SEARCH("Caltex", A186))</f>
        <v>0</v>
      </c>
    </row>
    <row r="187" spans="1:8" x14ac:dyDescent="0.25">
      <c r="A187" t="s">
        <v>4140</v>
      </c>
      <c r="B187">
        <v>9.5689489999999999</v>
      </c>
      <c r="C187">
        <v>100.077102</v>
      </c>
      <c r="D187" t="b">
        <f>ISNUMBER(SEARCH("PT",A187))</f>
        <v>0</v>
      </c>
      <c r="E187" t="b">
        <f>ISNUMBER(SEARCH("PTT", A187))</f>
        <v>0</v>
      </c>
      <c r="F187" t="b">
        <f>ISNUMBER(SEARCH("Shell", A187))</f>
        <v>0</v>
      </c>
      <c r="G187" t="b">
        <f>ISNUMBER(SEARCH("Esso", A187))</f>
        <v>0</v>
      </c>
      <c r="H187" t="b">
        <f>ISNUMBER(SEARCH("Caltex", A187))</f>
        <v>0</v>
      </c>
    </row>
    <row r="188" spans="1:8" x14ac:dyDescent="0.25">
      <c r="A188" t="s">
        <v>4317</v>
      </c>
      <c r="B188">
        <v>7.72872</v>
      </c>
      <c r="C188">
        <v>99.323454999999996</v>
      </c>
      <c r="D188" t="b">
        <f>ISNUMBER(SEARCH("PT",A188))</f>
        <v>0</v>
      </c>
      <c r="E188" t="b">
        <f>ISNUMBER(SEARCH("PTT", A188))</f>
        <v>0</v>
      </c>
      <c r="F188" t="b">
        <f>ISNUMBER(SEARCH("Shell", A188))</f>
        <v>0</v>
      </c>
      <c r="G188" t="b">
        <f>ISNUMBER(SEARCH("Esso", A188))</f>
        <v>0</v>
      </c>
      <c r="H188" t="b">
        <f>ISNUMBER(SEARCH("Caltex", A188))</f>
        <v>0</v>
      </c>
    </row>
    <row r="189" spans="1:8" x14ac:dyDescent="0.25">
      <c r="A189" t="s">
        <v>4028</v>
      </c>
      <c r="B189">
        <v>17.002890000000001</v>
      </c>
      <c r="C189">
        <v>98.525980000000004</v>
      </c>
      <c r="D189" t="b">
        <f>ISNUMBER(SEARCH("PT",A189))</f>
        <v>0</v>
      </c>
      <c r="E189" t="b">
        <f>ISNUMBER(SEARCH("PTT", A189))</f>
        <v>0</v>
      </c>
      <c r="F189" t="b">
        <f>ISNUMBER(SEARCH("Shell", A189))</f>
        <v>0</v>
      </c>
      <c r="G189" t="b">
        <f>ISNUMBER(SEARCH("Esso", A189))</f>
        <v>0</v>
      </c>
      <c r="H189" t="b">
        <f>ISNUMBER(SEARCH("Caltex", A189))</f>
        <v>0</v>
      </c>
    </row>
    <row r="190" spans="1:8" x14ac:dyDescent="0.25">
      <c r="A190" t="s">
        <v>4167</v>
      </c>
      <c r="B190">
        <v>12.135191000000001</v>
      </c>
      <c r="C190">
        <v>102.689747</v>
      </c>
      <c r="D190" t="b">
        <f>ISNUMBER(SEARCH("PT",A190))</f>
        <v>0</v>
      </c>
      <c r="E190" t="b">
        <f>ISNUMBER(SEARCH("PTT", A190))</f>
        <v>0</v>
      </c>
      <c r="F190" t="b">
        <f>ISNUMBER(SEARCH("Shell", A190))</f>
        <v>0</v>
      </c>
      <c r="G190" t="b">
        <f>ISNUMBER(SEARCH("Esso", A190))</f>
        <v>0</v>
      </c>
      <c r="H190" t="b">
        <f>ISNUMBER(SEARCH("Caltex", A190))</f>
        <v>0</v>
      </c>
    </row>
    <row r="191" spans="1:8" x14ac:dyDescent="0.25">
      <c r="A191" t="s">
        <v>3900</v>
      </c>
      <c r="B191">
        <v>19.180999100000001</v>
      </c>
      <c r="C191">
        <v>100.890269</v>
      </c>
      <c r="D191" t="b">
        <f>ISNUMBER(SEARCH("PT",A191))</f>
        <v>0</v>
      </c>
      <c r="E191" t="b">
        <f>ISNUMBER(SEARCH("PTT", A191))</f>
        <v>0</v>
      </c>
      <c r="F191" t="b">
        <f>ISNUMBER(SEARCH("Shell", A191))</f>
        <v>0</v>
      </c>
      <c r="G191" t="b">
        <f>ISNUMBER(SEARCH("Esso", A191))</f>
        <v>0</v>
      </c>
      <c r="H191" t="b">
        <f>ISNUMBER(SEARCH("Caltex", A191))</f>
        <v>0</v>
      </c>
    </row>
    <row r="192" spans="1:8" x14ac:dyDescent="0.25">
      <c r="A192" t="s">
        <v>4316</v>
      </c>
      <c r="B192">
        <v>7.6611979999999997</v>
      </c>
      <c r="C192">
        <v>99.321374000000006</v>
      </c>
      <c r="D192" t="b">
        <f>ISNUMBER(SEARCH("PT",A192))</f>
        <v>0</v>
      </c>
      <c r="E192" t="b">
        <f>ISNUMBER(SEARCH("PTT", A192))</f>
        <v>0</v>
      </c>
      <c r="F192" t="b">
        <f>ISNUMBER(SEARCH("Shell", A192))</f>
        <v>0</v>
      </c>
      <c r="G192" t="b">
        <f>ISNUMBER(SEARCH("Esso", A192))</f>
        <v>0</v>
      </c>
      <c r="H192" t="b">
        <f>ISNUMBER(SEARCH("Caltex", A192))</f>
        <v>0</v>
      </c>
    </row>
    <row r="193" spans="1:8" x14ac:dyDescent="0.25">
      <c r="A193" t="s">
        <v>4156</v>
      </c>
      <c r="B193">
        <v>12.179122</v>
      </c>
      <c r="C193">
        <v>102.40509400000001</v>
      </c>
      <c r="D193" t="b">
        <f>ISNUMBER(SEARCH("PT",A193))</f>
        <v>0</v>
      </c>
      <c r="E193" t="b">
        <f>ISNUMBER(SEARCH("PTT", A193))</f>
        <v>0</v>
      </c>
      <c r="F193" t="b">
        <f>ISNUMBER(SEARCH("Shell", A193))</f>
        <v>0</v>
      </c>
      <c r="G193" t="b">
        <f>ISNUMBER(SEARCH("Esso", A193))</f>
        <v>0</v>
      </c>
      <c r="H193" t="b">
        <f>ISNUMBER(SEARCH("Caltex", A193))</f>
        <v>0</v>
      </c>
    </row>
    <row r="194" spans="1:8" x14ac:dyDescent="0.25">
      <c r="A194" t="s">
        <v>3912</v>
      </c>
      <c r="B194">
        <v>19.675412900000001</v>
      </c>
      <c r="C194">
        <v>100.2557901</v>
      </c>
      <c r="D194" t="b">
        <f>ISNUMBER(SEARCH("PT",A194))</f>
        <v>0</v>
      </c>
      <c r="E194" t="b">
        <f>ISNUMBER(SEARCH("PTT", A194))</f>
        <v>0</v>
      </c>
      <c r="F194" t="b">
        <f>ISNUMBER(SEARCH("Shell", A194))</f>
        <v>0</v>
      </c>
      <c r="G194" t="b">
        <f>ISNUMBER(SEARCH("Esso", A194))</f>
        <v>0</v>
      </c>
      <c r="H194" t="b">
        <f>ISNUMBER(SEARCH("Caltex", A194))</f>
        <v>0</v>
      </c>
    </row>
    <row r="195" spans="1:8" x14ac:dyDescent="0.25">
      <c r="A195" t="s">
        <v>3827</v>
      </c>
      <c r="B195">
        <v>18.063054000000001</v>
      </c>
      <c r="C195">
        <v>102.267448</v>
      </c>
      <c r="D195" t="b">
        <f>ISNUMBER(SEARCH("PT",A195))</f>
        <v>0</v>
      </c>
      <c r="E195" t="b">
        <f>ISNUMBER(SEARCH("PTT", A195))</f>
        <v>0</v>
      </c>
      <c r="F195" t="b">
        <f>ISNUMBER(SEARCH("Shell", A195))</f>
        <v>0</v>
      </c>
      <c r="G195" t="b">
        <f>ISNUMBER(SEARCH("Esso", A195))</f>
        <v>0</v>
      </c>
      <c r="H195" t="b">
        <f>ISNUMBER(SEARCH("Caltex", A195))</f>
        <v>0</v>
      </c>
    </row>
    <row r="196" spans="1:8" x14ac:dyDescent="0.25">
      <c r="A196" t="s">
        <v>4321</v>
      </c>
      <c r="B196">
        <v>7.6642729999999997</v>
      </c>
      <c r="C196">
        <v>99.466192000000007</v>
      </c>
      <c r="D196" t="b">
        <f>ISNUMBER(SEARCH("PT",A196))</f>
        <v>0</v>
      </c>
      <c r="E196" t="b">
        <f>ISNUMBER(SEARCH("PTT", A196))</f>
        <v>0</v>
      </c>
      <c r="F196" t="b">
        <f>ISNUMBER(SEARCH("Shell", A196))</f>
        <v>0</v>
      </c>
      <c r="G196" t="b">
        <f>ISNUMBER(SEARCH("Esso", A196))</f>
        <v>0</v>
      </c>
      <c r="H196" t="b">
        <f>ISNUMBER(SEARCH("Caltex", A196))</f>
        <v>0</v>
      </c>
    </row>
    <row r="197" spans="1:8" x14ac:dyDescent="0.25">
      <c r="A197" t="s">
        <v>3951</v>
      </c>
      <c r="B197">
        <v>20.3653312</v>
      </c>
      <c r="C197">
        <v>99.959741300000005</v>
      </c>
      <c r="D197" t="b">
        <f>ISNUMBER(SEARCH("PT",A197))</f>
        <v>0</v>
      </c>
      <c r="E197" t="b">
        <f>ISNUMBER(SEARCH("PTT", A197))</f>
        <v>0</v>
      </c>
      <c r="F197" t="b">
        <f>ISNUMBER(SEARCH("Shell", A197))</f>
        <v>0</v>
      </c>
      <c r="G197" t="b">
        <f>ISNUMBER(SEARCH("Esso", A197))</f>
        <v>0</v>
      </c>
      <c r="H197" t="b">
        <f>ISNUMBER(SEARCH("Caltex", A197))</f>
        <v>0</v>
      </c>
    </row>
    <row r="198" spans="1:8" x14ac:dyDescent="0.25">
      <c r="A198" t="s">
        <v>3965</v>
      </c>
      <c r="B198">
        <v>20.42475</v>
      </c>
      <c r="C198">
        <v>99.883446000000006</v>
      </c>
      <c r="D198" t="b">
        <f>ISNUMBER(SEARCH("PT",A198))</f>
        <v>0</v>
      </c>
      <c r="E198" t="b">
        <f>ISNUMBER(SEARCH("PTT", A198))</f>
        <v>0</v>
      </c>
      <c r="F198" t="b">
        <f>ISNUMBER(SEARCH("Shell", A198))</f>
        <v>0</v>
      </c>
      <c r="G198" t="b">
        <f>ISNUMBER(SEARCH("Esso", A198))</f>
        <v>0</v>
      </c>
      <c r="H198" t="b">
        <f>ISNUMBER(SEARCH("Caltex", A198))</f>
        <v>0</v>
      </c>
    </row>
    <row r="199" spans="1:8" x14ac:dyDescent="0.25">
      <c r="A199" t="s">
        <v>4032</v>
      </c>
      <c r="B199">
        <v>16.706716</v>
      </c>
      <c r="C199">
        <v>98.548682999999997</v>
      </c>
      <c r="D199" t="b">
        <f>ISNUMBER(SEARCH("PT",A199))</f>
        <v>0</v>
      </c>
      <c r="E199" t="b">
        <f>ISNUMBER(SEARCH("PTT", A199))</f>
        <v>0</v>
      </c>
      <c r="F199" t="b">
        <f>ISNUMBER(SEARCH("Shell", A199))</f>
        <v>0</v>
      </c>
      <c r="G199" t="b">
        <f>ISNUMBER(SEARCH("Esso", A199))</f>
        <v>0</v>
      </c>
      <c r="H199" t="b">
        <f>ISNUMBER(SEARCH("Caltex", A199))</f>
        <v>0</v>
      </c>
    </row>
    <row r="200" spans="1:8" x14ac:dyDescent="0.25">
      <c r="A200" t="s">
        <v>3974</v>
      </c>
      <c r="B200">
        <v>20.166029999999999</v>
      </c>
      <c r="C200">
        <v>99.867773999999997</v>
      </c>
      <c r="D200" t="b">
        <f>ISNUMBER(SEARCH("PT",A200))</f>
        <v>0</v>
      </c>
      <c r="E200" t="b">
        <f>ISNUMBER(SEARCH("PTT", A200))</f>
        <v>0</v>
      </c>
      <c r="F200" t="b">
        <f>ISNUMBER(SEARCH("Shell", A200))</f>
        <v>0</v>
      </c>
      <c r="G200" t="b">
        <f>ISNUMBER(SEARCH("Esso", A200))</f>
        <v>0</v>
      </c>
      <c r="H200" t="b">
        <f>ISNUMBER(SEARCH("Caltex", A200))</f>
        <v>0</v>
      </c>
    </row>
    <row r="201" spans="1:8" x14ac:dyDescent="0.25">
      <c r="A201" t="s">
        <v>3896</v>
      </c>
      <c r="B201">
        <v>18.7811317</v>
      </c>
      <c r="C201">
        <v>100.7490123</v>
      </c>
      <c r="D201" t="b">
        <f>ISNUMBER(SEARCH("PT",A201))</f>
        <v>0</v>
      </c>
      <c r="E201" t="b">
        <f>ISNUMBER(SEARCH("PTT", A201))</f>
        <v>0</v>
      </c>
      <c r="F201" t="b">
        <f>ISNUMBER(SEARCH("Shell", A201))</f>
        <v>0</v>
      </c>
      <c r="G201" t="b">
        <f>ISNUMBER(SEARCH("Esso", A201))</f>
        <v>0</v>
      </c>
      <c r="H201" t="b">
        <f>ISNUMBER(SEARCH("Caltex", A201))</f>
        <v>0</v>
      </c>
    </row>
    <row r="202" spans="1:8" x14ac:dyDescent="0.25">
      <c r="A202" t="s">
        <v>3922</v>
      </c>
      <c r="B202">
        <v>19.690196400000001</v>
      </c>
      <c r="C202">
        <v>100.1792258</v>
      </c>
      <c r="D202" t="b">
        <f>ISNUMBER(SEARCH("PT",A202))</f>
        <v>0</v>
      </c>
      <c r="E202" t="b">
        <f>ISNUMBER(SEARCH("PTT", A202))</f>
        <v>0</v>
      </c>
      <c r="F202" t="b">
        <f>ISNUMBER(SEARCH("Shell", A202))</f>
        <v>0</v>
      </c>
      <c r="G202" t="b">
        <f>ISNUMBER(SEARCH("Esso", A202))</f>
        <v>0</v>
      </c>
      <c r="H202" t="b">
        <f>ISNUMBER(SEARCH("Caltex", A202))</f>
        <v>0</v>
      </c>
    </row>
    <row r="203" spans="1:8" x14ac:dyDescent="0.25">
      <c r="A203" t="s">
        <v>4126</v>
      </c>
      <c r="B203">
        <v>12.463347000000001</v>
      </c>
      <c r="C203">
        <v>102.224301</v>
      </c>
      <c r="D203" t="b">
        <f>ISNUMBER(SEARCH("PT",A203))</f>
        <v>0</v>
      </c>
      <c r="E203" t="b">
        <f>ISNUMBER(SEARCH("PTT", A203))</f>
        <v>0</v>
      </c>
      <c r="F203" t="b">
        <f>ISNUMBER(SEARCH("Shell", A203))</f>
        <v>0</v>
      </c>
      <c r="G203" t="b">
        <f>ISNUMBER(SEARCH("Esso", A203))</f>
        <v>0</v>
      </c>
      <c r="H203" t="b">
        <f>ISNUMBER(SEARCH("Caltex", A203))</f>
        <v>0</v>
      </c>
    </row>
    <row r="204" spans="1:8" x14ac:dyDescent="0.25">
      <c r="A204" t="s">
        <v>3865</v>
      </c>
      <c r="B204">
        <v>17.457257999999999</v>
      </c>
      <c r="C204">
        <v>101.369478</v>
      </c>
      <c r="D204" t="b">
        <f>ISNUMBER(SEARCH("PT",A204))</f>
        <v>0</v>
      </c>
      <c r="E204" t="b">
        <f>ISNUMBER(SEARCH("PTT", A204))</f>
        <v>0</v>
      </c>
      <c r="F204" t="b">
        <f>ISNUMBER(SEARCH("Shell", A204))</f>
        <v>0</v>
      </c>
      <c r="G204" t="b">
        <f>ISNUMBER(SEARCH("Esso", A204))</f>
        <v>0</v>
      </c>
      <c r="H204" t="b">
        <f>ISNUMBER(SEARCH("Caltex", A204))</f>
        <v>0</v>
      </c>
    </row>
    <row r="205" spans="1:8" x14ac:dyDescent="0.25">
      <c r="A205" t="s">
        <v>3885</v>
      </c>
      <c r="B205">
        <v>18.0981378</v>
      </c>
      <c r="C205">
        <v>101.12189119999999</v>
      </c>
      <c r="D205" t="b">
        <f>ISNUMBER(SEARCH("PT",A205))</f>
        <v>0</v>
      </c>
      <c r="E205" t="b">
        <f>ISNUMBER(SEARCH("PTT", A205))</f>
        <v>0</v>
      </c>
      <c r="F205" t="b">
        <f>ISNUMBER(SEARCH("Shell", A205))</f>
        <v>0</v>
      </c>
      <c r="G205" t="b">
        <f>ISNUMBER(SEARCH("Esso", A205))</f>
        <v>0</v>
      </c>
      <c r="H205" t="b">
        <f>ISNUMBER(SEARCH("Caltex", A205))</f>
        <v>0</v>
      </c>
    </row>
    <row r="206" spans="1:8" x14ac:dyDescent="0.25">
      <c r="A206" t="s">
        <v>3879</v>
      </c>
      <c r="B206">
        <v>17.996500000000001</v>
      </c>
      <c r="C206">
        <v>100.878</v>
      </c>
      <c r="D206" t="b">
        <f>ISNUMBER(SEARCH("PT",A206))</f>
        <v>0</v>
      </c>
      <c r="E206" t="b">
        <f>ISNUMBER(SEARCH("PTT", A206))</f>
        <v>0</v>
      </c>
      <c r="F206" t="b">
        <f>ISNUMBER(SEARCH("Shell", A206))</f>
        <v>0</v>
      </c>
      <c r="G206" t="b">
        <f>ISNUMBER(SEARCH("Esso", A206))</f>
        <v>0</v>
      </c>
      <c r="H206" t="b">
        <f>ISNUMBER(SEARCH("Caltex", A206))</f>
        <v>0</v>
      </c>
    </row>
    <row r="207" spans="1:8" x14ac:dyDescent="0.25">
      <c r="A207" t="s">
        <v>3925</v>
      </c>
      <c r="B207">
        <v>19.976332800000002</v>
      </c>
      <c r="C207">
        <v>100.2516687</v>
      </c>
      <c r="D207" t="b">
        <f>ISNUMBER(SEARCH("PT",A207))</f>
        <v>0</v>
      </c>
      <c r="E207" t="b">
        <f>ISNUMBER(SEARCH("PTT", A207))</f>
        <v>0</v>
      </c>
      <c r="F207" t="b">
        <f>ISNUMBER(SEARCH("Shell", A207))</f>
        <v>0</v>
      </c>
      <c r="G207" t="b">
        <f>ISNUMBER(SEARCH("Esso", A207))</f>
        <v>0</v>
      </c>
      <c r="H207" t="b">
        <f>ISNUMBER(SEARCH("Caltex", A207))</f>
        <v>0</v>
      </c>
    </row>
    <row r="208" spans="1:8" x14ac:dyDescent="0.25">
      <c r="A208" t="s">
        <v>3924</v>
      </c>
      <c r="B208">
        <v>19.847957099999999</v>
      </c>
      <c r="C208">
        <v>100.1513834</v>
      </c>
      <c r="D208" t="b">
        <f>ISNUMBER(SEARCH("PT",A208))</f>
        <v>0</v>
      </c>
      <c r="E208" t="b">
        <f>ISNUMBER(SEARCH("PTT", A208))</f>
        <v>0</v>
      </c>
      <c r="F208" t="b">
        <f>ISNUMBER(SEARCH("Shell", A208))</f>
        <v>0</v>
      </c>
      <c r="G208" t="b">
        <f>ISNUMBER(SEARCH("Esso", A208))</f>
        <v>0</v>
      </c>
      <c r="H208" t="b">
        <f>ISNUMBER(SEARCH("Caltex", A208))</f>
        <v>0</v>
      </c>
    </row>
    <row r="209" spans="1:8" x14ac:dyDescent="0.25">
      <c r="A209" t="s">
        <v>4202</v>
      </c>
      <c r="B209">
        <v>7.3325979999999999</v>
      </c>
      <c r="C209">
        <v>99.672916999999998</v>
      </c>
      <c r="D209" t="b">
        <f>ISNUMBER(SEARCH("PT",A209))</f>
        <v>0</v>
      </c>
      <c r="E209" t="b">
        <f>ISNUMBER(SEARCH("PTT", A209))</f>
        <v>0</v>
      </c>
      <c r="F209" t="b">
        <f>ISNUMBER(SEARCH("Shell", A209))</f>
        <v>0</v>
      </c>
      <c r="G209" t="b">
        <f>ISNUMBER(SEARCH("Esso", A209))</f>
        <v>0</v>
      </c>
      <c r="H209" t="b">
        <f>ISNUMBER(SEARCH("Caltex", A209))</f>
        <v>0</v>
      </c>
    </row>
    <row r="210" spans="1:8" x14ac:dyDescent="0.25">
      <c r="A210" t="s">
        <v>4086</v>
      </c>
      <c r="B210">
        <v>14.451726000000001</v>
      </c>
      <c r="C210">
        <v>99.132080000000002</v>
      </c>
      <c r="D210" t="b">
        <f>ISNUMBER(SEARCH("PT",A210))</f>
        <v>0</v>
      </c>
      <c r="E210" t="b">
        <f>ISNUMBER(SEARCH("PTT", A210))</f>
        <v>0</v>
      </c>
      <c r="F210" t="b">
        <f>ISNUMBER(SEARCH("Shell", A210))</f>
        <v>0</v>
      </c>
      <c r="G210" t="b">
        <f>ISNUMBER(SEARCH("Esso", A210))</f>
        <v>0</v>
      </c>
      <c r="H210" t="b">
        <f>ISNUMBER(SEARCH("Caltex", A210))</f>
        <v>0</v>
      </c>
    </row>
    <row r="211" spans="1:8" x14ac:dyDescent="0.25">
      <c r="A211" t="s">
        <v>3832</v>
      </c>
      <c r="B211">
        <v>17.773161000000002</v>
      </c>
      <c r="C211">
        <v>102.22017200000001</v>
      </c>
      <c r="D211" t="b">
        <f>ISNUMBER(SEARCH("PT",A211))</f>
        <v>0</v>
      </c>
      <c r="E211" t="b">
        <f>ISNUMBER(SEARCH("PTT", A211))</f>
        <v>0</v>
      </c>
      <c r="F211" t="b">
        <f>ISNUMBER(SEARCH("Shell", A211))</f>
        <v>0</v>
      </c>
      <c r="G211" t="b">
        <f>ISNUMBER(SEARCH("Esso", A211))</f>
        <v>0</v>
      </c>
      <c r="H211" t="b">
        <f>ISNUMBER(SEARCH("Caltex", A211))</f>
        <v>0</v>
      </c>
    </row>
    <row r="212" spans="1:8" x14ac:dyDescent="0.25">
      <c r="A212" t="s">
        <v>3875</v>
      </c>
      <c r="B212">
        <v>17.726215700000001</v>
      </c>
      <c r="C212">
        <v>100.6765412</v>
      </c>
      <c r="D212" t="b">
        <f>ISNUMBER(SEARCH("PT",A212))</f>
        <v>0</v>
      </c>
      <c r="E212" t="b">
        <f>ISNUMBER(SEARCH("PTT", A212))</f>
        <v>0</v>
      </c>
      <c r="F212" t="b">
        <f>ISNUMBER(SEARCH("Shell", A212))</f>
        <v>0</v>
      </c>
      <c r="G212" t="b">
        <f>ISNUMBER(SEARCH("Esso", A212))</f>
        <v>0</v>
      </c>
      <c r="H212" t="b">
        <f>ISNUMBER(SEARCH("Caltex", A212))</f>
        <v>0</v>
      </c>
    </row>
    <row r="213" spans="1:8" x14ac:dyDescent="0.25">
      <c r="A213" t="s">
        <v>3887</v>
      </c>
      <c r="B213">
        <v>18.3355757</v>
      </c>
      <c r="C213">
        <v>100.71629900000001</v>
      </c>
      <c r="D213" t="b">
        <f>ISNUMBER(SEARCH("PT",A213))</f>
        <v>0</v>
      </c>
      <c r="E213" t="b">
        <f>ISNUMBER(SEARCH("PTT", A213))</f>
        <v>0</v>
      </c>
      <c r="F213" t="b">
        <f>ISNUMBER(SEARCH("Shell", A213))</f>
        <v>0</v>
      </c>
      <c r="G213" t="b">
        <f>ISNUMBER(SEARCH("Esso", A213))</f>
        <v>0</v>
      </c>
      <c r="H213" t="b">
        <f>ISNUMBER(SEARCH("Caltex", A213))</f>
        <v>0</v>
      </c>
    </row>
    <row r="214" spans="1:8" x14ac:dyDescent="0.25">
      <c r="A214" t="s">
        <v>3856</v>
      </c>
      <c r="B214">
        <v>17.633424999999999</v>
      </c>
      <c r="C214">
        <v>101.414564</v>
      </c>
      <c r="D214" t="b">
        <f>ISNUMBER(SEARCH("PT",A214))</f>
        <v>0</v>
      </c>
      <c r="E214" t="b">
        <f>ISNUMBER(SEARCH("PTT", A214))</f>
        <v>0</v>
      </c>
      <c r="F214" t="b">
        <f>ISNUMBER(SEARCH("Shell", A214))</f>
        <v>0</v>
      </c>
      <c r="G214" t="b">
        <f>ISNUMBER(SEARCH("Esso", A214))</f>
        <v>0</v>
      </c>
      <c r="H214" t="b">
        <f>ISNUMBER(SEARCH("Caltex", A214))</f>
        <v>0</v>
      </c>
    </row>
    <row r="215" spans="1:8" x14ac:dyDescent="0.25">
      <c r="A215" t="s">
        <v>4290</v>
      </c>
      <c r="B215">
        <v>8.3809970000000007</v>
      </c>
      <c r="C215">
        <v>98.277561000000006</v>
      </c>
      <c r="D215" t="b">
        <f>ISNUMBER(SEARCH("PT",A215))</f>
        <v>0</v>
      </c>
      <c r="E215" t="b">
        <f>ISNUMBER(SEARCH("PTT", A215))</f>
        <v>0</v>
      </c>
      <c r="F215" t="b">
        <f>ISNUMBER(SEARCH("Shell", A215))</f>
        <v>0</v>
      </c>
      <c r="G215" t="b">
        <f>ISNUMBER(SEARCH("Esso", A215))</f>
        <v>0</v>
      </c>
      <c r="H215" t="b">
        <f>ISNUMBER(SEARCH("Caltex", A215))</f>
        <v>0</v>
      </c>
    </row>
    <row r="216" spans="1:8" x14ac:dyDescent="0.25">
      <c r="A216" t="s">
        <v>4305</v>
      </c>
      <c r="B216">
        <v>8.3972239999999996</v>
      </c>
      <c r="C216">
        <v>98.451705000000004</v>
      </c>
      <c r="D216" t="b">
        <f>ISNUMBER(SEARCH("PT",A216))</f>
        <v>0</v>
      </c>
      <c r="E216" t="b">
        <f>ISNUMBER(SEARCH("PTT", A216))</f>
        <v>0</v>
      </c>
      <c r="F216" t="b">
        <f>ISNUMBER(SEARCH("Shell", A216))</f>
        <v>0</v>
      </c>
      <c r="G216" t="b">
        <f>ISNUMBER(SEARCH("Esso", A216))</f>
        <v>0</v>
      </c>
      <c r="H216" t="b">
        <f>ISNUMBER(SEARCH("Caltex", A216))</f>
        <v>0</v>
      </c>
    </row>
    <row r="217" spans="1:8" x14ac:dyDescent="0.25">
      <c r="A217" t="s">
        <v>3931</v>
      </c>
      <c r="B217">
        <v>20.130675</v>
      </c>
      <c r="C217">
        <v>100.50177100000001</v>
      </c>
      <c r="D217" t="b">
        <f>ISNUMBER(SEARCH("PT",A217))</f>
        <v>0</v>
      </c>
      <c r="E217" t="b">
        <f>ISNUMBER(SEARCH("PTT", A217))</f>
        <v>0</v>
      </c>
      <c r="F217" t="b">
        <f>ISNUMBER(SEARCH("Shell", A217))</f>
        <v>0</v>
      </c>
      <c r="G217" t="b">
        <f>ISNUMBER(SEARCH("Esso", A217))</f>
        <v>0</v>
      </c>
      <c r="H217" t="b">
        <f>ISNUMBER(SEARCH("Caltex", A217))</f>
        <v>0</v>
      </c>
    </row>
    <row r="218" spans="1:8" x14ac:dyDescent="0.25">
      <c r="A218" t="s">
        <v>3831</v>
      </c>
      <c r="B218">
        <v>18.023698</v>
      </c>
      <c r="C218">
        <v>101.89337</v>
      </c>
      <c r="D218" t="b">
        <f>ISNUMBER(SEARCH("PT",A218))</f>
        <v>0</v>
      </c>
      <c r="E218" t="b">
        <f>ISNUMBER(SEARCH("PTT", A218))</f>
        <v>0</v>
      </c>
      <c r="F218" t="b">
        <f>ISNUMBER(SEARCH("Shell", A218))</f>
        <v>0</v>
      </c>
      <c r="G218" t="b">
        <f>ISNUMBER(SEARCH("Esso", A218))</f>
        <v>0</v>
      </c>
      <c r="H218" t="b">
        <f>ISNUMBER(SEARCH("Caltex", A218))</f>
        <v>0</v>
      </c>
    </row>
    <row r="219" spans="1:8" x14ac:dyDescent="0.25">
      <c r="A219" t="s">
        <v>3986</v>
      </c>
      <c r="B219">
        <v>19.915821699999999</v>
      </c>
      <c r="C219">
        <v>99.188601500000004</v>
      </c>
      <c r="D219" t="b">
        <f>ISNUMBER(SEARCH("PT",A219))</f>
        <v>0</v>
      </c>
      <c r="E219" t="b">
        <f>ISNUMBER(SEARCH("PTT", A219))</f>
        <v>0</v>
      </c>
      <c r="F219" t="b">
        <f>ISNUMBER(SEARCH("Shell", A219))</f>
        <v>0</v>
      </c>
      <c r="G219" t="b">
        <f>ISNUMBER(SEARCH("Esso", A219))</f>
        <v>0</v>
      </c>
      <c r="H219" t="b">
        <f>ISNUMBER(SEARCH("Caltex", A219))</f>
        <v>0</v>
      </c>
    </row>
    <row r="220" spans="1:8" x14ac:dyDescent="0.25">
      <c r="A220" t="s">
        <v>4031</v>
      </c>
      <c r="B220">
        <v>16.829104999999998</v>
      </c>
      <c r="C220">
        <v>98.598187999999993</v>
      </c>
      <c r="D220" t="b">
        <f>ISNUMBER(SEARCH("PT",A220))</f>
        <v>0</v>
      </c>
      <c r="E220" t="b">
        <f>ISNUMBER(SEARCH("PTT", A220))</f>
        <v>0</v>
      </c>
      <c r="F220" t="b">
        <f>ISNUMBER(SEARCH("Shell", A220))</f>
        <v>0</v>
      </c>
      <c r="G220" t="b">
        <f>ISNUMBER(SEARCH("Esso", A220))</f>
        <v>0</v>
      </c>
      <c r="H220" t="b">
        <f>ISNUMBER(SEARCH("Caltex", A220))</f>
        <v>0</v>
      </c>
    </row>
    <row r="221" spans="1:8" x14ac:dyDescent="0.25">
      <c r="A221" t="s">
        <v>3877</v>
      </c>
      <c r="B221">
        <v>17.899412999999999</v>
      </c>
      <c r="C221">
        <v>100.821844</v>
      </c>
      <c r="D221" t="b">
        <f>ISNUMBER(SEARCH("PT",A221))</f>
        <v>0</v>
      </c>
      <c r="E221" t="b">
        <f>ISNUMBER(SEARCH("PTT", A221))</f>
        <v>0</v>
      </c>
      <c r="F221" t="b">
        <f>ISNUMBER(SEARCH("Shell", A221))</f>
        <v>0</v>
      </c>
      <c r="G221" t="b">
        <f>ISNUMBER(SEARCH("Esso", A221))</f>
        <v>0</v>
      </c>
      <c r="H221" t="b">
        <f>ISNUMBER(SEARCH("Caltex", A221))</f>
        <v>0</v>
      </c>
    </row>
    <row r="222" spans="1:8" x14ac:dyDescent="0.25">
      <c r="A222" t="s">
        <v>4340</v>
      </c>
      <c r="B222">
        <v>6.9971639999999997</v>
      </c>
      <c r="C222">
        <v>99.848209999999995</v>
      </c>
      <c r="D222" t="b">
        <f>ISNUMBER(SEARCH("PT",A222))</f>
        <v>0</v>
      </c>
      <c r="E222" t="b">
        <f>ISNUMBER(SEARCH("PTT", A222))</f>
        <v>0</v>
      </c>
      <c r="F222" t="b">
        <f>ISNUMBER(SEARCH("Shell", A222))</f>
        <v>0</v>
      </c>
      <c r="G222" t="b">
        <f>ISNUMBER(SEARCH("Esso", A222))</f>
        <v>0</v>
      </c>
      <c r="H222" t="b">
        <f>ISNUMBER(SEARCH("Caltex", A222))</f>
        <v>0</v>
      </c>
    </row>
    <row r="223" spans="1:8" x14ac:dyDescent="0.25">
      <c r="A223" t="s">
        <v>4300</v>
      </c>
      <c r="B223">
        <v>8.5953440000000008</v>
      </c>
      <c r="C223">
        <v>98.256376000000003</v>
      </c>
      <c r="D223" t="b">
        <f>ISNUMBER(SEARCH("PT",A223))</f>
        <v>0</v>
      </c>
      <c r="E223" t="b">
        <f>ISNUMBER(SEARCH("PTT", A223))</f>
        <v>0</v>
      </c>
      <c r="F223" t="b">
        <f>ISNUMBER(SEARCH("Shell", A223))</f>
        <v>0</v>
      </c>
      <c r="G223" t="b">
        <f>ISNUMBER(SEARCH("Esso", A223))</f>
        <v>0</v>
      </c>
      <c r="H223" t="b">
        <f>ISNUMBER(SEARCH("Caltex", A223))</f>
        <v>0</v>
      </c>
    </row>
    <row r="224" spans="1:8" x14ac:dyDescent="0.25">
      <c r="A224" t="s">
        <v>3913</v>
      </c>
      <c r="B224">
        <v>19.6828918</v>
      </c>
      <c r="C224">
        <v>100.20057250000001</v>
      </c>
      <c r="D224" t="b">
        <f>ISNUMBER(SEARCH("PT",A224))</f>
        <v>0</v>
      </c>
      <c r="E224" t="b">
        <f>ISNUMBER(SEARCH("PTT", A224))</f>
        <v>0</v>
      </c>
      <c r="F224" t="b">
        <f>ISNUMBER(SEARCH("Shell", A224))</f>
        <v>0</v>
      </c>
      <c r="G224" t="b">
        <f>ISNUMBER(SEARCH("Esso", A224))</f>
        <v>0</v>
      </c>
      <c r="H224" t="b">
        <f>ISNUMBER(SEARCH("Caltex", A224))</f>
        <v>0</v>
      </c>
    </row>
    <row r="225" spans="1:8" x14ac:dyDescent="0.25">
      <c r="A225" t="s">
        <v>4362</v>
      </c>
      <c r="B225">
        <v>13.1005825</v>
      </c>
      <c r="C225">
        <v>100.90411330000001</v>
      </c>
      <c r="D225" t="b">
        <f>ISNUMBER(SEARCH("PT",A225))</f>
        <v>0</v>
      </c>
      <c r="E225" t="b">
        <f>ISNUMBER(SEARCH("PTT", A225))</f>
        <v>0</v>
      </c>
      <c r="F225" t="b">
        <f>ISNUMBER(SEARCH("Shell", A225))</f>
        <v>0</v>
      </c>
      <c r="G225" t="b">
        <f>ISNUMBER(SEARCH("Esso", A225))</f>
        <v>0</v>
      </c>
      <c r="H225" t="b">
        <f>ISNUMBER(SEARCH("Caltex", A225))</f>
        <v>0</v>
      </c>
    </row>
    <row r="226" spans="1:8" x14ac:dyDescent="0.25">
      <c r="A226" t="s">
        <v>4336</v>
      </c>
      <c r="B226">
        <v>7.090592</v>
      </c>
      <c r="C226">
        <v>100.561407</v>
      </c>
      <c r="D226" t="b">
        <f>ISNUMBER(SEARCH("PT",A226))</f>
        <v>0</v>
      </c>
      <c r="E226" t="b">
        <f>ISNUMBER(SEARCH("PTT", A226))</f>
        <v>0</v>
      </c>
      <c r="F226" t="b">
        <f>ISNUMBER(SEARCH("Shell", A226))</f>
        <v>0</v>
      </c>
      <c r="G226" t="b">
        <f>ISNUMBER(SEARCH("Esso", A226))</f>
        <v>0</v>
      </c>
      <c r="H226" t="b">
        <f>ISNUMBER(SEARCH("Caltex", A226))</f>
        <v>0</v>
      </c>
    </row>
    <row r="227" spans="1:8" x14ac:dyDescent="0.25">
      <c r="A227" t="s">
        <v>4168</v>
      </c>
      <c r="B227">
        <v>12.135199500000001</v>
      </c>
      <c r="C227">
        <v>102.6897525</v>
      </c>
      <c r="D227" t="b">
        <f>ISNUMBER(SEARCH("PT",A227))</f>
        <v>0</v>
      </c>
      <c r="E227" t="b">
        <f>ISNUMBER(SEARCH("PTT", A227))</f>
        <v>0</v>
      </c>
      <c r="F227" t="b">
        <f>ISNUMBER(SEARCH("Shell", A227))</f>
        <v>0</v>
      </c>
      <c r="G227" t="b">
        <f>ISNUMBER(SEARCH("Esso", A227))</f>
        <v>0</v>
      </c>
      <c r="H227" t="b">
        <f>ISNUMBER(SEARCH("Caltex", A227))</f>
        <v>0</v>
      </c>
    </row>
    <row r="228" spans="1:8" x14ac:dyDescent="0.25">
      <c r="A228" t="s">
        <v>4360</v>
      </c>
      <c r="B228">
        <v>13.1597557</v>
      </c>
      <c r="C228">
        <v>100.9238642</v>
      </c>
      <c r="D228" t="b">
        <f>ISNUMBER(SEARCH("PT",A228))</f>
        <v>0</v>
      </c>
      <c r="E228" t="b">
        <f>ISNUMBER(SEARCH("PTT", A228))</f>
        <v>0</v>
      </c>
      <c r="F228" t="b">
        <f>ISNUMBER(SEARCH("Shell", A228))</f>
        <v>0</v>
      </c>
      <c r="G228" t="b">
        <f>ISNUMBER(SEARCH("Esso", A228))</f>
        <v>0</v>
      </c>
      <c r="H228" t="b">
        <f>ISNUMBER(SEARCH("Caltex", A228))</f>
        <v>0</v>
      </c>
    </row>
    <row r="229" spans="1:8" x14ac:dyDescent="0.25">
      <c r="A229" t="s">
        <v>3867</v>
      </c>
      <c r="B229">
        <v>17.439403299999999</v>
      </c>
      <c r="C229">
        <v>101.5082981</v>
      </c>
      <c r="D229" t="b">
        <f>ISNUMBER(SEARCH("PT",A229))</f>
        <v>0</v>
      </c>
      <c r="E229" t="b">
        <f>ISNUMBER(SEARCH("PTT", A229))</f>
        <v>0</v>
      </c>
      <c r="F229" t="b">
        <f>ISNUMBER(SEARCH("Shell", A229))</f>
        <v>0</v>
      </c>
      <c r="G229" t="b">
        <f>ISNUMBER(SEARCH("Esso", A229))</f>
        <v>0</v>
      </c>
      <c r="H229" t="b">
        <f>ISNUMBER(SEARCH("Caltex", A229))</f>
        <v>0</v>
      </c>
    </row>
    <row r="230" spans="1:8" x14ac:dyDescent="0.25">
      <c r="A230" t="s">
        <v>3829</v>
      </c>
      <c r="B230">
        <v>17.937224000000001</v>
      </c>
      <c r="C230">
        <v>102.2347072</v>
      </c>
      <c r="D230" t="b">
        <f>ISNUMBER(SEARCH("PT",A230))</f>
        <v>0</v>
      </c>
      <c r="E230" t="b">
        <f>ISNUMBER(SEARCH("PTT", A230))</f>
        <v>0</v>
      </c>
      <c r="F230" t="b">
        <f>ISNUMBER(SEARCH("Shell", A230))</f>
        <v>0</v>
      </c>
      <c r="G230" t="b">
        <f>ISNUMBER(SEARCH("Esso", A230))</f>
        <v>0</v>
      </c>
      <c r="H230" t="b">
        <f>ISNUMBER(SEARCH("Caltex", A230))</f>
        <v>0</v>
      </c>
    </row>
    <row r="231" spans="1:8" x14ac:dyDescent="0.25">
      <c r="A231" t="s">
        <v>3834</v>
      </c>
      <c r="B231">
        <v>17.9575928</v>
      </c>
      <c r="C231">
        <v>102.56227060000001</v>
      </c>
      <c r="D231" t="b">
        <f>ISNUMBER(SEARCH("PT",A231))</f>
        <v>0</v>
      </c>
      <c r="E231" t="b">
        <f>ISNUMBER(SEARCH("PTT", A231))</f>
        <v>0</v>
      </c>
      <c r="F231" t="b">
        <f>ISNUMBER(SEARCH("Shell", A231))</f>
        <v>0</v>
      </c>
      <c r="G231" t="b">
        <f>ISNUMBER(SEARCH("Esso", A231))</f>
        <v>0</v>
      </c>
      <c r="H231" t="b">
        <f>ISNUMBER(SEARCH("Caltex", A231))</f>
        <v>0</v>
      </c>
    </row>
    <row r="232" spans="1:8" x14ac:dyDescent="0.25">
      <c r="A232" t="s">
        <v>4162</v>
      </c>
      <c r="B232">
        <v>12.231008900000001</v>
      </c>
      <c r="C232">
        <v>102.5070575</v>
      </c>
      <c r="D232" t="b">
        <f>ISNUMBER(SEARCH("PT",A232))</f>
        <v>0</v>
      </c>
      <c r="E232" t="b">
        <f>ISNUMBER(SEARCH("PTT", A232))</f>
        <v>0</v>
      </c>
      <c r="F232" t="b">
        <f>ISNUMBER(SEARCH("Shell", A232))</f>
        <v>0</v>
      </c>
      <c r="G232" t="b">
        <f>ISNUMBER(SEARCH("Esso", A232))</f>
        <v>0</v>
      </c>
      <c r="H232" t="b">
        <f>ISNUMBER(SEARCH("Caltex", A232))</f>
        <v>0</v>
      </c>
    </row>
    <row r="233" spans="1:8" x14ac:dyDescent="0.25">
      <c r="A233" t="s">
        <v>4127</v>
      </c>
      <c r="B233">
        <v>12.922969500000001</v>
      </c>
      <c r="C233">
        <v>100.8842667</v>
      </c>
      <c r="D233" t="b">
        <f>ISNUMBER(SEARCH("PT",A233))</f>
        <v>0</v>
      </c>
      <c r="E233" t="b">
        <f>ISNUMBER(SEARCH("PTT", A233))</f>
        <v>0</v>
      </c>
      <c r="F233" t="b">
        <f>ISNUMBER(SEARCH("Shell", A233))</f>
        <v>0</v>
      </c>
      <c r="G233" t="b">
        <f>ISNUMBER(SEARCH("Esso", A233))</f>
        <v>0</v>
      </c>
      <c r="H233" t="b">
        <f>ISNUMBER(SEARCH("Caltex", A233))</f>
        <v>0</v>
      </c>
    </row>
    <row r="234" spans="1:8" x14ac:dyDescent="0.25">
      <c r="A234" t="s">
        <v>4228</v>
      </c>
      <c r="B234">
        <v>7.913818</v>
      </c>
      <c r="C234">
        <v>98.367096000000004</v>
      </c>
      <c r="D234" t="b">
        <f>ISNUMBER(SEARCH("PT",A234))</f>
        <v>0</v>
      </c>
      <c r="E234" t="b">
        <f>ISNUMBER(SEARCH("PTT", A234))</f>
        <v>0</v>
      </c>
      <c r="F234" t="b">
        <f>ISNUMBER(SEARCH("Shell", A234))</f>
        <v>0</v>
      </c>
      <c r="G234" t="b">
        <f>ISNUMBER(SEARCH("Esso", A234))</f>
        <v>0</v>
      </c>
      <c r="H234" t="b">
        <f>ISNUMBER(SEARCH("Caltex", A234))</f>
        <v>0</v>
      </c>
    </row>
    <row r="235" spans="1:8" x14ac:dyDescent="0.25">
      <c r="A235" t="s">
        <v>4068</v>
      </c>
      <c r="B235">
        <v>16.4835156</v>
      </c>
      <c r="C235">
        <v>98.798368100000005</v>
      </c>
      <c r="D235" t="b">
        <f>ISNUMBER(SEARCH("PT",A235))</f>
        <v>0</v>
      </c>
      <c r="E235" t="b">
        <f>ISNUMBER(SEARCH("PTT", A235))</f>
        <v>0</v>
      </c>
      <c r="F235" t="b">
        <f>ISNUMBER(SEARCH("Shell", A235))</f>
        <v>0</v>
      </c>
      <c r="G235" t="b">
        <f>ISNUMBER(SEARCH("Esso", A235))</f>
        <v>0</v>
      </c>
      <c r="H235" t="b">
        <f>ISNUMBER(SEARCH("Caltex", A235))</f>
        <v>0</v>
      </c>
    </row>
    <row r="236" spans="1:8" x14ac:dyDescent="0.25">
      <c r="A236" t="s">
        <v>3873</v>
      </c>
      <c r="B236">
        <v>17.2323111</v>
      </c>
      <c r="C236">
        <v>100.8707869</v>
      </c>
      <c r="D236" t="b">
        <f>ISNUMBER(SEARCH("PT",A236))</f>
        <v>0</v>
      </c>
      <c r="E236" t="b">
        <f>ISNUMBER(SEARCH("PTT", A236))</f>
        <v>0</v>
      </c>
      <c r="F236" t="b">
        <f>ISNUMBER(SEARCH("Shell", A236))</f>
        <v>0</v>
      </c>
      <c r="G236" t="b">
        <f>ISNUMBER(SEARCH("Esso", A236))</f>
        <v>0</v>
      </c>
      <c r="H236" t="b">
        <f>ISNUMBER(SEARCH("Caltex", A236))</f>
        <v>0</v>
      </c>
    </row>
    <row r="237" spans="1:8" x14ac:dyDescent="0.25">
      <c r="A237" t="s">
        <v>3833</v>
      </c>
      <c r="B237">
        <v>17.770185000000001</v>
      </c>
      <c r="C237">
        <v>102.18459799999999</v>
      </c>
      <c r="D237" t="b">
        <f>ISNUMBER(SEARCH("PT",A237))</f>
        <v>0</v>
      </c>
      <c r="E237" t="b">
        <f>ISNUMBER(SEARCH("PTT", A237))</f>
        <v>0</v>
      </c>
      <c r="F237" t="b">
        <f>ISNUMBER(SEARCH("Shell", A237))</f>
        <v>0</v>
      </c>
      <c r="G237" t="b">
        <f>ISNUMBER(SEARCH("Esso", A237))</f>
        <v>0</v>
      </c>
      <c r="H237" t="b">
        <f>ISNUMBER(SEARCH("Caltex", A237))</f>
        <v>0</v>
      </c>
    </row>
    <row r="238" spans="1:8" x14ac:dyDescent="0.25">
      <c r="A238" t="s">
        <v>4296</v>
      </c>
      <c r="B238">
        <v>9.2254494000000005</v>
      </c>
      <c r="C238">
        <v>98.386018399999998</v>
      </c>
      <c r="D238" t="b">
        <f>ISNUMBER(SEARCH("PT",A238))</f>
        <v>0</v>
      </c>
      <c r="E238" t="b">
        <f>ISNUMBER(SEARCH("PTT", A238))</f>
        <v>0</v>
      </c>
      <c r="F238" t="b">
        <f>ISNUMBER(SEARCH("Shell", A238))</f>
        <v>0</v>
      </c>
      <c r="G238" t="b">
        <f>ISNUMBER(SEARCH("Esso", A238))</f>
        <v>0</v>
      </c>
      <c r="H238" t="b">
        <f>ISNUMBER(SEARCH("Caltex", A238))</f>
        <v>0</v>
      </c>
    </row>
    <row r="239" spans="1:8" x14ac:dyDescent="0.25">
      <c r="A239" t="s">
        <v>3939</v>
      </c>
      <c r="B239">
        <v>20.267494299999999</v>
      </c>
      <c r="C239">
        <v>100.4012401</v>
      </c>
      <c r="D239" t="b">
        <f>ISNUMBER(SEARCH("PT",A239))</f>
        <v>0</v>
      </c>
      <c r="E239" t="b">
        <f>ISNUMBER(SEARCH("PTT", A239))</f>
        <v>0</v>
      </c>
      <c r="F239" t="b">
        <f>ISNUMBER(SEARCH("Shell", A239))</f>
        <v>0</v>
      </c>
      <c r="G239" t="b">
        <f>ISNUMBER(SEARCH("Esso", A239))</f>
        <v>0</v>
      </c>
      <c r="H239" t="b">
        <f>ISNUMBER(SEARCH("Caltex", A239))</f>
        <v>0</v>
      </c>
    </row>
    <row r="240" spans="1:8" x14ac:dyDescent="0.25">
      <c r="A240" t="s">
        <v>4315</v>
      </c>
      <c r="B240">
        <v>7.7499039999999999</v>
      </c>
      <c r="C240">
        <v>99.258963399999999</v>
      </c>
      <c r="D240" t="b">
        <f>ISNUMBER(SEARCH("PT",A240))</f>
        <v>0</v>
      </c>
      <c r="E240" t="b">
        <f>ISNUMBER(SEARCH("PTT", A240))</f>
        <v>0</v>
      </c>
      <c r="F240" t="b">
        <f>ISNUMBER(SEARCH("Shell", A240))</f>
        <v>0</v>
      </c>
      <c r="G240" t="b">
        <f>ISNUMBER(SEARCH("Esso", A240))</f>
        <v>0</v>
      </c>
      <c r="H240" t="b">
        <f>ISNUMBER(SEARCH("Caltex", A240))</f>
        <v>0</v>
      </c>
    </row>
    <row r="241" spans="1:8" x14ac:dyDescent="0.25">
      <c r="A241" t="s">
        <v>4158</v>
      </c>
      <c r="B241">
        <v>12.2309809</v>
      </c>
      <c r="C241">
        <v>102.5070577</v>
      </c>
      <c r="D241" t="b">
        <f>ISNUMBER(SEARCH("PT",A241))</f>
        <v>0</v>
      </c>
      <c r="E241" t="b">
        <f>ISNUMBER(SEARCH("PTT", A241))</f>
        <v>0</v>
      </c>
      <c r="F241" t="b">
        <f>ISNUMBER(SEARCH("Shell", A241))</f>
        <v>0</v>
      </c>
      <c r="G241" t="b">
        <f>ISNUMBER(SEARCH("Esso", A241))</f>
        <v>0</v>
      </c>
      <c r="H241" t="b">
        <f>ISNUMBER(SEARCH("Caltex", A241))</f>
        <v>0</v>
      </c>
    </row>
    <row r="242" spans="1:8" x14ac:dyDescent="0.25">
      <c r="A242" t="s">
        <v>4022</v>
      </c>
      <c r="B242">
        <v>17.239880899999999</v>
      </c>
      <c r="C242">
        <v>98.2259119</v>
      </c>
      <c r="D242" t="b">
        <f>ISNUMBER(SEARCH("PT",A242))</f>
        <v>0</v>
      </c>
      <c r="E242" t="b">
        <f>ISNUMBER(SEARCH("PTT", A242))</f>
        <v>0</v>
      </c>
      <c r="F242" t="b">
        <f>ISNUMBER(SEARCH("Shell", A242))</f>
        <v>0</v>
      </c>
      <c r="G242" t="b">
        <f>ISNUMBER(SEARCH("Esso", A242))</f>
        <v>0</v>
      </c>
      <c r="H242" t="b">
        <f>ISNUMBER(SEARCH("Caltex", A242))</f>
        <v>0</v>
      </c>
    </row>
    <row r="243" spans="1:8" x14ac:dyDescent="0.25">
      <c r="A243" t="s">
        <v>4023</v>
      </c>
      <c r="B243">
        <v>17.239909699999998</v>
      </c>
      <c r="C243">
        <v>98.2259277</v>
      </c>
      <c r="D243" t="b">
        <f>ISNUMBER(SEARCH("PT",A243))</f>
        <v>0</v>
      </c>
      <c r="E243" t="b">
        <f>ISNUMBER(SEARCH("PTT", A243))</f>
        <v>0</v>
      </c>
      <c r="F243" t="b">
        <f>ISNUMBER(SEARCH("Shell", A243))</f>
        <v>0</v>
      </c>
      <c r="G243" t="b">
        <f>ISNUMBER(SEARCH("Esso", A243))</f>
        <v>0</v>
      </c>
      <c r="H243" t="b">
        <f>ISNUMBER(SEARCH("Caltex", A243))</f>
        <v>0</v>
      </c>
    </row>
    <row r="244" spans="1:8" x14ac:dyDescent="0.25">
      <c r="A244" t="s">
        <v>4234</v>
      </c>
      <c r="B244">
        <v>7.9975025000000004</v>
      </c>
      <c r="C244">
        <v>98.390992600000004</v>
      </c>
      <c r="D244" t="b">
        <f>ISNUMBER(SEARCH("PT",A244))</f>
        <v>0</v>
      </c>
      <c r="E244" t="b">
        <f>ISNUMBER(SEARCH("PTT", A244))</f>
        <v>0</v>
      </c>
      <c r="F244" t="b">
        <f>ISNUMBER(SEARCH("Shell", A244))</f>
        <v>0</v>
      </c>
      <c r="G244" t="b">
        <f>ISNUMBER(SEARCH("Esso", A244))</f>
        <v>0</v>
      </c>
      <c r="H244" t="b">
        <f>ISNUMBER(SEARCH("Caltex", A244))</f>
        <v>0</v>
      </c>
    </row>
    <row r="245" spans="1:8" x14ac:dyDescent="0.25">
      <c r="A245" t="s">
        <v>3995</v>
      </c>
      <c r="B245">
        <v>19.736357999999999</v>
      </c>
      <c r="C245">
        <v>98.9640153</v>
      </c>
      <c r="D245" t="b">
        <f>ISNUMBER(SEARCH("PT",A245))</f>
        <v>0</v>
      </c>
      <c r="E245" t="b">
        <f>ISNUMBER(SEARCH("PTT", A245))</f>
        <v>0</v>
      </c>
      <c r="F245" t="b">
        <f>ISNUMBER(SEARCH("Shell", A245))</f>
        <v>0</v>
      </c>
      <c r="G245" t="b">
        <f>ISNUMBER(SEARCH("Esso", A245))</f>
        <v>0</v>
      </c>
      <c r="H245" t="b">
        <f>ISNUMBER(SEARCH("Caltex", A245))</f>
        <v>0</v>
      </c>
    </row>
    <row r="246" spans="1:8" x14ac:dyDescent="0.25">
      <c r="A246" t="s">
        <v>3942</v>
      </c>
      <c r="B246">
        <v>20.245174899999999</v>
      </c>
      <c r="C246">
        <v>100.4110124</v>
      </c>
      <c r="D246" t="b">
        <f>ISNUMBER(SEARCH("PT",A246))</f>
        <v>0</v>
      </c>
      <c r="E246" t="b">
        <f>ISNUMBER(SEARCH("PTT", A246))</f>
        <v>0</v>
      </c>
      <c r="F246" t="b">
        <f>ISNUMBER(SEARCH("Shell", A246))</f>
        <v>0</v>
      </c>
      <c r="G246" t="b">
        <f>ISNUMBER(SEARCH("Esso", A246))</f>
        <v>0</v>
      </c>
      <c r="H246" t="b">
        <f>ISNUMBER(SEARCH("Caltex", A246))</f>
        <v>0</v>
      </c>
    </row>
    <row r="247" spans="1:8" x14ac:dyDescent="0.25">
      <c r="A247" t="s">
        <v>3830</v>
      </c>
      <c r="B247">
        <v>17.963826600000001</v>
      </c>
      <c r="C247">
        <v>102.508025</v>
      </c>
      <c r="D247" t="b">
        <f>ISNUMBER(SEARCH("PT",A247))</f>
        <v>0</v>
      </c>
      <c r="E247" t="b">
        <f>ISNUMBER(SEARCH("PTT", A247))</f>
        <v>0</v>
      </c>
      <c r="F247" t="b">
        <f>ISNUMBER(SEARCH("Shell", A247))</f>
        <v>0</v>
      </c>
      <c r="G247" t="b">
        <f>ISNUMBER(SEARCH("Esso", A247))</f>
        <v>0</v>
      </c>
      <c r="H247" t="b">
        <f>ISNUMBER(SEARCH("Caltex", A247))</f>
        <v>0</v>
      </c>
    </row>
    <row r="248" spans="1:8" x14ac:dyDescent="0.25">
      <c r="A248" t="s">
        <v>3936</v>
      </c>
      <c r="B248">
        <v>20.0417232</v>
      </c>
      <c r="C248">
        <v>100.12469489999999</v>
      </c>
      <c r="D248" t="b">
        <f>ISNUMBER(SEARCH("PT",A248))</f>
        <v>0</v>
      </c>
      <c r="E248" t="b">
        <f>ISNUMBER(SEARCH("PTT", A248))</f>
        <v>0</v>
      </c>
      <c r="F248" t="b">
        <f>ISNUMBER(SEARCH("Shell", A248))</f>
        <v>0</v>
      </c>
      <c r="G248" t="b">
        <f>ISNUMBER(SEARCH("Esso", A248))</f>
        <v>0</v>
      </c>
      <c r="H248" t="b">
        <f>ISNUMBER(SEARCH("Caltex", A248))</f>
        <v>0</v>
      </c>
    </row>
    <row r="249" spans="1:8" x14ac:dyDescent="0.25">
      <c r="A249" t="s">
        <v>3926</v>
      </c>
      <c r="B249">
        <v>20.052433799999999</v>
      </c>
      <c r="C249">
        <v>100.5060697</v>
      </c>
      <c r="D249" t="b">
        <f>ISNUMBER(SEARCH("PT",A249))</f>
        <v>0</v>
      </c>
      <c r="E249" t="b">
        <f>ISNUMBER(SEARCH("PTT", A249))</f>
        <v>0</v>
      </c>
      <c r="F249" t="b">
        <f>ISNUMBER(SEARCH("Shell", A249))</f>
        <v>0</v>
      </c>
      <c r="G249" t="b">
        <f>ISNUMBER(SEARCH("Esso", A249))</f>
        <v>0</v>
      </c>
      <c r="H249" t="b">
        <f>ISNUMBER(SEARCH("Caltex", A249))</f>
        <v>0</v>
      </c>
    </row>
    <row r="250" spans="1:8" x14ac:dyDescent="0.25">
      <c r="A250" t="s">
        <v>3979</v>
      </c>
      <c r="B250">
        <v>20.031850200000001</v>
      </c>
      <c r="C250">
        <v>99.294906299999994</v>
      </c>
      <c r="D250" t="b">
        <f>ISNUMBER(SEARCH("PT",A250))</f>
        <v>0</v>
      </c>
      <c r="E250" t="b">
        <f>ISNUMBER(SEARCH("PTT", A250))</f>
        <v>0</v>
      </c>
      <c r="F250" t="b">
        <f>ISNUMBER(SEARCH("Shell", A250))</f>
        <v>0</v>
      </c>
      <c r="G250" t="b">
        <f>ISNUMBER(SEARCH("Esso", A250))</f>
        <v>0</v>
      </c>
      <c r="H250" t="b">
        <f>ISNUMBER(SEARCH("Caltex", A250))</f>
        <v>0</v>
      </c>
    </row>
    <row r="251" spans="1:8" x14ac:dyDescent="0.25">
      <c r="A251" t="s">
        <v>233</v>
      </c>
      <c r="B251">
        <v>20.423970400000002</v>
      </c>
      <c r="C251">
        <v>99.981472400000001</v>
      </c>
      <c r="D251" t="b">
        <f>ISNUMBER(SEARCH("PT",A251))</f>
        <v>0</v>
      </c>
      <c r="E251" t="b">
        <f>ISNUMBER(SEARCH("PTT", A251))</f>
        <v>0</v>
      </c>
      <c r="F251" t="b">
        <f>ISNUMBER(SEARCH("Shell", A251))</f>
        <v>0</v>
      </c>
      <c r="G251" t="b">
        <f>ISNUMBER(SEARCH("Esso", A251))</f>
        <v>0</v>
      </c>
      <c r="H251" t="b">
        <f>ISNUMBER(SEARCH("Caltex", A251))</f>
        <v>0</v>
      </c>
    </row>
    <row r="252" spans="1:8" x14ac:dyDescent="0.25">
      <c r="A252" t="s">
        <v>3960</v>
      </c>
      <c r="B252">
        <v>20.3592449</v>
      </c>
      <c r="C252">
        <v>99.886032</v>
      </c>
      <c r="D252" t="b">
        <f>ISNUMBER(SEARCH("PT",A252))</f>
        <v>0</v>
      </c>
      <c r="E252" t="b">
        <f>ISNUMBER(SEARCH("PTT", A252))</f>
        <v>0</v>
      </c>
      <c r="F252" t="b">
        <f>ISNUMBER(SEARCH("Shell", A252))</f>
        <v>0</v>
      </c>
      <c r="G252" t="b">
        <f>ISNUMBER(SEARCH("Esso", A252))</f>
        <v>0</v>
      </c>
      <c r="H252" t="b">
        <f>ISNUMBER(SEARCH("Caltex", A252))</f>
        <v>0</v>
      </c>
    </row>
    <row r="253" spans="1:8" x14ac:dyDescent="0.25">
      <c r="A253" t="s">
        <v>3982</v>
      </c>
      <c r="B253">
        <v>20.150818000000001</v>
      </c>
      <c r="C253">
        <v>99.8578452</v>
      </c>
      <c r="D253" t="b">
        <f>ISNUMBER(SEARCH("PT",A253))</f>
        <v>0</v>
      </c>
      <c r="E253" t="b">
        <f>ISNUMBER(SEARCH("PTT", A253))</f>
        <v>0</v>
      </c>
      <c r="F253" t="b">
        <f>ISNUMBER(SEARCH("Shell", A253))</f>
        <v>0</v>
      </c>
      <c r="G253" t="b">
        <f>ISNUMBER(SEARCH("Esso", A253))</f>
        <v>0</v>
      </c>
      <c r="H253" t="b">
        <f>ISNUMBER(SEARCH("Caltex", A253))</f>
        <v>0</v>
      </c>
    </row>
    <row r="254" spans="1:8" x14ac:dyDescent="0.25">
      <c r="A254" t="s">
        <v>3905</v>
      </c>
      <c r="B254">
        <v>19.609298800000001</v>
      </c>
      <c r="C254">
        <v>100.3441758</v>
      </c>
      <c r="D254" t="b">
        <f>ISNUMBER(SEARCH("PT",A254))</f>
        <v>0</v>
      </c>
      <c r="E254" t="b">
        <f>ISNUMBER(SEARCH("PTT", A254))</f>
        <v>0</v>
      </c>
      <c r="F254" t="b">
        <f>ISNUMBER(SEARCH("Shell", A254))</f>
        <v>0</v>
      </c>
      <c r="G254" t="b">
        <f>ISNUMBER(SEARCH("Esso", A254))</f>
        <v>0</v>
      </c>
      <c r="H254" t="b">
        <f>ISNUMBER(SEARCH("Caltex", A254))</f>
        <v>0</v>
      </c>
    </row>
    <row r="255" spans="1:8" x14ac:dyDescent="0.25">
      <c r="A255" t="s">
        <v>3985</v>
      </c>
      <c r="B255">
        <v>19.936624699999999</v>
      </c>
      <c r="C255">
        <v>99.196358399999994</v>
      </c>
      <c r="D255" t="b">
        <f>ISNUMBER(SEARCH("PT",A255))</f>
        <v>0</v>
      </c>
      <c r="E255" t="b">
        <f>ISNUMBER(SEARCH("PTT", A255))</f>
        <v>0</v>
      </c>
      <c r="F255" t="b">
        <f>ISNUMBER(SEARCH("Shell", A255))</f>
        <v>0</v>
      </c>
      <c r="G255" t="b">
        <f>ISNUMBER(SEARCH("Esso", A255))</f>
        <v>0</v>
      </c>
      <c r="H255" t="b">
        <f>ISNUMBER(SEARCH("Caltex", A255))</f>
        <v>0</v>
      </c>
    </row>
    <row r="256" spans="1:8" x14ac:dyDescent="0.25">
      <c r="A256" t="s">
        <v>3916</v>
      </c>
      <c r="B256">
        <v>19.676980199999999</v>
      </c>
      <c r="C256">
        <v>100.1200679</v>
      </c>
      <c r="D256" t="b">
        <f>ISNUMBER(SEARCH("PT",A256))</f>
        <v>0</v>
      </c>
      <c r="E256" t="b">
        <f>ISNUMBER(SEARCH("PTT", A256))</f>
        <v>0</v>
      </c>
      <c r="F256" t="b">
        <f>ISNUMBER(SEARCH("Shell", A256))</f>
        <v>0</v>
      </c>
      <c r="G256" t="b">
        <f>ISNUMBER(SEARCH("Esso", A256))</f>
        <v>0</v>
      </c>
      <c r="H256" t="b">
        <f>ISNUMBER(SEARCH("Caltex", A256))</f>
        <v>0</v>
      </c>
    </row>
    <row r="257" spans="1:8" x14ac:dyDescent="0.25">
      <c r="A257" t="s">
        <v>3949</v>
      </c>
      <c r="B257">
        <v>20.304998300000001</v>
      </c>
      <c r="C257">
        <v>100.0052627</v>
      </c>
      <c r="D257" t="b">
        <f>ISNUMBER(SEARCH("PT",A257))</f>
        <v>0</v>
      </c>
      <c r="E257" t="b">
        <f>ISNUMBER(SEARCH("PTT", A257))</f>
        <v>0</v>
      </c>
      <c r="F257" t="b">
        <f>ISNUMBER(SEARCH("Shell", A257))</f>
        <v>0</v>
      </c>
      <c r="G257" t="b">
        <f>ISNUMBER(SEARCH("Esso", A257))</f>
        <v>0</v>
      </c>
      <c r="H257" t="b">
        <f>ISNUMBER(SEARCH("Caltex", A257))</f>
        <v>0</v>
      </c>
    </row>
    <row r="258" spans="1:8" x14ac:dyDescent="0.25">
      <c r="A258" t="s">
        <v>4003</v>
      </c>
      <c r="B258">
        <v>19.3612292</v>
      </c>
      <c r="C258">
        <v>98.9640062</v>
      </c>
      <c r="D258" t="b">
        <f>ISNUMBER(SEARCH("PT",A258))</f>
        <v>0</v>
      </c>
      <c r="E258" t="b">
        <f>ISNUMBER(SEARCH("PTT", A258))</f>
        <v>0</v>
      </c>
      <c r="F258" t="b">
        <f>ISNUMBER(SEARCH("Shell", A258))</f>
        <v>0</v>
      </c>
      <c r="G258" t="b">
        <f>ISNUMBER(SEARCH("Esso", A258))</f>
        <v>0</v>
      </c>
      <c r="H258" t="b">
        <f>ISNUMBER(SEARCH("Caltex", A258))</f>
        <v>0</v>
      </c>
    </row>
    <row r="259" spans="1:8" x14ac:dyDescent="0.25">
      <c r="A259" t="s">
        <v>3928</v>
      </c>
      <c r="B259">
        <v>20.0493311</v>
      </c>
      <c r="C259">
        <v>100.29621330000001</v>
      </c>
      <c r="D259" t="b">
        <f>ISNUMBER(SEARCH("PT",A259))</f>
        <v>0</v>
      </c>
      <c r="E259" t="b">
        <f>ISNUMBER(SEARCH("PTT", A259))</f>
        <v>0</v>
      </c>
      <c r="F259" t="b">
        <f>ISNUMBER(SEARCH("Shell", A259))</f>
        <v>0</v>
      </c>
      <c r="G259" t="b">
        <f>ISNUMBER(SEARCH("Esso", A259))</f>
        <v>0</v>
      </c>
      <c r="H259" t="b">
        <f>ISNUMBER(SEARCH("Caltex", A259))</f>
        <v>0</v>
      </c>
    </row>
    <row r="260" spans="1:8" x14ac:dyDescent="0.25">
      <c r="A260" t="s">
        <v>4125</v>
      </c>
      <c r="B260">
        <v>12.3806285</v>
      </c>
      <c r="C260">
        <v>102.3852124</v>
      </c>
      <c r="D260" t="b">
        <f>ISNUMBER(SEARCH("PT",A260))</f>
        <v>0</v>
      </c>
      <c r="E260" t="b">
        <f>ISNUMBER(SEARCH("PTT", A260))</f>
        <v>0</v>
      </c>
      <c r="F260" t="b">
        <f>ISNUMBER(SEARCH("Shell", A260))</f>
        <v>0</v>
      </c>
      <c r="G260" t="b">
        <f>ISNUMBER(SEARCH("Esso", A260))</f>
        <v>0</v>
      </c>
      <c r="H260" t="b">
        <f>ISNUMBER(SEARCH("Caltex", A260))</f>
        <v>0</v>
      </c>
    </row>
    <row r="261" spans="1:8" x14ac:dyDescent="0.25">
      <c r="A261" t="s">
        <v>4119</v>
      </c>
      <c r="B261">
        <v>12.395689300000001</v>
      </c>
      <c r="C261">
        <v>102.3560636</v>
      </c>
      <c r="D261" t="b">
        <f>ISNUMBER(SEARCH("PT",A261))</f>
        <v>0</v>
      </c>
      <c r="E261" t="b">
        <f>ISNUMBER(SEARCH("PTT", A261))</f>
        <v>0</v>
      </c>
      <c r="F261" t="b">
        <f>ISNUMBER(SEARCH("Shell", A261))</f>
        <v>0</v>
      </c>
      <c r="G261" t="b">
        <f>ISNUMBER(SEARCH("Esso", A261))</f>
        <v>0</v>
      </c>
      <c r="H261" t="b">
        <f>ISNUMBER(SEARCH("Caltex", A261))</f>
        <v>0</v>
      </c>
    </row>
    <row r="262" spans="1:8" x14ac:dyDescent="0.25">
      <c r="A262" t="s">
        <v>4120</v>
      </c>
      <c r="B262">
        <v>12.393690700000001</v>
      </c>
      <c r="C262">
        <v>102.3621595</v>
      </c>
      <c r="D262" t="b">
        <f>ISNUMBER(SEARCH("PT",A262))</f>
        <v>0</v>
      </c>
      <c r="E262" t="b">
        <f>ISNUMBER(SEARCH("PTT", A262))</f>
        <v>0</v>
      </c>
      <c r="F262" t="b">
        <f>ISNUMBER(SEARCH("Shell", A262))</f>
        <v>0</v>
      </c>
      <c r="G262" t="b">
        <f>ISNUMBER(SEARCH("Esso", A262))</f>
        <v>0</v>
      </c>
      <c r="H262" t="b">
        <f>ISNUMBER(SEARCH("Caltex", A262))</f>
        <v>0</v>
      </c>
    </row>
    <row r="263" spans="1:8" x14ac:dyDescent="0.25">
      <c r="A263" t="s">
        <v>4211</v>
      </c>
      <c r="B263">
        <v>7.6895842999999999</v>
      </c>
      <c r="C263">
        <v>99.462120600000006</v>
      </c>
      <c r="D263" t="b">
        <f>ISNUMBER(SEARCH("PT",A263))</f>
        <v>0</v>
      </c>
      <c r="E263" t="b">
        <f>ISNUMBER(SEARCH("PTT", A263))</f>
        <v>0</v>
      </c>
      <c r="F263" t="b">
        <f>ISNUMBER(SEARCH("Shell", A263))</f>
        <v>0</v>
      </c>
      <c r="G263" t="b">
        <f>ISNUMBER(SEARCH("Esso", A263))</f>
        <v>0</v>
      </c>
      <c r="H263" t="b">
        <f>ISNUMBER(SEARCH("Caltex", A263))</f>
        <v>0</v>
      </c>
    </row>
    <row r="264" spans="1:8" x14ac:dyDescent="0.25">
      <c r="A264" t="s">
        <v>4211</v>
      </c>
      <c r="B264">
        <v>7.6895842999999999</v>
      </c>
      <c r="C264">
        <v>99.462120600000006</v>
      </c>
      <c r="D264" t="b">
        <f>ISNUMBER(SEARCH("PT",A264))</f>
        <v>0</v>
      </c>
      <c r="E264" t="b">
        <f>ISNUMBER(SEARCH("PTT", A264))</f>
        <v>0</v>
      </c>
      <c r="F264" t="b">
        <f>ISNUMBER(SEARCH("Shell", A264))</f>
        <v>0</v>
      </c>
      <c r="G264" t="b">
        <f>ISNUMBER(SEARCH("Esso", A264))</f>
        <v>0</v>
      </c>
      <c r="H264" t="b">
        <f>ISNUMBER(SEARCH("Caltex", A264))</f>
        <v>0</v>
      </c>
    </row>
    <row r="265" spans="1:8" x14ac:dyDescent="0.25">
      <c r="A265" t="s">
        <v>4196</v>
      </c>
      <c r="B265">
        <v>9.3109748999999997</v>
      </c>
      <c r="C265">
        <v>99.720532000000006</v>
      </c>
      <c r="D265" t="b">
        <f>ISNUMBER(SEARCH("PT",A265))</f>
        <v>0</v>
      </c>
      <c r="E265" t="b">
        <f>ISNUMBER(SEARCH("PTT", A265))</f>
        <v>0</v>
      </c>
      <c r="F265" t="b">
        <f>ISNUMBER(SEARCH("Shell", A265))</f>
        <v>0</v>
      </c>
      <c r="G265" t="b">
        <f>ISNUMBER(SEARCH("Esso", A265))</f>
        <v>0</v>
      </c>
      <c r="H265" t="b">
        <f>ISNUMBER(SEARCH("Caltex", A265))</f>
        <v>0</v>
      </c>
    </row>
    <row r="266" spans="1:8" x14ac:dyDescent="0.25">
      <c r="A266" t="s">
        <v>3881</v>
      </c>
      <c r="B266">
        <v>17.698467000000001</v>
      </c>
      <c r="C266">
        <v>100.94630600000001</v>
      </c>
      <c r="D266" t="b">
        <f>ISNUMBER(SEARCH("PT",A266))</f>
        <v>0</v>
      </c>
      <c r="E266" t="b">
        <f>ISNUMBER(SEARCH("PTT", A266))</f>
        <v>0</v>
      </c>
      <c r="F266" t="b">
        <f>ISNUMBER(SEARCH("Shell", A266))</f>
        <v>0</v>
      </c>
      <c r="G266" t="b">
        <f>ISNUMBER(SEARCH("Esso", A266))</f>
        <v>0</v>
      </c>
      <c r="H266" t="b">
        <f>ISNUMBER(SEARCH("Caltex", A266))</f>
        <v>0</v>
      </c>
    </row>
    <row r="267" spans="1:8" x14ac:dyDescent="0.25">
      <c r="A267" t="s">
        <v>4190</v>
      </c>
      <c r="B267">
        <v>9.4200161999999992</v>
      </c>
      <c r="C267">
        <v>99.962252300000003</v>
      </c>
      <c r="D267" t="b">
        <f>ISNUMBER(SEARCH("PT",A267))</f>
        <v>0</v>
      </c>
      <c r="E267" t="b">
        <f>ISNUMBER(SEARCH("PTT", A267))</f>
        <v>0</v>
      </c>
      <c r="F267" t="b">
        <f>ISNUMBER(SEARCH("Shell", A267))</f>
        <v>0</v>
      </c>
      <c r="G267" t="b">
        <f>ISNUMBER(SEARCH("Esso", A267))</f>
        <v>0</v>
      </c>
      <c r="H267" t="b">
        <f>ISNUMBER(SEARCH("Caltex", A267))</f>
        <v>0</v>
      </c>
    </row>
    <row r="268" spans="1:8" x14ac:dyDescent="0.25">
      <c r="A268" t="s">
        <v>4216</v>
      </c>
      <c r="B268">
        <v>8.1741817000000001</v>
      </c>
      <c r="C268">
        <v>98.372899899999993</v>
      </c>
      <c r="D268" t="b">
        <f>ISNUMBER(SEARCH("PT",A268))</f>
        <v>0</v>
      </c>
      <c r="E268" t="b">
        <f>ISNUMBER(SEARCH("PTT", A268))</f>
        <v>0</v>
      </c>
      <c r="F268" t="b">
        <f>ISNUMBER(SEARCH("Shell", A268))</f>
        <v>0</v>
      </c>
      <c r="G268" t="b">
        <f>ISNUMBER(SEARCH("Esso", A268))</f>
        <v>0</v>
      </c>
      <c r="H268" t="b">
        <f>ISNUMBER(SEARCH("Caltex", A268))</f>
        <v>0</v>
      </c>
    </row>
    <row r="269" spans="1:8" x14ac:dyDescent="0.25">
      <c r="A269" t="s">
        <v>4216</v>
      </c>
      <c r="B269">
        <v>8.1741817000000001</v>
      </c>
      <c r="C269">
        <v>98.372899899999993</v>
      </c>
      <c r="D269" t="b">
        <f>ISNUMBER(SEARCH("PT",A269))</f>
        <v>0</v>
      </c>
      <c r="E269" t="b">
        <f>ISNUMBER(SEARCH("PTT", A269))</f>
        <v>0</v>
      </c>
      <c r="F269" t="b">
        <f>ISNUMBER(SEARCH("Shell", A269))</f>
        <v>0</v>
      </c>
      <c r="G269" t="b">
        <f>ISNUMBER(SEARCH("Esso", A269))</f>
        <v>0</v>
      </c>
      <c r="H269" t="b">
        <f>ISNUMBER(SEARCH("Caltex", A269))</f>
        <v>0</v>
      </c>
    </row>
    <row r="270" spans="1:8" x14ac:dyDescent="0.25">
      <c r="A270" t="s">
        <v>4209</v>
      </c>
      <c r="B270">
        <v>7.5315345999999996</v>
      </c>
      <c r="C270">
        <v>99.576436000000001</v>
      </c>
      <c r="D270" t="b">
        <f>ISNUMBER(SEARCH("PT",A270))</f>
        <v>0</v>
      </c>
      <c r="E270" t="b">
        <f>ISNUMBER(SEARCH("PTT", A270))</f>
        <v>0</v>
      </c>
      <c r="F270" t="b">
        <f>ISNUMBER(SEARCH("Shell", A270))</f>
        <v>0</v>
      </c>
      <c r="G270" t="b">
        <f>ISNUMBER(SEARCH("Esso", A270))</f>
        <v>0</v>
      </c>
      <c r="H270" t="b">
        <f>ISNUMBER(SEARCH("Caltex", A270))</f>
        <v>0</v>
      </c>
    </row>
    <row r="271" spans="1:8" x14ac:dyDescent="0.25">
      <c r="A271" t="s">
        <v>4021</v>
      </c>
      <c r="B271">
        <v>17.565422399999999</v>
      </c>
      <c r="C271">
        <v>97.924725899999999</v>
      </c>
      <c r="D271" t="b">
        <f>ISNUMBER(SEARCH("PT",A271))</f>
        <v>0</v>
      </c>
      <c r="E271" t="b">
        <f>ISNUMBER(SEARCH("PTT", A271))</f>
        <v>0</v>
      </c>
      <c r="F271" t="b">
        <f>ISNUMBER(SEARCH("Shell", A271))</f>
        <v>0</v>
      </c>
      <c r="G271" t="b">
        <f>ISNUMBER(SEARCH("Esso", A271))</f>
        <v>0</v>
      </c>
      <c r="H271" t="b">
        <f>ISNUMBER(SEARCH("Caltex", A271))</f>
        <v>0</v>
      </c>
    </row>
    <row r="272" spans="1:8" x14ac:dyDescent="0.25">
      <c r="A272" t="s">
        <v>3927</v>
      </c>
      <c r="B272">
        <v>20.023485999999998</v>
      </c>
      <c r="C272">
        <v>100.2738973</v>
      </c>
      <c r="D272" t="b">
        <f>ISNUMBER(SEARCH("PT",A272))</f>
        <v>0</v>
      </c>
      <c r="E272" t="b">
        <f>ISNUMBER(SEARCH("PTT", A272))</f>
        <v>0</v>
      </c>
      <c r="F272" t="b">
        <f>ISNUMBER(SEARCH("Shell", A272))</f>
        <v>0</v>
      </c>
      <c r="G272" t="b">
        <f>ISNUMBER(SEARCH("Esso", A272))</f>
        <v>0</v>
      </c>
      <c r="H272" t="b">
        <f>ISNUMBER(SEARCH("Caltex", A272))</f>
        <v>0</v>
      </c>
    </row>
    <row r="273" spans="1:8" x14ac:dyDescent="0.25">
      <c r="A273" t="s">
        <v>3955</v>
      </c>
      <c r="B273">
        <v>20.0418211</v>
      </c>
      <c r="C273">
        <v>100.1246816</v>
      </c>
      <c r="D273" t="b">
        <f>ISNUMBER(SEARCH("PT",A273))</f>
        <v>0</v>
      </c>
      <c r="E273" t="b">
        <f>ISNUMBER(SEARCH("PTT", A273))</f>
        <v>0</v>
      </c>
      <c r="F273" t="b">
        <f>ISNUMBER(SEARCH("Shell", A273))</f>
        <v>0</v>
      </c>
      <c r="G273" t="b">
        <f>ISNUMBER(SEARCH("Esso", A273))</f>
        <v>0</v>
      </c>
      <c r="H273" t="b">
        <f>ISNUMBER(SEARCH("Caltex", A273))</f>
        <v>0</v>
      </c>
    </row>
    <row r="274" spans="1:8" x14ac:dyDescent="0.25">
      <c r="A274" t="s">
        <v>4109</v>
      </c>
      <c r="B274">
        <v>13.544169999999999</v>
      </c>
      <c r="C274">
        <v>99.317718499999998</v>
      </c>
      <c r="D274" t="b">
        <f>ISNUMBER(SEARCH("PT",A274))</f>
        <v>0</v>
      </c>
      <c r="E274" t="b">
        <f>ISNUMBER(SEARCH("PTT", A274))</f>
        <v>0</v>
      </c>
      <c r="F274" t="b">
        <f>ISNUMBER(SEARCH("Shell", A274))</f>
        <v>0</v>
      </c>
      <c r="G274" t="b">
        <f>ISNUMBER(SEARCH("Esso", A274))</f>
        <v>0</v>
      </c>
      <c r="H274" t="b">
        <f>ISNUMBER(SEARCH("Caltex", A274))</f>
        <v>0</v>
      </c>
    </row>
    <row r="275" spans="1:8" x14ac:dyDescent="0.25">
      <c r="A275" t="s">
        <v>4109</v>
      </c>
      <c r="B275">
        <v>8.1001093999999991</v>
      </c>
      <c r="C275">
        <v>98.608114599999993</v>
      </c>
      <c r="D275" t="b">
        <f>ISNUMBER(SEARCH("PT",A275))</f>
        <v>0</v>
      </c>
      <c r="E275" t="b">
        <f>ISNUMBER(SEARCH("PTT", A275))</f>
        <v>0</v>
      </c>
      <c r="F275" t="b">
        <f>ISNUMBER(SEARCH("Shell", A275))</f>
        <v>0</v>
      </c>
      <c r="G275" t="b">
        <f>ISNUMBER(SEARCH("Esso", A275))</f>
        <v>0</v>
      </c>
      <c r="H275" t="b">
        <f>ISNUMBER(SEARCH("Caltex", A275))</f>
        <v>0</v>
      </c>
    </row>
    <row r="276" spans="1:8" x14ac:dyDescent="0.25">
      <c r="A276" t="s">
        <v>3993</v>
      </c>
      <c r="B276">
        <v>19.6877414</v>
      </c>
      <c r="C276">
        <v>99.149033700000004</v>
      </c>
      <c r="D276" t="b">
        <f>ISNUMBER(SEARCH("PT",A276))</f>
        <v>0</v>
      </c>
      <c r="E276" t="b">
        <f>ISNUMBER(SEARCH("PTT", A276))</f>
        <v>0</v>
      </c>
      <c r="F276" t="b">
        <f>ISNUMBER(SEARCH("Shell", A276))</f>
        <v>0</v>
      </c>
      <c r="G276" t="b">
        <f>ISNUMBER(SEARCH("Esso", A276))</f>
        <v>0</v>
      </c>
      <c r="H276" t="b">
        <f>ISNUMBER(SEARCH("Caltex", A276))</f>
        <v>0</v>
      </c>
    </row>
    <row r="277" spans="1:8" x14ac:dyDescent="0.25">
      <c r="A277" t="s">
        <v>4363</v>
      </c>
      <c r="B277">
        <v>13.0936412</v>
      </c>
      <c r="C277">
        <v>100.9158276</v>
      </c>
      <c r="D277" t="b">
        <f>ISNUMBER(SEARCH("PT",A277))</f>
        <v>0</v>
      </c>
      <c r="E277" t="b">
        <f>ISNUMBER(SEARCH("PTT", A277))</f>
        <v>0</v>
      </c>
      <c r="F277" t="b">
        <f>ISNUMBER(SEARCH("Shell", A277))</f>
        <v>0</v>
      </c>
      <c r="G277" t="b">
        <f>ISNUMBER(SEARCH("Esso", A277))</f>
        <v>0</v>
      </c>
      <c r="H277" t="b">
        <f>ISNUMBER(SEARCH("Caltex", A277))</f>
        <v>0</v>
      </c>
    </row>
    <row r="278" spans="1:8" x14ac:dyDescent="0.25">
      <c r="A278" t="s">
        <v>4128</v>
      </c>
      <c r="B278">
        <v>12.8735807</v>
      </c>
      <c r="C278">
        <v>100.9020441</v>
      </c>
      <c r="D278" t="b">
        <f>ISNUMBER(SEARCH("PT",A278))</f>
        <v>0</v>
      </c>
      <c r="E278" t="b">
        <f>ISNUMBER(SEARCH("PTT", A278))</f>
        <v>0</v>
      </c>
      <c r="F278" t="b">
        <f>ISNUMBER(SEARCH("Shell", A278))</f>
        <v>0</v>
      </c>
      <c r="G278" t="b">
        <f>ISNUMBER(SEARCH("Esso", A278))</f>
        <v>0</v>
      </c>
      <c r="H278" t="b">
        <f>ISNUMBER(SEARCH("Caltex", A278))</f>
        <v>0</v>
      </c>
    </row>
    <row r="279" spans="1:8" x14ac:dyDescent="0.25">
      <c r="A279" t="s">
        <v>4343</v>
      </c>
      <c r="B279">
        <v>6.6095199999999998</v>
      </c>
      <c r="C279">
        <v>100.06469</v>
      </c>
      <c r="D279" t="b">
        <f>ISNUMBER(SEARCH("PT",A279))</f>
        <v>0</v>
      </c>
      <c r="E279" t="b">
        <f>ISNUMBER(SEARCH("PTT", A279))</f>
        <v>0</v>
      </c>
      <c r="F279" t="b">
        <f>ISNUMBER(SEARCH("Shell", A279))</f>
        <v>0</v>
      </c>
      <c r="G279" t="b">
        <f>ISNUMBER(SEARCH("Esso", A279))</f>
        <v>0</v>
      </c>
      <c r="H279" t="b">
        <f>ISNUMBER(SEARCH("Caltex", A279))</f>
        <v>0</v>
      </c>
    </row>
    <row r="280" spans="1:8" x14ac:dyDescent="0.25">
      <c r="A280" t="s">
        <v>4218</v>
      </c>
      <c r="B280">
        <v>8.2460796999999992</v>
      </c>
      <c r="C280">
        <v>98.297412199999997</v>
      </c>
      <c r="D280" t="b">
        <f>ISNUMBER(SEARCH("PT",A280))</f>
        <v>0</v>
      </c>
      <c r="E280" t="b">
        <f>ISNUMBER(SEARCH("PTT", A280))</f>
        <v>0</v>
      </c>
      <c r="F280" t="b">
        <f>ISNUMBER(SEARCH("Shell", A280))</f>
        <v>0</v>
      </c>
      <c r="G280" t="b">
        <f>ISNUMBER(SEARCH("Esso", A280))</f>
        <v>0</v>
      </c>
      <c r="H280" t="b">
        <f>ISNUMBER(SEARCH("Caltex", A280))</f>
        <v>0</v>
      </c>
    </row>
    <row r="281" spans="1:8" x14ac:dyDescent="0.25">
      <c r="A281" t="s">
        <v>4218</v>
      </c>
      <c r="B281">
        <v>8.2460796999999992</v>
      </c>
      <c r="C281">
        <v>98.297412199999997</v>
      </c>
      <c r="D281" t="b">
        <f>ISNUMBER(SEARCH("PT",A281))</f>
        <v>0</v>
      </c>
      <c r="E281" t="b">
        <f>ISNUMBER(SEARCH("PTT", A281))</f>
        <v>0</v>
      </c>
      <c r="F281" t="b">
        <f>ISNUMBER(SEARCH("Shell", A281))</f>
        <v>0</v>
      </c>
      <c r="G281" t="b">
        <f>ISNUMBER(SEARCH("Esso", A281))</f>
        <v>0</v>
      </c>
      <c r="H281" t="b">
        <f>ISNUMBER(SEARCH("Caltex", A281))</f>
        <v>0</v>
      </c>
    </row>
    <row r="282" spans="1:8" x14ac:dyDescent="0.25">
      <c r="A282" t="s">
        <v>4077</v>
      </c>
      <c r="B282">
        <v>14.7324039</v>
      </c>
      <c r="C282">
        <v>98.6525417</v>
      </c>
      <c r="D282" t="b">
        <f>ISNUMBER(SEARCH("PT",A282))</f>
        <v>0</v>
      </c>
      <c r="E282" t="b">
        <f>ISNUMBER(SEARCH("PTT", A282))</f>
        <v>0</v>
      </c>
      <c r="F282" t="b">
        <f>ISNUMBER(SEARCH("Shell", A282))</f>
        <v>0</v>
      </c>
      <c r="G282" t="b">
        <f>ISNUMBER(SEARCH("Esso", A282))</f>
        <v>0</v>
      </c>
      <c r="H282" t="b">
        <f>ISNUMBER(SEARCH("Caltex", A282))</f>
        <v>0</v>
      </c>
    </row>
    <row r="283" spans="1:8" x14ac:dyDescent="0.25">
      <c r="A283" t="s">
        <v>4089</v>
      </c>
      <c r="B283">
        <v>14.2339047</v>
      </c>
      <c r="C283">
        <v>99.062814500000002</v>
      </c>
      <c r="D283" t="b">
        <f>ISNUMBER(SEARCH("PT",A283))</f>
        <v>0</v>
      </c>
      <c r="E283" t="b">
        <f>ISNUMBER(SEARCH("PTT", A283))</f>
        <v>0</v>
      </c>
      <c r="F283" t="b">
        <f>ISNUMBER(SEARCH("Shell", A283))</f>
        <v>0</v>
      </c>
      <c r="G283" t="b">
        <f>ISNUMBER(SEARCH("Esso", A283))</f>
        <v>0</v>
      </c>
      <c r="H283" t="b">
        <f>ISNUMBER(SEARCH("Caltex", A283))</f>
        <v>0</v>
      </c>
    </row>
    <row r="284" spans="1:8" x14ac:dyDescent="0.25">
      <c r="A284" t="s">
        <v>4256</v>
      </c>
      <c r="B284">
        <v>7.8474117000000003</v>
      </c>
      <c r="C284">
        <v>98.351383999999996</v>
      </c>
      <c r="D284" t="b">
        <f>ISNUMBER(SEARCH("PT",A284))</f>
        <v>0</v>
      </c>
      <c r="E284" t="b">
        <f>ISNUMBER(SEARCH("PTT", A284))</f>
        <v>0</v>
      </c>
      <c r="F284" t="b">
        <f>ISNUMBER(SEARCH("Shell", A284))</f>
        <v>0</v>
      </c>
      <c r="G284" t="b">
        <f>ISNUMBER(SEARCH("Esso", A284))</f>
        <v>0</v>
      </c>
      <c r="H284" t="b">
        <f>ISNUMBER(SEARCH("Caltex", A284))</f>
        <v>0</v>
      </c>
    </row>
    <row r="285" spans="1:8" x14ac:dyDescent="0.25">
      <c r="A285" t="s">
        <v>4256</v>
      </c>
      <c r="B285">
        <v>7.8474117000000003</v>
      </c>
      <c r="C285">
        <v>98.351383999999996</v>
      </c>
      <c r="D285" t="b">
        <f>ISNUMBER(SEARCH("PT",A285))</f>
        <v>0</v>
      </c>
      <c r="E285" t="b">
        <f>ISNUMBER(SEARCH("PTT", A285))</f>
        <v>0</v>
      </c>
      <c r="F285" t="b">
        <f>ISNUMBER(SEARCH("Shell", A285))</f>
        <v>0</v>
      </c>
      <c r="G285" t="b">
        <f>ISNUMBER(SEARCH("Esso", A285))</f>
        <v>0</v>
      </c>
      <c r="H285" t="b">
        <f>ISNUMBER(SEARCH("Caltex", A285))</f>
        <v>0</v>
      </c>
    </row>
    <row r="286" spans="1:8" x14ac:dyDescent="0.25">
      <c r="A286" t="s">
        <v>4073</v>
      </c>
      <c r="B286">
        <v>15.184636899999999</v>
      </c>
      <c r="C286">
        <v>98.462618599999999</v>
      </c>
      <c r="D286" t="b">
        <f>ISNUMBER(SEARCH("PT",A286))</f>
        <v>0</v>
      </c>
      <c r="E286" t="b">
        <f>ISNUMBER(SEARCH("PTT", A286))</f>
        <v>0</v>
      </c>
      <c r="F286" t="b">
        <f>ISNUMBER(SEARCH("Shell", A286))</f>
        <v>0</v>
      </c>
      <c r="G286" t="b">
        <f>ISNUMBER(SEARCH("Esso", A286))</f>
        <v>0</v>
      </c>
      <c r="H286" t="b">
        <f>ISNUMBER(SEARCH("Caltex", A286))</f>
        <v>0</v>
      </c>
    </row>
    <row r="287" spans="1:8" x14ac:dyDescent="0.25">
      <c r="A287" t="s">
        <v>4115</v>
      </c>
      <c r="B287">
        <v>13.545667</v>
      </c>
      <c r="C287">
        <v>99.430131000000003</v>
      </c>
      <c r="D287" t="b">
        <f>ISNUMBER(SEARCH("PT",A287))</f>
        <v>0</v>
      </c>
      <c r="E287" t="b">
        <f>ISNUMBER(SEARCH("PTT", A287))</f>
        <v>0</v>
      </c>
      <c r="F287" t="b">
        <f>ISNUMBER(SEARCH("Shell", A287))</f>
        <v>0</v>
      </c>
      <c r="G287" t="b">
        <f>ISNUMBER(SEARCH("Esso", A287))</f>
        <v>0</v>
      </c>
      <c r="H287" t="b">
        <f>ISNUMBER(SEARCH("Caltex", A287))</f>
        <v>0</v>
      </c>
    </row>
    <row r="288" spans="1:8" x14ac:dyDescent="0.25">
      <c r="A288" t="s">
        <v>3932</v>
      </c>
      <c r="B288">
        <v>20.160656700000001</v>
      </c>
      <c r="C288">
        <v>100.4087636</v>
      </c>
      <c r="D288" t="b">
        <f>ISNUMBER(SEARCH("PT",A288))</f>
        <v>0</v>
      </c>
      <c r="E288" t="b">
        <f>ISNUMBER(SEARCH("PTT", A288))</f>
        <v>0</v>
      </c>
      <c r="F288" t="b">
        <f>ISNUMBER(SEARCH("Shell", A288))</f>
        <v>0</v>
      </c>
      <c r="G288" t="b">
        <f>ISNUMBER(SEARCH("Esso", A288))</f>
        <v>0</v>
      </c>
      <c r="H288" t="b">
        <f>ISNUMBER(SEARCH("Caltex", A288))</f>
        <v>0</v>
      </c>
    </row>
    <row r="289" spans="1:8" x14ac:dyDescent="0.25">
      <c r="A289" t="s">
        <v>4337</v>
      </c>
      <c r="B289">
        <v>7.1507284000000002</v>
      </c>
      <c r="C289">
        <v>100.5984938</v>
      </c>
      <c r="D289" t="b">
        <f>ISNUMBER(SEARCH("PT",A289))</f>
        <v>0</v>
      </c>
      <c r="E289" t="b">
        <f>ISNUMBER(SEARCH("PTT", A289))</f>
        <v>0</v>
      </c>
      <c r="F289" t="b">
        <f>ISNUMBER(SEARCH("Shell", A289))</f>
        <v>0</v>
      </c>
      <c r="G289" t="b">
        <f>ISNUMBER(SEARCH("Esso", A289))</f>
        <v>0</v>
      </c>
      <c r="H289" t="b">
        <f>ISNUMBER(SEARCH("Caltex", A289))</f>
        <v>0</v>
      </c>
    </row>
    <row r="290" spans="1:8" x14ac:dyDescent="0.25">
      <c r="A290" t="s">
        <v>4129</v>
      </c>
      <c r="B290">
        <v>12.9282153</v>
      </c>
      <c r="C290">
        <v>100.90034319999999</v>
      </c>
      <c r="D290" t="b">
        <f>ISNUMBER(SEARCH("PT",A290))</f>
        <v>0</v>
      </c>
      <c r="E290" t="b">
        <f>ISNUMBER(SEARCH("PTT", A290))</f>
        <v>0</v>
      </c>
      <c r="F290" t="b">
        <f>ISNUMBER(SEARCH("Shell", A290))</f>
        <v>0</v>
      </c>
      <c r="G290" t="b">
        <f>ISNUMBER(SEARCH("Esso", A290))</f>
        <v>0</v>
      </c>
      <c r="H290" t="b">
        <f>ISNUMBER(SEARCH("Caltex", A290))</f>
        <v>0</v>
      </c>
    </row>
    <row r="291" spans="1:8" x14ac:dyDescent="0.25">
      <c r="A291" t="s">
        <v>4123</v>
      </c>
      <c r="B291">
        <v>12.3786138</v>
      </c>
      <c r="C291">
        <v>102.3784835</v>
      </c>
      <c r="D291" t="b">
        <f>ISNUMBER(SEARCH("PT",A291))</f>
        <v>0</v>
      </c>
      <c r="E291" t="b">
        <f>ISNUMBER(SEARCH("PTT", A291))</f>
        <v>0</v>
      </c>
      <c r="F291" t="b">
        <f>ISNUMBER(SEARCH("Shell", A291))</f>
        <v>0</v>
      </c>
      <c r="G291" t="b">
        <f>ISNUMBER(SEARCH("Esso", A291))</f>
        <v>0</v>
      </c>
      <c r="H291" t="b">
        <f>ISNUMBER(SEARCH("Caltex", A291))</f>
        <v>0</v>
      </c>
    </row>
    <row r="292" spans="1:8" x14ac:dyDescent="0.25">
      <c r="A292" t="s">
        <v>4079</v>
      </c>
      <c r="B292">
        <v>14.6458032</v>
      </c>
      <c r="C292">
        <v>98.702569999999994</v>
      </c>
      <c r="D292" t="b">
        <f>ISNUMBER(SEARCH("PT",A292))</f>
        <v>0</v>
      </c>
      <c r="E292" t="b">
        <f>ISNUMBER(SEARCH("PTT", A292))</f>
        <v>0</v>
      </c>
      <c r="F292" t="b">
        <f>ISNUMBER(SEARCH("Shell", A292))</f>
        <v>0</v>
      </c>
      <c r="G292" t="b">
        <f>ISNUMBER(SEARCH("Esso", A292))</f>
        <v>0</v>
      </c>
      <c r="H292" t="b">
        <f>ISNUMBER(SEARCH("Caltex", A292))</f>
        <v>0</v>
      </c>
    </row>
    <row r="293" spans="1:8" x14ac:dyDescent="0.25">
      <c r="A293" t="s">
        <v>3876</v>
      </c>
      <c r="B293">
        <v>17.7270249</v>
      </c>
      <c r="C293">
        <v>100.67685760000001</v>
      </c>
      <c r="D293" t="b">
        <f>ISNUMBER(SEARCH("PT",A293))</f>
        <v>0</v>
      </c>
      <c r="E293" t="b">
        <f>ISNUMBER(SEARCH("PTT", A293))</f>
        <v>0</v>
      </c>
      <c r="F293" t="b">
        <f>ISNUMBER(SEARCH("Shell", A293))</f>
        <v>0</v>
      </c>
      <c r="G293" t="b">
        <f>ISNUMBER(SEARCH("Esso", A293))</f>
        <v>0</v>
      </c>
      <c r="H293" t="b">
        <f>ISNUMBER(SEARCH("Caltex", A293))</f>
        <v>0</v>
      </c>
    </row>
    <row r="294" spans="1:8" x14ac:dyDescent="0.25">
      <c r="A294" t="s">
        <v>4361</v>
      </c>
      <c r="B294">
        <v>13.101057600000001</v>
      </c>
      <c r="C294">
        <v>100.9043873</v>
      </c>
      <c r="D294" t="b">
        <f>ISNUMBER(SEARCH("PT",A294))</f>
        <v>0</v>
      </c>
      <c r="E294" t="b">
        <f>ISNUMBER(SEARCH("PTT", A294))</f>
        <v>0</v>
      </c>
      <c r="F294" t="b">
        <f>ISNUMBER(SEARCH("Shell", A294))</f>
        <v>0</v>
      </c>
      <c r="G294" t="b">
        <f>ISNUMBER(SEARCH("Esso", A294))</f>
        <v>0</v>
      </c>
      <c r="H294" t="b">
        <f>ISNUMBER(SEARCH("Caltex", A294))</f>
        <v>0</v>
      </c>
    </row>
    <row r="295" spans="1:8" x14ac:dyDescent="0.25">
      <c r="A295" t="s">
        <v>4341</v>
      </c>
      <c r="B295">
        <v>6.6939016000000002</v>
      </c>
      <c r="C295">
        <v>100.0679808</v>
      </c>
      <c r="D295" t="b">
        <f>ISNUMBER(SEARCH("PT",A295))</f>
        <v>0</v>
      </c>
      <c r="E295" t="b">
        <f>ISNUMBER(SEARCH("PTT", A295))</f>
        <v>0</v>
      </c>
      <c r="F295" t="b">
        <f>ISNUMBER(SEARCH("Shell", A295))</f>
        <v>0</v>
      </c>
      <c r="G295" t="b">
        <f>ISNUMBER(SEARCH("Esso", A295))</f>
        <v>0</v>
      </c>
      <c r="H295" t="b">
        <f>ISNUMBER(SEARCH("Caltex", A295))</f>
        <v>0</v>
      </c>
    </row>
    <row r="296" spans="1:8" x14ac:dyDescent="0.25">
      <c r="A296" t="s">
        <v>4318</v>
      </c>
      <c r="B296">
        <v>7.5577300000000003</v>
      </c>
      <c r="C296">
        <v>99.445329999999998</v>
      </c>
      <c r="D296" t="b">
        <f>ISNUMBER(SEARCH("PT",A296))</f>
        <v>0</v>
      </c>
      <c r="E296" t="b">
        <f>ISNUMBER(SEARCH("PTT", A296))</f>
        <v>0</v>
      </c>
      <c r="F296" t="b">
        <f>ISNUMBER(SEARCH("Shell", A296))</f>
        <v>0</v>
      </c>
      <c r="G296" t="b">
        <f>ISNUMBER(SEARCH("Esso", A296))</f>
        <v>0</v>
      </c>
      <c r="H296" t="b">
        <f>ISNUMBER(SEARCH("Caltex", A296))</f>
        <v>0</v>
      </c>
    </row>
    <row r="297" spans="1:8" x14ac:dyDescent="0.25">
      <c r="A297" t="s">
        <v>4313</v>
      </c>
      <c r="B297">
        <v>7.7658500000000004</v>
      </c>
      <c r="C297">
        <v>99.224400000000003</v>
      </c>
      <c r="D297" t="b">
        <f>ISNUMBER(SEARCH("PT",A297))</f>
        <v>0</v>
      </c>
      <c r="E297" t="b">
        <f>ISNUMBER(SEARCH("PTT", A297))</f>
        <v>0</v>
      </c>
      <c r="F297" t="b">
        <f>ISNUMBER(SEARCH("Shell", A297))</f>
        <v>0</v>
      </c>
      <c r="G297" t="b">
        <f>ISNUMBER(SEARCH("Esso", A297))</f>
        <v>0</v>
      </c>
      <c r="H297" t="b">
        <f>ISNUMBER(SEARCH("Caltex", A297))</f>
        <v>0</v>
      </c>
    </row>
    <row r="298" spans="1:8" x14ac:dyDescent="0.25">
      <c r="A298" t="s">
        <v>4314</v>
      </c>
      <c r="B298">
        <v>7.7805299999999997</v>
      </c>
      <c r="C298">
        <v>99.214690000000004</v>
      </c>
      <c r="D298" t="b">
        <f>ISNUMBER(SEARCH("PT",A298))</f>
        <v>0</v>
      </c>
      <c r="E298" t="b">
        <f>ISNUMBER(SEARCH("PTT", A298))</f>
        <v>0</v>
      </c>
      <c r="F298" t="b">
        <f>ISNUMBER(SEARCH("Shell", A298))</f>
        <v>0</v>
      </c>
      <c r="G298" t="b">
        <f>ISNUMBER(SEARCH("Esso", A298))</f>
        <v>0</v>
      </c>
      <c r="H298" t="b">
        <f>ISNUMBER(SEARCH("Caltex", A298))</f>
        <v>0</v>
      </c>
    </row>
    <row r="299" spans="1:8" x14ac:dyDescent="0.25">
      <c r="A299" t="s">
        <v>4150</v>
      </c>
      <c r="B299">
        <v>9.4199138999999992</v>
      </c>
      <c r="C299">
        <v>99.962273300000007</v>
      </c>
      <c r="D299" t="b">
        <f>ISNUMBER(SEARCH("PT",A299))</f>
        <v>0</v>
      </c>
      <c r="E299" t="b">
        <f>ISNUMBER(SEARCH("PTT", A299))</f>
        <v>0</v>
      </c>
      <c r="F299" t="b">
        <f>ISNUMBER(SEARCH("Shell", A299))</f>
        <v>0</v>
      </c>
      <c r="G299" t="b">
        <f>ISNUMBER(SEARCH("Esso", A299))</f>
        <v>0</v>
      </c>
      <c r="H299" t="b">
        <f>ISNUMBER(SEARCH("Caltex", A299))</f>
        <v>0</v>
      </c>
    </row>
    <row r="300" spans="1:8" x14ac:dyDescent="0.25">
      <c r="A300" t="s">
        <v>4147</v>
      </c>
      <c r="B300">
        <v>9.57775</v>
      </c>
      <c r="C300">
        <v>99.975610000000003</v>
      </c>
      <c r="D300" t="b">
        <f>ISNUMBER(SEARCH("PT",A300))</f>
        <v>0</v>
      </c>
      <c r="E300" t="b">
        <f>ISNUMBER(SEARCH("PTT", A300))</f>
        <v>0</v>
      </c>
      <c r="F300" t="b">
        <f>ISNUMBER(SEARCH("Shell", A300))</f>
        <v>0</v>
      </c>
      <c r="G300" t="b">
        <f>ISNUMBER(SEARCH("Esso", A300))</f>
        <v>0</v>
      </c>
      <c r="H300" t="b">
        <f>ISNUMBER(SEARCH("Caltex", A300))</f>
        <v>0</v>
      </c>
    </row>
    <row r="301" spans="1:8" x14ac:dyDescent="0.25">
      <c r="A301" t="s">
        <v>4149</v>
      </c>
      <c r="B301">
        <v>9.5356199999999998</v>
      </c>
      <c r="C301">
        <v>99.936019999999999</v>
      </c>
      <c r="D301" t="b">
        <f>ISNUMBER(SEARCH("PT",A301))</f>
        <v>0</v>
      </c>
      <c r="E301" t="b">
        <f>ISNUMBER(SEARCH("PTT", A301))</f>
        <v>0</v>
      </c>
      <c r="F301" t="b">
        <f>ISNUMBER(SEARCH("Shell", A301))</f>
        <v>0</v>
      </c>
      <c r="G301" t="b">
        <f>ISNUMBER(SEARCH("Esso", A301))</f>
        <v>0</v>
      </c>
      <c r="H301" t="b">
        <f>ISNUMBER(SEARCH("Caltex", A301))</f>
        <v>0</v>
      </c>
    </row>
    <row r="302" spans="1:8" x14ac:dyDescent="0.25">
      <c r="A302" t="s">
        <v>4338</v>
      </c>
      <c r="B302">
        <v>6.8870934999999998</v>
      </c>
      <c r="C302">
        <v>99.797548800000001</v>
      </c>
      <c r="D302" t="b">
        <f>ISNUMBER(SEARCH("PT",A302))</f>
        <v>0</v>
      </c>
      <c r="E302" t="b">
        <f>ISNUMBER(SEARCH("PTT", A302))</f>
        <v>0</v>
      </c>
      <c r="F302" t="b">
        <f>ISNUMBER(SEARCH("Shell", A302))</f>
        <v>0</v>
      </c>
      <c r="G302" t="b">
        <f>ISNUMBER(SEARCH("Esso", A302))</f>
        <v>0</v>
      </c>
      <c r="H302" t="b">
        <f>ISNUMBER(SEARCH("Caltex", A302))</f>
        <v>0</v>
      </c>
    </row>
    <row r="303" spans="1:8" x14ac:dyDescent="0.25">
      <c r="A303" t="s">
        <v>3889</v>
      </c>
      <c r="B303">
        <v>18.7275645</v>
      </c>
      <c r="C303">
        <v>100.7543077</v>
      </c>
      <c r="D303" t="b">
        <f>ISNUMBER(SEARCH("PT",A303))</f>
        <v>0</v>
      </c>
      <c r="E303" t="b">
        <f>ISNUMBER(SEARCH("PTT", A303))</f>
        <v>0</v>
      </c>
      <c r="F303" t="b">
        <f>ISNUMBER(SEARCH("Shell", A303))</f>
        <v>0</v>
      </c>
      <c r="G303" t="b">
        <f>ISNUMBER(SEARCH("Esso", A303))</f>
        <v>0</v>
      </c>
      <c r="H303" t="b">
        <f>ISNUMBER(SEARCH("Caltex", A303))</f>
        <v>0</v>
      </c>
    </row>
    <row r="304" spans="1:8" x14ac:dyDescent="0.25">
      <c r="A304" t="s">
        <v>4132</v>
      </c>
      <c r="B304">
        <v>12.943612999999999</v>
      </c>
      <c r="C304">
        <v>100.903755</v>
      </c>
      <c r="D304" t="b">
        <f>ISNUMBER(SEARCH("PT",A304))</f>
        <v>0</v>
      </c>
      <c r="E304" t="b">
        <f>ISNUMBER(SEARCH("PTT", A304))</f>
        <v>0</v>
      </c>
      <c r="F304" t="b">
        <f>ISNUMBER(SEARCH("Shell", A304))</f>
        <v>0</v>
      </c>
      <c r="G304" t="b">
        <f>ISNUMBER(SEARCH("Esso", A304))</f>
        <v>0</v>
      </c>
      <c r="H304" t="b">
        <f>ISNUMBER(SEARCH("Caltex", A304))</f>
        <v>0</v>
      </c>
    </row>
    <row r="305" spans="1:8" x14ac:dyDescent="0.25">
      <c r="A305" t="s">
        <v>3866</v>
      </c>
      <c r="B305">
        <v>17.371630199999998</v>
      </c>
      <c r="C305">
        <v>101.265367</v>
      </c>
      <c r="D305" t="b">
        <f>ISNUMBER(SEARCH("PT",A305))</f>
        <v>0</v>
      </c>
      <c r="E305" t="b">
        <f>ISNUMBER(SEARCH("PTT", A305))</f>
        <v>0</v>
      </c>
      <c r="F305" t="b">
        <f>ISNUMBER(SEARCH("Shell", A305))</f>
        <v>0</v>
      </c>
      <c r="G305" t="b">
        <f>ISNUMBER(SEARCH("Esso", A305))</f>
        <v>0</v>
      </c>
      <c r="H305" t="b">
        <f>ISNUMBER(SEARCH("Caltex", A305))</f>
        <v>0</v>
      </c>
    </row>
    <row r="306" spans="1:8" x14ac:dyDescent="0.25">
      <c r="A306" t="s">
        <v>4226</v>
      </c>
      <c r="B306">
        <v>7.9888838</v>
      </c>
      <c r="C306">
        <v>98.355412999999999</v>
      </c>
      <c r="D306" t="b">
        <f>ISNUMBER(SEARCH("PT",A306))</f>
        <v>0</v>
      </c>
      <c r="E306" t="b">
        <f>ISNUMBER(SEARCH("PTT", A306))</f>
        <v>0</v>
      </c>
      <c r="F306" t="b">
        <f>ISNUMBER(SEARCH("Shell", A306))</f>
        <v>0</v>
      </c>
      <c r="G306" t="b">
        <f>ISNUMBER(SEARCH("Esso", A306))</f>
        <v>0</v>
      </c>
      <c r="H306" t="b">
        <f>ISNUMBER(SEARCH("Caltex", A306))</f>
        <v>0</v>
      </c>
    </row>
    <row r="307" spans="1:8" x14ac:dyDescent="0.25">
      <c r="A307" t="s">
        <v>4226</v>
      </c>
      <c r="B307">
        <v>7.9888838</v>
      </c>
      <c r="C307">
        <v>98.355412999999999</v>
      </c>
      <c r="D307" t="b">
        <f>ISNUMBER(SEARCH("PT",A307))</f>
        <v>0</v>
      </c>
      <c r="E307" t="b">
        <f>ISNUMBER(SEARCH("PTT", A307))</f>
        <v>0</v>
      </c>
      <c r="F307" t="b">
        <f>ISNUMBER(SEARCH("Shell", A307))</f>
        <v>0</v>
      </c>
      <c r="G307" t="b">
        <f>ISNUMBER(SEARCH("Esso", A307))</f>
        <v>0</v>
      </c>
      <c r="H307" t="b">
        <f>ISNUMBER(SEARCH("Caltex", A307))</f>
        <v>0</v>
      </c>
    </row>
    <row r="308" spans="1:8" x14ac:dyDescent="0.25">
      <c r="A308" t="s">
        <v>4039</v>
      </c>
      <c r="B308">
        <v>16.748841200000001</v>
      </c>
      <c r="C308">
        <v>98.618188599999996</v>
      </c>
      <c r="D308" t="b">
        <f>ISNUMBER(SEARCH("PT",A308))</f>
        <v>0</v>
      </c>
      <c r="E308" t="b">
        <f>ISNUMBER(SEARCH("PTT", A308))</f>
        <v>0</v>
      </c>
      <c r="F308" t="b">
        <f>ISNUMBER(SEARCH("Shell", A308))</f>
        <v>0</v>
      </c>
      <c r="G308" t="b">
        <f>ISNUMBER(SEARCH("Esso", A308))</f>
        <v>0</v>
      </c>
      <c r="H308" t="b">
        <f>ISNUMBER(SEARCH("Caltex", A308))</f>
        <v>0</v>
      </c>
    </row>
    <row r="309" spans="1:8" x14ac:dyDescent="0.25">
      <c r="A309" t="s">
        <v>4282</v>
      </c>
      <c r="B309">
        <v>7.9844613000000004</v>
      </c>
      <c r="C309">
        <v>98.300259100000005</v>
      </c>
      <c r="D309" t="b">
        <f>ISNUMBER(SEARCH("PT",A309))</f>
        <v>0</v>
      </c>
      <c r="E309" t="b">
        <f>ISNUMBER(SEARCH("PTT", A309))</f>
        <v>0</v>
      </c>
      <c r="F309" t="b">
        <f>ISNUMBER(SEARCH("Shell", A309))</f>
        <v>0</v>
      </c>
      <c r="G309" t="b">
        <f>ISNUMBER(SEARCH("Esso", A309))</f>
        <v>0</v>
      </c>
      <c r="H309" t="b">
        <f>ISNUMBER(SEARCH("Caltex", A309))</f>
        <v>0</v>
      </c>
    </row>
    <row r="310" spans="1:8" x14ac:dyDescent="0.25">
      <c r="A310" t="s">
        <v>4299</v>
      </c>
      <c r="B310">
        <v>8.8451913999999991</v>
      </c>
      <c r="C310">
        <v>98.2910526</v>
      </c>
      <c r="D310" t="b">
        <f>ISNUMBER(SEARCH("PT",A310))</f>
        <v>0</v>
      </c>
      <c r="E310" t="b">
        <f>ISNUMBER(SEARCH("PTT", A310))</f>
        <v>0</v>
      </c>
      <c r="F310" t="b">
        <f>ISNUMBER(SEARCH("Shell", A310))</f>
        <v>0</v>
      </c>
      <c r="G310" t="b">
        <f>ISNUMBER(SEARCH("Esso", A310))</f>
        <v>0</v>
      </c>
      <c r="H310" t="b">
        <f>ISNUMBER(SEARCH("Caltex", A310))</f>
        <v>0</v>
      </c>
    </row>
    <row r="311" spans="1:8" x14ac:dyDescent="0.25">
      <c r="A311" t="s">
        <v>3897</v>
      </c>
      <c r="B311">
        <v>18.928018300000002</v>
      </c>
      <c r="C311">
        <v>101.04854899999999</v>
      </c>
      <c r="D311" t="b">
        <f>ISNUMBER(SEARCH("PT",A311))</f>
        <v>0</v>
      </c>
      <c r="E311" t="b">
        <f>ISNUMBER(SEARCH("PTT", A311))</f>
        <v>0</v>
      </c>
      <c r="F311" t="b">
        <f>ISNUMBER(SEARCH("Shell", A311))</f>
        <v>0</v>
      </c>
      <c r="G311" t="b">
        <f>ISNUMBER(SEARCH("Esso", A311))</f>
        <v>0</v>
      </c>
      <c r="H311" t="b">
        <f>ISNUMBER(SEARCH("Caltex", A311))</f>
        <v>0</v>
      </c>
    </row>
    <row r="312" spans="1:8" x14ac:dyDescent="0.25">
      <c r="A312" t="s">
        <v>4220</v>
      </c>
      <c r="B312">
        <v>7.9895678999999999</v>
      </c>
      <c r="C312">
        <v>98.372858199999996</v>
      </c>
      <c r="D312" t="b">
        <f>ISNUMBER(SEARCH("PT",A312))</f>
        <v>0</v>
      </c>
      <c r="E312" t="b">
        <f>ISNUMBER(SEARCH("PTT", A312))</f>
        <v>0</v>
      </c>
      <c r="F312" t="b">
        <f>ISNUMBER(SEARCH("Shell", A312))</f>
        <v>0</v>
      </c>
      <c r="G312" t="b">
        <f>ISNUMBER(SEARCH("Esso", A312))</f>
        <v>0</v>
      </c>
      <c r="H312" t="b">
        <f>ISNUMBER(SEARCH("Caltex", A312))</f>
        <v>0</v>
      </c>
    </row>
    <row r="313" spans="1:8" x14ac:dyDescent="0.25">
      <c r="A313" t="s">
        <v>4220</v>
      </c>
      <c r="B313">
        <v>7.9895678999999999</v>
      </c>
      <c r="C313">
        <v>98.372858199999996</v>
      </c>
      <c r="D313" t="b">
        <f>ISNUMBER(SEARCH("PT",A313))</f>
        <v>0</v>
      </c>
      <c r="E313" t="b">
        <f>ISNUMBER(SEARCH("PTT", A313))</f>
        <v>0</v>
      </c>
      <c r="F313" t="b">
        <f>ISNUMBER(SEARCH("Shell", A313))</f>
        <v>0</v>
      </c>
      <c r="G313" t="b">
        <f>ISNUMBER(SEARCH("Esso", A313))</f>
        <v>0</v>
      </c>
      <c r="H313" t="b">
        <f>ISNUMBER(SEARCH("Caltex", A313))</f>
        <v>0</v>
      </c>
    </row>
    <row r="314" spans="1:8" x14ac:dyDescent="0.25">
      <c r="A314" t="s">
        <v>4347</v>
      </c>
      <c r="B314">
        <v>9.9532582000000005</v>
      </c>
      <c r="C314">
        <v>98.612662700000001</v>
      </c>
      <c r="D314" t="b">
        <f>ISNUMBER(SEARCH("PT",A314))</f>
        <v>0</v>
      </c>
      <c r="E314" t="b">
        <f>ISNUMBER(SEARCH("PTT", A314))</f>
        <v>0</v>
      </c>
      <c r="F314" t="b">
        <f>ISNUMBER(SEARCH("Shell", A314))</f>
        <v>0</v>
      </c>
      <c r="G314" t="b">
        <f>ISNUMBER(SEARCH("Esso", A314))</f>
        <v>0</v>
      </c>
      <c r="H314" t="b">
        <f>ISNUMBER(SEARCH("Caltex", A314))</f>
        <v>0</v>
      </c>
    </row>
    <row r="315" spans="1:8" x14ac:dyDescent="0.25">
      <c r="A315" t="s">
        <v>3992</v>
      </c>
      <c r="B315">
        <v>19.688280500000001</v>
      </c>
      <c r="C315">
        <v>99.148978099999994</v>
      </c>
      <c r="D315" t="b">
        <f>ISNUMBER(SEARCH("PT",A315))</f>
        <v>0</v>
      </c>
      <c r="E315" t="b">
        <f>ISNUMBER(SEARCH("PTT", A315))</f>
        <v>0</v>
      </c>
      <c r="F315" t="b">
        <f>ISNUMBER(SEARCH("Shell", A315))</f>
        <v>0</v>
      </c>
      <c r="G315" t="b">
        <f>ISNUMBER(SEARCH("Esso", A315))</f>
        <v>0</v>
      </c>
      <c r="H315" t="b">
        <f>ISNUMBER(SEARCH("Caltex", A315))</f>
        <v>0</v>
      </c>
    </row>
    <row r="316" spans="1:8" x14ac:dyDescent="0.25">
      <c r="A316" t="s">
        <v>4261</v>
      </c>
      <c r="B316">
        <v>7.9059565999999997</v>
      </c>
      <c r="C316">
        <v>98.327035600000002</v>
      </c>
      <c r="D316" t="b">
        <f>ISNUMBER(SEARCH("PT",A316))</f>
        <v>0</v>
      </c>
      <c r="E316" t="b">
        <f>ISNUMBER(SEARCH("PTT", A316))</f>
        <v>0</v>
      </c>
      <c r="F316" t="b">
        <f>ISNUMBER(SEARCH("Shell", A316))</f>
        <v>0</v>
      </c>
      <c r="G316" t="b">
        <f>ISNUMBER(SEARCH("Esso", A316))</f>
        <v>0</v>
      </c>
      <c r="H316" t="b">
        <f>ISNUMBER(SEARCH("Caltex", A316))</f>
        <v>0</v>
      </c>
    </row>
    <row r="317" spans="1:8" x14ac:dyDescent="0.25">
      <c r="A317" t="s">
        <v>4261</v>
      </c>
      <c r="B317">
        <v>7.9059565999999997</v>
      </c>
      <c r="C317">
        <v>98.327035600000002</v>
      </c>
      <c r="D317" t="b">
        <f>ISNUMBER(SEARCH("PT",A317))</f>
        <v>0</v>
      </c>
      <c r="E317" t="b">
        <f>ISNUMBER(SEARCH("PTT", A317))</f>
        <v>0</v>
      </c>
      <c r="F317" t="b">
        <f>ISNUMBER(SEARCH("Shell", A317))</f>
        <v>0</v>
      </c>
      <c r="G317" t="b">
        <f>ISNUMBER(SEARCH("Esso", A317))</f>
        <v>0</v>
      </c>
      <c r="H317" t="b">
        <f>ISNUMBER(SEARCH("Caltex", A317))</f>
        <v>0</v>
      </c>
    </row>
    <row r="318" spans="1:8" x14ac:dyDescent="0.25">
      <c r="A318" t="s">
        <v>3930</v>
      </c>
      <c r="B318">
        <v>20.104275699999999</v>
      </c>
      <c r="C318">
        <v>100.50524919999999</v>
      </c>
      <c r="D318" t="b">
        <f>ISNUMBER(SEARCH("PT",A318))</f>
        <v>0</v>
      </c>
      <c r="E318" t="b">
        <f>ISNUMBER(SEARCH("PTT", A318))</f>
        <v>0</v>
      </c>
      <c r="F318" t="b">
        <f>ISNUMBER(SEARCH("Shell", A318))</f>
        <v>0</v>
      </c>
      <c r="G318" t="b">
        <f>ISNUMBER(SEARCH("Esso", A318))</f>
        <v>0</v>
      </c>
      <c r="H318" t="b">
        <f>ISNUMBER(SEARCH("Caltex", A318))</f>
        <v>0</v>
      </c>
    </row>
    <row r="319" spans="1:8" x14ac:dyDescent="0.25">
      <c r="A319" t="s">
        <v>4325</v>
      </c>
      <c r="B319">
        <v>7.1203415999999997</v>
      </c>
      <c r="C319">
        <v>100.5441379</v>
      </c>
      <c r="D319" t="b">
        <f>ISNUMBER(SEARCH("PT",A319))</f>
        <v>0</v>
      </c>
      <c r="E319" t="b">
        <f>ISNUMBER(SEARCH("PTT", A319))</f>
        <v>0</v>
      </c>
      <c r="F319" t="b">
        <f>ISNUMBER(SEARCH("Shell", A319))</f>
        <v>0</v>
      </c>
      <c r="G319" t="b">
        <f>ISNUMBER(SEARCH("Esso", A319))</f>
        <v>0</v>
      </c>
      <c r="H319" t="b">
        <f>ISNUMBER(SEARCH("Caltex", A319))</f>
        <v>0</v>
      </c>
    </row>
    <row r="320" spans="1:8" x14ac:dyDescent="0.25">
      <c r="A320" t="s">
        <v>14</v>
      </c>
      <c r="B320">
        <v>13.544677399999999</v>
      </c>
      <c r="C320">
        <v>99.359696400000004</v>
      </c>
      <c r="D320" t="b">
        <f>ISNUMBER(SEARCH("PT",A320))</f>
        <v>0</v>
      </c>
      <c r="E320" t="b">
        <f>ISNUMBER(SEARCH("PTT", A320))</f>
        <v>0</v>
      </c>
      <c r="F320" t="b">
        <f>ISNUMBER(SEARCH("Shell", A320))</f>
        <v>0</v>
      </c>
      <c r="G320" t="b">
        <f>ISNUMBER(SEARCH("Esso", A320))</f>
        <v>0</v>
      </c>
      <c r="H320" t="b">
        <f>ISNUMBER(SEARCH("Caltex", A320))</f>
        <v>0</v>
      </c>
    </row>
    <row r="321" spans="1:8" x14ac:dyDescent="0.25">
      <c r="A321" t="s">
        <v>14</v>
      </c>
      <c r="B321">
        <v>12.8825447</v>
      </c>
      <c r="C321">
        <v>100.8988241</v>
      </c>
      <c r="D321" t="b">
        <f>ISNUMBER(SEARCH("PT",A321))</f>
        <v>0</v>
      </c>
      <c r="E321" t="b">
        <f>ISNUMBER(SEARCH("PTT", A321))</f>
        <v>0</v>
      </c>
      <c r="F321" t="b">
        <f>ISNUMBER(SEARCH("Shell", A321))</f>
        <v>0</v>
      </c>
      <c r="G321" t="b">
        <f>ISNUMBER(SEARCH("Esso", A321))</f>
        <v>0</v>
      </c>
      <c r="H321" t="b">
        <f>ISNUMBER(SEARCH("Caltex", A321))</f>
        <v>0</v>
      </c>
    </row>
    <row r="322" spans="1:8" x14ac:dyDescent="0.25">
      <c r="A322" t="s">
        <v>37</v>
      </c>
      <c r="B322">
        <v>16.830476300000001</v>
      </c>
      <c r="C322">
        <v>99.094422600000001</v>
      </c>
      <c r="D322" t="b">
        <f>ISNUMBER(SEARCH("PT",A322))</f>
        <v>0</v>
      </c>
      <c r="E322" t="b">
        <f>ISNUMBER(SEARCH("PTT", A322))</f>
        <v>0</v>
      </c>
      <c r="F322" t="b">
        <f>ISNUMBER(SEARCH("Shell", A322))</f>
        <v>0</v>
      </c>
      <c r="G322" t="b">
        <f>ISNUMBER(SEARCH("Esso", A322))</f>
        <v>0</v>
      </c>
      <c r="H322" t="b">
        <f>ISNUMBER(SEARCH("Caltex", A322))</f>
        <v>0</v>
      </c>
    </row>
    <row r="323" spans="1:8" x14ac:dyDescent="0.25">
      <c r="A323" t="s">
        <v>4203</v>
      </c>
      <c r="B323">
        <v>7.3684202000000001</v>
      </c>
      <c r="C323">
        <v>99.67662</v>
      </c>
      <c r="D323" t="b">
        <f>ISNUMBER(SEARCH("PT",A323))</f>
        <v>0</v>
      </c>
      <c r="E323" t="b">
        <f>ISNUMBER(SEARCH("PTT", A323))</f>
        <v>0</v>
      </c>
      <c r="F323" t="b">
        <f>ISNUMBER(SEARCH("Shell", A323))</f>
        <v>0</v>
      </c>
      <c r="G323" t="b">
        <f>ISNUMBER(SEARCH("Esso", A323))</f>
        <v>0</v>
      </c>
      <c r="H323" t="b">
        <f>ISNUMBER(SEARCH("Caltex", A323))</f>
        <v>0</v>
      </c>
    </row>
    <row r="324" spans="1:8" x14ac:dyDescent="0.25">
      <c r="A324" t="s">
        <v>4131</v>
      </c>
      <c r="B324">
        <v>12.892049200000001</v>
      </c>
      <c r="C324">
        <v>100.89803790000001</v>
      </c>
      <c r="D324" t="b">
        <f>ISNUMBER(SEARCH("PT",A324))</f>
        <v>0</v>
      </c>
      <c r="E324" t="b">
        <f>ISNUMBER(SEARCH("PTT", A324))</f>
        <v>0</v>
      </c>
      <c r="F324" t="b">
        <f>ISNUMBER(SEARCH("Shell", A324))</f>
        <v>0</v>
      </c>
      <c r="G324" t="b">
        <f>ISNUMBER(SEARCH("Esso", A324))</f>
        <v>0</v>
      </c>
      <c r="H324" t="b">
        <f>ISNUMBER(SEARCH("Caltex", A324))</f>
        <v>0</v>
      </c>
    </row>
    <row r="325" spans="1:8" x14ac:dyDescent="0.25">
      <c r="A325" t="s">
        <v>3854</v>
      </c>
      <c r="B325">
        <v>17.672039399999999</v>
      </c>
      <c r="C325">
        <v>101.55900389999999</v>
      </c>
      <c r="D325" t="b">
        <f>ISNUMBER(SEARCH("PT",A325))</f>
        <v>0</v>
      </c>
      <c r="E325" t="b">
        <f>ISNUMBER(SEARCH("PTT", A325))</f>
        <v>0</v>
      </c>
      <c r="F325" t="b">
        <f>ISNUMBER(SEARCH("Shell", A325))</f>
        <v>0</v>
      </c>
      <c r="G325" t="b">
        <f>ISNUMBER(SEARCH("Esso", A325))</f>
        <v>0</v>
      </c>
      <c r="H325" t="b">
        <f>ISNUMBER(SEARCH("Caltex", A325))</f>
        <v>0</v>
      </c>
    </row>
    <row r="326" spans="1:8" x14ac:dyDescent="0.25">
      <c r="A326" t="s">
        <v>4108</v>
      </c>
      <c r="B326">
        <v>13.6259511</v>
      </c>
      <c r="C326">
        <v>99.614524099999997</v>
      </c>
      <c r="D326" t="b">
        <f>ISNUMBER(SEARCH("PT",A326))</f>
        <v>0</v>
      </c>
      <c r="E326" t="b">
        <f>ISNUMBER(SEARCH("PTT", A326))</f>
        <v>0</v>
      </c>
      <c r="F326" t="b">
        <f>ISNUMBER(SEARCH("Shell", A326))</f>
        <v>0</v>
      </c>
      <c r="G326" t="b">
        <f>ISNUMBER(SEARCH("Esso", A326))</f>
        <v>0</v>
      </c>
      <c r="H326" t="b">
        <f>ISNUMBER(SEARCH("Caltex", A326))</f>
        <v>0</v>
      </c>
    </row>
    <row r="327" spans="1:8" x14ac:dyDescent="0.25">
      <c r="A327" t="s">
        <v>4108</v>
      </c>
      <c r="B327">
        <v>12.9645967</v>
      </c>
      <c r="C327">
        <v>100.9099217</v>
      </c>
      <c r="D327" t="b">
        <f>ISNUMBER(SEARCH("PT",A327))</f>
        <v>0</v>
      </c>
      <c r="E327" t="b">
        <f>ISNUMBER(SEARCH("PTT", A327))</f>
        <v>0</v>
      </c>
      <c r="F327" t="b">
        <f>ISNUMBER(SEARCH("Shell", A327))</f>
        <v>0</v>
      </c>
      <c r="G327" t="b">
        <f>ISNUMBER(SEARCH("Esso", A327))</f>
        <v>0</v>
      </c>
      <c r="H327" t="b">
        <f>ISNUMBER(SEARCH("Caltex", A327))</f>
        <v>0</v>
      </c>
    </row>
    <row r="328" spans="1:8" x14ac:dyDescent="0.25">
      <c r="A328" t="s">
        <v>4108</v>
      </c>
      <c r="B328">
        <v>8.1031680999999995</v>
      </c>
      <c r="C328">
        <v>98.902428900000004</v>
      </c>
      <c r="D328" t="b">
        <f>ISNUMBER(SEARCH("PT",A328))</f>
        <v>0</v>
      </c>
      <c r="E328" t="b">
        <f>ISNUMBER(SEARCH("PTT", A328))</f>
        <v>0</v>
      </c>
      <c r="F328" t="b">
        <f>ISNUMBER(SEARCH("Shell", A328))</f>
        <v>0</v>
      </c>
      <c r="G328" t="b">
        <f>ISNUMBER(SEARCH("Esso", A328))</f>
        <v>0</v>
      </c>
      <c r="H328" t="b">
        <f>ISNUMBER(SEARCH("Caltex", A328))</f>
        <v>0</v>
      </c>
    </row>
    <row r="329" spans="1:8" x14ac:dyDescent="0.25">
      <c r="A329" t="s">
        <v>4108</v>
      </c>
      <c r="B329">
        <v>6.8869007</v>
      </c>
      <c r="C329">
        <v>99.797693100000004</v>
      </c>
      <c r="D329" t="b">
        <f>ISNUMBER(SEARCH("PT",A329))</f>
        <v>0</v>
      </c>
      <c r="E329" t="b">
        <f>ISNUMBER(SEARCH("PTT", A329))</f>
        <v>0</v>
      </c>
      <c r="F329" t="b">
        <f>ISNUMBER(SEARCH("Shell", A329))</f>
        <v>0</v>
      </c>
      <c r="G329" t="b">
        <f>ISNUMBER(SEARCH("Esso", A329))</f>
        <v>0</v>
      </c>
      <c r="H329" t="b">
        <f>ISNUMBER(SEARCH("Caltex", A329))</f>
        <v>0</v>
      </c>
    </row>
    <row r="330" spans="1:8" x14ac:dyDescent="0.25">
      <c r="A330" t="s">
        <v>4230</v>
      </c>
      <c r="B330">
        <v>7.9415728999999997</v>
      </c>
      <c r="C330">
        <v>98.395690400000007</v>
      </c>
      <c r="D330" t="b">
        <f>ISNUMBER(SEARCH("PT",A330))</f>
        <v>0</v>
      </c>
      <c r="E330" t="b">
        <f>ISNUMBER(SEARCH("PTT", A330))</f>
        <v>0</v>
      </c>
      <c r="F330" t="b">
        <f>ISNUMBER(SEARCH("Shell", A330))</f>
        <v>0</v>
      </c>
      <c r="G330" t="b">
        <f>ISNUMBER(SEARCH("Esso", A330))</f>
        <v>0</v>
      </c>
      <c r="H330" t="b">
        <f>ISNUMBER(SEARCH("Caltex", A330))</f>
        <v>0</v>
      </c>
    </row>
    <row r="331" spans="1:8" x14ac:dyDescent="0.25">
      <c r="A331" t="s">
        <v>4333</v>
      </c>
      <c r="B331">
        <v>7.1570178999999996</v>
      </c>
      <c r="C331">
        <v>100.6024934</v>
      </c>
      <c r="D331" t="b">
        <f>ISNUMBER(SEARCH("PT",A331))</f>
        <v>0</v>
      </c>
      <c r="E331" t="b">
        <f>ISNUMBER(SEARCH("PTT", A331))</f>
        <v>0</v>
      </c>
      <c r="F331" t="b">
        <f>ISNUMBER(SEARCH("Shell", A331))</f>
        <v>0</v>
      </c>
      <c r="G331" t="b">
        <f>ISNUMBER(SEARCH("Esso", A331))</f>
        <v>0</v>
      </c>
      <c r="H331" t="b">
        <f>ISNUMBER(SEARCH("Caltex", A331))</f>
        <v>0</v>
      </c>
    </row>
    <row r="332" spans="1:8" x14ac:dyDescent="0.25">
      <c r="A332" t="s">
        <v>4297</v>
      </c>
      <c r="B332">
        <v>9.2264683000000005</v>
      </c>
      <c r="C332">
        <v>98.386766699999995</v>
      </c>
      <c r="D332" t="b">
        <f>ISNUMBER(SEARCH("PT",A332))</f>
        <v>0</v>
      </c>
      <c r="E332" t="b">
        <f>ISNUMBER(SEARCH("PTT", A332))</f>
        <v>0</v>
      </c>
      <c r="F332" t="b">
        <f>ISNUMBER(SEARCH("Shell", A332))</f>
        <v>0</v>
      </c>
      <c r="G332" t="b">
        <f>ISNUMBER(SEARCH("Esso", A332))</f>
        <v>0</v>
      </c>
      <c r="H332" t="b">
        <f>ISNUMBER(SEARCH("Caltex", A332))</f>
        <v>0</v>
      </c>
    </row>
    <row r="333" spans="1:8" x14ac:dyDescent="0.25">
      <c r="A333" t="s">
        <v>4050</v>
      </c>
      <c r="B333">
        <v>16.715488300000001</v>
      </c>
      <c r="C333">
        <v>98.580145700000003</v>
      </c>
      <c r="D333" t="b">
        <f>ISNUMBER(SEARCH("PT",A333))</f>
        <v>0</v>
      </c>
      <c r="E333" t="b">
        <f>ISNUMBER(SEARCH("PTT", A333))</f>
        <v>0</v>
      </c>
      <c r="F333" t="b">
        <f>ISNUMBER(SEARCH("Shell", A333))</f>
        <v>0</v>
      </c>
      <c r="G333" t="b">
        <f>ISNUMBER(SEARCH("Esso", A333))</f>
        <v>0</v>
      </c>
      <c r="H333" t="b">
        <f>ISNUMBER(SEARCH("Caltex", A333))</f>
        <v>0</v>
      </c>
    </row>
    <row r="334" spans="1:8" x14ac:dyDescent="0.25">
      <c r="A334" t="s">
        <v>3966</v>
      </c>
      <c r="B334">
        <v>20.435055999999999</v>
      </c>
      <c r="C334">
        <v>99.967346000000006</v>
      </c>
      <c r="D334" t="b">
        <f>ISNUMBER(SEARCH("PT",A334))</f>
        <v>0</v>
      </c>
      <c r="E334" t="b">
        <f>ISNUMBER(SEARCH("PTT", A334))</f>
        <v>0</v>
      </c>
      <c r="F334" t="b">
        <f>ISNUMBER(SEARCH("Shell", A334))</f>
        <v>0</v>
      </c>
      <c r="G334" t="b">
        <f>ISNUMBER(SEARCH("Esso", A334))</f>
        <v>0</v>
      </c>
      <c r="H334" t="b">
        <f>ISNUMBER(SEARCH("Caltex", A334))</f>
        <v>0</v>
      </c>
    </row>
    <row r="335" spans="1:8" x14ac:dyDescent="0.25">
      <c r="A335" t="s">
        <v>3988</v>
      </c>
      <c r="B335">
        <v>20.049466599999999</v>
      </c>
      <c r="C335">
        <v>99.380804400000002</v>
      </c>
      <c r="D335" t="b">
        <f>ISNUMBER(SEARCH("PT",A335))</f>
        <v>0</v>
      </c>
      <c r="E335" t="b">
        <f>ISNUMBER(SEARCH("PTT", A335))</f>
        <v>0</v>
      </c>
      <c r="F335" t="b">
        <f>ISNUMBER(SEARCH("Shell", A335))</f>
        <v>0</v>
      </c>
      <c r="G335" t="b">
        <f>ISNUMBER(SEARCH("Esso", A335))</f>
        <v>0</v>
      </c>
      <c r="H335" t="b">
        <f>ISNUMBER(SEARCH("Caltex", A335))</f>
        <v>0</v>
      </c>
    </row>
    <row r="336" spans="1:8" x14ac:dyDescent="0.25">
      <c r="A336" t="s">
        <v>3953</v>
      </c>
      <c r="B336">
        <v>20.278504000000002</v>
      </c>
      <c r="C336">
        <v>100.0750491</v>
      </c>
      <c r="D336" t="b">
        <f>ISNUMBER(SEARCH("PT",A336))</f>
        <v>0</v>
      </c>
      <c r="E336" t="b">
        <f>ISNUMBER(SEARCH("PTT", A336))</f>
        <v>0</v>
      </c>
      <c r="F336" t="b">
        <f>ISNUMBER(SEARCH("Shell", A336))</f>
        <v>0</v>
      </c>
      <c r="G336" t="b">
        <f>ISNUMBER(SEARCH("Esso", A336))</f>
        <v>0</v>
      </c>
      <c r="H336" t="b">
        <f>ISNUMBER(SEARCH("Caltex", A336))</f>
        <v>0</v>
      </c>
    </row>
    <row r="337" spans="1:8" x14ac:dyDescent="0.25">
      <c r="A337" t="s">
        <v>4331</v>
      </c>
      <c r="B337">
        <v>7.2207340000000002</v>
      </c>
      <c r="C337">
        <v>100.57949000000001</v>
      </c>
      <c r="D337" t="b">
        <f>ISNUMBER(SEARCH("PT",A337))</f>
        <v>0</v>
      </c>
      <c r="E337" t="b">
        <f>ISNUMBER(SEARCH("PTT", A337))</f>
        <v>0</v>
      </c>
      <c r="F337" t="b">
        <f>ISNUMBER(SEARCH("Shell", A337))</f>
        <v>0</v>
      </c>
      <c r="G337" t="b">
        <f>ISNUMBER(SEARCH("Esso", A337))</f>
        <v>0</v>
      </c>
      <c r="H337" t="b">
        <f>ISNUMBER(SEARCH("Caltex", A337))</f>
        <v>0</v>
      </c>
    </row>
    <row r="338" spans="1:8" x14ac:dyDescent="0.25">
      <c r="A338" t="s">
        <v>4359</v>
      </c>
      <c r="B338">
        <v>13.146397</v>
      </c>
      <c r="C338">
        <v>100.91649</v>
      </c>
      <c r="D338" t="b">
        <f>ISNUMBER(SEARCH("PT",A338))</f>
        <v>0</v>
      </c>
      <c r="E338" t="b">
        <f>ISNUMBER(SEARCH("PTT", A338))</f>
        <v>0</v>
      </c>
      <c r="F338" t="b">
        <f>ISNUMBER(SEARCH("Shell", A338))</f>
        <v>0</v>
      </c>
      <c r="G338" t="b">
        <f>ISNUMBER(SEARCH("Esso", A338))</f>
        <v>0</v>
      </c>
      <c r="H338" t="b">
        <f>ISNUMBER(SEARCH("Caltex", A338))</f>
        <v>0</v>
      </c>
    </row>
    <row r="339" spans="1:8" x14ac:dyDescent="0.25">
      <c r="A339" t="s">
        <v>4036</v>
      </c>
      <c r="B339">
        <v>16.7571865</v>
      </c>
      <c r="C339">
        <v>98.583594500000004</v>
      </c>
      <c r="D339" t="b">
        <f>ISNUMBER(SEARCH("PT",A339))</f>
        <v>0</v>
      </c>
      <c r="E339" t="b">
        <f>ISNUMBER(SEARCH("PTT", A339))</f>
        <v>0</v>
      </c>
      <c r="F339" t="b">
        <f>ISNUMBER(SEARCH("Shell", A339))</f>
        <v>0</v>
      </c>
      <c r="G339" t="b">
        <f>ISNUMBER(SEARCH("Esso", A339))</f>
        <v>0</v>
      </c>
      <c r="H339" t="b">
        <f>ISNUMBER(SEARCH("Caltex", A339))</f>
        <v>0</v>
      </c>
    </row>
    <row r="340" spans="1:8" x14ac:dyDescent="0.25">
      <c r="A340" t="s">
        <v>4292</v>
      </c>
      <c r="B340">
        <v>7.8690055000000001</v>
      </c>
      <c r="C340">
        <v>98.373075600000007</v>
      </c>
      <c r="D340" t="b">
        <f>ISNUMBER(SEARCH("PT",A340))</f>
        <v>0</v>
      </c>
      <c r="E340" t="b">
        <f>ISNUMBER(SEARCH("PTT", A340))</f>
        <v>0</v>
      </c>
      <c r="F340" t="b">
        <f>ISNUMBER(SEARCH("Shell", A340))</f>
        <v>0</v>
      </c>
      <c r="G340" t="b">
        <f>ISNUMBER(SEARCH("Esso", A340))</f>
        <v>0</v>
      </c>
      <c r="H340" t="b">
        <f>ISNUMBER(SEARCH("Caltex", A340))</f>
        <v>0</v>
      </c>
    </row>
    <row r="341" spans="1:8" x14ac:dyDescent="0.25">
      <c r="A341" t="s">
        <v>3376</v>
      </c>
      <c r="B341">
        <v>16.227095899999998</v>
      </c>
      <c r="C341">
        <v>104.7304676</v>
      </c>
      <c r="D341" t="b">
        <f>ISNUMBER(SEARCH("PT",A341))</f>
        <v>0</v>
      </c>
      <c r="E341" t="b">
        <f>ISNUMBER(SEARCH("PTT", A341))</f>
        <v>0</v>
      </c>
      <c r="F341" t="b">
        <f>ISNUMBER(SEARCH("Shell", A341))</f>
        <v>0</v>
      </c>
      <c r="G341" t="b">
        <f>ISNUMBER(SEARCH("Esso", A341))</f>
        <v>0</v>
      </c>
      <c r="H341" t="b">
        <f>ISNUMBER(SEARCH("Caltex", A341))</f>
        <v>0</v>
      </c>
    </row>
    <row r="342" spans="1:8" x14ac:dyDescent="0.25">
      <c r="A342" t="s">
        <v>3376</v>
      </c>
      <c r="B342">
        <v>6.9387926000000002</v>
      </c>
      <c r="C342">
        <v>100.81427549999999</v>
      </c>
      <c r="D342" t="b">
        <f>ISNUMBER(SEARCH("PT",A342))</f>
        <v>0</v>
      </c>
      <c r="E342" t="b">
        <f>ISNUMBER(SEARCH("PTT", A342))</f>
        <v>0</v>
      </c>
      <c r="F342" t="b">
        <f>ISNUMBER(SEARCH("Shell", A342))</f>
        <v>0</v>
      </c>
      <c r="G342" t="b">
        <f>ISNUMBER(SEARCH("Esso", A342))</f>
        <v>0</v>
      </c>
      <c r="H342" t="b">
        <f>ISNUMBER(SEARCH("Caltex", A342))</f>
        <v>0</v>
      </c>
    </row>
    <row r="343" spans="1:8" x14ac:dyDescent="0.25">
      <c r="A343" t="s">
        <v>3376</v>
      </c>
      <c r="B343">
        <v>13.3331477</v>
      </c>
      <c r="C343">
        <v>100.9960482</v>
      </c>
      <c r="D343" t="b">
        <f>ISNUMBER(SEARCH("PT",A343))</f>
        <v>0</v>
      </c>
      <c r="E343" t="b">
        <f>ISNUMBER(SEARCH("PTT", A343))</f>
        <v>0</v>
      </c>
      <c r="F343" t="b">
        <f>ISNUMBER(SEARCH("Shell", A343))</f>
        <v>0</v>
      </c>
      <c r="G343" t="b">
        <f>ISNUMBER(SEARCH("Esso", A343))</f>
        <v>0</v>
      </c>
      <c r="H343" t="b">
        <f>ISNUMBER(SEARCH("Caltex", A343))</f>
        <v>0</v>
      </c>
    </row>
    <row r="344" spans="1:8" x14ac:dyDescent="0.25">
      <c r="A344" t="s">
        <v>3376</v>
      </c>
      <c r="B344">
        <v>18.364569199999998</v>
      </c>
      <c r="C344">
        <v>103.6491917</v>
      </c>
      <c r="D344" t="b">
        <f>ISNUMBER(SEARCH("PT",A344))</f>
        <v>0</v>
      </c>
      <c r="E344" t="b">
        <f>ISNUMBER(SEARCH("PTT", A344))</f>
        <v>0</v>
      </c>
      <c r="F344" t="b">
        <f>ISNUMBER(SEARCH("Shell", A344))</f>
        <v>0</v>
      </c>
      <c r="G344" t="b">
        <f>ISNUMBER(SEARCH("Esso", A344))</f>
        <v>0</v>
      </c>
      <c r="H344" t="b">
        <f>ISNUMBER(SEARCH("Caltex", A344))</f>
        <v>0</v>
      </c>
    </row>
    <row r="345" spans="1:8" x14ac:dyDescent="0.25">
      <c r="A345" t="s">
        <v>3376</v>
      </c>
      <c r="B345">
        <v>18.009546</v>
      </c>
      <c r="C345">
        <v>102.32599999999999</v>
      </c>
      <c r="D345" t="b">
        <f>ISNUMBER(SEARCH("PT",A345))</f>
        <v>0</v>
      </c>
      <c r="E345" t="b">
        <f>ISNUMBER(SEARCH("PTT", A345))</f>
        <v>0</v>
      </c>
      <c r="F345" t="b">
        <f>ISNUMBER(SEARCH("Shell", A345))</f>
        <v>0</v>
      </c>
      <c r="G345" t="b">
        <f>ISNUMBER(SEARCH("Esso", A345))</f>
        <v>0</v>
      </c>
      <c r="H345" t="b">
        <f>ISNUMBER(SEARCH("Caltex", A345))</f>
        <v>0</v>
      </c>
    </row>
    <row r="346" spans="1:8" x14ac:dyDescent="0.25">
      <c r="A346" t="s">
        <v>3376</v>
      </c>
      <c r="B346">
        <v>7.3465403</v>
      </c>
      <c r="C346">
        <v>100.36307530000001</v>
      </c>
      <c r="D346" t="b">
        <f>ISNUMBER(SEARCH("PT",A346))</f>
        <v>0</v>
      </c>
      <c r="E346" t="b">
        <f>ISNUMBER(SEARCH("PTT", A346))</f>
        <v>0</v>
      </c>
      <c r="F346" t="b">
        <f>ISNUMBER(SEARCH("Shell", A346))</f>
        <v>0</v>
      </c>
      <c r="G346" t="b">
        <f>ISNUMBER(SEARCH("Esso", A346))</f>
        <v>0</v>
      </c>
      <c r="H346" t="b">
        <f>ISNUMBER(SEARCH("Caltex", A346))</f>
        <v>0</v>
      </c>
    </row>
    <row r="347" spans="1:8" x14ac:dyDescent="0.25">
      <c r="A347" t="s">
        <v>3376</v>
      </c>
      <c r="B347">
        <v>12.645534700000001</v>
      </c>
      <c r="C347">
        <v>100.93082010000001</v>
      </c>
      <c r="D347" t="b">
        <f>ISNUMBER(SEARCH("PT",A347))</f>
        <v>0</v>
      </c>
      <c r="E347" t="b">
        <f>ISNUMBER(SEARCH("PTT", A347))</f>
        <v>0</v>
      </c>
      <c r="F347" t="b">
        <f>ISNUMBER(SEARCH("Shell", A347))</f>
        <v>0</v>
      </c>
      <c r="G347" t="b">
        <f>ISNUMBER(SEARCH("Esso", A347))</f>
        <v>0</v>
      </c>
      <c r="H347" t="b">
        <f>ISNUMBER(SEARCH("Caltex", A347))</f>
        <v>0</v>
      </c>
    </row>
    <row r="348" spans="1:8" x14ac:dyDescent="0.25">
      <c r="A348" t="s">
        <v>3376</v>
      </c>
      <c r="B348">
        <v>13.12462</v>
      </c>
      <c r="C348">
        <v>102.3659026</v>
      </c>
      <c r="D348" t="b">
        <f>ISNUMBER(SEARCH("PT",A348))</f>
        <v>0</v>
      </c>
      <c r="E348" t="b">
        <f>ISNUMBER(SEARCH("PTT", A348))</f>
        <v>0</v>
      </c>
      <c r="F348" t="b">
        <f>ISNUMBER(SEARCH("Shell", A348))</f>
        <v>0</v>
      </c>
      <c r="G348" t="b">
        <f>ISNUMBER(SEARCH("Esso", A348))</f>
        <v>0</v>
      </c>
      <c r="H348" t="b">
        <f>ISNUMBER(SEARCH("Caltex", A348))</f>
        <v>0</v>
      </c>
    </row>
    <row r="349" spans="1:8" x14ac:dyDescent="0.25">
      <c r="A349" t="s">
        <v>3376</v>
      </c>
      <c r="B349">
        <v>13.0958997</v>
      </c>
      <c r="C349">
        <v>100.8902195</v>
      </c>
      <c r="D349" t="b">
        <f>ISNUMBER(SEARCH("PT",A349))</f>
        <v>0</v>
      </c>
      <c r="E349" t="b">
        <f>ISNUMBER(SEARCH("PTT", A349))</f>
        <v>0</v>
      </c>
      <c r="F349" t="b">
        <f>ISNUMBER(SEARCH("Shell", A349))</f>
        <v>0</v>
      </c>
      <c r="G349" t="b">
        <f>ISNUMBER(SEARCH("Esso", A349))</f>
        <v>0</v>
      </c>
      <c r="H349" t="b">
        <f>ISNUMBER(SEARCH("Caltex", A349))</f>
        <v>0</v>
      </c>
    </row>
    <row r="350" spans="1:8" x14ac:dyDescent="0.25">
      <c r="A350" t="s">
        <v>3376</v>
      </c>
      <c r="B350">
        <v>12.966305500000001</v>
      </c>
      <c r="C350">
        <v>100.91537529999999</v>
      </c>
      <c r="D350" t="b">
        <f>ISNUMBER(SEARCH("PT",A350))</f>
        <v>0</v>
      </c>
      <c r="E350" t="b">
        <f>ISNUMBER(SEARCH("PTT", A350))</f>
        <v>0</v>
      </c>
      <c r="F350" t="b">
        <f>ISNUMBER(SEARCH("Shell", A350))</f>
        <v>0</v>
      </c>
      <c r="G350" t="b">
        <f>ISNUMBER(SEARCH("Esso", A350))</f>
        <v>0</v>
      </c>
      <c r="H350" t="b">
        <f>ISNUMBER(SEARCH("Caltex", A350))</f>
        <v>0</v>
      </c>
    </row>
    <row r="351" spans="1:8" x14ac:dyDescent="0.25">
      <c r="A351" t="s">
        <v>3376</v>
      </c>
      <c r="B351">
        <v>9.4703377999999994</v>
      </c>
      <c r="C351">
        <v>99.957573600000003</v>
      </c>
      <c r="D351" t="b">
        <f>ISNUMBER(SEARCH("PT",A351))</f>
        <v>0</v>
      </c>
      <c r="E351" t="b">
        <f>ISNUMBER(SEARCH("PTT", A351))</f>
        <v>0</v>
      </c>
      <c r="F351" t="b">
        <f>ISNUMBER(SEARCH("Shell", A351))</f>
        <v>0</v>
      </c>
      <c r="G351" t="b">
        <f>ISNUMBER(SEARCH("Esso", A351))</f>
        <v>0</v>
      </c>
      <c r="H351" t="b">
        <f>ISNUMBER(SEARCH("Caltex", A351))</f>
        <v>0</v>
      </c>
    </row>
    <row r="352" spans="1:8" x14ac:dyDescent="0.25">
      <c r="A352" t="s">
        <v>3376</v>
      </c>
      <c r="B352">
        <v>13.4254271</v>
      </c>
      <c r="C352">
        <v>99.999392499999999</v>
      </c>
      <c r="D352" t="b">
        <f>ISNUMBER(SEARCH("PT",A352))</f>
        <v>0</v>
      </c>
      <c r="E352" t="b">
        <f>ISNUMBER(SEARCH("PTT", A352))</f>
        <v>0</v>
      </c>
      <c r="F352" t="b">
        <f>ISNUMBER(SEARCH("Shell", A352))</f>
        <v>0</v>
      </c>
      <c r="G352" t="b">
        <f>ISNUMBER(SEARCH("Esso", A352))</f>
        <v>0</v>
      </c>
      <c r="H352" t="b">
        <f>ISNUMBER(SEARCH("Caltex", A352))</f>
        <v>0</v>
      </c>
    </row>
    <row r="353" spans="1:8" x14ac:dyDescent="0.25">
      <c r="A353" t="s">
        <v>3376</v>
      </c>
      <c r="B353">
        <v>13.3322477</v>
      </c>
      <c r="C353">
        <v>100.9803163</v>
      </c>
      <c r="D353" t="b">
        <f>ISNUMBER(SEARCH("PT",A353))</f>
        <v>0</v>
      </c>
      <c r="E353" t="b">
        <f>ISNUMBER(SEARCH("PTT", A353))</f>
        <v>0</v>
      </c>
      <c r="F353" t="b">
        <f>ISNUMBER(SEARCH("Shell", A353))</f>
        <v>0</v>
      </c>
      <c r="G353" t="b">
        <f>ISNUMBER(SEARCH("Esso", A353))</f>
        <v>0</v>
      </c>
      <c r="H353" t="b">
        <f>ISNUMBER(SEARCH("Caltex", A353))</f>
        <v>0</v>
      </c>
    </row>
    <row r="354" spans="1:8" x14ac:dyDescent="0.25">
      <c r="A354" t="s">
        <v>3376</v>
      </c>
      <c r="B354">
        <v>10.422513199999999</v>
      </c>
      <c r="C354">
        <v>99.131960800000002</v>
      </c>
      <c r="D354" t="b">
        <f>ISNUMBER(SEARCH("PT",A354))</f>
        <v>0</v>
      </c>
      <c r="E354" t="b">
        <f>ISNUMBER(SEARCH("PTT", A354))</f>
        <v>0</v>
      </c>
      <c r="F354" t="b">
        <f>ISNUMBER(SEARCH("Shell", A354))</f>
        <v>0</v>
      </c>
      <c r="G354" t="b">
        <f>ISNUMBER(SEARCH("Esso", A354))</f>
        <v>0</v>
      </c>
      <c r="H354" t="b">
        <f>ISNUMBER(SEARCH("Caltex", A354))</f>
        <v>0</v>
      </c>
    </row>
    <row r="355" spans="1:8" x14ac:dyDescent="0.25">
      <c r="A355" t="s">
        <v>3376</v>
      </c>
      <c r="B355">
        <v>10.4432881</v>
      </c>
      <c r="C355">
        <v>99.242293500000002</v>
      </c>
      <c r="D355" t="b">
        <f>ISNUMBER(SEARCH("PT",A355))</f>
        <v>0</v>
      </c>
      <c r="E355" t="b">
        <f>ISNUMBER(SEARCH("PTT", A355))</f>
        <v>0</v>
      </c>
      <c r="F355" t="b">
        <f>ISNUMBER(SEARCH("Shell", A355))</f>
        <v>0</v>
      </c>
      <c r="G355" t="b">
        <f>ISNUMBER(SEARCH("Esso", A355))</f>
        <v>0</v>
      </c>
      <c r="H355" t="b">
        <f>ISNUMBER(SEARCH("Caltex", A355))</f>
        <v>0</v>
      </c>
    </row>
    <row r="356" spans="1:8" x14ac:dyDescent="0.25">
      <c r="A356" t="s">
        <v>3376</v>
      </c>
      <c r="B356">
        <v>17.331725200000001</v>
      </c>
      <c r="C356">
        <v>104.58017839999999</v>
      </c>
      <c r="D356" t="b">
        <f>ISNUMBER(SEARCH("PT",A356))</f>
        <v>0</v>
      </c>
      <c r="E356" t="b">
        <f>ISNUMBER(SEARCH("PTT", A356))</f>
        <v>0</v>
      </c>
      <c r="F356" t="b">
        <f>ISNUMBER(SEARCH("Shell", A356))</f>
        <v>0</v>
      </c>
      <c r="G356" t="b">
        <f>ISNUMBER(SEARCH("Esso", A356))</f>
        <v>0</v>
      </c>
      <c r="H356" t="b">
        <f>ISNUMBER(SEARCH("Caltex", A356))</f>
        <v>0</v>
      </c>
    </row>
    <row r="357" spans="1:8" x14ac:dyDescent="0.25">
      <c r="A357" t="s">
        <v>3376</v>
      </c>
      <c r="B357">
        <v>12.6650589</v>
      </c>
      <c r="C357">
        <v>101.25551969999999</v>
      </c>
      <c r="D357" t="b">
        <f>ISNUMBER(SEARCH("PT",A357))</f>
        <v>0</v>
      </c>
      <c r="E357" t="b">
        <f>ISNUMBER(SEARCH("PTT", A357))</f>
        <v>0</v>
      </c>
      <c r="F357" t="b">
        <f>ISNUMBER(SEARCH("Shell", A357))</f>
        <v>0</v>
      </c>
      <c r="G357" t="b">
        <f>ISNUMBER(SEARCH("Esso", A357))</f>
        <v>0</v>
      </c>
      <c r="H357" t="b">
        <f>ISNUMBER(SEARCH("Caltex", A357))</f>
        <v>0</v>
      </c>
    </row>
    <row r="358" spans="1:8" x14ac:dyDescent="0.25">
      <c r="A358" t="s">
        <v>3376</v>
      </c>
      <c r="B358">
        <v>13.4323943</v>
      </c>
      <c r="C358">
        <v>101.003118</v>
      </c>
      <c r="D358" t="b">
        <f>ISNUMBER(SEARCH("PT",A358))</f>
        <v>0</v>
      </c>
      <c r="E358" t="b">
        <f>ISNUMBER(SEARCH("PTT", A358))</f>
        <v>0</v>
      </c>
      <c r="F358" t="b">
        <f>ISNUMBER(SEARCH("Shell", A358))</f>
        <v>0</v>
      </c>
      <c r="G358" t="b">
        <f>ISNUMBER(SEARCH("Esso", A358))</f>
        <v>0</v>
      </c>
      <c r="H358" t="b">
        <f>ISNUMBER(SEARCH("Caltex", A358))</f>
        <v>0</v>
      </c>
    </row>
    <row r="359" spans="1:8" x14ac:dyDescent="0.25">
      <c r="A359" t="s">
        <v>3376</v>
      </c>
      <c r="B359">
        <v>13.219365700000001</v>
      </c>
      <c r="C359">
        <v>100.9638911</v>
      </c>
      <c r="D359" t="b">
        <f>ISNUMBER(SEARCH("PT",A359))</f>
        <v>0</v>
      </c>
      <c r="E359" t="b">
        <f>ISNUMBER(SEARCH("PTT", A359))</f>
        <v>0</v>
      </c>
      <c r="F359" t="b">
        <f>ISNUMBER(SEARCH("Shell", A359))</f>
        <v>0</v>
      </c>
      <c r="G359" t="b">
        <f>ISNUMBER(SEARCH("Esso", A359))</f>
        <v>0</v>
      </c>
      <c r="H359" t="b">
        <f>ISNUMBER(SEARCH("Caltex", A359))</f>
        <v>0</v>
      </c>
    </row>
    <row r="360" spans="1:8" x14ac:dyDescent="0.25">
      <c r="A360" t="s">
        <v>3376</v>
      </c>
      <c r="B360">
        <v>12.1297248</v>
      </c>
      <c r="C360">
        <v>99.851357100000001</v>
      </c>
      <c r="D360" t="b">
        <f>ISNUMBER(SEARCH("PT",A360))</f>
        <v>0</v>
      </c>
      <c r="E360" t="b">
        <f>ISNUMBER(SEARCH("PTT", A360))</f>
        <v>0</v>
      </c>
      <c r="F360" t="b">
        <f>ISNUMBER(SEARCH("Shell", A360))</f>
        <v>0</v>
      </c>
      <c r="G360" t="b">
        <f>ISNUMBER(SEARCH("Esso", A360))</f>
        <v>0</v>
      </c>
      <c r="H360" t="b">
        <f>ISNUMBER(SEARCH("Caltex", A360))</f>
        <v>0</v>
      </c>
    </row>
    <row r="361" spans="1:8" x14ac:dyDescent="0.25">
      <c r="A361" t="s">
        <v>3376</v>
      </c>
      <c r="B361">
        <v>12.1297248</v>
      </c>
      <c r="C361">
        <v>99.851357100000001</v>
      </c>
      <c r="D361" t="b">
        <f>ISNUMBER(SEARCH("PT",A361))</f>
        <v>0</v>
      </c>
      <c r="E361" t="b">
        <f>ISNUMBER(SEARCH("PTT", A361))</f>
        <v>0</v>
      </c>
      <c r="F361" t="b">
        <f>ISNUMBER(SEARCH("Shell", A361))</f>
        <v>0</v>
      </c>
      <c r="G361" t="b">
        <f>ISNUMBER(SEARCH("Esso", A361))</f>
        <v>0</v>
      </c>
      <c r="H361" t="b">
        <f>ISNUMBER(SEARCH("Caltex", A361))</f>
        <v>0</v>
      </c>
    </row>
    <row r="362" spans="1:8" x14ac:dyDescent="0.25">
      <c r="A362" t="s">
        <v>3376</v>
      </c>
      <c r="B362">
        <v>6.9026382999999996</v>
      </c>
      <c r="C362">
        <v>100.7419122</v>
      </c>
      <c r="D362" t="b">
        <f>ISNUMBER(SEARCH("PT",A362))</f>
        <v>0</v>
      </c>
      <c r="E362" t="b">
        <f>ISNUMBER(SEARCH("PTT", A362))</f>
        <v>0</v>
      </c>
      <c r="F362" t="b">
        <f>ISNUMBER(SEARCH("Shell", A362))</f>
        <v>0</v>
      </c>
      <c r="G362" t="b">
        <f>ISNUMBER(SEARCH("Esso", A362))</f>
        <v>0</v>
      </c>
      <c r="H362" t="b">
        <f>ISNUMBER(SEARCH("Caltex", A362))</f>
        <v>0</v>
      </c>
    </row>
    <row r="363" spans="1:8" x14ac:dyDescent="0.25">
      <c r="A363" t="s">
        <v>3376</v>
      </c>
      <c r="B363">
        <v>10.435121000000001</v>
      </c>
      <c r="C363">
        <v>99.22963</v>
      </c>
      <c r="D363" t="b">
        <f>ISNUMBER(SEARCH("PT",A363))</f>
        <v>0</v>
      </c>
      <c r="E363" t="b">
        <f>ISNUMBER(SEARCH("PTT", A363))</f>
        <v>0</v>
      </c>
      <c r="F363" t="b">
        <f>ISNUMBER(SEARCH("Shell", A363))</f>
        <v>0</v>
      </c>
      <c r="G363" t="b">
        <f>ISNUMBER(SEARCH("Esso", A363))</f>
        <v>0</v>
      </c>
      <c r="H363" t="b">
        <f>ISNUMBER(SEARCH("Caltex", A363))</f>
        <v>0</v>
      </c>
    </row>
    <row r="364" spans="1:8" x14ac:dyDescent="0.25">
      <c r="A364" t="s">
        <v>3376</v>
      </c>
      <c r="B364">
        <v>12.6948071</v>
      </c>
      <c r="C364">
        <v>100.8915008</v>
      </c>
      <c r="D364" t="b">
        <f>ISNUMBER(SEARCH("PT",A364))</f>
        <v>0</v>
      </c>
      <c r="E364" t="b">
        <f>ISNUMBER(SEARCH("PTT", A364))</f>
        <v>0</v>
      </c>
      <c r="F364" t="b">
        <f>ISNUMBER(SEARCH("Shell", A364))</f>
        <v>0</v>
      </c>
      <c r="G364" t="b">
        <f>ISNUMBER(SEARCH("Esso", A364))</f>
        <v>0</v>
      </c>
      <c r="H364" t="b">
        <f>ISNUMBER(SEARCH("Caltex", A364))</f>
        <v>0</v>
      </c>
    </row>
    <row r="365" spans="1:8" x14ac:dyDescent="0.25">
      <c r="A365" t="s">
        <v>3376</v>
      </c>
      <c r="B365">
        <v>7.6304559999999997</v>
      </c>
      <c r="C365">
        <v>100.14919829999999</v>
      </c>
      <c r="D365" t="b">
        <f>ISNUMBER(SEARCH("PT",A365))</f>
        <v>0</v>
      </c>
      <c r="E365" t="b">
        <f>ISNUMBER(SEARCH("PTT", A365))</f>
        <v>0</v>
      </c>
      <c r="F365" t="b">
        <f>ISNUMBER(SEARCH("Shell", A365))</f>
        <v>0</v>
      </c>
      <c r="G365" t="b">
        <f>ISNUMBER(SEARCH("Esso", A365))</f>
        <v>0</v>
      </c>
      <c r="H365" t="b">
        <f>ISNUMBER(SEARCH("Caltex", A365))</f>
        <v>0</v>
      </c>
    </row>
    <row r="366" spans="1:8" x14ac:dyDescent="0.25">
      <c r="A366" t="s">
        <v>3376</v>
      </c>
      <c r="B366">
        <v>13.5876427</v>
      </c>
      <c r="C366">
        <v>100.55707750000001</v>
      </c>
      <c r="D366" t="b">
        <f>ISNUMBER(SEARCH("PT",A366))</f>
        <v>0</v>
      </c>
      <c r="E366" t="b">
        <f>ISNUMBER(SEARCH("PTT", A366))</f>
        <v>0</v>
      </c>
      <c r="F366" t="b">
        <f>ISNUMBER(SEARCH("Shell", A366))</f>
        <v>0</v>
      </c>
      <c r="G366" t="b">
        <f>ISNUMBER(SEARCH("Esso", A366))</f>
        <v>0</v>
      </c>
      <c r="H366" t="b">
        <f>ISNUMBER(SEARCH("Caltex", A366))</f>
        <v>0</v>
      </c>
    </row>
    <row r="367" spans="1:8" x14ac:dyDescent="0.25">
      <c r="A367" t="s">
        <v>3376</v>
      </c>
      <c r="B367">
        <v>8.2459615999999993</v>
      </c>
      <c r="C367">
        <v>98.297471299999998</v>
      </c>
      <c r="D367" t="b">
        <f>ISNUMBER(SEARCH("PT",A367))</f>
        <v>0</v>
      </c>
      <c r="E367" t="b">
        <f>ISNUMBER(SEARCH("PTT", A367))</f>
        <v>0</v>
      </c>
      <c r="F367" t="b">
        <f>ISNUMBER(SEARCH("Shell", A367))</f>
        <v>0</v>
      </c>
      <c r="G367" t="b">
        <f>ISNUMBER(SEARCH("Esso", A367))</f>
        <v>0</v>
      </c>
      <c r="H367" t="b">
        <f>ISNUMBER(SEARCH("Caltex", A367))</f>
        <v>0</v>
      </c>
    </row>
    <row r="368" spans="1:8" x14ac:dyDescent="0.25">
      <c r="A368" t="s">
        <v>3376</v>
      </c>
      <c r="B368">
        <v>7.4725653000000003</v>
      </c>
      <c r="C368">
        <v>100.43977340000001</v>
      </c>
      <c r="D368" t="b">
        <f>ISNUMBER(SEARCH("PT",A368))</f>
        <v>0</v>
      </c>
      <c r="E368" t="b">
        <f>ISNUMBER(SEARCH("PTT", A368))</f>
        <v>0</v>
      </c>
      <c r="F368" t="b">
        <f>ISNUMBER(SEARCH("Shell", A368))</f>
        <v>0</v>
      </c>
      <c r="G368" t="b">
        <f>ISNUMBER(SEARCH("Esso", A368))</f>
        <v>0</v>
      </c>
      <c r="H368" t="b">
        <f>ISNUMBER(SEARCH("Caltex", A368))</f>
        <v>0</v>
      </c>
    </row>
    <row r="369" spans="1:8" x14ac:dyDescent="0.25">
      <c r="A369" t="s">
        <v>3376</v>
      </c>
      <c r="B369">
        <v>13.1045082</v>
      </c>
      <c r="C369">
        <v>100.8898729</v>
      </c>
      <c r="D369" t="b">
        <f>ISNUMBER(SEARCH("PT",A369))</f>
        <v>0</v>
      </c>
      <c r="E369" t="b">
        <f>ISNUMBER(SEARCH("PTT", A369))</f>
        <v>0</v>
      </c>
      <c r="F369" t="b">
        <f>ISNUMBER(SEARCH("Shell", A369))</f>
        <v>0</v>
      </c>
      <c r="G369" t="b">
        <f>ISNUMBER(SEARCH("Esso", A369))</f>
        <v>0</v>
      </c>
      <c r="H369" t="b">
        <f>ISNUMBER(SEARCH("Caltex", A369))</f>
        <v>0</v>
      </c>
    </row>
    <row r="370" spans="1:8" x14ac:dyDescent="0.25">
      <c r="A370" t="s">
        <v>3376</v>
      </c>
      <c r="B370">
        <v>13.692843699999999</v>
      </c>
      <c r="C370">
        <v>102.50262050000001</v>
      </c>
      <c r="D370" t="b">
        <f>ISNUMBER(SEARCH("PT",A370))</f>
        <v>0</v>
      </c>
      <c r="E370" t="b">
        <f>ISNUMBER(SEARCH("PTT", A370))</f>
        <v>0</v>
      </c>
      <c r="F370" t="b">
        <f>ISNUMBER(SEARCH("Shell", A370))</f>
        <v>0</v>
      </c>
      <c r="G370" t="b">
        <f>ISNUMBER(SEARCH("Esso", A370))</f>
        <v>0</v>
      </c>
      <c r="H370" t="b">
        <f>ISNUMBER(SEARCH("Caltex", A370))</f>
        <v>0</v>
      </c>
    </row>
    <row r="371" spans="1:8" x14ac:dyDescent="0.25">
      <c r="A371" t="s">
        <v>3376</v>
      </c>
      <c r="B371">
        <v>13.5454326</v>
      </c>
      <c r="C371">
        <v>102.1585011</v>
      </c>
      <c r="D371" t="b">
        <f>ISNUMBER(SEARCH("PT",A371))</f>
        <v>0</v>
      </c>
      <c r="E371" t="b">
        <f>ISNUMBER(SEARCH("PTT", A371))</f>
        <v>0</v>
      </c>
      <c r="F371" t="b">
        <f>ISNUMBER(SEARCH("Shell", A371))</f>
        <v>0</v>
      </c>
      <c r="G371" t="b">
        <f>ISNUMBER(SEARCH("Esso", A371))</f>
        <v>0</v>
      </c>
      <c r="H371" t="b">
        <f>ISNUMBER(SEARCH("Caltex", A371))</f>
        <v>0</v>
      </c>
    </row>
    <row r="372" spans="1:8" x14ac:dyDescent="0.25">
      <c r="A372" t="s">
        <v>3376</v>
      </c>
      <c r="B372">
        <v>7.0212342000000003</v>
      </c>
      <c r="C372">
        <v>100.45975199999999</v>
      </c>
      <c r="D372" t="b">
        <f>ISNUMBER(SEARCH("PT",A372))</f>
        <v>0</v>
      </c>
      <c r="E372" t="b">
        <f>ISNUMBER(SEARCH("PTT", A372))</f>
        <v>0</v>
      </c>
      <c r="F372" t="b">
        <f>ISNUMBER(SEARCH("Shell", A372))</f>
        <v>0</v>
      </c>
      <c r="G372" t="b">
        <f>ISNUMBER(SEARCH("Esso", A372))</f>
        <v>0</v>
      </c>
      <c r="H372" t="b">
        <f>ISNUMBER(SEARCH("Caltex", A372))</f>
        <v>0</v>
      </c>
    </row>
    <row r="373" spans="1:8" x14ac:dyDescent="0.25">
      <c r="A373" t="s">
        <v>3376</v>
      </c>
      <c r="B373">
        <v>12.662274099999999</v>
      </c>
      <c r="C373">
        <v>101.29920129999999</v>
      </c>
      <c r="D373" t="b">
        <f>ISNUMBER(SEARCH("PT",A373))</f>
        <v>0</v>
      </c>
      <c r="E373" t="b">
        <f>ISNUMBER(SEARCH("PTT", A373))</f>
        <v>0</v>
      </c>
      <c r="F373" t="b">
        <f>ISNUMBER(SEARCH("Shell", A373))</f>
        <v>0</v>
      </c>
      <c r="G373" t="b">
        <f>ISNUMBER(SEARCH("Esso", A373))</f>
        <v>0</v>
      </c>
      <c r="H373" t="b">
        <f>ISNUMBER(SEARCH("Caltex", A373))</f>
        <v>0</v>
      </c>
    </row>
    <row r="374" spans="1:8" x14ac:dyDescent="0.25">
      <c r="A374" t="s">
        <v>3376</v>
      </c>
      <c r="B374">
        <v>13.597406100000001</v>
      </c>
      <c r="C374">
        <v>100.7376893</v>
      </c>
      <c r="D374" t="b">
        <f>ISNUMBER(SEARCH("PT",A374))</f>
        <v>0</v>
      </c>
      <c r="E374" t="b">
        <f>ISNUMBER(SEARCH("PTT", A374))</f>
        <v>0</v>
      </c>
      <c r="F374" t="b">
        <f>ISNUMBER(SEARCH("Shell", A374))</f>
        <v>0</v>
      </c>
      <c r="G374" t="b">
        <f>ISNUMBER(SEARCH("Esso", A374))</f>
        <v>0</v>
      </c>
      <c r="H374" t="b">
        <f>ISNUMBER(SEARCH("Caltex", A374))</f>
        <v>0</v>
      </c>
    </row>
    <row r="375" spans="1:8" x14ac:dyDescent="0.25">
      <c r="A375" t="s">
        <v>3376</v>
      </c>
      <c r="B375">
        <v>9.7349537000000002</v>
      </c>
      <c r="C375">
        <v>99.031198599999996</v>
      </c>
      <c r="D375" t="b">
        <f>ISNUMBER(SEARCH("PT",A375))</f>
        <v>0</v>
      </c>
      <c r="E375" t="b">
        <f>ISNUMBER(SEARCH("PTT", A375))</f>
        <v>0</v>
      </c>
      <c r="F375" t="b">
        <f>ISNUMBER(SEARCH("Shell", A375))</f>
        <v>0</v>
      </c>
      <c r="G375" t="b">
        <f>ISNUMBER(SEARCH("Esso", A375))</f>
        <v>0</v>
      </c>
      <c r="H375" t="b">
        <f>ISNUMBER(SEARCH("Caltex", A375))</f>
        <v>0</v>
      </c>
    </row>
    <row r="376" spans="1:8" x14ac:dyDescent="0.25">
      <c r="A376" t="s">
        <v>3376</v>
      </c>
      <c r="B376">
        <v>7.5042298000000001</v>
      </c>
      <c r="C376">
        <v>99.516983499999995</v>
      </c>
      <c r="D376" t="b">
        <f>ISNUMBER(SEARCH("PT",A376))</f>
        <v>0</v>
      </c>
      <c r="E376" t="b">
        <f>ISNUMBER(SEARCH("PTT", A376))</f>
        <v>0</v>
      </c>
      <c r="F376" t="b">
        <f>ISNUMBER(SEARCH("Shell", A376))</f>
        <v>0</v>
      </c>
      <c r="G376" t="b">
        <f>ISNUMBER(SEARCH("Esso", A376))</f>
        <v>0</v>
      </c>
      <c r="H376" t="b">
        <f>ISNUMBER(SEARCH("Caltex", A376))</f>
        <v>0</v>
      </c>
    </row>
    <row r="377" spans="1:8" x14ac:dyDescent="0.25">
      <c r="A377" t="s">
        <v>3376</v>
      </c>
      <c r="B377">
        <v>9.1732239999999994</v>
      </c>
      <c r="C377">
        <v>99.474765000000005</v>
      </c>
      <c r="D377" t="b">
        <f>ISNUMBER(SEARCH("PT",A377))</f>
        <v>0</v>
      </c>
      <c r="E377" t="b">
        <f>ISNUMBER(SEARCH("PTT", A377))</f>
        <v>0</v>
      </c>
      <c r="F377" t="b">
        <f>ISNUMBER(SEARCH("Shell", A377))</f>
        <v>0</v>
      </c>
      <c r="G377" t="b">
        <f>ISNUMBER(SEARCH("Esso", A377))</f>
        <v>0</v>
      </c>
      <c r="H377" t="b">
        <f>ISNUMBER(SEARCH("Caltex", A377))</f>
        <v>0</v>
      </c>
    </row>
    <row r="378" spans="1:8" x14ac:dyDescent="0.25">
      <c r="A378" t="s">
        <v>3376</v>
      </c>
      <c r="B378">
        <v>12.667361</v>
      </c>
      <c r="C378">
        <v>101.04474500000001</v>
      </c>
      <c r="D378" t="b">
        <f>ISNUMBER(SEARCH("PT",A378))</f>
        <v>0</v>
      </c>
      <c r="E378" t="b">
        <f>ISNUMBER(SEARCH("PTT", A378))</f>
        <v>0</v>
      </c>
      <c r="F378" t="b">
        <f>ISNUMBER(SEARCH("Shell", A378))</f>
        <v>0</v>
      </c>
      <c r="G378" t="b">
        <f>ISNUMBER(SEARCH("Esso", A378))</f>
        <v>0</v>
      </c>
      <c r="H378" t="b">
        <f>ISNUMBER(SEARCH("Caltex", A378))</f>
        <v>0</v>
      </c>
    </row>
    <row r="379" spans="1:8" x14ac:dyDescent="0.25">
      <c r="A379" t="s">
        <v>3376</v>
      </c>
      <c r="B379">
        <v>8.4456206999999992</v>
      </c>
      <c r="C379">
        <v>98.522600499999996</v>
      </c>
      <c r="D379" t="b">
        <f>ISNUMBER(SEARCH("PT",A379))</f>
        <v>0</v>
      </c>
      <c r="E379" t="b">
        <f>ISNUMBER(SEARCH("PTT", A379))</f>
        <v>0</v>
      </c>
      <c r="F379" t="b">
        <f>ISNUMBER(SEARCH("Shell", A379))</f>
        <v>0</v>
      </c>
      <c r="G379" t="b">
        <f>ISNUMBER(SEARCH("Esso", A379))</f>
        <v>0</v>
      </c>
      <c r="H379" t="b">
        <f>ISNUMBER(SEARCH("Caltex", A379))</f>
        <v>0</v>
      </c>
    </row>
    <row r="380" spans="1:8" x14ac:dyDescent="0.25">
      <c r="A380" t="s">
        <v>3376</v>
      </c>
      <c r="B380">
        <v>12.780029000000001</v>
      </c>
      <c r="C380">
        <v>101.819316</v>
      </c>
      <c r="D380" t="b">
        <f>ISNUMBER(SEARCH("PT",A380))</f>
        <v>0</v>
      </c>
      <c r="E380" t="b">
        <f>ISNUMBER(SEARCH("PTT", A380))</f>
        <v>0</v>
      </c>
      <c r="F380" t="b">
        <f>ISNUMBER(SEARCH("Shell", A380))</f>
        <v>0</v>
      </c>
      <c r="G380" t="b">
        <f>ISNUMBER(SEARCH("Esso", A380))</f>
        <v>0</v>
      </c>
      <c r="H380" t="b">
        <f>ISNUMBER(SEARCH("Caltex", A380))</f>
        <v>0</v>
      </c>
    </row>
    <row r="381" spans="1:8" x14ac:dyDescent="0.25">
      <c r="A381" t="s">
        <v>3376</v>
      </c>
      <c r="B381">
        <v>7.0039354999999999</v>
      </c>
      <c r="C381">
        <v>100.4882575</v>
      </c>
      <c r="D381" t="b">
        <f>ISNUMBER(SEARCH("PT",A381))</f>
        <v>0</v>
      </c>
      <c r="E381" t="b">
        <f>ISNUMBER(SEARCH("PTT", A381))</f>
        <v>0</v>
      </c>
      <c r="F381" t="b">
        <f>ISNUMBER(SEARCH("Shell", A381))</f>
        <v>0</v>
      </c>
      <c r="G381" t="b">
        <f>ISNUMBER(SEARCH("Esso", A381))</f>
        <v>0</v>
      </c>
      <c r="H381" t="b">
        <f>ISNUMBER(SEARCH("Caltex", A381))</f>
        <v>0</v>
      </c>
    </row>
    <row r="382" spans="1:8" x14ac:dyDescent="0.25">
      <c r="A382" t="s">
        <v>3376</v>
      </c>
      <c r="B382">
        <v>8.0669875999999991</v>
      </c>
      <c r="C382">
        <v>98.914305200000001</v>
      </c>
      <c r="D382" t="b">
        <f>ISNUMBER(SEARCH("PT",A382))</f>
        <v>0</v>
      </c>
      <c r="E382" t="b">
        <f>ISNUMBER(SEARCH("PTT", A382))</f>
        <v>0</v>
      </c>
      <c r="F382" t="b">
        <f>ISNUMBER(SEARCH("Shell", A382))</f>
        <v>0</v>
      </c>
      <c r="G382" t="b">
        <f>ISNUMBER(SEARCH("Esso", A382))</f>
        <v>0</v>
      </c>
      <c r="H382" t="b">
        <f>ISNUMBER(SEARCH("Caltex", A382))</f>
        <v>0</v>
      </c>
    </row>
    <row r="383" spans="1:8" x14ac:dyDescent="0.25">
      <c r="A383" t="s">
        <v>3376</v>
      </c>
      <c r="B383">
        <v>17.822824099999998</v>
      </c>
      <c r="C383">
        <v>103.0842497</v>
      </c>
      <c r="D383" t="b">
        <f>ISNUMBER(SEARCH("PT",A383))</f>
        <v>0</v>
      </c>
      <c r="E383" t="b">
        <f>ISNUMBER(SEARCH("PTT", A383))</f>
        <v>0</v>
      </c>
      <c r="F383" t="b">
        <f>ISNUMBER(SEARCH("Shell", A383))</f>
        <v>0</v>
      </c>
      <c r="G383" t="b">
        <f>ISNUMBER(SEARCH("Esso", A383))</f>
        <v>0</v>
      </c>
      <c r="H383" t="b">
        <f>ISNUMBER(SEARCH("Caltex", A383))</f>
        <v>0</v>
      </c>
    </row>
    <row r="384" spans="1:8" x14ac:dyDescent="0.25">
      <c r="A384" t="s">
        <v>3376</v>
      </c>
      <c r="B384">
        <v>13.0581044</v>
      </c>
      <c r="C384">
        <v>99.944857499999998</v>
      </c>
      <c r="D384" t="b">
        <f>ISNUMBER(SEARCH("PT",A384))</f>
        <v>0</v>
      </c>
      <c r="E384" t="b">
        <f>ISNUMBER(SEARCH("PTT", A384))</f>
        <v>0</v>
      </c>
      <c r="F384" t="b">
        <f>ISNUMBER(SEARCH("Shell", A384))</f>
        <v>0</v>
      </c>
      <c r="G384" t="b">
        <f>ISNUMBER(SEARCH("Esso", A384))</f>
        <v>0</v>
      </c>
      <c r="H384" t="b">
        <f>ISNUMBER(SEARCH("Caltex", A384))</f>
        <v>0</v>
      </c>
    </row>
    <row r="385" spans="1:8" x14ac:dyDescent="0.25">
      <c r="A385" t="s">
        <v>3376</v>
      </c>
      <c r="B385">
        <v>8.9596339999999994</v>
      </c>
      <c r="C385">
        <v>99.866274500000003</v>
      </c>
      <c r="D385" t="b">
        <f>ISNUMBER(SEARCH("PT",A385))</f>
        <v>0</v>
      </c>
      <c r="E385" t="b">
        <f>ISNUMBER(SEARCH("PTT", A385))</f>
        <v>0</v>
      </c>
      <c r="F385" t="b">
        <f>ISNUMBER(SEARCH("Shell", A385))</f>
        <v>0</v>
      </c>
      <c r="G385" t="b">
        <f>ISNUMBER(SEARCH("Esso", A385))</f>
        <v>0</v>
      </c>
      <c r="H385" t="b">
        <f>ISNUMBER(SEARCH("Caltex", A385))</f>
        <v>0</v>
      </c>
    </row>
    <row r="386" spans="1:8" x14ac:dyDescent="0.25">
      <c r="A386" t="s">
        <v>3376</v>
      </c>
      <c r="B386">
        <v>12.740818600000001</v>
      </c>
      <c r="C386">
        <v>101.12049759999999</v>
      </c>
      <c r="D386" t="b">
        <f>ISNUMBER(SEARCH("PT",A386))</f>
        <v>0</v>
      </c>
      <c r="E386" t="b">
        <f>ISNUMBER(SEARCH("PTT", A386))</f>
        <v>0</v>
      </c>
      <c r="F386" t="b">
        <f>ISNUMBER(SEARCH("Shell", A386))</f>
        <v>0</v>
      </c>
      <c r="G386" t="b">
        <f>ISNUMBER(SEARCH("Esso", A386))</f>
        <v>0</v>
      </c>
      <c r="H386" t="b">
        <f>ISNUMBER(SEARCH("Caltex", A386))</f>
        <v>0</v>
      </c>
    </row>
    <row r="387" spans="1:8" x14ac:dyDescent="0.25">
      <c r="A387" t="s">
        <v>3376</v>
      </c>
      <c r="B387">
        <v>9.8981036000000007</v>
      </c>
      <c r="C387">
        <v>99.151198899999997</v>
      </c>
      <c r="D387" t="b">
        <f>ISNUMBER(SEARCH("PT",A387))</f>
        <v>0</v>
      </c>
      <c r="E387" t="b">
        <f>ISNUMBER(SEARCH("PTT", A387))</f>
        <v>0</v>
      </c>
      <c r="F387" t="b">
        <f>ISNUMBER(SEARCH("Shell", A387))</f>
        <v>0</v>
      </c>
      <c r="G387" t="b">
        <f>ISNUMBER(SEARCH("Esso", A387))</f>
        <v>0</v>
      </c>
      <c r="H387" t="b">
        <f>ISNUMBER(SEARCH("Caltex", A387))</f>
        <v>0</v>
      </c>
    </row>
    <row r="388" spans="1:8" x14ac:dyDescent="0.25">
      <c r="A388" t="s">
        <v>3376</v>
      </c>
      <c r="B388">
        <v>17.747209999999999</v>
      </c>
      <c r="C388">
        <v>101.7070033</v>
      </c>
      <c r="D388" t="b">
        <f>ISNUMBER(SEARCH("PT",A388))</f>
        <v>0</v>
      </c>
      <c r="E388" t="b">
        <f>ISNUMBER(SEARCH("PTT", A388))</f>
        <v>0</v>
      </c>
      <c r="F388" t="b">
        <f>ISNUMBER(SEARCH("Shell", A388))</f>
        <v>0</v>
      </c>
      <c r="G388" t="b">
        <f>ISNUMBER(SEARCH("Esso", A388))</f>
        <v>0</v>
      </c>
      <c r="H388" t="b">
        <f>ISNUMBER(SEARCH("Caltex", A388))</f>
        <v>0</v>
      </c>
    </row>
    <row r="389" spans="1:8" x14ac:dyDescent="0.25">
      <c r="A389" t="s">
        <v>3376</v>
      </c>
      <c r="B389">
        <v>13.518888</v>
      </c>
      <c r="C389">
        <v>100.2665848</v>
      </c>
      <c r="D389" t="b">
        <f>ISNUMBER(SEARCH("PT",A389))</f>
        <v>0</v>
      </c>
      <c r="E389" t="b">
        <f>ISNUMBER(SEARCH("PTT", A389))</f>
        <v>0</v>
      </c>
      <c r="F389" t="b">
        <f>ISNUMBER(SEARCH("Shell", A389))</f>
        <v>0</v>
      </c>
      <c r="G389" t="b">
        <f>ISNUMBER(SEARCH("Esso", A389))</f>
        <v>0</v>
      </c>
      <c r="H389" t="b">
        <f>ISNUMBER(SEARCH("Caltex", A389))</f>
        <v>0</v>
      </c>
    </row>
    <row r="390" spans="1:8" x14ac:dyDescent="0.25">
      <c r="A390" t="s">
        <v>3376</v>
      </c>
      <c r="B390">
        <v>7.1924092000000002</v>
      </c>
      <c r="C390">
        <v>100.5900311</v>
      </c>
      <c r="D390" t="b">
        <f>ISNUMBER(SEARCH("PT",A390))</f>
        <v>0</v>
      </c>
      <c r="E390" t="b">
        <f>ISNUMBER(SEARCH("PTT", A390))</f>
        <v>0</v>
      </c>
      <c r="F390" t="b">
        <f>ISNUMBER(SEARCH("Shell", A390))</f>
        <v>0</v>
      </c>
      <c r="G390" t="b">
        <f>ISNUMBER(SEARCH("Esso", A390))</f>
        <v>0</v>
      </c>
      <c r="H390" t="b">
        <f>ISNUMBER(SEARCH("Caltex", A390))</f>
        <v>0</v>
      </c>
    </row>
    <row r="391" spans="1:8" x14ac:dyDescent="0.25">
      <c r="A391" t="s">
        <v>3376</v>
      </c>
      <c r="B391">
        <v>13.4983734</v>
      </c>
      <c r="C391">
        <v>100.8153715</v>
      </c>
      <c r="D391" t="b">
        <f>ISNUMBER(SEARCH("PT",A391))</f>
        <v>0</v>
      </c>
      <c r="E391" t="b">
        <f>ISNUMBER(SEARCH("PTT", A391))</f>
        <v>0</v>
      </c>
      <c r="F391" t="b">
        <f>ISNUMBER(SEARCH("Shell", A391))</f>
        <v>0</v>
      </c>
      <c r="G391" t="b">
        <f>ISNUMBER(SEARCH("Esso", A391))</f>
        <v>0</v>
      </c>
      <c r="H391" t="b">
        <f>ISNUMBER(SEARCH("Caltex", A391))</f>
        <v>0</v>
      </c>
    </row>
    <row r="392" spans="1:8" x14ac:dyDescent="0.25">
      <c r="A392" t="s">
        <v>3376</v>
      </c>
      <c r="B392">
        <v>9.1746190999999992</v>
      </c>
      <c r="C392">
        <v>99.361752300000006</v>
      </c>
      <c r="D392" t="b">
        <f>ISNUMBER(SEARCH("PT",A392))</f>
        <v>0</v>
      </c>
      <c r="E392" t="b">
        <f>ISNUMBER(SEARCH("PTT", A392))</f>
        <v>0</v>
      </c>
      <c r="F392" t="b">
        <f>ISNUMBER(SEARCH("Shell", A392))</f>
        <v>0</v>
      </c>
      <c r="G392" t="b">
        <f>ISNUMBER(SEARCH("Esso", A392))</f>
        <v>0</v>
      </c>
      <c r="H392" t="b">
        <f>ISNUMBER(SEARCH("Caltex", A392))</f>
        <v>0</v>
      </c>
    </row>
    <row r="393" spans="1:8" x14ac:dyDescent="0.25">
      <c r="A393" t="s">
        <v>3376</v>
      </c>
      <c r="B393">
        <v>12.925971000000001</v>
      </c>
      <c r="C393">
        <v>100.87493499999999</v>
      </c>
      <c r="D393" t="b">
        <f>ISNUMBER(SEARCH("PT",A393))</f>
        <v>0</v>
      </c>
      <c r="E393" t="b">
        <f>ISNUMBER(SEARCH("PTT", A393))</f>
        <v>0</v>
      </c>
      <c r="F393" t="b">
        <f>ISNUMBER(SEARCH("Shell", A393))</f>
        <v>0</v>
      </c>
      <c r="G393" t="b">
        <f>ISNUMBER(SEARCH("Esso", A393))</f>
        <v>0</v>
      </c>
      <c r="H393" t="b">
        <f>ISNUMBER(SEARCH("Caltex", A393))</f>
        <v>0</v>
      </c>
    </row>
    <row r="394" spans="1:8" x14ac:dyDescent="0.25">
      <c r="A394" t="s">
        <v>3376</v>
      </c>
      <c r="B394">
        <v>13.2111725</v>
      </c>
      <c r="C394">
        <v>99.983086099999994</v>
      </c>
      <c r="D394" t="b">
        <f>ISNUMBER(SEARCH("PT",A394))</f>
        <v>0</v>
      </c>
      <c r="E394" t="b">
        <f>ISNUMBER(SEARCH("PTT", A394))</f>
        <v>0</v>
      </c>
      <c r="F394" t="b">
        <f>ISNUMBER(SEARCH("Shell", A394))</f>
        <v>0</v>
      </c>
      <c r="G394" t="b">
        <f>ISNUMBER(SEARCH("Esso", A394))</f>
        <v>0</v>
      </c>
      <c r="H394" t="b">
        <f>ISNUMBER(SEARCH("Caltex", A394))</f>
        <v>0</v>
      </c>
    </row>
    <row r="395" spans="1:8" x14ac:dyDescent="0.25">
      <c r="A395" t="s">
        <v>3376</v>
      </c>
      <c r="B395">
        <v>11.077942699999999</v>
      </c>
      <c r="C395">
        <v>99.371387499999997</v>
      </c>
      <c r="D395" t="b">
        <f>ISNUMBER(SEARCH("PT",A395))</f>
        <v>0</v>
      </c>
      <c r="E395" t="b">
        <f>ISNUMBER(SEARCH("PTT", A395))</f>
        <v>0</v>
      </c>
      <c r="F395" t="b">
        <f>ISNUMBER(SEARCH("Shell", A395))</f>
        <v>0</v>
      </c>
      <c r="G395" t="b">
        <f>ISNUMBER(SEARCH("Esso", A395))</f>
        <v>0</v>
      </c>
      <c r="H395" t="b">
        <f>ISNUMBER(SEARCH("Caltex", A395))</f>
        <v>0</v>
      </c>
    </row>
    <row r="396" spans="1:8" x14ac:dyDescent="0.25">
      <c r="A396" t="s">
        <v>3376</v>
      </c>
      <c r="B396">
        <v>11.077942699999999</v>
      </c>
      <c r="C396">
        <v>99.371387499999997</v>
      </c>
      <c r="D396" t="b">
        <f>ISNUMBER(SEARCH("PT",A396))</f>
        <v>0</v>
      </c>
      <c r="E396" t="b">
        <f>ISNUMBER(SEARCH("PTT", A396))</f>
        <v>0</v>
      </c>
      <c r="F396" t="b">
        <f>ISNUMBER(SEARCH("Shell", A396))</f>
        <v>0</v>
      </c>
      <c r="G396" t="b">
        <f>ISNUMBER(SEARCH("Esso", A396))</f>
        <v>0</v>
      </c>
      <c r="H396" t="b">
        <f>ISNUMBER(SEARCH("Caltex", A396))</f>
        <v>0</v>
      </c>
    </row>
    <row r="397" spans="1:8" x14ac:dyDescent="0.25">
      <c r="A397" t="s">
        <v>3376</v>
      </c>
      <c r="B397">
        <v>11.171735999999999</v>
      </c>
      <c r="C397">
        <v>99.491939400000007</v>
      </c>
      <c r="D397" t="b">
        <f>ISNUMBER(SEARCH("PT",A397))</f>
        <v>0</v>
      </c>
      <c r="E397" t="b">
        <f>ISNUMBER(SEARCH("PTT", A397))</f>
        <v>0</v>
      </c>
      <c r="F397" t="b">
        <f>ISNUMBER(SEARCH("Shell", A397))</f>
        <v>0</v>
      </c>
      <c r="G397" t="b">
        <f>ISNUMBER(SEARCH("Esso", A397))</f>
        <v>0</v>
      </c>
      <c r="H397" t="b">
        <f>ISNUMBER(SEARCH("Caltex", A397))</f>
        <v>0</v>
      </c>
    </row>
    <row r="398" spans="1:8" x14ac:dyDescent="0.25">
      <c r="A398" t="s">
        <v>3376</v>
      </c>
      <c r="B398">
        <v>13.4537891</v>
      </c>
      <c r="C398">
        <v>101.02357929999999</v>
      </c>
      <c r="D398" t="b">
        <f>ISNUMBER(SEARCH("PT",A398))</f>
        <v>0</v>
      </c>
      <c r="E398" t="b">
        <f>ISNUMBER(SEARCH("PTT", A398))</f>
        <v>0</v>
      </c>
      <c r="F398" t="b">
        <f>ISNUMBER(SEARCH("Shell", A398))</f>
        <v>0</v>
      </c>
      <c r="G398" t="b">
        <f>ISNUMBER(SEARCH("Esso", A398))</f>
        <v>0</v>
      </c>
      <c r="H398" t="b">
        <f>ISNUMBER(SEARCH("Caltex", A398))</f>
        <v>0</v>
      </c>
    </row>
    <row r="399" spans="1:8" x14ac:dyDescent="0.25">
      <c r="A399" t="s">
        <v>3376</v>
      </c>
      <c r="B399">
        <v>6.5548599999999997</v>
      </c>
      <c r="C399">
        <v>101.64026200000001</v>
      </c>
      <c r="D399" t="b">
        <f>ISNUMBER(SEARCH("PT",A399))</f>
        <v>0</v>
      </c>
      <c r="E399" t="b">
        <f>ISNUMBER(SEARCH("PTT", A399))</f>
        <v>0</v>
      </c>
      <c r="F399" t="b">
        <f>ISNUMBER(SEARCH("Shell", A399))</f>
        <v>0</v>
      </c>
      <c r="G399" t="b">
        <f>ISNUMBER(SEARCH("Esso", A399))</f>
        <v>0</v>
      </c>
      <c r="H399" t="b">
        <f>ISNUMBER(SEARCH("Caltex", A399))</f>
        <v>0</v>
      </c>
    </row>
    <row r="400" spans="1:8" x14ac:dyDescent="0.25">
      <c r="A400" t="s">
        <v>3376</v>
      </c>
      <c r="B400">
        <v>13.6077621</v>
      </c>
      <c r="C400">
        <v>100.6161652</v>
      </c>
      <c r="D400" t="b">
        <f>ISNUMBER(SEARCH("PT",A400))</f>
        <v>0</v>
      </c>
      <c r="E400" t="b">
        <f>ISNUMBER(SEARCH("PTT", A400))</f>
        <v>0</v>
      </c>
      <c r="F400" t="b">
        <f>ISNUMBER(SEARCH("Shell", A400))</f>
        <v>0</v>
      </c>
      <c r="G400" t="b">
        <f>ISNUMBER(SEARCH("Esso", A400))</f>
        <v>0</v>
      </c>
      <c r="H400" t="b">
        <f>ISNUMBER(SEARCH("Caltex", A400))</f>
        <v>0</v>
      </c>
    </row>
    <row r="401" spans="1:8" x14ac:dyDescent="0.25">
      <c r="A401" t="s">
        <v>3376</v>
      </c>
      <c r="B401">
        <v>12.722628</v>
      </c>
      <c r="C401">
        <v>101.151431</v>
      </c>
      <c r="D401" t="b">
        <f>ISNUMBER(SEARCH("PT",A401))</f>
        <v>0</v>
      </c>
      <c r="E401" t="b">
        <f>ISNUMBER(SEARCH("PTT", A401))</f>
        <v>0</v>
      </c>
      <c r="F401" t="b">
        <f>ISNUMBER(SEARCH("Shell", A401))</f>
        <v>0</v>
      </c>
      <c r="G401" t="b">
        <f>ISNUMBER(SEARCH("Esso", A401))</f>
        <v>0</v>
      </c>
      <c r="H401" t="b">
        <f>ISNUMBER(SEARCH("Caltex", A401))</f>
        <v>0</v>
      </c>
    </row>
    <row r="402" spans="1:8" x14ac:dyDescent="0.25">
      <c r="A402" t="s">
        <v>3376</v>
      </c>
      <c r="B402">
        <v>8.7818027000000001</v>
      </c>
      <c r="C402">
        <v>99.910640599999994</v>
      </c>
      <c r="D402" t="b">
        <f>ISNUMBER(SEARCH("PT",A402))</f>
        <v>0</v>
      </c>
      <c r="E402" t="b">
        <f>ISNUMBER(SEARCH("PTT", A402))</f>
        <v>0</v>
      </c>
      <c r="F402" t="b">
        <f>ISNUMBER(SEARCH("Shell", A402))</f>
        <v>0</v>
      </c>
      <c r="G402" t="b">
        <f>ISNUMBER(SEARCH("Esso", A402))</f>
        <v>0</v>
      </c>
      <c r="H402" t="b">
        <f>ISNUMBER(SEARCH("Caltex", A402))</f>
        <v>0</v>
      </c>
    </row>
    <row r="403" spans="1:8" x14ac:dyDescent="0.25">
      <c r="A403" t="s">
        <v>3376</v>
      </c>
      <c r="B403">
        <v>9.1551975999999993</v>
      </c>
      <c r="C403">
        <v>99.353948099999997</v>
      </c>
      <c r="D403" t="b">
        <f>ISNUMBER(SEARCH("PT",A403))</f>
        <v>0</v>
      </c>
      <c r="E403" t="b">
        <f>ISNUMBER(SEARCH("PTT", A403))</f>
        <v>0</v>
      </c>
      <c r="F403" t="b">
        <f>ISNUMBER(SEARCH("Shell", A403))</f>
        <v>0</v>
      </c>
      <c r="G403" t="b">
        <f>ISNUMBER(SEARCH("Esso", A403))</f>
        <v>0</v>
      </c>
      <c r="H403" t="b">
        <f>ISNUMBER(SEARCH("Caltex", A403))</f>
        <v>0</v>
      </c>
    </row>
    <row r="404" spans="1:8" x14ac:dyDescent="0.25">
      <c r="A404" t="s">
        <v>3376</v>
      </c>
      <c r="B404">
        <v>8.4324887000000004</v>
      </c>
      <c r="C404">
        <v>99.945498299999997</v>
      </c>
      <c r="D404" t="b">
        <f>ISNUMBER(SEARCH("PT",A404))</f>
        <v>0</v>
      </c>
      <c r="E404" t="b">
        <f>ISNUMBER(SEARCH("PTT", A404))</f>
        <v>0</v>
      </c>
      <c r="F404" t="b">
        <f>ISNUMBER(SEARCH("Shell", A404))</f>
        <v>0</v>
      </c>
      <c r="G404" t="b">
        <f>ISNUMBER(SEARCH("Esso", A404))</f>
        <v>0</v>
      </c>
      <c r="H404" t="b">
        <f>ISNUMBER(SEARCH("Caltex", A404))</f>
        <v>0</v>
      </c>
    </row>
    <row r="405" spans="1:8" x14ac:dyDescent="0.25">
      <c r="A405" t="s">
        <v>3376</v>
      </c>
      <c r="B405">
        <v>13.397742600000001</v>
      </c>
      <c r="C405">
        <v>100.9861279</v>
      </c>
      <c r="D405" t="b">
        <f>ISNUMBER(SEARCH("PT",A405))</f>
        <v>0</v>
      </c>
      <c r="E405" t="b">
        <f>ISNUMBER(SEARCH("PTT", A405))</f>
        <v>0</v>
      </c>
      <c r="F405" t="b">
        <f>ISNUMBER(SEARCH("Shell", A405))</f>
        <v>0</v>
      </c>
      <c r="G405" t="b">
        <f>ISNUMBER(SEARCH("Esso", A405))</f>
        <v>0</v>
      </c>
      <c r="H405" t="b">
        <f>ISNUMBER(SEARCH("Caltex", A405))</f>
        <v>0</v>
      </c>
    </row>
    <row r="406" spans="1:8" x14ac:dyDescent="0.25">
      <c r="A406" t="s">
        <v>3376</v>
      </c>
      <c r="B406">
        <v>12.009414</v>
      </c>
      <c r="C406">
        <v>99.834656699999996</v>
      </c>
      <c r="D406" t="b">
        <f>ISNUMBER(SEARCH("PT",A406))</f>
        <v>0</v>
      </c>
      <c r="E406" t="b">
        <f>ISNUMBER(SEARCH("PTT", A406))</f>
        <v>0</v>
      </c>
      <c r="F406" t="b">
        <f>ISNUMBER(SEARCH("Shell", A406))</f>
        <v>0</v>
      </c>
      <c r="G406" t="b">
        <f>ISNUMBER(SEARCH("Esso", A406))</f>
        <v>0</v>
      </c>
      <c r="H406" t="b">
        <f>ISNUMBER(SEARCH("Caltex", A406))</f>
        <v>0</v>
      </c>
    </row>
    <row r="407" spans="1:8" x14ac:dyDescent="0.25">
      <c r="A407" t="s">
        <v>3376</v>
      </c>
      <c r="B407">
        <v>18.015019200000001</v>
      </c>
      <c r="C407">
        <v>103.0733908</v>
      </c>
      <c r="D407" t="b">
        <f>ISNUMBER(SEARCH("PT",A407))</f>
        <v>0</v>
      </c>
      <c r="E407" t="b">
        <f>ISNUMBER(SEARCH("PTT", A407))</f>
        <v>0</v>
      </c>
      <c r="F407" t="b">
        <f>ISNUMBER(SEARCH("Shell", A407))</f>
        <v>0</v>
      </c>
      <c r="G407" t="b">
        <f>ISNUMBER(SEARCH("Esso", A407))</f>
        <v>0</v>
      </c>
      <c r="H407" t="b">
        <f>ISNUMBER(SEARCH("Caltex", A407))</f>
        <v>0</v>
      </c>
    </row>
    <row r="408" spans="1:8" x14ac:dyDescent="0.25">
      <c r="A408" t="s">
        <v>3376</v>
      </c>
      <c r="B408">
        <v>8.0562429000000009</v>
      </c>
      <c r="C408">
        <v>98.323707999999996</v>
      </c>
      <c r="D408" t="b">
        <f>ISNUMBER(SEARCH("PT",A408))</f>
        <v>0</v>
      </c>
      <c r="E408" t="b">
        <f>ISNUMBER(SEARCH("PTT", A408))</f>
        <v>0</v>
      </c>
      <c r="F408" t="b">
        <f>ISNUMBER(SEARCH("Shell", A408))</f>
        <v>0</v>
      </c>
      <c r="G408" t="b">
        <f>ISNUMBER(SEARCH("Esso", A408))</f>
        <v>0</v>
      </c>
      <c r="H408" t="b">
        <f>ISNUMBER(SEARCH("Caltex", A408))</f>
        <v>0</v>
      </c>
    </row>
    <row r="409" spans="1:8" x14ac:dyDescent="0.25">
      <c r="A409" t="s">
        <v>3376</v>
      </c>
      <c r="B409">
        <v>13.111124800000001</v>
      </c>
      <c r="C409">
        <v>99.939184400000002</v>
      </c>
      <c r="D409" t="b">
        <f>ISNUMBER(SEARCH("PT",A409))</f>
        <v>0</v>
      </c>
      <c r="E409" t="b">
        <f>ISNUMBER(SEARCH("PTT", A409))</f>
        <v>0</v>
      </c>
      <c r="F409" t="b">
        <f>ISNUMBER(SEARCH("Shell", A409))</f>
        <v>0</v>
      </c>
      <c r="G409" t="b">
        <f>ISNUMBER(SEARCH("Esso", A409))</f>
        <v>0</v>
      </c>
      <c r="H409" t="b">
        <f>ISNUMBER(SEARCH("Caltex", A409))</f>
        <v>0</v>
      </c>
    </row>
    <row r="410" spans="1:8" x14ac:dyDescent="0.25">
      <c r="A410" t="s">
        <v>3376</v>
      </c>
      <c r="B410">
        <v>9.1509841999999999</v>
      </c>
      <c r="C410">
        <v>99.373204999999999</v>
      </c>
      <c r="D410" t="b">
        <f>ISNUMBER(SEARCH("PT",A410))</f>
        <v>0</v>
      </c>
      <c r="E410" t="b">
        <f>ISNUMBER(SEARCH("PTT", A410))</f>
        <v>0</v>
      </c>
      <c r="F410" t="b">
        <f>ISNUMBER(SEARCH("Shell", A410))</f>
        <v>0</v>
      </c>
      <c r="G410" t="b">
        <f>ISNUMBER(SEARCH("Esso", A410))</f>
        <v>0</v>
      </c>
      <c r="H410" t="b">
        <f>ISNUMBER(SEARCH("Caltex", A410))</f>
        <v>0</v>
      </c>
    </row>
    <row r="411" spans="1:8" x14ac:dyDescent="0.25">
      <c r="A411" t="s">
        <v>3376</v>
      </c>
      <c r="B411">
        <v>12.687241</v>
      </c>
      <c r="C411">
        <v>101.19865900000001</v>
      </c>
      <c r="D411" t="b">
        <f>ISNUMBER(SEARCH("PT",A411))</f>
        <v>0</v>
      </c>
      <c r="E411" t="b">
        <f>ISNUMBER(SEARCH("PTT", A411))</f>
        <v>0</v>
      </c>
      <c r="F411" t="b">
        <f>ISNUMBER(SEARCH("Shell", A411))</f>
        <v>0</v>
      </c>
      <c r="G411" t="b">
        <f>ISNUMBER(SEARCH("Esso", A411))</f>
        <v>0</v>
      </c>
      <c r="H411" t="b">
        <f>ISNUMBER(SEARCH("Caltex", A411))</f>
        <v>0</v>
      </c>
    </row>
    <row r="412" spans="1:8" x14ac:dyDescent="0.25">
      <c r="A412" t="s">
        <v>3376</v>
      </c>
      <c r="B412">
        <v>7.1989671</v>
      </c>
      <c r="C412">
        <v>100.5920948</v>
      </c>
      <c r="D412" t="b">
        <f>ISNUMBER(SEARCH("PT",A412))</f>
        <v>0</v>
      </c>
      <c r="E412" t="b">
        <f>ISNUMBER(SEARCH("PTT", A412))</f>
        <v>0</v>
      </c>
      <c r="F412" t="b">
        <f>ISNUMBER(SEARCH("Shell", A412))</f>
        <v>0</v>
      </c>
      <c r="G412" t="b">
        <f>ISNUMBER(SEARCH("Esso", A412))</f>
        <v>0</v>
      </c>
      <c r="H412" t="b">
        <f>ISNUMBER(SEARCH("Caltex", A412))</f>
        <v>0</v>
      </c>
    </row>
    <row r="413" spans="1:8" x14ac:dyDescent="0.25">
      <c r="A413" t="s">
        <v>3376</v>
      </c>
      <c r="B413">
        <v>11.812367</v>
      </c>
      <c r="C413">
        <v>99.797327100000004</v>
      </c>
      <c r="D413" t="b">
        <f>ISNUMBER(SEARCH("PT",A413))</f>
        <v>0</v>
      </c>
      <c r="E413" t="b">
        <f>ISNUMBER(SEARCH("PTT", A413))</f>
        <v>0</v>
      </c>
      <c r="F413" t="b">
        <f>ISNUMBER(SEARCH("Shell", A413))</f>
        <v>0</v>
      </c>
      <c r="G413" t="b">
        <f>ISNUMBER(SEARCH("Esso", A413))</f>
        <v>0</v>
      </c>
      <c r="H413" t="b">
        <f>ISNUMBER(SEARCH("Caltex", A413))</f>
        <v>0</v>
      </c>
    </row>
    <row r="414" spans="1:8" x14ac:dyDescent="0.25">
      <c r="A414" t="s">
        <v>3376</v>
      </c>
      <c r="B414">
        <v>13.2799035</v>
      </c>
      <c r="C414">
        <v>100.9371506</v>
      </c>
      <c r="D414" t="b">
        <f>ISNUMBER(SEARCH("PT",A414))</f>
        <v>0</v>
      </c>
      <c r="E414" t="b">
        <f>ISNUMBER(SEARCH("PTT", A414))</f>
        <v>0</v>
      </c>
      <c r="F414" t="b">
        <f>ISNUMBER(SEARCH("Shell", A414))</f>
        <v>0</v>
      </c>
      <c r="G414" t="b">
        <f>ISNUMBER(SEARCH("Esso", A414))</f>
        <v>0</v>
      </c>
      <c r="H414" t="b">
        <f>ISNUMBER(SEARCH("Caltex", A414))</f>
        <v>0</v>
      </c>
    </row>
    <row r="415" spans="1:8" x14ac:dyDescent="0.25">
      <c r="A415" t="s">
        <v>3376</v>
      </c>
      <c r="B415">
        <v>12.7016761</v>
      </c>
      <c r="C415">
        <v>101.18849659999999</v>
      </c>
      <c r="D415" t="b">
        <f>ISNUMBER(SEARCH("PT",A415))</f>
        <v>0</v>
      </c>
      <c r="E415" t="b">
        <f>ISNUMBER(SEARCH("PTT", A415))</f>
        <v>0</v>
      </c>
      <c r="F415" t="b">
        <f>ISNUMBER(SEARCH("Shell", A415))</f>
        <v>0</v>
      </c>
      <c r="G415" t="b">
        <f>ISNUMBER(SEARCH("Esso", A415))</f>
        <v>0</v>
      </c>
      <c r="H415" t="b">
        <f>ISNUMBER(SEARCH("Caltex", A415))</f>
        <v>0</v>
      </c>
    </row>
    <row r="416" spans="1:8" x14ac:dyDescent="0.25">
      <c r="A416" t="s">
        <v>3376</v>
      </c>
      <c r="B416">
        <v>17.4647243</v>
      </c>
      <c r="C416">
        <v>104.7375151</v>
      </c>
      <c r="D416" t="b">
        <f>ISNUMBER(SEARCH("PT",A416))</f>
        <v>0</v>
      </c>
      <c r="E416" t="b">
        <f>ISNUMBER(SEARCH("PTT", A416))</f>
        <v>0</v>
      </c>
      <c r="F416" t="b">
        <f>ISNUMBER(SEARCH("Shell", A416))</f>
        <v>0</v>
      </c>
      <c r="G416" t="b">
        <f>ISNUMBER(SEARCH("Esso", A416))</f>
        <v>0</v>
      </c>
      <c r="H416" t="b">
        <f>ISNUMBER(SEARCH("Caltex", A416))</f>
        <v>0</v>
      </c>
    </row>
    <row r="417" spans="1:8" x14ac:dyDescent="0.25">
      <c r="A417" t="s">
        <v>3376</v>
      </c>
      <c r="B417">
        <v>18.050509999999999</v>
      </c>
      <c r="C417">
        <v>102.291043</v>
      </c>
      <c r="D417" t="b">
        <f>ISNUMBER(SEARCH("PT",A417))</f>
        <v>0</v>
      </c>
      <c r="E417" t="b">
        <f>ISNUMBER(SEARCH("PTT", A417))</f>
        <v>0</v>
      </c>
      <c r="F417" t="b">
        <f>ISNUMBER(SEARCH("Shell", A417))</f>
        <v>0</v>
      </c>
      <c r="G417" t="b">
        <f>ISNUMBER(SEARCH("Esso", A417))</f>
        <v>0</v>
      </c>
      <c r="H417" t="b">
        <f>ISNUMBER(SEARCH("Caltex", A417))</f>
        <v>0</v>
      </c>
    </row>
    <row r="418" spans="1:8" x14ac:dyDescent="0.25">
      <c r="A418" t="s">
        <v>3376</v>
      </c>
      <c r="B418">
        <v>6.8447252000000001</v>
      </c>
      <c r="C418">
        <v>101.2665482</v>
      </c>
      <c r="D418" t="b">
        <f>ISNUMBER(SEARCH("PT",A418))</f>
        <v>0</v>
      </c>
      <c r="E418" t="b">
        <f>ISNUMBER(SEARCH("PTT", A418))</f>
        <v>0</v>
      </c>
      <c r="F418" t="b">
        <f>ISNUMBER(SEARCH("Shell", A418))</f>
        <v>0</v>
      </c>
      <c r="G418" t="b">
        <f>ISNUMBER(SEARCH("Esso", A418))</f>
        <v>0</v>
      </c>
      <c r="H418" t="b">
        <f>ISNUMBER(SEARCH("Caltex", A418))</f>
        <v>0</v>
      </c>
    </row>
    <row r="419" spans="1:8" x14ac:dyDescent="0.25">
      <c r="A419" t="s">
        <v>3376</v>
      </c>
      <c r="B419">
        <v>14.745680999999999</v>
      </c>
      <c r="C419">
        <v>104.659187</v>
      </c>
      <c r="D419" t="b">
        <f>ISNUMBER(SEARCH("PT",A419))</f>
        <v>0</v>
      </c>
      <c r="E419" t="b">
        <f>ISNUMBER(SEARCH("PTT", A419))</f>
        <v>0</v>
      </c>
      <c r="F419" t="b">
        <f>ISNUMBER(SEARCH("Shell", A419))</f>
        <v>0</v>
      </c>
      <c r="G419" t="b">
        <f>ISNUMBER(SEARCH("Esso", A419))</f>
        <v>0</v>
      </c>
      <c r="H419" t="b">
        <f>ISNUMBER(SEARCH("Caltex", A419))</f>
        <v>0</v>
      </c>
    </row>
    <row r="420" spans="1:8" x14ac:dyDescent="0.25">
      <c r="A420" t="s">
        <v>3376</v>
      </c>
      <c r="B420">
        <v>14.6520329</v>
      </c>
      <c r="C420">
        <v>104.63106759999999</v>
      </c>
      <c r="D420" t="b">
        <f>ISNUMBER(SEARCH("PT",A420))</f>
        <v>0</v>
      </c>
      <c r="E420" t="b">
        <f>ISNUMBER(SEARCH("PTT", A420))</f>
        <v>0</v>
      </c>
      <c r="F420" t="b">
        <f>ISNUMBER(SEARCH("Shell", A420))</f>
        <v>0</v>
      </c>
      <c r="G420" t="b">
        <f>ISNUMBER(SEARCH("Esso", A420))</f>
        <v>0</v>
      </c>
      <c r="H420" t="b">
        <f>ISNUMBER(SEARCH("Caltex", A420))</f>
        <v>0</v>
      </c>
    </row>
    <row r="421" spans="1:8" x14ac:dyDescent="0.25">
      <c r="A421" t="s">
        <v>3376</v>
      </c>
      <c r="B421">
        <v>7.0178421000000002</v>
      </c>
      <c r="C421">
        <v>100.4317149</v>
      </c>
      <c r="D421" t="b">
        <f>ISNUMBER(SEARCH("PT",A421))</f>
        <v>0</v>
      </c>
      <c r="E421" t="b">
        <f>ISNUMBER(SEARCH("PTT", A421))</f>
        <v>0</v>
      </c>
      <c r="F421" t="b">
        <f>ISNUMBER(SEARCH("Shell", A421))</f>
        <v>0</v>
      </c>
      <c r="G421" t="b">
        <f>ISNUMBER(SEARCH("Esso", A421))</f>
        <v>0</v>
      </c>
      <c r="H421" t="b">
        <f>ISNUMBER(SEARCH("Caltex", A421))</f>
        <v>0</v>
      </c>
    </row>
    <row r="422" spans="1:8" x14ac:dyDescent="0.25">
      <c r="A422" t="s">
        <v>3376</v>
      </c>
      <c r="B422">
        <v>12.7760906</v>
      </c>
      <c r="C422">
        <v>101.90057899999999</v>
      </c>
      <c r="D422" t="b">
        <f>ISNUMBER(SEARCH("PT",A422))</f>
        <v>0</v>
      </c>
      <c r="E422" t="b">
        <f>ISNUMBER(SEARCH("PTT", A422))</f>
        <v>0</v>
      </c>
      <c r="F422" t="b">
        <f>ISNUMBER(SEARCH("Shell", A422))</f>
        <v>0</v>
      </c>
      <c r="G422" t="b">
        <f>ISNUMBER(SEARCH("Esso", A422))</f>
        <v>0</v>
      </c>
      <c r="H422" t="b">
        <f>ISNUMBER(SEARCH("Caltex", A422))</f>
        <v>0</v>
      </c>
    </row>
    <row r="423" spans="1:8" x14ac:dyDescent="0.25">
      <c r="A423" t="s">
        <v>3376</v>
      </c>
      <c r="B423">
        <v>13.0477487</v>
      </c>
      <c r="C423">
        <v>100.9285781</v>
      </c>
      <c r="D423" t="b">
        <f>ISNUMBER(SEARCH("PT",A423))</f>
        <v>0</v>
      </c>
      <c r="E423" t="b">
        <f>ISNUMBER(SEARCH("PTT", A423))</f>
        <v>0</v>
      </c>
      <c r="F423" t="b">
        <f>ISNUMBER(SEARCH("Shell", A423))</f>
        <v>0</v>
      </c>
      <c r="G423" t="b">
        <f>ISNUMBER(SEARCH("Esso", A423))</f>
        <v>0</v>
      </c>
      <c r="H423" t="b">
        <f>ISNUMBER(SEARCH("Caltex", A423))</f>
        <v>0</v>
      </c>
    </row>
    <row r="424" spans="1:8" x14ac:dyDescent="0.25">
      <c r="A424" t="s">
        <v>3376</v>
      </c>
      <c r="B424">
        <v>7.6059190000000001</v>
      </c>
      <c r="C424">
        <v>100.055683</v>
      </c>
      <c r="D424" t="b">
        <f>ISNUMBER(SEARCH("PT",A424))</f>
        <v>0</v>
      </c>
      <c r="E424" t="b">
        <f>ISNUMBER(SEARCH("PTT", A424))</f>
        <v>0</v>
      </c>
      <c r="F424" t="b">
        <f>ISNUMBER(SEARCH("Shell", A424))</f>
        <v>0</v>
      </c>
      <c r="G424" t="b">
        <f>ISNUMBER(SEARCH("Esso", A424))</f>
        <v>0</v>
      </c>
      <c r="H424" t="b">
        <f>ISNUMBER(SEARCH("Caltex", A424))</f>
        <v>0</v>
      </c>
    </row>
    <row r="425" spans="1:8" x14ac:dyDescent="0.25">
      <c r="A425" t="s">
        <v>3376</v>
      </c>
      <c r="B425">
        <v>17.943684399999999</v>
      </c>
      <c r="C425">
        <v>104.03153090000001</v>
      </c>
      <c r="D425" t="b">
        <f>ISNUMBER(SEARCH("PT",A425))</f>
        <v>0</v>
      </c>
      <c r="E425" t="b">
        <f>ISNUMBER(SEARCH("PTT", A425))</f>
        <v>0</v>
      </c>
      <c r="F425" t="b">
        <f>ISNUMBER(SEARCH("Shell", A425))</f>
        <v>0</v>
      </c>
      <c r="G425" t="b">
        <f>ISNUMBER(SEARCH("Esso", A425))</f>
        <v>0</v>
      </c>
      <c r="H425" t="b">
        <f>ISNUMBER(SEARCH("Caltex", A425))</f>
        <v>0</v>
      </c>
    </row>
    <row r="426" spans="1:8" x14ac:dyDescent="0.25">
      <c r="A426" t="s">
        <v>3376</v>
      </c>
      <c r="B426">
        <v>13.5451189</v>
      </c>
      <c r="C426">
        <v>102.1581446</v>
      </c>
      <c r="D426" t="b">
        <f>ISNUMBER(SEARCH("PT",A426))</f>
        <v>0</v>
      </c>
      <c r="E426" t="b">
        <f>ISNUMBER(SEARCH("PTT", A426))</f>
        <v>0</v>
      </c>
      <c r="F426" t="b">
        <f>ISNUMBER(SEARCH("Shell", A426))</f>
        <v>0</v>
      </c>
      <c r="G426" t="b">
        <f>ISNUMBER(SEARCH("Esso", A426))</f>
        <v>0</v>
      </c>
      <c r="H426" t="b">
        <f>ISNUMBER(SEARCH("Caltex", A426))</f>
        <v>0</v>
      </c>
    </row>
    <row r="427" spans="1:8" x14ac:dyDescent="0.25">
      <c r="A427" t="s">
        <v>3376</v>
      </c>
      <c r="B427">
        <v>10.503516899999999</v>
      </c>
      <c r="C427">
        <v>99.024676099999994</v>
      </c>
      <c r="D427" t="b">
        <f>ISNUMBER(SEARCH("PT",A427))</f>
        <v>0</v>
      </c>
      <c r="E427" t="b">
        <f>ISNUMBER(SEARCH("PTT", A427))</f>
        <v>0</v>
      </c>
      <c r="F427" t="b">
        <f>ISNUMBER(SEARCH("Shell", A427))</f>
        <v>0</v>
      </c>
      <c r="G427" t="b">
        <f>ISNUMBER(SEARCH("Esso", A427))</f>
        <v>0</v>
      </c>
      <c r="H427" t="b">
        <f>ISNUMBER(SEARCH("Caltex", A427))</f>
        <v>0</v>
      </c>
    </row>
    <row r="428" spans="1:8" x14ac:dyDescent="0.25">
      <c r="A428" t="s">
        <v>3376</v>
      </c>
      <c r="B428">
        <v>11.777502</v>
      </c>
      <c r="C428">
        <v>102.88180699999999</v>
      </c>
      <c r="D428" t="b">
        <f>ISNUMBER(SEARCH("PT",A428))</f>
        <v>0</v>
      </c>
      <c r="E428" t="b">
        <f>ISNUMBER(SEARCH("PTT", A428))</f>
        <v>0</v>
      </c>
      <c r="F428" t="b">
        <f>ISNUMBER(SEARCH("Shell", A428))</f>
        <v>0</v>
      </c>
      <c r="G428" t="b">
        <f>ISNUMBER(SEARCH("Esso", A428))</f>
        <v>0</v>
      </c>
      <c r="H428" t="b">
        <f>ISNUMBER(SEARCH("Caltex", A428))</f>
        <v>0</v>
      </c>
    </row>
    <row r="429" spans="1:8" x14ac:dyDescent="0.25">
      <c r="A429" t="s">
        <v>3376</v>
      </c>
      <c r="B429">
        <v>9.116987</v>
      </c>
      <c r="C429">
        <v>99.502071799999996</v>
      </c>
      <c r="D429" t="b">
        <f>ISNUMBER(SEARCH("PT",A429))</f>
        <v>0</v>
      </c>
      <c r="E429" t="b">
        <f>ISNUMBER(SEARCH("PTT", A429))</f>
        <v>0</v>
      </c>
      <c r="F429" t="b">
        <f>ISNUMBER(SEARCH("Shell", A429))</f>
        <v>0</v>
      </c>
      <c r="G429" t="b">
        <f>ISNUMBER(SEARCH("Esso", A429))</f>
        <v>0</v>
      </c>
      <c r="H429" t="b">
        <f>ISNUMBER(SEARCH("Caltex", A429))</f>
        <v>0</v>
      </c>
    </row>
    <row r="430" spans="1:8" x14ac:dyDescent="0.25">
      <c r="A430" t="s">
        <v>3376</v>
      </c>
      <c r="B430">
        <v>6.9588029999999996</v>
      </c>
      <c r="C430">
        <v>99.842619999999997</v>
      </c>
      <c r="D430" t="b">
        <f>ISNUMBER(SEARCH("PT",A430))</f>
        <v>0</v>
      </c>
      <c r="E430" t="b">
        <f>ISNUMBER(SEARCH("PTT", A430))</f>
        <v>0</v>
      </c>
      <c r="F430" t="b">
        <f>ISNUMBER(SEARCH("Shell", A430))</f>
        <v>0</v>
      </c>
      <c r="G430" t="b">
        <f>ISNUMBER(SEARCH("Esso", A430))</f>
        <v>0</v>
      </c>
      <c r="H430" t="b">
        <f>ISNUMBER(SEARCH("Caltex", A430))</f>
        <v>0</v>
      </c>
    </row>
    <row r="431" spans="1:8" x14ac:dyDescent="0.25">
      <c r="A431" t="s">
        <v>3376</v>
      </c>
      <c r="B431">
        <v>12.971103599999999</v>
      </c>
      <c r="C431">
        <v>100.9097673</v>
      </c>
      <c r="D431" t="b">
        <f>ISNUMBER(SEARCH("PT",A431))</f>
        <v>0</v>
      </c>
      <c r="E431" t="b">
        <f>ISNUMBER(SEARCH("PTT", A431))</f>
        <v>0</v>
      </c>
      <c r="F431" t="b">
        <f>ISNUMBER(SEARCH("Shell", A431))</f>
        <v>0</v>
      </c>
      <c r="G431" t="b">
        <f>ISNUMBER(SEARCH("Esso", A431))</f>
        <v>0</v>
      </c>
      <c r="H431" t="b">
        <f>ISNUMBER(SEARCH("Caltex", A431))</f>
        <v>0</v>
      </c>
    </row>
    <row r="432" spans="1:8" x14ac:dyDescent="0.25">
      <c r="A432" t="s">
        <v>3376</v>
      </c>
      <c r="B432">
        <v>8.3896130000000007</v>
      </c>
      <c r="C432">
        <v>98.266675000000006</v>
      </c>
      <c r="D432" t="b">
        <f>ISNUMBER(SEARCH("PT",A432))</f>
        <v>0</v>
      </c>
      <c r="E432" t="b">
        <f>ISNUMBER(SEARCH("PTT", A432))</f>
        <v>0</v>
      </c>
      <c r="F432" t="b">
        <f>ISNUMBER(SEARCH("Shell", A432))</f>
        <v>0</v>
      </c>
      <c r="G432" t="b">
        <f>ISNUMBER(SEARCH("Esso", A432))</f>
        <v>0</v>
      </c>
      <c r="H432" t="b">
        <f>ISNUMBER(SEARCH("Caltex", A432))</f>
        <v>0</v>
      </c>
    </row>
    <row r="433" spans="1:8" x14ac:dyDescent="0.25">
      <c r="A433" t="s">
        <v>3376</v>
      </c>
      <c r="B433">
        <v>13.197867199999999</v>
      </c>
      <c r="C433">
        <v>99.980043800000004</v>
      </c>
      <c r="D433" t="b">
        <f>ISNUMBER(SEARCH("PT",A433))</f>
        <v>0</v>
      </c>
      <c r="E433" t="b">
        <f>ISNUMBER(SEARCH("PTT", A433))</f>
        <v>0</v>
      </c>
      <c r="F433" t="b">
        <f>ISNUMBER(SEARCH("Shell", A433))</f>
        <v>0</v>
      </c>
      <c r="G433" t="b">
        <f>ISNUMBER(SEARCH("Esso", A433))</f>
        <v>0</v>
      </c>
      <c r="H433" t="b">
        <f>ISNUMBER(SEARCH("Caltex", A433))</f>
        <v>0</v>
      </c>
    </row>
    <row r="434" spans="1:8" x14ac:dyDescent="0.25">
      <c r="A434" t="s">
        <v>3376</v>
      </c>
      <c r="B434">
        <v>6.6704305000000002</v>
      </c>
      <c r="C434">
        <v>100.32398739999999</v>
      </c>
      <c r="D434" t="b">
        <f>ISNUMBER(SEARCH("PT",A434))</f>
        <v>0</v>
      </c>
      <c r="E434" t="b">
        <f>ISNUMBER(SEARCH("PTT", A434))</f>
        <v>0</v>
      </c>
      <c r="F434" t="b">
        <f>ISNUMBER(SEARCH("Shell", A434))</f>
        <v>0</v>
      </c>
      <c r="G434" t="b">
        <f>ISNUMBER(SEARCH("Esso", A434))</f>
        <v>0</v>
      </c>
      <c r="H434" t="b">
        <f>ISNUMBER(SEARCH("Caltex", A434))</f>
        <v>0</v>
      </c>
    </row>
    <row r="435" spans="1:8" x14ac:dyDescent="0.25">
      <c r="A435" t="s">
        <v>3376</v>
      </c>
      <c r="B435">
        <v>6.4810524000000003</v>
      </c>
      <c r="C435">
        <v>101.0270256</v>
      </c>
      <c r="D435" t="b">
        <f>ISNUMBER(SEARCH("PT",A435))</f>
        <v>0</v>
      </c>
      <c r="E435" t="b">
        <f>ISNUMBER(SEARCH("PTT", A435))</f>
        <v>0</v>
      </c>
      <c r="F435" t="b">
        <f>ISNUMBER(SEARCH("Shell", A435))</f>
        <v>0</v>
      </c>
      <c r="G435" t="b">
        <f>ISNUMBER(SEARCH("Esso", A435))</f>
        <v>0</v>
      </c>
      <c r="H435" t="b">
        <f>ISNUMBER(SEARCH("Caltex", A435))</f>
        <v>0</v>
      </c>
    </row>
    <row r="436" spans="1:8" x14ac:dyDescent="0.25">
      <c r="A436" t="s">
        <v>3376</v>
      </c>
      <c r="B436">
        <v>12.9937486</v>
      </c>
      <c r="C436">
        <v>100.9402674</v>
      </c>
      <c r="D436" t="b">
        <f>ISNUMBER(SEARCH("PT",A436))</f>
        <v>0</v>
      </c>
      <c r="E436" t="b">
        <f>ISNUMBER(SEARCH("PTT", A436))</f>
        <v>0</v>
      </c>
      <c r="F436" t="b">
        <f>ISNUMBER(SEARCH("Shell", A436))</f>
        <v>0</v>
      </c>
      <c r="G436" t="b">
        <f>ISNUMBER(SEARCH("Esso", A436))</f>
        <v>0</v>
      </c>
      <c r="H436" t="b">
        <f>ISNUMBER(SEARCH("Caltex", A436))</f>
        <v>0</v>
      </c>
    </row>
    <row r="437" spans="1:8" x14ac:dyDescent="0.25">
      <c r="A437" t="s">
        <v>3376</v>
      </c>
      <c r="B437">
        <v>10.7180442</v>
      </c>
      <c r="C437">
        <v>99.365140600000004</v>
      </c>
      <c r="D437" t="b">
        <f>ISNUMBER(SEARCH("PT",A437))</f>
        <v>0</v>
      </c>
      <c r="E437" t="b">
        <f>ISNUMBER(SEARCH("PTT", A437))</f>
        <v>0</v>
      </c>
      <c r="F437" t="b">
        <f>ISNUMBER(SEARCH("Shell", A437))</f>
        <v>0</v>
      </c>
      <c r="G437" t="b">
        <f>ISNUMBER(SEARCH("Esso", A437))</f>
        <v>0</v>
      </c>
      <c r="H437" t="b">
        <f>ISNUMBER(SEARCH("Caltex", A437))</f>
        <v>0</v>
      </c>
    </row>
    <row r="438" spans="1:8" x14ac:dyDescent="0.25">
      <c r="A438" t="s">
        <v>3376</v>
      </c>
      <c r="B438">
        <v>11.880252</v>
      </c>
      <c r="C438">
        <v>99.781127999999995</v>
      </c>
      <c r="D438" t="b">
        <f>ISNUMBER(SEARCH("PT",A438))</f>
        <v>0</v>
      </c>
      <c r="E438" t="b">
        <f>ISNUMBER(SEARCH("PTT", A438))</f>
        <v>0</v>
      </c>
      <c r="F438" t="b">
        <f>ISNUMBER(SEARCH("Shell", A438))</f>
        <v>0</v>
      </c>
      <c r="G438" t="b">
        <f>ISNUMBER(SEARCH("Esso", A438))</f>
        <v>0</v>
      </c>
      <c r="H438" t="b">
        <f>ISNUMBER(SEARCH("Caltex", A438))</f>
        <v>0</v>
      </c>
    </row>
    <row r="439" spans="1:8" x14ac:dyDescent="0.25">
      <c r="A439" t="s">
        <v>3376</v>
      </c>
      <c r="B439">
        <v>7.2184150000000002</v>
      </c>
      <c r="C439">
        <v>100.540644</v>
      </c>
      <c r="D439" t="b">
        <f>ISNUMBER(SEARCH("PT",A439))</f>
        <v>0</v>
      </c>
      <c r="E439" t="b">
        <f>ISNUMBER(SEARCH("PTT", A439))</f>
        <v>0</v>
      </c>
      <c r="F439" t="b">
        <f>ISNUMBER(SEARCH("Shell", A439))</f>
        <v>0</v>
      </c>
      <c r="G439" t="b">
        <f>ISNUMBER(SEARCH("Esso", A439))</f>
        <v>0</v>
      </c>
      <c r="H439" t="b">
        <f>ISNUMBER(SEARCH("Caltex", A439))</f>
        <v>0</v>
      </c>
    </row>
    <row r="440" spans="1:8" x14ac:dyDescent="0.25">
      <c r="A440" t="s">
        <v>3376</v>
      </c>
      <c r="B440">
        <v>7.5863474999999996</v>
      </c>
      <c r="C440">
        <v>100.05381559999999</v>
      </c>
      <c r="D440" t="b">
        <f>ISNUMBER(SEARCH("PT",A440))</f>
        <v>0</v>
      </c>
      <c r="E440" t="b">
        <f>ISNUMBER(SEARCH("PTT", A440))</f>
        <v>0</v>
      </c>
      <c r="F440" t="b">
        <f>ISNUMBER(SEARCH("Shell", A440))</f>
        <v>0</v>
      </c>
      <c r="G440" t="b">
        <f>ISNUMBER(SEARCH("Esso", A440))</f>
        <v>0</v>
      </c>
      <c r="H440" t="b">
        <f>ISNUMBER(SEARCH("Caltex", A440))</f>
        <v>0</v>
      </c>
    </row>
    <row r="441" spans="1:8" x14ac:dyDescent="0.25">
      <c r="A441" t="s">
        <v>3376</v>
      </c>
      <c r="B441">
        <v>6.8033985000000001</v>
      </c>
      <c r="C441">
        <v>101.1387131</v>
      </c>
      <c r="D441" t="b">
        <f>ISNUMBER(SEARCH("PT",A441))</f>
        <v>0</v>
      </c>
      <c r="E441" t="b">
        <f>ISNUMBER(SEARCH("PTT", A441))</f>
        <v>0</v>
      </c>
      <c r="F441" t="b">
        <f>ISNUMBER(SEARCH("Shell", A441))</f>
        <v>0</v>
      </c>
      <c r="G441" t="b">
        <f>ISNUMBER(SEARCH("Esso", A441))</f>
        <v>0</v>
      </c>
      <c r="H441" t="b">
        <f>ISNUMBER(SEARCH("Caltex", A441))</f>
        <v>0</v>
      </c>
    </row>
    <row r="442" spans="1:8" x14ac:dyDescent="0.25">
      <c r="A442" t="s">
        <v>3376</v>
      </c>
      <c r="B442">
        <v>12.782572200000001</v>
      </c>
      <c r="C442">
        <v>101.6897136</v>
      </c>
      <c r="D442" t="b">
        <f>ISNUMBER(SEARCH("PT",A442))</f>
        <v>0</v>
      </c>
      <c r="E442" t="b">
        <f>ISNUMBER(SEARCH("PTT", A442))</f>
        <v>0</v>
      </c>
      <c r="F442" t="b">
        <f>ISNUMBER(SEARCH("Shell", A442))</f>
        <v>0</v>
      </c>
      <c r="G442" t="b">
        <f>ISNUMBER(SEARCH("Esso", A442))</f>
        <v>0</v>
      </c>
      <c r="H442" t="b">
        <f>ISNUMBER(SEARCH("Caltex", A442))</f>
        <v>0</v>
      </c>
    </row>
    <row r="443" spans="1:8" x14ac:dyDescent="0.25">
      <c r="A443" t="s">
        <v>3376</v>
      </c>
      <c r="B443">
        <v>12.6235874</v>
      </c>
      <c r="C443">
        <v>101.4306563</v>
      </c>
      <c r="D443" t="b">
        <f>ISNUMBER(SEARCH("PT",A443))</f>
        <v>0</v>
      </c>
      <c r="E443" t="b">
        <f>ISNUMBER(SEARCH("PTT", A443))</f>
        <v>0</v>
      </c>
      <c r="F443" t="b">
        <f>ISNUMBER(SEARCH("Shell", A443))</f>
        <v>0</v>
      </c>
      <c r="G443" t="b">
        <f>ISNUMBER(SEARCH("Esso", A443))</f>
        <v>0</v>
      </c>
      <c r="H443" t="b">
        <f>ISNUMBER(SEARCH("Caltex", A443))</f>
        <v>0</v>
      </c>
    </row>
    <row r="444" spans="1:8" x14ac:dyDescent="0.25">
      <c r="A444" t="s">
        <v>3376</v>
      </c>
      <c r="B444">
        <v>13.3765065</v>
      </c>
      <c r="C444">
        <v>99.994814000000005</v>
      </c>
      <c r="D444" t="b">
        <f>ISNUMBER(SEARCH("PT",A444))</f>
        <v>0</v>
      </c>
      <c r="E444" t="b">
        <f>ISNUMBER(SEARCH("PTT", A444))</f>
        <v>0</v>
      </c>
      <c r="F444" t="b">
        <f>ISNUMBER(SEARCH("Shell", A444))</f>
        <v>0</v>
      </c>
      <c r="G444" t="b">
        <f>ISNUMBER(SEARCH("Esso", A444))</f>
        <v>0</v>
      </c>
      <c r="H444" t="b">
        <f>ISNUMBER(SEARCH("Caltex", A444))</f>
        <v>0</v>
      </c>
    </row>
    <row r="445" spans="1:8" x14ac:dyDescent="0.25">
      <c r="A445" t="s">
        <v>3376</v>
      </c>
      <c r="B445">
        <v>12.680595500000001</v>
      </c>
      <c r="C445">
        <v>100.89428580000001</v>
      </c>
      <c r="D445" t="b">
        <f>ISNUMBER(SEARCH("PT",A445))</f>
        <v>0</v>
      </c>
      <c r="E445" t="b">
        <f>ISNUMBER(SEARCH("PTT", A445))</f>
        <v>0</v>
      </c>
      <c r="F445" t="b">
        <f>ISNUMBER(SEARCH("Shell", A445))</f>
        <v>0</v>
      </c>
      <c r="G445" t="b">
        <f>ISNUMBER(SEARCH("Esso", A445))</f>
        <v>0</v>
      </c>
      <c r="H445" t="b">
        <f>ISNUMBER(SEARCH("Caltex", A445))</f>
        <v>0</v>
      </c>
    </row>
    <row r="446" spans="1:8" x14ac:dyDescent="0.25">
      <c r="A446" t="s">
        <v>3376</v>
      </c>
      <c r="B446">
        <v>8.4426494000000005</v>
      </c>
      <c r="C446">
        <v>99.960698199999996</v>
      </c>
      <c r="D446" t="b">
        <f>ISNUMBER(SEARCH("PT",A446))</f>
        <v>0</v>
      </c>
      <c r="E446" t="b">
        <f>ISNUMBER(SEARCH("PTT", A446))</f>
        <v>0</v>
      </c>
      <c r="F446" t="b">
        <f>ISNUMBER(SEARCH("Shell", A446))</f>
        <v>0</v>
      </c>
      <c r="G446" t="b">
        <f>ISNUMBER(SEARCH("Esso", A446))</f>
        <v>0</v>
      </c>
      <c r="H446" t="b">
        <f>ISNUMBER(SEARCH("Caltex", A446))</f>
        <v>0</v>
      </c>
    </row>
    <row r="447" spans="1:8" x14ac:dyDescent="0.25">
      <c r="A447" t="s">
        <v>3376</v>
      </c>
      <c r="B447">
        <v>7.0967047000000001</v>
      </c>
      <c r="C447">
        <v>100.56950190000001</v>
      </c>
      <c r="D447" t="b">
        <f>ISNUMBER(SEARCH("PT",A447))</f>
        <v>0</v>
      </c>
      <c r="E447" t="b">
        <f>ISNUMBER(SEARCH("PTT", A447))</f>
        <v>0</v>
      </c>
      <c r="F447" t="b">
        <f>ISNUMBER(SEARCH("Shell", A447))</f>
        <v>0</v>
      </c>
      <c r="G447" t="b">
        <f>ISNUMBER(SEARCH("Esso", A447))</f>
        <v>0</v>
      </c>
      <c r="H447" t="b">
        <f>ISNUMBER(SEARCH("Caltex", A447))</f>
        <v>0</v>
      </c>
    </row>
    <row r="448" spans="1:8" x14ac:dyDescent="0.25">
      <c r="A448" t="s">
        <v>3376</v>
      </c>
      <c r="B448">
        <v>7.2747538</v>
      </c>
      <c r="C448">
        <v>100.5152416</v>
      </c>
      <c r="D448" t="b">
        <f>ISNUMBER(SEARCH("PT",A448))</f>
        <v>0</v>
      </c>
      <c r="E448" t="b">
        <f>ISNUMBER(SEARCH("PTT", A448))</f>
        <v>0</v>
      </c>
      <c r="F448" t="b">
        <f>ISNUMBER(SEARCH("Shell", A448))</f>
        <v>0</v>
      </c>
      <c r="G448" t="b">
        <f>ISNUMBER(SEARCH("Esso", A448))</f>
        <v>0</v>
      </c>
      <c r="H448" t="b">
        <f>ISNUMBER(SEARCH("Caltex", A448))</f>
        <v>0</v>
      </c>
    </row>
    <row r="449" spans="1:8" x14ac:dyDescent="0.25">
      <c r="A449" t="s">
        <v>3376</v>
      </c>
      <c r="B449">
        <v>7.7830696000000001</v>
      </c>
      <c r="C449">
        <v>100.3524402</v>
      </c>
      <c r="D449" t="b">
        <f>ISNUMBER(SEARCH("PT",A449))</f>
        <v>0</v>
      </c>
      <c r="E449" t="b">
        <f>ISNUMBER(SEARCH("PTT", A449))</f>
        <v>0</v>
      </c>
      <c r="F449" t="b">
        <f>ISNUMBER(SEARCH("Shell", A449))</f>
        <v>0</v>
      </c>
      <c r="G449" t="b">
        <f>ISNUMBER(SEARCH("Esso", A449))</f>
        <v>0</v>
      </c>
      <c r="H449" t="b">
        <f>ISNUMBER(SEARCH("Caltex", A449))</f>
        <v>0</v>
      </c>
    </row>
    <row r="450" spans="1:8" x14ac:dyDescent="0.25">
      <c r="A450" t="s">
        <v>3376</v>
      </c>
      <c r="B450">
        <v>12.648964299999999</v>
      </c>
      <c r="C450">
        <v>101.34504870000001</v>
      </c>
      <c r="D450" t="b">
        <f>ISNUMBER(SEARCH("PT",A450))</f>
        <v>0</v>
      </c>
      <c r="E450" t="b">
        <f>ISNUMBER(SEARCH("PTT", A450))</f>
        <v>0</v>
      </c>
      <c r="F450" t="b">
        <f>ISNUMBER(SEARCH("Shell", A450))</f>
        <v>0</v>
      </c>
      <c r="G450" t="b">
        <f>ISNUMBER(SEARCH("Esso", A450))</f>
        <v>0</v>
      </c>
      <c r="H450" t="b">
        <f>ISNUMBER(SEARCH("Caltex", A450))</f>
        <v>0</v>
      </c>
    </row>
    <row r="451" spans="1:8" x14ac:dyDescent="0.25">
      <c r="A451" t="s">
        <v>3376</v>
      </c>
      <c r="B451">
        <v>16.039255600000001</v>
      </c>
      <c r="C451">
        <v>105.20808220000001</v>
      </c>
      <c r="D451" t="b">
        <f>ISNUMBER(SEARCH("PT",A451))</f>
        <v>0</v>
      </c>
      <c r="E451" t="b">
        <f>ISNUMBER(SEARCH("PTT", A451))</f>
        <v>0</v>
      </c>
      <c r="F451" t="b">
        <f>ISNUMBER(SEARCH("Shell", A451))</f>
        <v>0</v>
      </c>
      <c r="G451" t="b">
        <f>ISNUMBER(SEARCH("Esso", A451))</f>
        <v>0</v>
      </c>
      <c r="H451" t="b">
        <f>ISNUMBER(SEARCH("Caltex", A451))</f>
        <v>0</v>
      </c>
    </row>
    <row r="452" spans="1:8" x14ac:dyDescent="0.25">
      <c r="A452" t="s">
        <v>3376</v>
      </c>
      <c r="B452">
        <v>10.48931</v>
      </c>
      <c r="C452">
        <v>99.175793999999996</v>
      </c>
      <c r="D452" t="b">
        <f>ISNUMBER(SEARCH("PT",A452))</f>
        <v>0</v>
      </c>
      <c r="E452" t="b">
        <f>ISNUMBER(SEARCH("PTT", A452))</f>
        <v>0</v>
      </c>
      <c r="F452" t="b">
        <f>ISNUMBER(SEARCH("Shell", A452))</f>
        <v>0</v>
      </c>
      <c r="G452" t="b">
        <f>ISNUMBER(SEARCH("Esso", A452))</f>
        <v>0</v>
      </c>
      <c r="H452" t="b">
        <f>ISNUMBER(SEARCH("Caltex", A452))</f>
        <v>0</v>
      </c>
    </row>
    <row r="453" spans="1:8" x14ac:dyDescent="0.25">
      <c r="A453" t="s">
        <v>3376</v>
      </c>
      <c r="B453">
        <v>14.613643</v>
      </c>
      <c r="C453">
        <v>104.446129</v>
      </c>
      <c r="D453" t="b">
        <f>ISNUMBER(SEARCH("PT",A453))</f>
        <v>0</v>
      </c>
      <c r="E453" t="b">
        <f>ISNUMBER(SEARCH("PTT", A453))</f>
        <v>0</v>
      </c>
      <c r="F453" t="b">
        <f>ISNUMBER(SEARCH("Shell", A453))</f>
        <v>0</v>
      </c>
      <c r="G453" t="b">
        <f>ISNUMBER(SEARCH("Esso", A453))</f>
        <v>0</v>
      </c>
      <c r="H453" t="b">
        <f>ISNUMBER(SEARCH("Caltex", A453))</f>
        <v>0</v>
      </c>
    </row>
    <row r="454" spans="1:8" x14ac:dyDescent="0.25">
      <c r="A454" t="s">
        <v>3376</v>
      </c>
      <c r="B454">
        <v>13.597605</v>
      </c>
      <c r="C454">
        <v>100.5999487</v>
      </c>
      <c r="D454" t="b">
        <f>ISNUMBER(SEARCH("PT",A454))</f>
        <v>0</v>
      </c>
      <c r="E454" t="b">
        <f>ISNUMBER(SEARCH("PTT", A454))</f>
        <v>0</v>
      </c>
      <c r="F454" t="b">
        <f>ISNUMBER(SEARCH("Shell", A454))</f>
        <v>0</v>
      </c>
      <c r="G454" t="b">
        <f>ISNUMBER(SEARCH("Esso", A454))</f>
        <v>0</v>
      </c>
      <c r="H454" t="b">
        <f>ISNUMBER(SEARCH("Caltex", A454))</f>
        <v>0</v>
      </c>
    </row>
    <row r="455" spans="1:8" x14ac:dyDescent="0.25">
      <c r="A455" t="s">
        <v>3376</v>
      </c>
      <c r="B455">
        <v>14.439164</v>
      </c>
      <c r="C455">
        <v>105.10183600000001</v>
      </c>
      <c r="D455" t="b">
        <f>ISNUMBER(SEARCH("PT",A455))</f>
        <v>0</v>
      </c>
      <c r="E455" t="b">
        <f>ISNUMBER(SEARCH("PTT", A455))</f>
        <v>0</v>
      </c>
      <c r="F455" t="b">
        <f>ISNUMBER(SEARCH("Shell", A455))</f>
        <v>0</v>
      </c>
      <c r="G455" t="b">
        <f>ISNUMBER(SEARCH("Esso", A455))</f>
        <v>0</v>
      </c>
      <c r="H455" t="b">
        <f>ISNUMBER(SEARCH("Caltex", A455))</f>
        <v>0</v>
      </c>
    </row>
    <row r="456" spans="1:8" x14ac:dyDescent="0.25">
      <c r="A456" t="s">
        <v>3376</v>
      </c>
      <c r="B456">
        <v>13.1751234</v>
      </c>
      <c r="C456">
        <v>100.9312003</v>
      </c>
      <c r="D456" t="b">
        <f>ISNUMBER(SEARCH("PT",A456))</f>
        <v>0</v>
      </c>
      <c r="E456" t="b">
        <f>ISNUMBER(SEARCH("PTT", A456))</f>
        <v>0</v>
      </c>
      <c r="F456" t="b">
        <f>ISNUMBER(SEARCH("Shell", A456))</f>
        <v>0</v>
      </c>
      <c r="G456" t="b">
        <f>ISNUMBER(SEARCH("Esso", A456))</f>
        <v>0</v>
      </c>
      <c r="H456" t="b">
        <f>ISNUMBER(SEARCH("Caltex", A456))</f>
        <v>0</v>
      </c>
    </row>
    <row r="457" spans="1:8" x14ac:dyDescent="0.25">
      <c r="A457" t="s">
        <v>3376</v>
      </c>
      <c r="B457">
        <v>12.848974999999999</v>
      </c>
      <c r="C457">
        <v>100.9086819</v>
      </c>
      <c r="D457" t="b">
        <f>ISNUMBER(SEARCH("PT",A457))</f>
        <v>0</v>
      </c>
      <c r="E457" t="b">
        <f>ISNUMBER(SEARCH("PTT", A457))</f>
        <v>0</v>
      </c>
      <c r="F457" t="b">
        <f>ISNUMBER(SEARCH("Shell", A457))</f>
        <v>0</v>
      </c>
      <c r="G457" t="b">
        <f>ISNUMBER(SEARCH("Esso", A457))</f>
        <v>0</v>
      </c>
      <c r="H457" t="b">
        <f>ISNUMBER(SEARCH("Caltex", A457))</f>
        <v>0</v>
      </c>
    </row>
    <row r="458" spans="1:8" x14ac:dyDescent="0.25">
      <c r="A458" t="s">
        <v>3376</v>
      </c>
      <c r="B458">
        <v>10.1576462</v>
      </c>
      <c r="C458">
        <v>98.6977215</v>
      </c>
      <c r="D458" t="b">
        <f>ISNUMBER(SEARCH("PT",A458))</f>
        <v>0</v>
      </c>
      <c r="E458" t="b">
        <f>ISNUMBER(SEARCH("PTT", A458))</f>
        <v>0</v>
      </c>
      <c r="F458" t="b">
        <f>ISNUMBER(SEARCH("Shell", A458))</f>
        <v>0</v>
      </c>
      <c r="G458" t="b">
        <f>ISNUMBER(SEARCH("Esso", A458))</f>
        <v>0</v>
      </c>
      <c r="H458" t="b">
        <f>ISNUMBER(SEARCH("Caltex", A458))</f>
        <v>0</v>
      </c>
    </row>
    <row r="459" spans="1:8" x14ac:dyDescent="0.25">
      <c r="A459" t="s">
        <v>3376</v>
      </c>
      <c r="B459">
        <v>16.960385800000001</v>
      </c>
      <c r="C459">
        <v>104.7266432</v>
      </c>
      <c r="D459" t="b">
        <f>ISNUMBER(SEARCH("PT",A459))</f>
        <v>0</v>
      </c>
      <c r="E459" t="b">
        <f>ISNUMBER(SEARCH("PTT", A459))</f>
        <v>0</v>
      </c>
      <c r="F459" t="b">
        <f>ISNUMBER(SEARCH("Shell", A459))</f>
        <v>0</v>
      </c>
      <c r="G459" t="b">
        <f>ISNUMBER(SEARCH("Esso", A459))</f>
        <v>0</v>
      </c>
      <c r="H459" t="b">
        <f>ISNUMBER(SEARCH("Caltex", A459))</f>
        <v>0</v>
      </c>
    </row>
    <row r="460" spans="1:8" x14ac:dyDescent="0.25">
      <c r="A460" t="s">
        <v>3376</v>
      </c>
      <c r="B460">
        <v>8.5965094000000004</v>
      </c>
      <c r="C460">
        <v>98.2568263</v>
      </c>
      <c r="D460" t="b">
        <f>ISNUMBER(SEARCH("PT",A460))</f>
        <v>0</v>
      </c>
      <c r="E460" t="b">
        <f>ISNUMBER(SEARCH("PTT", A460))</f>
        <v>0</v>
      </c>
      <c r="F460" t="b">
        <f>ISNUMBER(SEARCH("Shell", A460))</f>
        <v>0</v>
      </c>
      <c r="G460" t="b">
        <f>ISNUMBER(SEARCH("Esso", A460))</f>
        <v>0</v>
      </c>
      <c r="H460" t="b">
        <f>ISNUMBER(SEARCH("Caltex", A460))</f>
        <v>0</v>
      </c>
    </row>
    <row r="461" spans="1:8" x14ac:dyDescent="0.25">
      <c r="A461" t="s">
        <v>3376</v>
      </c>
      <c r="B461">
        <v>7.4098610000000003</v>
      </c>
      <c r="C461">
        <v>99.681976000000006</v>
      </c>
      <c r="D461" t="b">
        <f>ISNUMBER(SEARCH("PT",A461))</f>
        <v>0</v>
      </c>
      <c r="E461" t="b">
        <f>ISNUMBER(SEARCH("PTT", A461))</f>
        <v>0</v>
      </c>
      <c r="F461" t="b">
        <f>ISNUMBER(SEARCH("Shell", A461))</f>
        <v>0</v>
      </c>
      <c r="G461" t="b">
        <f>ISNUMBER(SEARCH("Esso", A461))</f>
        <v>0</v>
      </c>
      <c r="H461" t="b">
        <f>ISNUMBER(SEARCH("Caltex", A461))</f>
        <v>0</v>
      </c>
    </row>
    <row r="462" spans="1:8" x14ac:dyDescent="0.25">
      <c r="A462" t="s">
        <v>3376</v>
      </c>
      <c r="B462">
        <v>12.663320499999999</v>
      </c>
      <c r="C462">
        <v>101.5015171</v>
      </c>
      <c r="D462" t="b">
        <f>ISNUMBER(SEARCH("PT",A462))</f>
        <v>0</v>
      </c>
      <c r="E462" t="b">
        <f>ISNUMBER(SEARCH("PTT", A462))</f>
        <v>0</v>
      </c>
      <c r="F462" t="b">
        <f>ISNUMBER(SEARCH("Shell", A462))</f>
        <v>0</v>
      </c>
      <c r="G462" t="b">
        <f>ISNUMBER(SEARCH("Esso", A462))</f>
        <v>0</v>
      </c>
      <c r="H462" t="b">
        <f>ISNUMBER(SEARCH("Caltex", A462))</f>
        <v>0</v>
      </c>
    </row>
    <row r="463" spans="1:8" x14ac:dyDescent="0.25">
      <c r="A463" t="s">
        <v>3376</v>
      </c>
      <c r="B463">
        <v>12.799117799999999</v>
      </c>
      <c r="C463">
        <v>99.971828500000001</v>
      </c>
      <c r="D463" t="b">
        <f>ISNUMBER(SEARCH("PT",A463))</f>
        <v>0</v>
      </c>
      <c r="E463" t="b">
        <f>ISNUMBER(SEARCH("PTT", A463))</f>
        <v>0</v>
      </c>
      <c r="F463" t="b">
        <f>ISNUMBER(SEARCH("Shell", A463))</f>
        <v>0</v>
      </c>
      <c r="G463" t="b">
        <f>ISNUMBER(SEARCH("Esso", A463))</f>
        <v>0</v>
      </c>
      <c r="H463" t="b">
        <f>ISNUMBER(SEARCH("Caltex", A463))</f>
        <v>0</v>
      </c>
    </row>
    <row r="464" spans="1:8" x14ac:dyDescent="0.25">
      <c r="A464" t="s">
        <v>3376</v>
      </c>
      <c r="B464">
        <v>13.297922099999999</v>
      </c>
      <c r="C464">
        <v>100.9517984</v>
      </c>
      <c r="D464" t="b">
        <f>ISNUMBER(SEARCH("PT",A464))</f>
        <v>0</v>
      </c>
      <c r="E464" t="b">
        <f>ISNUMBER(SEARCH("PTT", A464))</f>
        <v>0</v>
      </c>
      <c r="F464" t="b">
        <f>ISNUMBER(SEARCH("Shell", A464))</f>
        <v>0</v>
      </c>
      <c r="G464" t="b">
        <f>ISNUMBER(SEARCH("Esso", A464))</f>
        <v>0</v>
      </c>
      <c r="H464" t="b">
        <f>ISNUMBER(SEARCH("Caltex", A464))</f>
        <v>0</v>
      </c>
    </row>
    <row r="465" spans="1:8" x14ac:dyDescent="0.25">
      <c r="A465" t="s">
        <v>3376</v>
      </c>
      <c r="B465">
        <v>13.583380999999999</v>
      </c>
      <c r="C465">
        <v>100.606742</v>
      </c>
      <c r="D465" t="b">
        <f>ISNUMBER(SEARCH("PT",A465))</f>
        <v>0</v>
      </c>
      <c r="E465" t="b">
        <f>ISNUMBER(SEARCH("PTT", A465))</f>
        <v>0</v>
      </c>
      <c r="F465" t="b">
        <f>ISNUMBER(SEARCH("Shell", A465))</f>
        <v>0</v>
      </c>
      <c r="G465" t="b">
        <f>ISNUMBER(SEARCH("Esso", A465))</f>
        <v>0</v>
      </c>
      <c r="H465" t="b">
        <f>ISNUMBER(SEARCH("Caltex", A465))</f>
        <v>0</v>
      </c>
    </row>
    <row r="466" spans="1:8" x14ac:dyDescent="0.25">
      <c r="A466" t="s">
        <v>3376</v>
      </c>
      <c r="B466">
        <v>7.0909696000000002</v>
      </c>
      <c r="C466">
        <v>100.5616541</v>
      </c>
      <c r="D466" t="b">
        <f>ISNUMBER(SEARCH("PT",A466))</f>
        <v>0</v>
      </c>
      <c r="E466" t="b">
        <f>ISNUMBER(SEARCH("PTT", A466))</f>
        <v>0</v>
      </c>
      <c r="F466" t="b">
        <f>ISNUMBER(SEARCH("Shell", A466))</f>
        <v>0</v>
      </c>
      <c r="G466" t="b">
        <f>ISNUMBER(SEARCH("Esso", A466))</f>
        <v>0</v>
      </c>
      <c r="H466" t="b">
        <f>ISNUMBER(SEARCH("Caltex", A466))</f>
        <v>0</v>
      </c>
    </row>
    <row r="467" spans="1:8" x14ac:dyDescent="0.25">
      <c r="A467" t="s">
        <v>3376</v>
      </c>
      <c r="B467">
        <v>6.4207746999999999</v>
      </c>
      <c r="C467">
        <v>101.2790215</v>
      </c>
      <c r="D467" t="b">
        <f>ISNUMBER(SEARCH("PT",A467))</f>
        <v>0</v>
      </c>
      <c r="E467" t="b">
        <f>ISNUMBER(SEARCH("PTT", A467))</f>
        <v>0</v>
      </c>
      <c r="F467" t="b">
        <f>ISNUMBER(SEARCH("Shell", A467))</f>
        <v>0</v>
      </c>
      <c r="G467" t="b">
        <f>ISNUMBER(SEARCH("Esso", A467))</f>
        <v>0</v>
      </c>
      <c r="H467" t="b">
        <f>ISNUMBER(SEARCH("Caltex", A467))</f>
        <v>0</v>
      </c>
    </row>
    <row r="468" spans="1:8" x14ac:dyDescent="0.25">
      <c r="A468" t="s">
        <v>3376</v>
      </c>
      <c r="B468">
        <v>13.1160573</v>
      </c>
      <c r="C468">
        <v>99.914376599999997</v>
      </c>
      <c r="D468" t="b">
        <f>ISNUMBER(SEARCH("PT",A468))</f>
        <v>0</v>
      </c>
      <c r="E468" t="b">
        <f>ISNUMBER(SEARCH("PTT", A468))</f>
        <v>0</v>
      </c>
      <c r="F468" t="b">
        <f>ISNUMBER(SEARCH("Shell", A468))</f>
        <v>0</v>
      </c>
      <c r="G468" t="b">
        <f>ISNUMBER(SEARCH("Esso", A468))</f>
        <v>0</v>
      </c>
      <c r="H468" t="b">
        <f>ISNUMBER(SEARCH("Caltex", A468))</f>
        <v>0</v>
      </c>
    </row>
    <row r="469" spans="1:8" x14ac:dyDescent="0.25">
      <c r="A469" t="s">
        <v>3376</v>
      </c>
      <c r="B469">
        <v>8.4424101999999994</v>
      </c>
      <c r="C469">
        <v>99.960548099999997</v>
      </c>
      <c r="D469" t="b">
        <f>ISNUMBER(SEARCH("PT",A469))</f>
        <v>0</v>
      </c>
      <c r="E469" t="b">
        <f>ISNUMBER(SEARCH("PTT", A469))</f>
        <v>0</v>
      </c>
      <c r="F469" t="b">
        <f>ISNUMBER(SEARCH("Shell", A469))</f>
        <v>0</v>
      </c>
      <c r="G469" t="b">
        <f>ISNUMBER(SEARCH("Esso", A469))</f>
        <v>0</v>
      </c>
      <c r="H469" t="b">
        <f>ISNUMBER(SEARCH("Caltex", A469))</f>
        <v>0</v>
      </c>
    </row>
    <row r="470" spans="1:8" x14ac:dyDescent="0.25">
      <c r="A470" t="s">
        <v>3376</v>
      </c>
      <c r="B470">
        <v>17.397529800000001</v>
      </c>
      <c r="C470">
        <v>104.7837384</v>
      </c>
      <c r="D470" t="b">
        <f>ISNUMBER(SEARCH("PT",A470))</f>
        <v>0</v>
      </c>
      <c r="E470" t="b">
        <f>ISNUMBER(SEARCH("PTT", A470))</f>
        <v>0</v>
      </c>
      <c r="F470" t="b">
        <f>ISNUMBER(SEARCH("Shell", A470))</f>
        <v>0</v>
      </c>
      <c r="G470" t="b">
        <f>ISNUMBER(SEARCH("Esso", A470))</f>
        <v>0</v>
      </c>
      <c r="H470" t="b">
        <f>ISNUMBER(SEARCH("Caltex", A470))</f>
        <v>0</v>
      </c>
    </row>
    <row r="471" spans="1:8" x14ac:dyDescent="0.25">
      <c r="A471" t="s">
        <v>3376</v>
      </c>
      <c r="B471">
        <v>7.2190289999999999</v>
      </c>
      <c r="C471">
        <v>99.711983000000004</v>
      </c>
      <c r="D471" t="b">
        <f>ISNUMBER(SEARCH("PT",A471))</f>
        <v>0</v>
      </c>
      <c r="E471" t="b">
        <f>ISNUMBER(SEARCH("PTT", A471))</f>
        <v>0</v>
      </c>
      <c r="F471" t="b">
        <f>ISNUMBER(SEARCH("Shell", A471))</f>
        <v>0</v>
      </c>
      <c r="G471" t="b">
        <f>ISNUMBER(SEARCH("Esso", A471))</f>
        <v>0</v>
      </c>
      <c r="H471" t="b">
        <f>ISNUMBER(SEARCH("Caltex", A471))</f>
        <v>0</v>
      </c>
    </row>
    <row r="472" spans="1:8" x14ac:dyDescent="0.25">
      <c r="A472" t="s">
        <v>3376</v>
      </c>
      <c r="B472">
        <v>12.7829312</v>
      </c>
      <c r="C472">
        <v>101.6914661</v>
      </c>
      <c r="D472" t="b">
        <f>ISNUMBER(SEARCH("PT",A472))</f>
        <v>0</v>
      </c>
      <c r="E472" t="b">
        <f>ISNUMBER(SEARCH("PTT", A472))</f>
        <v>0</v>
      </c>
      <c r="F472" t="b">
        <f>ISNUMBER(SEARCH("Shell", A472))</f>
        <v>0</v>
      </c>
      <c r="G472" t="b">
        <f>ISNUMBER(SEARCH("Esso", A472))</f>
        <v>0</v>
      </c>
      <c r="H472" t="b">
        <f>ISNUMBER(SEARCH("Caltex", A472))</f>
        <v>0</v>
      </c>
    </row>
    <row r="473" spans="1:8" x14ac:dyDescent="0.25">
      <c r="A473" t="s">
        <v>3376</v>
      </c>
      <c r="B473">
        <v>13.581386999999999</v>
      </c>
      <c r="C473">
        <v>102.184387</v>
      </c>
      <c r="D473" t="b">
        <f>ISNUMBER(SEARCH("PT",A473))</f>
        <v>0</v>
      </c>
      <c r="E473" t="b">
        <f>ISNUMBER(SEARCH("PTT", A473))</f>
        <v>0</v>
      </c>
      <c r="F473" t="b">
        <f>ISNUMBER(SEARCH("Shell", A473))</f>
        <v>0</v>
      </c>
      <c r="G473" t="b">
        <f>ISNUMBER(SEARCH("Esso", A473))</f>
        <v>0</v>
      </c>
      <c r="H473" t="b">
        <f>ISNUMBER(SEARCH("Caltex", A473))</f>
        <v>0</v>
      </c>
    </row>
    <row r="474" spans="1:8" x14ac:dyDescent="0.25">
      <c r="A474" t="s">
        <v>3376</v>
      </c>
      <c r="B474">
        <v>7.8783547</v>
      </c>
      <c r="C474">
        <v>100.345186</v>
      </c>
      <c r="D474" t="b">
        <f>ISNUMBER(SEARCH("PT",A474))</f>
        <v>0</v>
      </c>
      <c r="E474" t="b">
        <f>ISNUMBER(SEARCH("PTT", A474))</f>
        <v>0</v>
      </c>
      <c r="F474" t="b">
        <f>ISNUMBER(SEARCH("Shell", A474))</f>
        <v>0</v>
      </c>
      <c r="G474" t="b">
        <f>ISNUMBER(SEARCH("Esso", A474))</f>
        <v>0</v>
      </c>
      <c r="H474" t="b">
        <f>ISNUMBER(SEARCH("Caltex", A474))</f>
        <v>0</v>
      </c>
    </row>
    <row r="475" spans="1:8" x14ac:dyDescent="0.25">
      <c r="A475" t="s">
        <v>3376</v>
      </c>
      <c r="B475">
        <v>16.542774999999999</v>
      </c>
      <c r="C475">
        <v>104.713691</v>
      </c>
      <c r="D475" t="b">
        <f>ISNUMBER(SEARCH("PT",A475))</f>
        <v>0</v>
      </c>
      <c r="E475" t="b">
        <f>ISNUMBER(SEARCH("PTT", A475))</f>
        <v>0</v>
      </c>
      <c r="F475" t="b">
        <f>ISNUMBER(SEARCH("Shell", A475))</f>
        <v>0</v>
      </c>
      <c r="G475" t="b">
        <f>ISNUMBER(SEARCH("Esso", A475))</f>
        <v>0</v>
      </c>
      <c r="H475" t="b">
        <f>ISNUMBER(SEARCH("Caltex", A475))</f>
        <v>0</v>
      </c>
    </row>
    <row r="476" spans="1:8" x14ac:dyDescent="0.25">
      <c r="A476" t="s">
        <v>3376</v>
      </c>
      <c r="B476">
        <v>11.6200633</v>
      </c>
      <c r="C476">
        <v>99.667674399999996</v>
      </c>
      <c r="D476" t="b">
        <f>ISNUMBER(SEARCH("PT",A476))</f>
        <v>0</v>
      </c>
      <c r="E476" t="b">
        <f>ISNUMBER(SEARCH("PTT", A476))</f>
        <v>0</v>
      </c>
      <c r="F476" t="b">
        <f>ISNUMBER(SEARCH("Shell", A476))</f>
        <v>0</v>
      </c>
      <c r="G476" t="b">
        <f>ISNUMBER(SEARCH("Esso", A476))</f>
        <v>0</v>
      </c>
      <c r="H476" t="b">
        <f>ISNUMBER(SEARCH("Caltex", A476))</f>
        <v>0</v>
      </c>
    </row>
    <row r="477" spans="1:8" x14ac:dyDescent="0.25">
      <c r="A477" t="s">
        <v>3376</v>
      </c>
      <c r="B477">
        <v>11.6200633</v>
      </c>
      <c r="C477">
        <v>99.667674399999996</v>
      </c>
      <c r="D477" t="b">
        <f>ISNUMBER(SEARCH("PT",A477))</f>
        <v>0</v>
      </c>
      <c r="E477" t="b">
        <f>ISNUMBER(SEARCH("PTT", A477))</f>
        <v>0</v>
      </c>
      <c r="F477" t="b">
        <f>ISNUMBER(SEARCH("Shell", A477))</f>
        <v>0</v>
      </c>
      <c r="G477" t="b">
        <f>ISNUMBER(SEARCH("Esso", A477))</f>
        <v>0</v>
      </c>
      <c r="H477" t="b">
        <f>ISNUMBER(SEARCH("Caltex", A477))</f>
        <v>0</v>
      </c>
    </row>
    <row r="478" spans="1:8" x14ac:dyDescent="0.25">
      <c r="A478" t="s">
        <v>3376</v>
      </c>
      <c r="B478">
        <v>7.7924809000000002</v>
      </c>
      <c r="C478">
        <v>100.2514171</v>
      </c>
      <c r="D478" t="b">
        <f>ISNUMBER(SEARCH("PT",A478))</f>
        <v>0</v>
      </c>
      <c r="E478" t="b">
        <f>ISNUMBER(SEARCH("PTT", A478))</f>
        <v>0</v>
      </c>
      <c r="F478" t="b">
        <f>ISNUMBER(SEARCH("Shell", A478))</f>
        <v>0</v>
      </c>
      <c r="G478" t="b">
        <f>ISNUMBER(SEARCH("Esso", A478))</f>
        <v>0</v>
      </c>
      <c r="H478" t="b">
        <f>ISNUMBER(SEARCH("Caltex", A478))</f>
        <v>0</v>
      </c>
    </row>
    <row r="479" spans="1:8" x14ac:dyDescent="0.25">
      <c r="A479" t="s">
        <v>3376</v>
      </c>
      <c r="B479">
        <v>10.779996000000001</v>
      </c>
      <c r="C479">
        <v>99.141958000000002</v>
      </c>
      <c r="D479" t="b">
        <f>ISNUMBER(SEARCH("PT",A479))</f>
        <v>0</v>
      </c>
      <c r="E479" t="b">
        <f>ISNUMBER(SEARCH("PTT", A479))</f>
        <v>0</v>
      </c>
      <c r="F479" t="b">
        <f>ISNUMBER(SEARCH("Shell", A479))</f>
        <v>0</v>
      </c>
      <c r="G479" t="b">
        <f>ISNUMBER(SEARCH("Esso", A479))</f>
        <v>0</v>
      </c>
      <c r="H479" t="b">
        <f>ISNUMBER(SEARCH("Caltex", A479))</f>
        <v>0</v>
      </c>
    </row>
    <row r="480" spans="1:8" x14ac:dyDescent="0.25">
      <c r="A480" t="s">
        <v>3376</v>
      </c>
      <c r="B480">
        <v>10.779996000000001</v>
      </c>
      <c r="C480">
        <v>99.141958000000002</v>
      </c>
      <c r="D480" t="b">
        <f>ISNUMBER(SEARCH("PT",A480))</f>
        <v>0</v>
      </c>
      <c r="E480" t="b">
        <f>ISNUMBER(SEARCH("PTT", A480))</f>
        <v>0</v>
      </c>
      <c r="F480" t="b">
        <f>ISNUMBER(SEARCH("Shell", A480))</f>
        <v>0</v>
      </c>
      <c r="G480" t="b">
        <f>ISNUMBER(SEARCH("Esso", A480))</f>
        <v>0</v>
      </c>
      <c r="H480" t="b">
        <f>ISNUMBER(SEARCH("Caltex", A480))</f>
        <v>0</v>
      </c>
    </row>
    <row r="481" spans="1:8" x14ac:dyDescent="0.25">
      <c r="A481" t="s">
        <v>3376</v>
      </c>
      <c r="B481">
        <v>6.8683500000000004</v>
      </c>
      <c r="C481">
        <v>99.790628999999996</v>
      </c>
      <c r="D481" t="b">
        <f>ISNUMBER(SEARCH("PT",A481))</f>
        <v>0</v>
      </c>
      <c r="E481" t="b">
        <f>ISNUMBER(SEARCH("PTT", A481))</f>
        <v>0</v>
      </c>
      <c r="F481" t="b">
        <f>ISNUMBER(SEARCH("Shell", A481))</f>
        <v>0</v>
      </c>
      <c r="G481" t="b">
        <f>ISNUMBER(SEARCH("Esso", A481))</f>
        <v>0</v>
      </c>
      <c r="H481" t="b">
        <f>ISNUMBER(SEARCH("Caltex", A481))</f>
        <v>0</v>
      </c>
    </row>
    <row r="482" spans="1:8" x14ac:dyDescent="0.25">
      <c r="A482" t="s">
        <v>3376</v>
      </c>
      <c r="B482">
        <v>8.5471068999999993</v>
      </c>
      <c r="C482">
        <v>99.951040399999997</v>
      </c>
      <c r="D482" t="b">
        <f>ISNUMBER(SEARCH("PT",A482))</f>
        <v>0</v>
      </c>
      <c r="E482" t="b">
        <f>ISNUMBER(SEARCH("PTT", A482))</f>
        <v>0</v>
      </c>
      <c r="F482" t="b">
        <f>ISNUMBER(SEARCH("Shell", A482))</f>
        <v>0</v>
      </c>
      <c r="G482" t="b">
        <f>ISNUMBER(SEARCH("Esso", A482))</f>
        <v>0</v>
      </c>
      <c r="H482" t="b">
        <f>ISNUMBER(SEARCH("Caltex", A482))</f>
        <v>0</v>
      </c>
    </row>
    <row r="483" spans="1:8" x14ac:dyDescent="0.25">
      <c r="A483" t="s">
        <v>3376</v>
      </c>
      <c r="B483">
        <v>12.681551000000001</v>
      </c>
      <c r="C483">
        <v>99.958322600000002</v>
      </c>
      <c r="D483" t="b">
        <f>ISNUMBER(SEARCH("PT",A483))</f>
        <v>0</v>
      </c>
      <c r="E483" t="b">
        <f>ISNUMBER(SEARCH("PTT", A483))</f>
        <v>0</v>
      </c>
      <c r="F483" t="b">
        <f>ISNUMBER(SEARCH("Shell", A483))</f>
        <v>0</v>
      </c>
      <c r="G483" t="b">
        <f>ISNUMBER(SEARCH("Esso", A483))</f>
        <v>0</v>
      </c>
      <c r="H483" t="b">
        <f>ISNUMBER(SEARCH("Caltex", A483))</f>
        <v>0</v>
      </c>
    </row>
    <row r="484" spans="1:8" x14ac:dyDescent="0.25">
      <c r="A484" t="s">
        <v>3376</v>
      </c>
      <c r="B484">
        <v>17.9687622</v>
      </c>
      <c r="C484">
        <v>103.0272451</v>
      </c>
      <c r="D484" t="b">
        <f>ISNUMBER(SEARCH("PT",A484))</f>
        <v>0</v>
      </c>
      <c r="E484" t="b">
        <f>ISNUMBER(SEARCH("PTT", A484))</f>
        <v>0</v>
      </c>
      <c r="F484" t="b">
        <f>ISNUMBER(SEARCH("Shell", A484))</f>
        <v>0</v>
      </c>
      <c r="G484" t="b">
        <f>ISNUMBER(SEARCH("Esso", A484))</f>
        <v>0</v>
      </c>
      <c r="H484" t="b">
        <f>ISNUMBER(SEARCH("Caltex", A484))</f>
        <v>0</v>
      </c>
    </row>
    <row r="485" spans="1:8" x14ac:dyDescent="0.25">
      <c r="A485" t="s">
        <v>3376</v>
      </c>
      <c r="B485">
        <v>16.5733934</v>
      </c>
      <c r="C485">
        <v>104.7139109</v>
      </c>
      <c r="D485" t="b">
        <f>ISNUMBER(SEARCH("PT",A485))</f>
        <v>0</v>
      </c>
      <c r="E485" t="b">
        <f>ISNUMBER(SEARCH("PTT", A485))</f>
        <v>0</v>
      </c>
      <c r="F485" t="b">
        <f>ISNUMBER(SEARCH("Shell", A485))</f>
        <v>0</v>
      </c>
      <c r="G485" t="b">
        <f>ISNUMBER(SEARCH("Esso", A485))</f>
        <v>0</v>
      </c>
      <c r="H485" t="b">
        <f>ISNUMBER(SEARCH("Caltex", A485))</f>
        <v>0</v>
      </c>
    </row>
    <row r="486" spans="1:8" x14ac:dyDescent="0.25">
      <c r="A486" t="s">
        <v>3376</v>
      </c>
      <c r="B486">
        <v>8.6497373999999994</v>
      </c>
      <c r="C486">
        <v>98.252358799999996</v>
      </c>
      <c r="D486" t="b">
        <f>ISNUMBER(SEARCH("PT",A486))</f>
        <v>0</v>
      </c>
      <c r="E486" t="b">
        <f>ISNUMBER(SEARCH("PTT", A486))</f>
        <v>0</v>
      </c>
      <c r="F486" t="b">
        <f>ISNUMBER(SEARCH("Shell", A486))</f>
        <v>0</v>
      </c>
      <c r="G486" t="b">
        <f>ISNUMBER(SEARCH("Esso", A486))</f>
        <v>0</v>
      </c>
      <c r="H486" t="b">
        <f>ISNUMBER(SEARCH("Caltex", A486))</f>
        <v>0</v>
      </c>
    </row>
    <row r="487" spans="1:8" x14ac:dyDescent="0.25">
      <c r="A487" t="s">
        <v>3376</v>
      </c>
      <c r="B487">
        <v>13.4204214</v>
      </c>
      <c r="C487">
        <v>100.0325272</v>
      </c>
      <c r="D487" t="b">
        <f>ISNUMBER(SEARCH("PT",A487))</f>
        <v>0</v>
      </c>
      <c r="E487" t="b">
        <f>ISNUMBER(SEARCH("PTT", A487))</f>
        <v>0</v>
      </c>
      <c r="F487" t="b">
        <f>ISNUMBER(SEARCH("Shell", A487))</f>
        <v>0</v>
      </c>
      <c r="G487" t="b">
        <f>ISNUMBER(SEARCH("Esso", A487))</f>
        <v>0</v>
      </c>
      <c r="H487" t="b">
        <f>ISNUMBER(SEARCH("Caltex", A487))</f>
        <v>0</v>
      </c>
    </row>
    <row r="488" spans="1:8" x14ac:dyDescent="0.25">
      <c r="A488" t="s">
        <v>3376</v>
      </c>
      <c r="B488">
        <v>12.625834100000001</v>
      </c>
      <c r="C488">
        <v>101.4327335</v>
      </c>
      <c r="D488" t="b">
        <f>ISNUMBER(SEARCH("PT",A488))</f>
        <v>0</v>
      </c>
      <c r="E488" t="b">
        <f>ISNUMBER(SEARCH("PTT", A488))</f>
        <v>0</v>
      </c>
      <c r="F488" t="b">
        <f>ISNUMBER(SEARCH("Shell", A488))</f>
        <v>0</v>
      </c>
      <c r="G488" t="b">
        <f>ISNUMBER(SEARCH("Esso", A488))</f>
        <v>0</v>
      </c>
      <c r="H488" t="b">
        <f>ISNUMBER(SEARCH("Caltex", A488))</f>
        <v>0</v>
      </c>
    </row>
    <row r="489" spans="1:8" x14ac:dyDescent="0.25">
      <c r="A489" t="s">
        <v>3376</v>
      </c>
      <c r="B489">
        <v>6.4373927000000002</v>
      </c>
      <c r="C489">
        <v>101.8227334</v>
      </c>
      <c r="D489" t="b">
        <f>ISNUMBER(SEARCH("PT",A489))</f>
        <v>0</v>
      </c>
      <c r="E489" t="b">
        <f>ISNUMBER(SEARCH("PTT", A489))</f>
        <v>0</v>
      </c>
      <c r="F489" t="b">
        <f>ISNUMBER(SEARCH("Shell", A489))</f>
        <v>0</v>
      </c>
      <c r="G489" t="b">
        <f>ISNUMBER(SEARCH("Esso", A489))</f>
        <v>0</v>
      </c>
      <c r="H489" t="b">
        <f>ISNUMBER(SEARCH("Caltex", A489))</f>
        <v>0</v>
      </c>
    </row>
    <row r="490" spans="1:8" x14ac:dyDescent="0.25">
      <c r="A490" t="s">
        <v>3376</v>
      </c>
      <c r="B490">
        <v>17.374185199999999</v>
      </c>
      <c r="C490">
        <v>104.7937936</v>
      </c>
      <c r="D490" t="b">
        <f>ISNUMBER(SEARCH("PT",A490))</f>
        <v>0</v>
      </c>
      <c r="E490" t="b">
        <f>ISNUMBER(SEARCH("PTT", A490))</f>
        <v>0</v>
      </c>
      <c r="F490" t="b">
        <f>ISNUMBER(SEARCH("Shell", A490))</f>
        <v>0</v>
      </c>
      <c r="G490" t="b">
        <f>ISNUMBER(SEARCH("Esso", A490))</f>
        <v>0</v>
      </c>
      <c r="H490" t="b">
        <f>ISNUMBER(SEARCH("Caltex", A490))</f>
        <v>0</v>
      </c>
    </row>
    <row r="491" spans="1:8" x14ac:dyDescent="0.25">
      <c r="A491" t="s">
        <v>3376</v>
      </c>
      <c r="B491">
        <v>17.439592600000001</v>
      </c>
      <c r="C491">
        <v>104.7524768</v>
      </c>
      <c r="D491" t="b">
        <f>ISNUMBER(SEARCH("PT",A491))</f>
        <v>0</v>
      </c>
      <c r="E491" t="b">
        <f>ISNUMBER(SEARCH("PTT", A491))</f>
        <v>0</v>
      </c>
      <c r="F491" t="b">
        <f>ISNUMBER(SEARCH("Shell", A491))</f>
        <v>0</v>
      </c>
      <c r="G491" t="b">
        <f>ISNUMBER(SEARCH("Esso", A491))</f>
        <v>0</v>
      </c>
      <c r="H491" t="b">
        <f>ISNUMBER(SEARCH("Caltex", A491))</f>
        <v>0</v>
      </c>
    </row>
    <row r="492" spans="1:8" x14ac:dyDescent="0.25">
      <c r="A492" t="s">
        <v>3376</v>
      </c>
      <c r="B492">
        <v>17.399469499999999</v>
      </c>
      <c r="C492">
        <v>104.78635850000001</v>
      </c>
      <c r="D492" t="b">
        <f>ISNUMBER(SEARCH("PT",A492))</f>
        <v>0</v>
      </c>
      <c r="E492" t="b">
        <f>ISNUMBER(SEARCH("PTT", A492))</f>
        <v>0</v>
      </c>
      <c r="F492" t="b">
        <f>ISNUMBER(SEARCH("Shell", A492))</f>
        <v>0</v>
      </c>
      <c r="G492" t="b">
        <f>ISNUMBER(SEARCH("Esso", A492))</f>
        <v>0</v>
      </c>
      <c r="H492" t="b">
        <f>ISNUMBER(SEARCH("Caltex", A492))</f>
        <v>0</v>
      </c>
    </row>
    <row r="493" spans="1:8" x14ac:dyDescent="0.25">
      <c r="A493" t="s">
        <v>3376</v>
      </c>
      <c r="B493">
        <v>6.0490633999999996</v>
      </c>
      <c r="C493">
        <v>101.9991215</v>
      </c>
      <c r="D493" t="b">
        <f>ISNUMBER(SEARCH("PT",A493))</f>
        <v>0</v>
      </c>
      <c r="E493" t="b">
        <f>ISNUMBER(SEARCH("PTT", A493))</f>
        <v>0</v>
      </c>
      <c r="F493" t="b">
        <f>ISNUMBER(SEARCH("Shell", A493))</f>
        <v>0</v>
      </c>
      <c r="G493" t="b">
        <f>ISNUMBER(SEARCH("Esso", A493))</f>
        <v>0</v>
      </c>
      <c r="H493" t="b">
        <f>ISNUMBER(SEARCH("Caltex", A493))</f>
        <v>0</v>
      </c>
    </row>
    <row r="494" spans="1:8" x14ac:dyDescent="0.25">
      <c r="A494" t="s">
        <v>3376</v>
      </c>
      <c r="B494">
        <v>14.421654200000001</v>
      </c>
      <c r="C494">
        <v>102.8539974</v>
      </c>
      <c r="D494" t="b">
        <f>ISNUMBER(SEARCH("PT",A494))</f>
        <v>0</v>
      </c>
      <c r="E494" t="b">
        <f>ISNUMBER(SEARCH("PTT", A494))</f>
        <v>0</v>
      </c>
      <c r="F494" t="b">
        <f>ISNUMBER(SEARCH("Shell", A494))</f>
        <v>0</v>
      </c>
      <c r="G494" t="b">
        <f>ISNUMBER(SEARCH("Esso", A494))</f>
        <v>0</v>
      </c>
      <c r="H494" t="b">
        <f>ISNUMBER(SEARCH("Caltex", A494))</f>
        <v>0</v>
      </c>
    </row>
    <row r="495" spans="1:8" x14ac:dyDescent="0.25">
      <c r="A495" t="s">
        <v>3376</v>
      </c>
      <c r="B495">
        <v>8.6654257000000001</v>
      </c>
      <c r="C495">
        <v>98.2522223</v>
      </c>
      <c r="D495" t="b">
        <f>ISNUMBER(SEARCH("PT",A495))</f>
        <v>0</v>
      </c>
      <c r="E495" t="b">
        <f>ISNUMBER(SEARCH("PTT", A495))</f>
        <v>0</v>
      </c>
      <c r="F495" t="b">
        <f>ISNUMBER(SEARCH("Shell", A495))</f>
        <v>0</v>
      </c>
      <c r="G495" t="b">
        <f>ISNUMBER(SEARCH("Esso", A495))</f>
        <v>0</v>
      </c>
      <c r="H495" t="b">
        <f>ISNUMBER(SEARCH("Caltex", A495))</f>
        <v>0</v>
      </c>
    </row>
    <row r="496" spans="1:8" x14ac:dyDescent="0.25">
      <c r="A496" t="s">
        <v>3376</v>
      </c>
      <c r="B496">
        <v>12.2545763</v>
      </c>
      <c r="C496">
        <v>102.5130911</v>
      </c>
      <c r="D496" t="b">
        <f>ISNUMBER(SEARCH("PT",A496))</f>
        <v>0</v>
      </c>
      <c r="E496" t="b">
        <f>ISNUMBER(SEARCH("PTT", A496))</f>
        <v>0</v>
      </c>
      <c r="F496" t="b">
        <f>ISNUMBER(SEARCH("Shell", A496))</f>
        <v>0</v>
      </c>
      <c r="G496" t="b">
        <f>ISNUMBER(SEARCH("Esso", A496))</f>
        <v>0</v>
      </c>
      <c r="H496" t="b">
        <f>ISNUMBER(SEARCH("Caltex", A496))</f>
        <v>0</v>
      </c>
    </row>
    <row r="497" spans="1:8" x14ac:dyDescent="0.25">
      <c r="A497" t="s">
        <v>3376</v>
      </c>
      <c r="B497">
        <v>6.5222943000000004</v>
      </c>
      <c r="C497">
        <v>101.26613380000001</v>
      </c>
      <c r="D497" t="b">
        <f>ISNUMBER(SEARCH("PT",A497))</f>
        <v>0</v>
      </c>
      <c r="E497" t="b">
        <f>ISNUMBER(SEARCH("PTT", A497))</f>
        <v>0</v>
      </c>
      <c r="F497" t="b">
        <f>ISNUMBER(SEARCH("Shell", A497))</f>
        <v>0</v>
      </c>
      <c r="G497" t="b">
        <f>ISNUMBER(SEARCH("Esso", A497))</f>
        <v>0</v>
      </c>
      <c r="H497" t="b">
        <f>ISNUMBER(SEARCH("Caltex", A497))</f>
        <v>0</v>
      </c>
    </row>
    <row r="498" spans="1:8" x14ac:dyDescent="0.25">
      <c r="A498" t="s">
        <v>3376</v>
      </c>
      <c r="B498">
        <v>10.2416234</v>
      </c>
      <c r="C498">
        <v>99.0933323</v>
      </c>
      <c r="D498" t="b">
        <f>ISNUMBER(SEARCH("PT",A498))</f>
        <v>0</v>
      </c>
      <c r="E498" t="b">
        <f>ISNUMBER(SEARCH("PTT", A498))</f>
        <v>0</v>
      </c>
      <c r="F498" t="b">
        <f>ISNUMBER(SEARCH("Shell", A498))</f>
        <v>0</v>
      </c>
      <c r="G498" t="b">
        <f>ISNUMBER(SEARCH("Esso", A498))</f>
        <v>0</v>
      </c>
      <c r="H498" t="b">
        <f>ISNUMBER(SEARCH("Caltex", A498))</f>
        <v>0</v>
      </c>
    </row>
    <row r="499" spans="1:8" x14ac:dyDescent="0.25">
      <c r="A499" t="s">
        <v>3376</v>
      </c>
      <c r="B499">
        <v>13.510174599999999</v>
      </c>
      <c r="C499">
        <v>100.8113851</v>
      </c>
      <c r="D499" t="b">
        <f>ISNUMBER(SEARCH("PT",A499))</f>
        <v>0</v>
      </c>
      <c r="E499" t="b">
        <f>ISNUMBER(SEARCH("PTT", A499))</f>
        <v>0</v>
      </c>
      <c r="F499" t="b">
        <f>ISNUMBER(SEARCH("Shell", A499))</f>
        <v>0</v>
      </c>
      <c r="G499" t="b">
        <f>ISNUMBER(SEARCH("Esso", A499))</f>
        <v>0</v>
      </c>
      <c r="H499" t="b">
        <f>ISNUMBER(SEARCH("Caltex", A499))</f>
        <v>0</v>
      </c>
    </row>
    <row r="500" spans="1:8" x14ac:dyDescent="0.25">
      <c r="A500" t="s">
        <v>3376</v>
      </c>
      <c r="B500">
        <v>13.6036483</v>
      </c>
      <c r="C500">
        <v>100.6128358</v>
      </c>
      <c r="D500" t="b">
        <f>ISNUMBER(SEARCH("PT",A500))</f>
        <v>0</v>
      </c>
      <c r="E500" t="b">
        <f>ISNUMBER(SEARCH("PTT", A500))</f>
        <v>0</v>
      </c>
      <c r="F500" t="b">
        <f>ISNUMBER(SEARCH("Shell", A500))</f>
        <v>0</v>
      </c>
      <c r="G500" t="b">
        <f>ISNUMBER(SEARCH("Esso", A500))</f>
        <v>0</v>
      </c>
      <c r="H500" t="b">
        <f>ISNUMBER(SEARCH("Caltex", A500))</f>
        <v>0</v>
      </c>
    </row>
    <row r="501" spans="1:8" x14ac:dyDescent="0.25">
      <c r="A501" t="s">
        <v>3376</v>
      </c>
      <c r="B501">
        <v>11.2264245</v>
      </c>
      <c r="C501">
        <v>99.4924654</v>
      </c>
      <c r="D501" t="b">
        <f>ISNUMBER(SEARCH("PT",A501))</f>
        <v>0</v>
      </c>
      <c r="E501" t="b">
        <f>ISNUMBER(SEARCH("PTT", A501))</f>
        <v>0</v>
      </c>
      <c r="F501" t="b">
        <f>ISNUMBER(SEARCH("Shell", A501))</f>
        <v>0</v>
      </c>
      <c r="G501" t="b">
        <f>ISNUMBER(SEARCH("Esso", A501))</f>
        <v>0</v>
      </c>
      <c r="H501" t="b">
        <f>ISNUMBER(SEARCH("Caltex", A501))</f>
        <v>0</v>
      </c>
    </row>
    <row r="502" spans="1:8" x14ac:dyDescent="0.25">
      <c r="A502" t="s">
        <v>3376</v>
      </c>
      <c r="B502">
        <v>11.2264245</v>
      </c>
      <c r="C502">
        <v>99.4924654</v>
      </c>
      <c r="D502" t="b">
        <f>ISNUMBER(SEARCH("PT",A502))</f>
        <v>0</v>
      </c>
      <c r="E502" t="b">
        <f>ISNUMBER(SEARCH("PTT", A502))</f>
        <v>0</v>
      </c>
      <c r="F502" t="b">
        <f>ISNUMBER(SEARCH("Shell", A502))</f>
        <v>0</v>
      </c>
      <c r="G502" t="b">
        <f>ISNUMBER(SEARCH("Esso", A502))</f>
        <v>0</v>
      </c>
      <c r="H502" t="b">
        <f>ISNUMBER(SEARCH("Caltex", A502))</f>
        <v>0</v>
      </c>
    </row>
    <row r="503" spans="1:8" x14ac:dyDescent="0.25">
      <c r="A503" t="s">
        <v>3376</v>
      </c>
      <c r="B503">
        <v>8.4345400000000001</v>
      </c>
      <c r="C503">
        <v>99.924261000000001</v>
      </c>
      <c r="D503" t="b">
        <f>ISNUMBER(SEARCH("PT",A503))</f>
        <v>0</v>
      </c>
      <c r="E503" t="b">
        <f>ISNUMBER(SEARCH("PTT", A503))</f>
        <v>0</v>
      </c>
      <c r="F503" t="b">
        <f>ISNUMBER(SEARCH("Shell", A503))</f>
        <v>0</v>
      </c>
      <c r="G503" t="b">
        <f>ISNUMBER(SEARCH("Esso", A503))</f>
        <v>0</v>
      </c>
      <c r="H503" t="b">
        <f>ISNUMBER(SEARCH("Caltex", A503))</f>
        <v>0</v>
      </c>
    </row>
    <row r="504" spans="1:8" x14ac:dyDescent="0.25">
      <c r="A504" t="s">
        <v>3376</v>
      </c>
      <c r="B504">
        <v>14.4535672</v>
      </c>
      <c r="C504">
        <v>103.4237124</v>
      </c>
      <c r="D504" t="b">
        <f>ISNUMBER(SEARCH("PT",A504))</f>
        <v>0</v>
      </c>
      <c r="E504" t="b">
        <f>ISNUMBER(SEARCH("PTT", A504))</f>
        <v>0</v>
      </c>
      <c r="F504" t="b">
        <f>ISNUMBER(SEARCH("Shell", A504))</f>
        <v>0</v>
      </c>
      <c r="G504" t="b">
        <f>ISNUMBER(SEARCH("Esso", A504))</f>
        <v>0</v>
      </c>
      <c r="H504" t="b">
        <f>ISNUMBER(SEARCH("Caltex", A504))</f>
        <v>0</v>
      </c>
    </row>
    <row r="505" spans="1:8" x14ac:dyDescent="0.25">
      <c r="A505" t="s">
        <v>3376</v>
      </c>
      <c r="B505">
        <v>8.3855424999999997</v>
      </c>
      <c r="C505">
        <v>98.452133500000002</v>
      </c>
      <c r="D505" t="b">
        <f>ISNUMBER(SEARCH("PT",A505))</f>
        <v>0</v>
      </c>
      <c r="E505" t="b">
        <f>ISNUMBER(SEARCH("PTT", A505))</f>
        <v>0</v>
      </c>
      <c r="F505" t="b">
        <f>ISNUMBER(SEARCH("Shell", A505))</f>
        <v>0</v>
      </c>
      <c r="G505" t="b">
        <f>ISNUMBER(SEARCH("Esso", A505))</f>
        <v>0</v>
      </c>
      <c r="H505" t="b">
        <f>ISNUMBER(SEARCH("Caltex", A505))</f>
        <v>0</v>
      </c>
    </row>
    <row r="506" spans="1:8" x14ac:dyDescent="0.25">
      <c r="A506" t="s">
        <v>3376</v>
      </c>
      <c r="B506">
        <v>8.3855424999999997</v>
      </c>
      <c r="C506">
        <v>98.452133500000002</v>
      </c>
      <c r="D506" t="b">
        <f>ISNUMBER(SEARCH("PT",A506))</f>
        <v>0</v>
      </c>
      <c r="E506" t="b">
        <f>ISNUMBER(SEARCH("PTT", A506))</f>
        <v>0</v>
      </c>
      <c r="F506" t="b">
        <f>ISNUMBER(SEARCH("Shell", A506))</f>
        <v>0</v>
      </c>
      <c r="G506" t="b">
        <f>ISNUMBER(SEARCH("Esso", A506))</f>
        <v>0</v>
      </c>
      <c r="H506" t="b">
        <f>ISNUMBER(SEARCH("Caltex", A506))</f>
        <v>0</v>
      </c>
    </row>
    <row r="507" spans="1:8" x14ac:dyDescent="0.25">
      <c r="A507" t="s">
        <v>3376</v>
      </c>
      <c r="B507">
        <v>16.593594599999999</v>
      </c>
      <c r="C507">
        <v>104.7257776</v>
      </c>
      <c r="D507" t="b">
        <f>ISNUMBER(SEARCH("PT",A507))</f>
        <v>0</v>
      </c>
      <c r="E507" t="b">
        <f>ISNUMBER(SEARCH("PTT", A507))</f>
        <v>0</v>
      </c>
      <c r="F507" t="b">
        <f>ISNUMBER(SEARCH("Shell", A507))</f>
        <v>0</v>
      </c>
      <c r="G507" t="b">
        <f>ISNUMBER(SEARCH("Esso", A507))</f>
        <v>0</v>
      </c>
      <c r="H507" t="b">
        <f>ISNUMBER(SEARCH("Caltex", A507))</f>
        <v>0</v>
      </c>
    </row>
    <row r="508" spans="1:8" x14ac:dyDescent="0.25">
      <c r="A508" t="s">
        <v>3376</v>
      </c>
      <c r="B508">
        <v>6.8800970000000001</v>
      </c>
      <c r="C508">
        <v>100.95032329999999</v>
      </c>
      <c r="D508" t="b">
        <f>ISNUMBER(SEARCH("PT",A508))</f>
        <v>0</v>
      </c>
      <c r="E508" t="b">
        <f>ISNUMBER(SEARCH("PTT", A508))</f>
        <v>0</v>
      </c>
      <c r="F508" t="b">
        <f>ISNUMBER(SEARCH("Shell", A508))</f>
        <v>0</v>
      </c>
      <c r="G508" t="b">
        <f>ISNUMBER(SEARCH("Esso", A508))</f>
        <v>0</v>
      </c>
      <c r="H508" t="b">
        <f>ISNUMBER(SEARCH("Caltex", A508))</f>
        <v>0</v>
      </c>
    </row>
    <row r="509" spans="1:8" x14ac:dyDescent="0.25">
      <c r="A509" t="s">
        <v>3376</v>
      </c>
      <c r="B509">
        <v>12.778466699999999</v>
      </c>
      <c r="C509">
        <v>101.7244633</v>
      </c>
      <c r="D509" t="b">
        <f>ISNUMBER(SEARCH("PT",A509))</f>
        <v>0</v>
      </c>
      <c r="E509" t="b">
        <f>ISNUMBER(SEARCH("PTT", A509))</f>
        <v>0</v>
      </c>
      <c r="F509" t="b">
        <f>ISNUMBER(SEARCH("Shell", A509))</f>
        <v>0</v>
      </c>
      <c r="G509" t="b">
        <f>ISNUMBER(SEARCH("Esso", A509))</f>
        <v>0</v>
      </c>
      <c r="H509" t="b">
        <f>ISNUMBER(SEARCH("Caltex", A509))</f>
        <v>0</v>
      </c>
    </row>
    <row r="510" spans="1:8" x14ac:dyDescent="0.25">
      <c r="A510" t="s">
        <v>3376</v>
      </c>
      <c r="B510">
        <v>7.7783427999999999</v>
      </c>
      <c r="C510">
        <v>100.3228519</v>
      </c>
      <c r="D510" t="b">
        <f>ISNUMBER(SEARCH("PT",A510))</f>
        <v>0</v>
      </c>
      <c r="E510" t="b">
        <f>ISNUMBER(SEARCH("PTT", A510))</f>
        <v>0</v>
      </c>
      <c r="F510" t="b">
        <f>ISNUMBER(SEARCH("Shell", A510))</f>
        <v>0</v>
      </c>
      <c r="G510" t="b">
        <f>ISNUMBER(SEARCH("Esso", A510))</f>
        <v>0</v>
      </c>
      <c r="H510" t="b">
        <f>ISNUMBER(SEARCH("Caltex", A510))</f>
        <v>0</v>
      </c>
    </row>
    <row r="511" spans="1:8" x14ac:dyDescent="0.25">
      <c r="A511" t="s">
        <v>3376</v>
      </c>
      <c r="B511">
        <v>15.044396000000001</v>
      </c>
      <c r="C511">
        <v>105.277186</v>
      </c>
      <c r="D511" t="b">
        <f>ISNUMBER(SEARCH("PT",A511))</f>
        <v>0</v>
      </c>
      <c r="E511" t="b">
        <f>ISNUMBER(SEARCH("PTT", A511))</f>
        <v>0</v>
      </c>
      <c r="F511" t="b">
        <f>ISNUMBER(SEARCH("Shell", A511))</f>
        <v>0</v>
      </c>
      <c r="G511" t="b">
        <f>ISNUMBER(SEARCH("Esso", A511))</f>
        <v>0</v>
      </c>
      <c r="H511" t="b">
        <f>ISNUMBER(SEARCH("Caltex", A511))</f>
        <v>0</v>
      </c>
    </row>
    <row r="512" spans="1:8" x14ac:dyDescent="0.25">
      <c r="A512" t="s">
        <v>3376</v>
      </c>
      <c r="B512">
        <v>17.3994836</v>
      </c>
      <c r="C512">
        <v>104.786402</v>
      </c>
      <c r="D512" t="b">
        <f>ISNUMBER(SEARCH("PT",A512))</f>
        <v>0</v>
      </c>
      <c r="E512" t="b">
        <f>ISNUMBER(SEARCH("PTT", A512))</f>
        <v>0</v>
      </c>
      <c r="F512" t="b">
        <f>ISNUMBER(SEARCH("Shell", A512))</f>
        <v>0</v>
      </c>
      <c r="G512" t="b">
        <f>ISNUMBER(SEARCH("Esso", A512))</f>
        <v>0</v>
      </c>
      <c r="H512" t="b">
        <f>ISNUMBER(SEARCH("Caltex", A512))</f>
        <v>0</v>
      </c>
    </row>
    <row r="513" spans="1:8" x14ac:dyDescent="0.25">
      <c r="A513" t="s">
        <v>3376</v>
      </c>
      <c r="B513">
        <v>17.375847400000001</v>
      </c>
      <c r="C513">
        <v>104.7931387</v>
      </c>
      <c r="D513" t="b">
        <f>ISNUMBER(SEARCH("PT",A513))</f>
        <v>0</v>
      </c>
      <c r="E513" t="b">
        <f>ISNUMBER(SEARCH("PTT", A513))</f>
        <v>0</v>
      </c>
      <c r="F513" t="b">
        <f>ISNUMBER(SEARCH("Shell", A513))</f>
        <v>0</v>
      </c>
      <c r="G513" t="b">
        <f>ISNUMBER(SEARCH("Esso", A513))</f>
        <v>0</v>
      </c>
      <c r="H513" t="b">
        <f>ISNUMBER(SEARCH("Caltex", A513))</f>
        <v>0</v>
      </c>
    </row>
    <row r="514" spans="1:8" x14ac:dyDescent="0.25">
      <c r="A514" t="s">
        <v>3376</v>
      </c>
      <c r="B514">
        <v>17.396244500000002</v>
      </c>
      <c r="C514">
        <v>104.7814393</v>
      </c>
      <c r="D514" t="b">
        <f>ISNUMBER(SEARCH("PT",A514))</f>
        <v>0</v>
      </c>
      <c r="E514" t="b">
        <f>ISNUMBER(SEARCH("PTT", A514))</f>
        <v>0</v>
      </c>
      <c r="F514" t="b">
        <f>ISNUMBER(SEARCH("Shell", A514))</f>
        <v>0</v>
      </c>
      <c r="G514" t="b">
        <f>ISNUMBER(SEARCH("Esso", A514))</f>
        <v>0</v>
      </c>
      <c r="H514" t="b">
        <f>ISNUMBER(SEARCH("Caltex", A514))</f>
        <v>0</v>
      </c>
    </row>
    <row r="515" spans="1:8" x14ac:dyDescent="0.25">
      <c r="A515" t="s">
        <v>3376</v>
      </c>
      <c r="B515">
        <v>8.5910861000000001</v>
      </c>
      <c r="C515">
        <v>98.256892500000006</v>
      </c>
      <c r="D515" t="b">
        <f>ISNUMBER(SEARCH("PT",A515))</f>
        <v>0</v>
      </c>
      <c r="E515" t="b">
        <f>ISNUMBER(SEARCH("PTT", A515))</f>
        <v>0</v>
      </c>
      <c r="F515" t="b">
        <f>ISNUMBER(SEARCH("Shell", A515))</f>
        <v>0</v>
      </c>
      <c r="G515" t="b">
        <f>ISNUMBER(SEARCH("Esso", A515))</f>
        <v>0</v>
      </c>
      <c r="H515" t="b">
        <f>ISNUMBER(SEARCH("Caltex", A515))</f>
        <v>0</v>
      </c>
    </row>
    <row r="516" spans="1:8" x14ac:dyDescent="0.25">
      <c r="A516" t="s">
        <v>3376</v>
      </c>
      <c r="B516">
        <v>7.4017771000000003</v>
      </c>
      <c r="C516">
        <v>99.478381600000006</v>
      </c>
      <c r="D516" t="b">
        <f>ISNUMBER(SEARCH("PT",A516))</f>
        <v>0</v>
      </c>
      <c r="E516" t="b">
        <f>ISNUMBER(SEARCH("PTT", A516))</f>
        <v>0</v>
      </c>
      <c r="F516" t="b">
        <f>ISNUMBER(SEARCH("Shell", A516))</f>
        <v>0</v>
      </c>
      <c r="G516" t="b">
        <f>ISNUMBER(SEARCH("Esso", A516))</f>
        <v>0</v>
      </c>
      <c r="H516" t="b">
        <f>ISNUMBER(SEARCH("Caltex", A516))</f>
        <v>0</v>
      </c>
    </row>
    <row r="517" spans="1:8" x14ac:dyDescent="0.25">
      <c r="A517" t="s">
        <v>3376</v>
      </c>
      <c r="B517">
        <v>12.2515459</v>
      </c>
      <c r="C517">
        <v>102.58705670000001</v>
      </c>
      <c r="D517" t="b">
        <f>ISNUMBER(SEARCH("PT",A517))</f>
        <v>0</v>
      </c>
      <c r="E517" t="b">
        <f>ISNUMBER(SEARCH("PTT", A517))</f>
        <v>0</v>
      </c>
      <c r="F517" t="b">
        <f>ISNUMBER(SEARCH("Shell", A517))</f>
        <v>0</v>
      </c>
      <c r="G517" t="b">
        <f>ISNUMBER(SEARCH("Esso", A517))</f>
        <v>0</v>
      </c>
      <c r="H517" t="b">
        <f>ISNUMBER(SEARCH("Caltex", A517))</f>
        <v>0</v>
      </c>
    </row>
    <row r="518" spans="1:8" x14ac:dyDescent="0.25">
      <c r="A518" t="s">
        <v>3376</v>
      </c>
      <c r="B518">
        <v>17.968775900000001</v>
      </c>
      <c r="C518">
        <v>103.0273007</v>
      </c>
      <c r="D518" t="b">
        <f>ISNUMBER(SEARCH("PT",A518))</f>
        <v>0</v>
      </c>
      <c r="E518" t="b">
        <f>ISNUMBER(SEARCH("PTT", A518))</f>
        <v>0</v>
      </c>
      <c r="F518" t="b">
        <f>ISNUMBER(SEARCH("Shell", A518))</f>
        <v>0</v>
      </c>
      <c r="G518" t="b">
        <f>ISNUMBER(SEARCH("Esso", A518))</f>
        <v>0</v>
      </c>
      <c r="H518" t="b">
        <f>ISNUMBER(SEARCH("Caltex", A518))</f>
        <v>0</v>
      </c>
    </row>
    <row r="519" spans="1:8" x14ac:dyDescent="0.25">
      <c r="A519" t="s">
        <v>3376</v>
      </c>
      <c r="B519">
        <v>13.442147</v>
      </c>
      <c r="C519">
        <v>100.037896</v>
      </c>
      <c r="D519" t="b">
        <f>ISNUMBER(SEARCH("PT",A519))</f>
        <v>0</v>
      </c>
      <c r="E519" t="b">
        <f>ISNUMBER(SEARCH("PTT", A519))</f>
        <v>0</v>
      </c>
      <c r="F519" t="b">
        <f>ISNUMBER(SEARCH("Shell", A519))</f>
        <v>0</v>
      </c>
      <c r="G519" t="b">
        <f>ISNUMBER(SEARCH("Esso", A519))</f>
        <v>0</v>
      </c>
      <c r="H519" t="b">
        <f>ISNUMBER(SEARCH("Caltex", A519))</f>
        <v>0</v>
      </c>
    </row>
    <row r="520" spans="1:8" x14ac:dyDescent="0.25">
      <c r="A520" t="s">
        <v>3376</v>
      </c>
      <c r="B520">
        <v>13.31748</v>
      </c>
      <c r="C520">
        <v>100.959845</v>
      </c>
      <c r="D520" t="b">
        <f>ISNUMBER(SEARCH("PT",A520))</f>
        <v>0</v>
      </c>
      <c r="E520" t="b">
        <f>ISNUMBER(SEARCH("PTT", A520))</f>
        <v>0</v>
      </c>
      <c r="F520" t="b">
        <f>ISNUMBER(SEARCH("Shell", A520))</f>
        <v>0</v>
      </c>
      <c r="G520" t="b">
        <f>ISNUMBER(SEARCH("Esso", A520))</f>
        <v>0</v>
      </c>
      <c r="H520" t="b">
        <f>ISNUMBER(SEARCH("Caltex", A520))</f>
        <v>0</v>
      </c>
    </row>
    <row r="521" spans="1:8" x14ac:dyDescent="0.25">
      <c r="A521" t="s">
        <v>3376</v>
      </c>
      <c r="B521">
        <v>13.4014317</v>
      </c>
      <c r="C521">
        <v>100.02477880000001</v>
      </c>
      <c r="D521" t="b">
        <f>ISNUMBER(SEARCH("PT",A521))</f>
        <v>0</v>
      </c>
      <c r="E521" t="b">
        <f>ISNUMBER(SEARCH("PTT", A521))</f>
        <v>0</v>
      </c>
      <c r="F521" t="b">
        <f>ISNUMBER(SEARCH("Shell", A521))</f>
        <v>0</v>
      </c>
      <c r="G521" t="b">
        <f>ISNUMBER(SEARCH("Esso", A521))</f>
        <v>0</v>
      </c>
      <c r="H521" t="b">
        <f>ISNUMBER(SEARCH("Caltex", A521))</f>
        <v>0</v>
      </c>
    </row>
    <row r="522" spans="1:8" x14ac:dyDescent="0.25">
      <c r="A522" t="s">
        <v>3376</v>
      </c>
      <c r="B522">
        <v>16.545980799999999</v>
      </c>
      <c r="C522">
        <v>104.7145455</v>
      </c>
      <c r="D522" t="b">
        <f>ISNUMBER(SEARCH("PT",A522))</f>
        <v>0</v>
      </c>
      <c r="E522" t="b">
        <f>ISNUMBER(SEARCH("PTT", A522))</f>
        <v>0</v>
      </c>
      <c r="F522" t="b">
        <f>ISNUMBER(SEARCH("Shell", A522))</f>
        <v>0</v>
      </c>
      <c r="G522" t="b">
        <f>ISNUMBER(SEARCH("Esso", A522))</f>
        <v>0</v>
      </c>
      <c r="H522" t="b">
        <f>ISNUMBER(SEARCH("Caltex", A522))</f>
        <v>0</v>
      </c>
    </row>
    <row r="523" spans="1:8" x14ac:dyDescent="0.25">
      <c r="A523" t="s">
        <v>3376</v>
      </c>
      <c r="B523">
        <v>7.0071123999999996</v>
      </c>
      <c r="C523">
        <v>100.01359290000001</v>
      </c>
      <c r="D523" t="b">
        <f>ISNUMBER(SEARCH("PT",A523))</f>
        <v>0</v>
      </c>
      <c r="E523" t="b">
        <f>ISNUMBER(SEARCH("PTT", A523))</f>
        <v>0</v>
      </c>
      <c r="F523" t="b">
        <f>ISNUMBER(SEARCH("Shell", A523))</f>
        <v>0</v>
      </c>
      <c r="G523" t="b">
        <f>ISNUMBER(SEARCH("Esso", A523))</f>
        <v>0</v>
      </c>
      <c r="H523" t="b">
        <f>ISNUMBER(SEARCH("Caltex", A523))</f>
        <v>0</v>
      </c>
    </row>
    <row r="524" spans="1:8" x14ac:dyDescent="0.25">
      <c r="A524" t="s">
        <v>3376</v>
      </c>
      <c r="B524">
        <v>12.781148200000001</v>
      </c>
      <c r="C524">
        <v>101.8092865</v>
      </c>
      <c r="D524" t="b">
        <f>ISNUMBER(SEARCH("PT",A524))</f>
        <v>0</v>
      </c>
      <c r="E524" t="b">
        <f>ISNUMBER(SEARCH("PTT", A524))</f>
        <v>0</v>
      </c>
      <c r="F524" t="b">
        <f>ISNUMBER(SEARCH("Shell", A524))</f>
        <v>0</v>
      </c>
      <c r="G524" t="b">
        <f>ISNUMBER(SEARCH("Esso", A524))</f>
        <v>0</v>
      </c>
      <c r="H524" t="b">
        <f>ISNUMBER(SEARCH("Caltex", A524))</f>
        <v>0</v>
      </c>
    </row>
    <row r="525" spans="1:8" x14ac:dyDescent="0.25">
      <c r="A525" t="s">
        <v>3376</v>
      </c>
      <c r="B525">
        <v>13.3770291</v>
      </c>
      <c r="C525">
        <v>100.99324679999999</v>
      </c>
      <c r="D525" t="b">
        <f>ISNUMBER(SEARCH("PT",A525))</f>
        <v>0</v>
      </c>
      <c r="E525" t="b">
        <f>ISNUMBER(SEARCH("PTT", A525))</f>
        <v>0</v>
      </c>
      <c r="F525" t="b">
        <f>ISNUMBER(SEARCH("Shell", A525))</f>
        <v>0</v>
      </c>
      <c r="G525" t="b">
        <f>ISNUMBER(SEARCH("Esso", A525))</f>
        <v>0</v>
      </c>
      <c r="H525" t="b">
        <f>ISNUMBER(SEARCH("Caltex", A525))</f>
        <v>0</v>
      </c>
    </row>
    <row r="526" spans="1:8" x14ac:dyDescent="0.25">
      <c r="A526" t="s">
        <v>3376</v>
      </c>
      <c r="B526">
        <v>6.8502358000000001</v>
      </c>
      <c r="C526">
        <v>101.1978136</v>
      </c>
      <c r="D526" t="b">
        <f>ISNUMBER(SEARCH("PT",A526))</f>
        <v>0</v>
      </c>
      <c r="E526" t="b">
        <f>ISNUMBER(SEARCH("PTT", A526))</f>
        <v>0</v>
      </c>
      <c r="F526" t="b">
        <f>ISNUMBER(SEARCH("Shell", A526))</f>
        <v>0</v>
      </c>
      <c r="G526" t="b">
        <f>ISNUMBER(SEARCH("Esso", A526))</f>
        <v>0</v>
      </c>
      <c r="H526" t="b">
        <f>ISNUMBER(SEARCH("Caltex", A526))</f>
        <v>0</v>
      </c>
    </row>
    <row r="527" spans="1:8" x14ac:dyDescent="0.25">
      <c r="A527" t="s">
        <v>3376</v>
      </c>
      <c r="B527">
        <v>13.607935299999999</v>
      </c>
      <c r="C527">
        <v>100.6156996</v>
      </c>
      <c r="D527" t="b">
        <f>ISNUMBER(SEARCH("PT",A527))</f>
        <v>0</v>
      </c>
      <c r="E527" t="b">
        <f>ISNUMBER(SEARCH("PTT", A527))</f>
        <v>0</v>
      </c>
      <c r="F527" t="b">
        <f>ISNUMBER(SEARCH("Shell", A527))</f>
        <v>0</v>
      </c>
      <c r="G527" t="b">
        <f>ISNUMBER(SEARCH("Esso", A527))</f>
        <v>0</v>
      </c>
      <c r="H527" t="b">
        <f>ISNUMBER(SEARCH("Caltex", A527))</f>
        <v>0</v>
      </c>
    </row>
    <row r="528" spans="1:8" x14ac:dyDescent="0.25">
      <c r="A528" t="s">
        <v>3376</v>
      </c>
      <c r="B528">
        <v>18.3295314</v>
      </c>
      <c r="C528">
        <v>103.6312183</v>
      </c>
      <c r="D528" t="b">
        <f>ISNUMBER(SEARCH("PT",A528))</f>
        <v>0</v>
      </c>
      <c r="E528" t="b">
        <f>ISNUMBER(SEARCH("PTT", A528))</f>
        <v>0</v>
      </c>
      <c r="F528" t="b">
        <f>ISNUMBER(SEARCH("Shell", A528))</f>
        <v>0</v>
      </c>
      <c r="G528" t="b">
        <f>ISNUMBER(SEARCH("Esso", A528))</f>
        <v>0</v>
      </c>
      <c r="H528" t="b">
        <f>ISNUMBER(SEARCH("Caltex", A528))</f>
        <v>0</v>
      </c>
    </row>
    <row r="529" spans="1:8" x14ac:dyDescent="0.25">
      <c r="A529" t="s">
        <v>3376</v>
      </c>
      <c r="B529">
        <v>8.1030777</v>
      </c>
      <c r="C529">
        <v>98.9756766</v>
      </c>
      <c r="D529" t="b">
        <f>ISNUMBER(SEARCH("PT",A529))</f>
        <v>0</v>
      </c>
      <c r="E529" t="b">
        <f>ISNUMBER(SEARCH("PTT", A529))</f>
        <v>0</v>
      </c>
      <c r="F529" t="b">
        <f>ISNUMBER(SEARCH("Shell", A529))</f>
        <v>0</v>
      </c>
      <c r="G529" t="b">
        <f>ISNUMBER(SEARCH("Esso", A529))</f>
        <v>0</v>
      </c>
      <c r="H529" t="b">
        <f>ISNUMBER(SEARCH("Caltex", A529))</f>
        <v>0</v>
      </c>
    </row>
    <row r="530" spans="1:8" x14ac:dyDescent="0.25">
      <c r="A530" t="s">
        <v>3376</v>
      </c>
      <c r="B530">
        <v>17.573697800000001</v>
      </c>
      <c r="C530">
        <v>104.600251</v>
      </c>
      <c r="D530" t="b">
        <f>ISNUMBER(SEARCH("PT",A530))</f>
        <v>0</v>
      </c>
      <c r="E530" t="b">
        <f>ISNUMBER(SEARCH("PTT", A530))</f>
        <v>0</v>
      </c>
      <c r="F530" t="b">
        <f>ISNUMBER(SEARCH("Shell", A530))</f>
        <v>0</v>
      </c>
      <c r="G530" t="b">
        <f>ISNUMBER(SEARCH("Esso", A530))</f>
        <v>0</v>
      </c>
      <c r="H530" t="b">
        <f>ISNUMBER(SEARCH("Caltex", A530))</f>
        <v>0</v>
      </c>
    </row>
    <row r="531" spans="1:8" x14ac:dyDescent="0.25">
      <c r="A531" t="s">
        <v>3376</v>
      </c>
      <c r="B531">
        <v>6.9607000000000001</v>
      </c>
      <c r="C531">
        <v>100.76627000000001</v>
      </c>
      <c r="D531" t="b">
        <f>ISNUMBER(SEARCH("PT",A531))</f>
        <v>0</v>
      </c>
      <c r="E531" t="b">
        <f>ISNUMBER(SEARCH("PTT", A531))</f>
        <v>0</v>
      </c>
      <c r="F531" t="b">
        <f>ISNUMBER(SEARCH("Shell", A531))</f>
        <v>0</v>
      </c>
      <c r="G531" t="b">
        <f>ISNUMBER(SEARCH("Esso", A531))</f>
        <v>0</v>
      </c>
      <c r="H531" t="b">
        <f>ISNUMBER(SEARCH("Caltex", A531))</f>
        <v>0</v>
      </c>
    </row>
    <row r="532" spans="1:8" x14ac:dyDescent="0.25">
      <c r="A532" t="s">
        <v>3376</v>
      </c>
      <c r="B532">
        <v>12.707433999999999</v>
      </c>
      <c r="C532">
        <v>101.1473517</v>
      </c>
      <c r="D532" t="b">
        <f>ISNUMBER(SEARCH("PT",A532))</f>
        <v>0</v>
      </c>
      <c r="E532" t="b">
        <f>ISNUMBER(SEARCH("PTT", A532))</f>
        <v>0</v>
      </c>
      <c r="F532" t="b">
        <f>ISNUMBER(SEARCH("Shell", A532))</f>
        <v>0</v>
      </c>
      <c r="G532" t="b">
        <f>ISNUMBER(SEARCH("Esso", A532))</f>
        <v>0</v>
      </c>
      <c r="H532" t="b">
        <f>ISNUMBER(SEARCH("Caltex", A532))</f>
        <v>0</v>
      </c>
    </row>
    <row r="533" spans="1:8" x14ac:dyDescent="0.25">
      <c r="A533" t="s">
        <v>3376</v>
      </c>
      <c r="B533">
        <v>12.9980399</v>
      </c>
      <c r="C533">
        <v>100.9379211</v>
      </c>
      <c r="D533" t="b">
        <f>ISNUMBER(SEARCH("PT",A533))</f>
        <v>0</v>
      </c>
      <c r="E533" t="b">
        <f>ISNUMBER(SEARCH("PTT", A533))</f>
        <v>0</v>
      </c>
      <c r="F533" t="b">
        <f>ISNUMBER(SEARCH("Shell", A533))</f>
        <v>0</v>
      </c>
      <c r="G533" t="b">
        <f>ISNUMBER(SEARCH("Esso", A533))</f>
        <v>0</v>
      </c>
      <c r="H533" t="b">
        <f>ISNUMBER(SEARCH("Caltex", A533))</f>
        <v>0</v>
      </c>
    </row>
    <row r="534" spans="1:8" x14ac:dyDescent="0.25">
      <c r="A534" t="s">
        <v>3376</v>
      </c>
      <c r="B534">
        <v>13.330923500000001</v>
      </c>
      <c r="C534">
        <v>100.9850935</v>
      </c>
      <c r="D534" t="b">
        <f>ISNUMBER(SEARCH("PT",A534))</f>
        <v>0</v>
      </c>
      <c r="E534" t="b">
        <f>ISNUMBER(SEARCH("PTT", A534))</f>
        <v>0</v>
      </c>
      <c r="F534" t="b">
        <f>ISNUMBER(SEARCH("Shell", A534))</f>
        <v>0</v>
      </c>
      <c r="G534" t="b">
        <f>ISNUMBER(SEARCH("Esso", A534))</f>
        <v>0</v>
      </c>
      <c r="H534" t="b">
        <f>ISNUMBER(SEARCH("Caltex", A534))</f>
        <v>0</v>
      </c>
    </row>
    <row r="535" spans="1:8" x14ac:dyDescent="0.25">
      <c r="A535" t="s">
        <v>3376</v>
      </c>
      <c r="B535">
        <v>16.581154600000001</v>
      </c>
      <c r="C535">
        <v>104.7203232</v>
      </c>
      <c r="D535" t="b">
        <f>ISNUMBER(SEARCH("PT",A535))</f>
        <v>0</v>
      </c>
      <c r="E535" t="b">
        <f>ISNUMBER(SEARCH("PTT", A535))</f>
        <v>0</v>
      </c>
      <c r="F535" t="b">
        <f>ISNUMBER(SEARCH("Shell", A535))</f>
        <v>0</v>
      </c>
      <c r="G535" t="b">
        <f>ISNUMBER(SEARCH("Esso", A535))</f>
        <v>0</v>
      </c>
      <c r="H535" t="b">
        <f>ISNUMBER(SEARCH("Caltex", A535))</f>
        <v>0</v>
      </c>
    </row>
    <row r="536" spans="1:8" x14ac:dyDescent="0.25">
      <c r="A536" t="s">
        <v>3376</v>
      </c>
      <c r="B536">
        <v>13.3971549</v>
      </c>
      <c r="C536">
        <v>100.9873461</v>
      </c>
      <c r="D536" t="b">
        <f>ISNUMBER(SEARCH("PT",A536))</f>
        <v>0</v>
      </c>
      <c r="E536" t="b">
        <f>ISNUMBER(SEARCH("PTT", A536))</f>
        <v>0</v>
      </c>
      <c r="F536" t="b">
        <f>ISNUMBER(SEARCH("Shell", A536))</f>
        <v>0</v>
      </c>
      <c r="G536" t="b">
        <f>ISNUMBER(SEARCH("Esso", A536))</f>
        <v>0</v>
      </c>
      <c r="H536" t="b">
        <f>ISNUMBER(SEARCH("Caltex", A536))</f>
        <v>0</v>
      </c>
    </row>
    <row r="537" spans="1:8" x14ac:dyDescent="0.25">
      <c r="A537" t="s">
        <v>3376</v>
      </c>
      <c r="B537">
        <v>12.9765026</v>
      </c>
      <c r="C537">
        <v>100.9155277</v>
      </c>
      <c r="D537" t="b">
        <f>ISNUMBER(SEARCH("PT",A537))</f>
        <v>0</v>
      </c>
      <c r="E537" t="b">
        <f>ISNUMBER(SEARCH("PTT", A537))</f>
        <v>0</v>
      </c>
      <c r="F537" t="b">
        <f>ISNUMBER(SEARCH("Shell", A537))</f>
        <v>0</v>
      </c>
      <c r="G537" t="b">
        <f>ISNUMBER(SEARCH("Esso", A537))</f>
        <v>0</v>
      </c>
      <c r="H537" t="b">
        <f>ISNUMBER(SEARCH("Caltex", A537))</f>
        <v>0</v>
      </c>
    </row>
    <row r="538" spans="1:8" x14ac:dyDescent="0.25">
      <c r="A538" t="s">
        <v>3376</v>
      </c>
      <c r="B538">
        <v>12.957760199999999</v>
      </c>
      <c r="C538">
        <v>100.9085292</v>
      </c>
      <c r="D538" t="b">
        <f>ISNUMBER(SEARCH("PT",A538))</f>
        <v>0</v>
      </c>
      <c r="E538" t="b">
        <f>ISNUMBER(SEARCH("PTT", A538))</f>
        <v>0</v>
      </c>
      <c r="F538" t="b">
        <f>ISNUMBER(SEARCH("Shell", A538))</f>
        <v>0</v>
      </c>
      <c r="G538" t="b">
        <f>ISNUMBER(SEARCH("Esso", A538))</f>
        <v>0</v>
      </c>
      <c r="H538" t="b">
        <f>ISNUMBER(SEARCH("Caltex", A538))</f>
        <v>0</v>
      </c>
    </row>
    <row r="539" spans="1:8" x14ac:dyDescent="0.25">
      <c r="A539" t="s">
        <v>3376</v>
      </c>
      <c r="B539">
        <v>16.573634599999998</v>
      </c>
      <c r="C539">
        <v>104.7153198</v>
      </c>
      <c r="D539" t="b">
        <f>ISNUMBER(SEARCH("PT",A539))</f>
        <v>0</v>
      </c>
      <c r="E539" t="b">
        <f>ISNUMBER(SEARCH("PTT", A539))</f>
        <v>0</v>
      </c>
      <c r="F539" t="b">
        <f>ISNUMBER(SEARCH("Shell", A539))</f>
        <v>0</v>
      </c>
      <c r="G539" t="b">
        <f>ISNUMBER(SEARCH("Esso", A539))</f>
        <v>0</v>
      </c>
      <c r="H539" t="b">
        <f>ISNUMBER(SEARCH("Caltex", A539))</f>
        <v>0</v>
      </c>
    </row>
    <row r="540" spans="1:8" x14ac:dyDescent="0.25">
      <c r="A540" t="s">
        <v>3376</v>
      </c>
      <c r="B540">
        <v>7.4014215999999999</v>
      </c>
      <c r="C540">
        <v>99.517186100000004</v>
      </c>
      <c r="D540" t="b">
        <f>ISNUMBER(SEARCH("PT",A540))</f>
        <v>0</v>
      </c>
      <c r="E540" t="b">
        <f>ISNUMBER(SEARCH("PTT", A540))</f>
        <v>0</v>
      </c>
      <c r="F540" t="b">
        <f>ISNUMBER(SEARCH("Shell", A540))</f>
        <v>0</v>
      </c>
      <c r="G540" t="b">
        <f>ISNUMBER(SEARCH("Esso", A540))</f>
        <v>0</v>
      </c>
      <c r="H540" t="b">
        <f>ISNUMBER(SEARCH("Caltex", A540))</f>
        <v>0</v>
      </c>
    </row>
    <row r="541" spans="1:8" x14ac:dyDescent="0.25">
      <c r="A541" t="s">
        <v>3376</v>
      </c>
      <c r="B541">
        <v>17.418638300000001</v>
      </c>
      <c r="C541">
        <v>104.7739493</v>
      </c>
      <c r="D541" t="b">
        <f>ISNUMBER(SEARCH("PT",A541))</f>
        <v>0</v>
      </c>
      <c r="E541" t="b">
        <f>ISNUMBER(SEARCH("PTT", A541))</f>
        <v>0</v>
      </c>
      <c r="F541" t="b">
        <f>ISNUMBER(SEARCH("Shell", A541))</f>
        <v>0</v>
      </c>
      <c r="G541" t="b">
        <f>ISNUMBER(SEARCH("Esso", A541))</f>
        <v>0</v>
      </c>
      <c r="H541" t="b">
        <f>ISNUMBER(SEARCH("Caltex", A541))</f>
        <v>0</v>
      </c>
    </row>
    <row r="542" spans="1:8" x14ac:dyDescent="0.25">
      <c r="A542" t="s">
        <v>3376</v>
      </c>
      <c r="B542">
        <v>17.830392100000001</v>
      </c>
      <c r="C542">
        <v>102.57157050000001</v>
      </c>
      <c r="D542" t="b">
        <f>ISNUMBER(SEARCH("PT",A542))</f>
        <v>0</v>
      </c>
      <c r="E542" t="b">
        <f>ISNUMBER(SEARCH("PTT", A542))</f>
        <v>0</v>
      </c>
      <c r="F542" t="b">
        <f>ISNUMBER(SEARCH("Shell", A542))</f>
        <v>0</v>
      </c>
      <c r="G542" t="b">
        <f>ISNUMBER(SEARCH("Esso", A542))</f>
        <v>0</v>
      </c>
      <c r="H542" t="b">
        <f>ISNUMBER(SEARCH("Caltex", A542))</f>
        <v>0</v>
      </c>
    </row>
    <row r="543" spans="1:8" x14ac:dyDescent="0.25">
      <c r="A543" t="s">
        <v>3376</v>
      </c>
      <c r="B543">
        <v>13.1989818</v>
      </c>
      <c r="C543">
        <v>99.980239100000006</v>
      </c>
      <c r="D543" t="b">
        <f>ISNUMBER(SEARCH("PT",A543))</f>
        <v>0</v>
      </c>
      <c r="E543" t="b">
        <f>ISNUMBER(SEARCH("PTT", A543))</f>
        <v>0</v>
      </c>
      <c r="F543" t="b">
        <f>ISNUMBER(SEARCH("Shell", A543))</f>
        <v>0</v>
      </c>
      <c r="G543" t="b">
        <f>ISNUMBER(SEARCH("Esso", A543))</f>
        <v>0</v>
      </c>
      <c r="H543" t="b">
        <f>ISNUMBER(SEARCH("Caltex", A543))</f>
        <v>0</v>
      </c>
    </row>
    <row r="544" spans="1:8" x14ac:dyDescent="0.25">
      <c r="A544" t="s">
        <v>3376</v>
      </c>
      <c r="B544">
        <v>17.134455299999999</v>
      </c>
      <c r="C544">
        <v>104.7533304</v>
      </c>
      <c r="D544" t="b">
        <f>ISNUMBER(SEARCH("PT",A544))</f>
        <v>0</v>
      </c>
      <c r="E544" t="b">
        <f>ISNUMBER(SEARCH("PTT", A544))</f>
        <v>0</v>
      </c>
      <c r="F544" t="b">
        <f>ISNUMBER(SEARCH("Shell", A544))</f>
        <v>0</v>
      </c>
      <c r="G544" t="b">
        <f>ISNUMBER(SEARCH("Esso", A544))</f>
        <v>0</v>
      </c>
      <c r="H544" t="b">
        <f>ISNUMBER(SEARCH("Caltex", A544))</f>
        <v>0</v>
      </c>
    </row>
    <row r="545" spans="1:8" x14ac:dyDescent="0.25">
      <c r="A545" t="s">
        <v>3376</v>
      </c>
      <c r="B545">
        <v>18.040754</v>
      </c>
      <c r="C545">
        <v>103.71717030000001</v>
      </c>
      <c r="D545" t="b">
        <f>ISNUMBER(SEARCH("PT",A545))</f>
        <v>0</v>
      </c>
      <c r="E545" t="b">
        <f>ISNUMBER(SEARCH("PTT", A545))</f>
        <v>0</v>
      </c>
      <c r="F545" t="b">
        <f>ISNUMBER(SEARCH("Shell", A545))</f>
        <v>0</v>
      </c>
      <c r="G545" t="b">
        <f>ISNUMBER(SEARCH("Esso", A545))</f>
        <v>0</v>
      </c>
      <c r="H545" t="b">
        <f>ISNUMBER(SEARCH("Caltex", A545))</f>
        <v>0</v>
      </c>
    </row>
    <row r="546" spans="1:8" x14ac:dyDescent="0.25">
      <c r="A546" t="s">
        <v>3376</v>
      </c>
      <c r="B546">
        <v>13.174542300000001</v>
      </c>
      <c r="C546">
        <v>100.0083937</v>
      </c>
      <c r="D546" t="b">
        <f>ISNUMBER(SEARCH("PT",A546))</f>
        <v>0</v>
      </c>
      <c r="E546" t="b">
        <f>ISNUMBER(SEARCH("PTT", A546))</f>
        <v>0</v>
      </c>
      <c r="F546" t="b">
        <f>ISNUMBER(SEARCH("Shell", A546))</f>
        <v>0</v>
      </c>
      <c r="G546" t="b">
        <f>ISNUMBER(SEARCH("Esso", A546))</f>
        <v>0</v>
      </c>
      <c r="H546" t="b">
        <f>ISNUMBER(SEARCH("Caltex", A546))</f>
        <v>0</v>
      </c>
    </row>
    <row r="547" spans="1:8" x14ac:dyDescent="0.25">
      <c r="A547" t="s">
        <v>3376</v>
      </c>
      <c r="B547">
        <v>13.205557499999999</v>
      </c>
      <c r="C547">
        <v>99.968768800000007</v>
      </c>
      <c r="D547" t="b">
        <f>ISNUMBER(SEARCH("PT",A547))</f>
        <v>0</v>
      </c>
      <c r="E547" t="b">
        <f>ISNUMBER(SEARCH("PTT", A547))</f>
        <v>0</v>
      </c>
      <c r="F547" t="b">
        <f>ISNUMBER(SEARCH("Shell", A547))</f>
        <v>0</v>
      </c>
      <c r="G547" t="b">
        <f>ISNUMBER(SEARCH("Esso", A547))</f>
        <v>0</v>
      </c>
      <c r="H547" t="b">
        <f>ISNUMBER(SEARCH("Caltex", A547))</f>
        <v>0</v>
      </c>
    </row>
    <row r="548" spans="1:8" x14ac:dyDescent="0.25">
      <c r="A548" t="s">
        <v>3376</v>
      </c>
      <c r="B548">
        <v>15.305775000000001</v>
      </c>
      <c r="C548">
        <v>105.4368401</v>
      </c>
      <c r="D548" t="b">
        <f>ISNUMBER(SEARCH("PT",A548))</f>
        <v>0</v>
      </c>
      <c r="E548" t="b">
        <f>ISNUMBER(SEARCH("PTT", A548))</f>
        <v>0</v>
      </c>
      <c r="F548" t="b">
        <f>ISNUMBER(SEARCH("Shell", A548))</f>
        <v>0</v>
      </c>
      <c r="G548" t="b">
        <f>ISNUMBER(SEARCH("Esso", A548))</f>
        <v>0</v>
      </c>
      <c r="H548" t="b">
        <f>ISNUMBER(SEARCH("Caltex", A548))</f>
        <v>0</v>
      </c>
    </row>
    <row r="549" spans="1:8" x14ac:dyDescent="0.25">
      <c r="A549" t="s">
        <v>3376</v>
      </c>
      <c r="B549">
        <v>12.425963899999999</v>
      </c>
      <c r="C549">
        <v>102.3183871</v>
      </c>
      <c r="D549" t="b">
        <f>ISNUMBER(SEARCH("PT",A549))</f>
        <v>0</v>
      </c>
      <c r="E549" t="b">
        <f>ISNUMBER(SEARCH("PTT", A549))</f>
        <v>0</v>
      </c>
      <c r="F549" t="b">
        <f>ISNUMBER(SEARCH("Shell", A549))</f>
        <v>0</v>
      </c>
      <c r="G549" t="b">
        <f>ISNUMBER(SEARCH("Esso", A549))</f>
        <v>0</v>
      </c>
      <c r="H549" t="b">
        <f>ISNUMBER(SEARCH("Caltex", A549))</f>
        <v>0</v>
      </c>
    </row>
    <row r="550" spans="1:8" x14ac:dyDescent="0.25">
      <c r="A550" t="s">
        <v>3376</v>
      </c>
      <c r="B550">
        <v>18.363032</v>
      </c>
      <c r="C550">
        <v>103.6479559</v>
      </c>
      <c r="D550" t="b">
        <f>ISNUMBER(SEARCH("PT",A550))</f>
        <v>0</v>
      </c>
      <c r="E550" t="b">
        <f>ISNUMBER(SEARCH("PTT", A550))</f>
        <v>0</v>
      </c>
      <c r="F550" t="b">
        <f>ISNUMBER(SEARCH("Shell", A550))</f>
        <v>0</v>
      </c>
      <c r="G550" t="b">
        <f>ISNUMBER(SEARCH("Esso", A550))</f>
        <v>0</v>
      </c>
      <c r="H550" t="b">
        <f>ISNUMBER(SEARCH("Caltex", A550))</f>
        <v>0</v>
      </c>
    </row>
    <row r="551" spans="1:8" x14ac:dyDescent="0.25">
      <c r="A551" t="s">
        <v>3376</v>
      </c>
      <c r="B551">
        <v>8.4777079999999998</v>
      </c>
      <c r="C551">
        <v>98.636948700000005</v>
      </c>
      <c r="D551" t="b">
        <f>ISNUMBER(SEARCH("PT",A551))</f>
        <v>0</v>
      </c>
      <c r="E551" t="b">
        <f>ISNUMBER(SEARCH("PTT", A551))</f>
        <v>0</v>
      </c>
      <c r="F551" t="b">
        <f>ISNUMBER(SEARCH("Shell", A551))</f>
        <v>0</v>
      </c>
      <c r="G551" t="b">
        <f>ISNUMBER(SEARCH("Esso", A551))</f>
        <v>0</v>
      </c>
      <c r="H551" t="b">
        <f>ISNUMBER(SEARCH("Caltex", A551))</f>
        <v>0</v>
      </c>
    </row>
    <row r="552" spans="1:8" x14ac:dyDescent="0.25">
      <c r="A552" t="s">
        <v>3376</v>
      </c>
      <c r="B552">
        <v>9.1598819000000002</v>
      </c>
      <c r="C552">
        <v>99.284266299999999</v>
      </c>
      <c r="D552" t="b">
        <f>ISNUMBER(SEARCH("PT",A552))</f>
        <v>0</v>
      </c>
      <c r="E552" t="b">
        <f>ISNUMBER(SEARCH("PTT", A552))</f>
        <v>0</v>
      </c>
      <c r="F552" t="b">
        <f>ISNUMBER(SEARCH("Shell", A552))</f>
        <v>0</v>
      </c>
      <c r="G552" t="b">
        <f>ISNUMBER(SEARCH("Esso", A552))</f>
        <v>0</v>
      </c>
      <c r="H552" t="b">
        <f>ISNUMBER(SEARCH("Caltex", A552))</f>
        <v>0</v>
      </c>
    </row>
    <row r="553" spans="1:8" x14ac:dyDescent="0.25">
      <c r="A553" t="s">
        <v>3376</v>
      </c>
      <c r="B553">
        <v>10.0088708</v>
      </c>
      <c r="C553">
        <v>99.066310700000002</v>
      </c>
      <c r="D553" t="b">
        <f>ISNUMBER(SEARCH("PT",A553))</f>
        <v>0</v>
      </c>
      <c r="E553" t="b">
        <f>ISNUMBER(SEARCH("PTT", A553))</f>
        <v>0</v>
      </c>
      <c r="F553" t="b">
        <f>ISNUMBER(SEARCH("Shell", A553))</f>
        <v>0</v>
      </c>
      <c r="G553" t="b">
        <f>ISNUMBER(SEARCH("Esso", A553))</f>
        <v>0</v>
      </c>
      <c r="H553" t="b">
        <f>ISNUMBER(SEARCH("Caltex", A553))</f>
        <v>0</v>
      </c>
    </row>
    <row r="554" spans="1:8" x14ac:dyDescent="0.25">
      <c r="A554" t="s">
        <v>3376</v>
      </c>
      <c r="B554">
        <v>13.694704</v>
      </c>
      <c r="C554">
        <v>102.49972200000001</v>
      </c>
      <c r="D554" t="b">
        <f>ISNUMBER(SEARCH("PT",A554))</f>
        <v>0</v>
      </c>
      <c r="E554" t="b">
        <f>ISNUMBER(SEARCH("PTT", A554))</f>
        <v>0</v>
      </c>
      <c r="F554" t="b">
        <f>ISNUMBER(SEARCH("Shell", A554))</f>
        <v>0</v>
      </c>
      <c r="G554" t="b">
        <f>ISNUMBER(SEARCH("Esso", A554))</f>
        <v>0</v>
      </c>
      <c r="H554" t="b">
        <f>ISNUMBER(SEARCH("Caltex", A554))</f>
        <v>0</v>
      </c>
    </row>
    <row r="555" spans="1:8" x14ac:dyDescent="0.25">
      <c r="A555" t="s">
        <v>3376</v>
      </c>
      <c r="B555">
        <v>12.574362300000001</v>
      </c>
      <c r="C555">
        <v>102.537924</v>
      </c>
      <c r="D555" t="b">
        <f>ISNUMBER(SEARCH("PT",A555))</f>
        <v>0</v>
      </c>
      <c r="E555" t="b">
        <f>ISNUMBER(SEARCH("PTT", A555))</f>
        <v>0</v>
      </c>
      <c r="F555" t="b">
        <f>ISNUMBER(SEARCH("Shell", A555))</f>
        <v>0</v>
      </c>
      <c r="G555" t="b">
        <f>ISNUMBER(SEARCH("Esso", A555))</f>
        <v>0</v>
      </c>
      <c r="H555" t="b">
        <f>ISNUMBER(SEARCH("Caltex", A555))</f>
        <v>0</v>
      </c>
    </row>
    <row r="556" spans="1:8" x14ac:dyDescent="0.25">
      <c r="A556" t="s">
        <v>3376</v>
      </c>
      <c r="B556">
        <v>13.137874699999999</v>
      </c>
      <c r="C556">
        <v>100.9532401</v>
      </c>
      <c r="D556" t="b">
        <f>ISNUMBER(SEARCH("PT",A556))</f>
        <v>0</v>
      </c>
      <c r="E556" t="b">
        <f>ISNUMBER(SEARCH("PTT", A556))</f>
        <v>0</v>
      </c>
      <c r="F556" t="b">
        <f>ISNUMBER(SEARCH("Shell", A556))</f>
        <v>0</v>
      </c>
      <c r="G556" t="b">
        <f>ISNUMBER(SEARCH("Esso", A556))</f>
        <v>0</v>
      </c>
      <c r="H556" t="b">
        <f>ISNUMBER(SEARCH("Caltex", A556))</f>
        <v>0</v>
      </c>
    </row>
    <row r="557" spans="1:8" x14ac:dyDescent="0.25">
      <c r="A557" t="s">
        <v>3376</v>
      </c>
      <c r="B557">
        <v>11.785701100000001</v>
      </c>
      <c r="C557">
        <v>102.87384280000001</v>
      </c>
      <c r="D557" t="b">
        <f>ISNUMBER(SEARCH("PT",A557))</f>
        <v>0</v>
      </c>
      <c r="E557" t="b">
        <f>ISNUMBER(SEARCH("PTT", A557))</f>
        <v>0</v>
      </c>
      <c r="F557" t="b">
        <f>ISNUMBER(SEARCH("Shell", A557))</f>
        <v>0</v>
      </c>
      <c r="G557" t="b">
        <f>ISNUMBER(SEARCH("Esso", A557))</f>
        <v>0</v>
      </c>
      <c r="H557" t="b">
        <f>ISNUMBER(SEARCH("Caltex", A557))</f>
        <v>0</v>
      </c>
    </row>
    <row r="558" spans="1:8" x14ac:dyDescent="0.25">
      <c r="A558" t="s">
        <v>3376</v>
      </c>
      <c r="B558">
        <v>13.0521633</v>
      </c>
      <c r="C558">
        <v>102.4294289</v>
      </c>
      <c r="D558" t="b">
        <f>ISNUMBER(SEARCH("PT",A558))</f>
        <v>0</v>
      </c>
      <c r="E558" t="b">
        <f>ISNUMBER(SEARCH("PTT", A558))</f>
        <v>0</v>
      </c>
      <c r="F558" t="b">
        <f>ISNUMBER(SEARCH("Shell", A558))</f>
        <v>0</v>
      </c>
      <c r="G558" t="b">
        <f>ISNUMBER(SEARCH("Esso", A558))</f>
        <v>0</v>
      </c>
      <c r="H558" t="b">
        <f>ISNUMBER(SEARCH("Caltex", A558))</f>
        <v>0</v>
      </c>
    </row>
    <row r="559" spans="1:8" x14ac:dyDescent="0.25">
      <c r="A559" t="s">
        <v>3376</v>
      </c>
      <c r="B559">
        <v>17.8864318</v>
      </c>
      <c r="C559">
        <v>102.75654350000001</v>
      </c>
      <c r="D559" t="b">
        <f>ISNUMBER(SEARCH("PT",A559))</f>
        <v>0</v>
      </c>
      <c r="E559" t="b">
        <f>ISNUMBER(SEARCH("PTT", A559))</f>
        <v>0</v>
      </c>
      <c r="F559" t="b">
        <f>ISNUMBER(SEARCH("Shell", A559))</f>
        <v>0</v>
      </c>
      <c r="G559" t="b">
        <f>ISNUMBER(SEARCH("Esso", A559))</f>
        <v>0</v>
      </c>
      <c r="H559" t="b">
        <f>ISNUMBER(SEARCH("Caltex", A559))</f>
        <v>0</v>
      </c>
    </row>
    <row r="560" spans="1:8" x14ac:dyDescent="0.25">
      <c r="A560" t="s">
        <v>3376</v>
      </c>
      <c r="B560">
        <v>17.880022700000001</v>
      </c>
      <c r="C560">
        <v>102.74390409999999</v>
      </c>
      <c r="D560" t="b">
        <f>ISNUMBER(SEARCH("PT",A560))</f>
        <v>0</v>
      </c>
      <c r="E560" t="b">
        <f>ISNUMBER(SEARCH("PTT", A560))</f>
        <v>0</v>
      </c>
      <c r="F560" t="b">
        <f>ISNUMBER(SEARCH("Shell", A560))</f>
        <v>0</v>
      </c>
      <c r="G560" t="b">
        <f>ISNUMBER(SEARCH("Esso", A560))</f>
        <v>0</v>
      </c>
      <c r="H560" t="b">
        <f>ISNUMBER(SEARCH("Caltex", A560))</f>
        <v>0</v>
      </c>
    </row>
    <row r="561" spans="1:8" x14ac:dyDescent="0.25">
      <c r="A561" t="s">
        <v>3376</v>
      </c>
      <c r="B561">
        <v>13.5431285</v>
      </c>
      <c r="C561">
        <v>102.3282136</v>
      </c>
      <c r="D561" t="b">
        <f>ISNUMBER(SEARCH("PT",A561))</f>
        <v>0</v>
      </c>
      <c r="E561" t="b">
        <f>ISNUMBER(SEARCH("PTT", A561))</f>
        <v>0</v>
      </c>
      <c r="F561" t="b">
        <f>ISNUMBER(SEARCH("Shell", A561))</f>
        <v>0</v>
      </c>
      <c r="G561" t="b">
        <f>ISNUMBER(SEARCH("Esso", A561))</f>
        <v>0</v>
      </c>
      <c r="H561" t="b">
        <f>ISNUMBER(SEARCH("Caltex", A561))</f>
        <v>0</v>
      </c>
    </row>
    <row r="562" spans="1:8" x14ac:dyDescent="0.25">
      <c r="A562" t="s">
        <v>3376</v>
      </c>
      <c r="B562">
        <v>12.3091689</v>
      </c>
      <c r="C562">
        <v>102.34976570000001</v>
      </c>
      <c r="D562" t="b">
        <f>ISNUMBER(SEARCH("PT",A562))</f>
        <v>0</v>
      </c>
      <c r="E562" t="b">
        <f>ISNUMBER(SEARCH("PTT", A562))</f>
        <v>0</v>
      </c>
      <c r="F562" t="b">
        <f>ISNUMBER(SEARCH("Shell", A562))</f>
        <v>0</v>
      </c>
      <c r="G562" t="b">
        <f>ISNUMBER(SEARCH("Esso", A562))</f>
        <v>0</v>
      </c>
      <c r="H562" t="b">
        <f>ISNUMBER(SEARCH("Caltex", A562))</f>
        <v>0</v>
      </c>
    </row>
    <row r="563" spans="1:8" x14ac:dyDescent="0.25">
      <c r="A563" t="s">
        <v>3376</v>
      </c>
      <c r="B563">
        <v>12.061544100000001</v>
      </c>
      <c r="C563">
        <v>102.5544987</v>
      </c>
      <c r="D563" t="b">
        <f>ISNUMBER(SEARCH("PT",A563))</f>
        <v>0</v>
      </c>
      <c r="E563" t="b">
        <f>ISNUMBER(SEARCH("PTT", A563))</f>
        <v>0</v>
      </c>
      <c r="F563" t="b">
        <f>ISNUMBER(SEARCH("Shell", A563))</f>
        <v>0</v>
      </c>
      <c r="G563" t="b">
        <f>ISNUMBER(SEARCH("Esso", A563))</f>
        <v>0</v>
      </c>
      <c r="H563" t="b">
        <f>ISNUMBER(SEARCH("Caltex", A563))</f>
        <v>0</v>
      </c>
    </row>
    <row r="564" spans="1:8" x14ac:dyDescent="0.25">
      <c r="A564" t="s">
        <v>3376</v>
      </c>
      <c r="B564">
        <v>12.8172888</v>
      </c>
      <c r="C564">
        <v>102.1170486</v>
      </c>
      <c r="D564" t="b">
        <f>ISNUMBER(SEARCH("PT",A564))</f>
        <v>0</v>
      </c>
      <c r="E564" t="b">
        <f>ISNUMBER(SEARCH("PTT", A564))</f>
        <v>0</v>
      </c>
      <c r="F564" t="b">
        <f>ISNUMBER(SEARCH("Shell", A564))</f>
        <v>0</v>
      </c>
      <c r="G564" t="b">
        <f>ISNUMBER(SEARCH("Esso", A564))</f>
        <v>0</v>
      </c>
      <c r="H564" t="b">
        <f>ISNUMBER(SEARCH("Caltex", A564))</f>
        <v>0</v>
      </c>
    </row>
    <row r="565" spans="1:8" x14ac:dyDescent="0.25">
      <c r="A565" t="s">
        <v>3376</v>
      </c>
      <c r="B565">
        <v>16.721253399999998</v>
      </c>
      <c r="C565">
        <v>104.7510066</v>
      </c>
      <c r="D565" t="b">
        <f>ISNUMBER(SEARCH("PT",A565))</f>
        <v>0</v>
      </c>
      <c r="E565" t="b">
        <f>ISNUMBER(SEARCH("PTT", A565))</f>
        <v>0</v>
      </c>
      <c r="F565" t="b">
        <f>ISNUMBER(SEARCH("Shell", A565))</f>
        <v>0</v>
      </c>
      <c r="G565" t="b">
        <f>ISNUMBER(SEARCH("Esso", A565))</f>
        <v>0</v>
      </c>
      <c r="H565" t="b">
        <f>ISNUMBER(SEARCH("Caltex", A565))</f>
        <v>0</v>
      </c>
    </row>
    <row r="566" spans="1:8" x14ac:dyDescent="0.25">
      <c r="A566" t="s">
        <v>3376</v>
      </c>
      <c r="B566">
        <v>17.098866000000001</v>
      </c>
      <c r="C566">
        <v>104.7414478</v>
      </c>
      <c r="D566" t="b">
        <f>ISNUMBER(SEARCH("PT",A566))</f>
        <v>0</v>
      </c>
      <c r="E566" t="b">
        <f>ISNUMBER(SEARCH("PTT", A566))</f>
        <v>0</v>
      </c>
      <c r="F566" t="b">
        <f>ISNUMBER(SEARCH("Shell", A566))</f>
        <v>0</v>
      </c>
      <c r="G566" t="b">
        <f>ISNUMBER(SEARCH("Esso", A566))</f>
        <v>0</v>
      </c>
      <c r="H566" t="b">
        <f>ISNUMBER(SEARCH("Caltex", A566))</f>
        <v>0</v>
      </c>
    </row>
    <row r="567" spans="1:8" x14ac:dyDescent="0.25">
      <c r="A567" t="s">
        <v>3376</v>
      </c>
      <c r="B567">
        <v>17.1284338</v>
      </c>
      <c r="C567">
        <v>104.6952706</v>
      </c>
      <c r="D567" t="b">
        <f>ISNUMBER(SEARCH("PT",A567))</f>
        <v>0</v>
      </c>
      <c r="E567" t="b">
        <f>ISNUMBER(SEARCH("PTT", A567))</f>
        <v>0</v>
      </c>
      <c r="F567" t="b">
        <f>ISNUMBER(SEARCH("Shell", A567))</f>
        <v>0</v>
      </c>
      <c r="G567" t="b">
        <f>ISNUMBER(SEARCH("Esso", A567))</f>
        <v>0</v>
      </c>
      <c r="H567" t="b">
        <f>ISNUMBER(SEARCH("Caltex", A567))</f>
        <v>0</v>
      </c>
    </row>
    <row r="568" spans="1:8" x14ac:dyDescent="0.25">
      <c r="A568" t="s">
        <v>3376</v>
      </c>
      <c r="B568">
        <v>17.755074799999999</v>
      </c>
      <c r="C568">
        <v>104.38644290000001</v>
      </c>
      <c r="D568" t="b">
        <f>ISNUMBER(SEARCH("PT",A568))</f>
        <v>0</v>
      </c>
      <c r="E568" t="b">
        <f>ISNUMBER(SEARCH("PTT", A568))</f>
        <v>0</v>
      </c>
      <c r="F568" t="b">
        <f>ISNUMBER(SEARCH("Shell", A568))</f>
        <v>0</v>
      </c>
      <c r="G568" t="b">
        <f>ISNUMBER(SEARCH("Esso", A568))</f>
        <v>0</v>
      </c>
      <c r="H568" t="b">
        <f>ISNUMBER(SEARCH("Caltex", A568))</f>
        <v>0</v>
      </c>
    </row>
    <row r="569" spans="1:8" x14ac:dyDescent="0.25">
      <c r="A569" t="s">
        <v>3376</v>
      </c>
      <c r="B569">
        <v>17.658870400000001</v>
      </c>
      <c r="C569">
        <v>104.27799039999999</v>
      </c>
      <c r="D569" t="b">
        <f>ISNUMBER(SEARCH("PT",A569))</f>
        <v>0</v>
      </c>
      <c r="E569" t="b">
        <f>ISNUMBER(SEARCH("PTT", A569))</f>
        <v>0</v>
      </c>
      <c r="F569" t="b">
        <f>ISNUMBER(SEARCH("Shell", A569))</f>
        <v>0</v>
      </c>
      <c r="G569" t="b">
        <f>ISNUMBER(SEARCH("Esso", A569))</f>
        <v>0</v>
      </c>
      <c r="H569" t="b">
        <f>ISNUMBER(SEARCH("Caltex", A569))</f>
        <v>0</v>
      </c>
    </row>
    <row r="570" spans="1:8" x14ac:dyDescent="0.25">
      <c r="A570" t="s">
        <v>3376</v>
      </c>
      <c r="B570">
        <v>17.495679599999999</v>
      </c>
      <c r="C570">
        <v>104.0994486</v>
      </c>
      <c r="D570" t="b">
        <f>ISNUMBER(SEARCH("PT",A570))</f>
        <v>0</v>
      </c>
      <c r="E570" t="b">
        <f>ISNUMBER(SEARCH("PTT", A570))</f>
        <v>0</v>
      </c>
      <c r="F570" t="b">
        <f>ISNUMBER(SEARCH("Shell", A570))</f>
        <v>0</v>
      </c>
      <c r="G570" t="b">
        <f>ISNUMBER(SEARCH("Esso", A570))</f>
        <v>0</v>
      </c>
      <c r="H570" t="b">
        <f>ISNUMBER(SEARCH("Caltex", A570))</f>
        <v>0</v>
      </c>
    </row>
    <row r="571" spans="1:8" x14ac:dyDescent="0.25">
      <c r="A571" t="s">
        <v>3376</v>
      </c>
      <c r="B571">
        <v>17.764303200000001</v>
      </c>
      <c r="C571">
        <v>102.1870718</v>
      </c>
      <c r="D571" t="b">
        <f>ISNUMBER(SEARCH("PT",A571))</f>
        <v>0</v>
      </c>
      <c r="E571" t="b">
        <f>ISNUMBER(SEARCH("PTT", A571))</f>
        <v>0</v>
      </c>
      <c r="F571" t="b">
        <f>ISNUMBER(SEARCH("Shell", A571))</f>
        <v>0</v>
      </c>
      <c r="G571" t="b">
        <f>ISNUMBER(SEARCH("Esso", A571))</f>
        <v>0</v>
      </c>
      <c r="H571" t="b">
        <f>ISNUMBER(SEARCH("Caltex", A571))</f>
        <v>0</v>
      </c>
    </row>
    <row r="572" spans="1:8" x14ac:dyDescent="0.25">
      <c r="A572" t="s">
        <v>3376</v>
      </c>
      <c r="B572">
        <v>16.470807600000001</v>
      </c>
      <c r="C572">
        <v>104.7862342</v>
      </c>
      <c r="D572" t="b">
        <f>ISNUMBER(SEARCH("PT",A572))</f>
        <v>0</v>
      </c>
      <c r="E572" t="b">
        <f>ISNUMBER(SEARCH("PTT", A572))</f>
        <v>0</v>
      </c>
      <c r="F572" t="b">
        <f>ISNUMBER(SEARCH("Shell", A572))</f>
        <v>0</v>
      </c>
      <c r="G572" t="b">
        <f>ISNUMBER(SEARCH("Esso", A572))</f>
        <v>0</v>
      </c>
      <c r="H572" t="b">
        <f>ISNUMBER(SEARCH("Caltex", A572))</f>
        <v>0</v>
      </c>
    </row>
    <row r="573" spans="1:8" x14ac:dyDescent="0.25">
      <c r="A573" t="s">
        <v>3376</v>
      </c>
      <c r="B573">
        <v>16.212673200000001</v>
      </c>
      <c r="C573">
        <v>105.0010865</v>
      </c>
      <c r="D573" t="b">
        <f>ISNUMBER(SEARCH("PT",A573))</f>
        <v>0</v>
      </c>
      <c r="E573" t="b">
        <f>ISNUMBER(SEARCH("PTT", A573))</f>
        <v>0</v>
      </c>
      <c r="F573" t="b">
        <f>ISNUMBER(SEARCH("Shell", A573))</f>
        <v>0</v>
      </c>
      <c r="G573" t="b">
        <f>ISNUMBER(SEARCH("Esso", A573))</f>
        <v>0</v>
      </c>
      <c r="H573" t="b">
        <f>ISNUMBER(SEARCH("Caltex", A573))</f>
        <v>0</v>
      </c>
    </row>
    <row r="574" spans="1:8" x14ac:dyDescent="0.25">
      <c r="A574" t="s">
        <v>3376</v>
      </c>
      <c r="B574">
        <v>17.3741214</v>
      </c>
      <c r="C574">
        <v>104.7936953</v>
      </c>
      <c r="D574" t="b">
        <f>ISNUMBER(SEARCH("PT",A574))</f>
        <v>0</v>
      </c>
      <c r="E574" t="b">
        <f>ISNUMBER(SEARCH("PTT", A574))</f>
        <v>0</v>
      </c>
      <c r="F574" t="b">
        <f>ISNUMBER(SEARCH("Shell", A574))</f>
        <v>0</v>
      </c>
      <c r="G574" t="b">
        <f>ISNUMBER(SEARCH("Esso", A574))</f>
        <v>0</v>
      </c>
      <c r="H574" t="b">
        <f>ISNUMBER(SEARCH("Caltex", A574))</f>
        <v>0</v>
      </c>
    </row>
    <row r="575" spans="1:8" x14ac:dyDescent="0.25">
      <c r="A575" t="s">
        <v>3376</v>
      </c>
      <c r="B575">
        <v>17.439560700000001</v>
      </c>
      <c r="C575">
        <v>104.7523819</v>
      </c>
      <c r="D575" t="b">
        <f>ISNUMBER(SEARCH("PT",A575))</f>
        <v>0</v>
      </c>
      <c r="E575" t="b">
        <f>ISNUMBER(SEARCH("PTT", A575))</f>
        <v>0</v>
      </c>
      <c r="F575" t="b">
        <f>ISNUMBER(SEARCH("Shell", A575))</f>
        <v>0</v>
      </c>
      <c r="G575" t="b">
        <f>ISNUMBER(SEARCH("Esso", A575))</f>
        <v>0</v>
      </c>
      <c r="H575" t="b">
        <f>ISNUMBER(SEARCH("Caltex", A575))</f>
        <v>0</v>
      </c>
    </row>
    <row r="576" spans="1:8" x14ac:dyDescent="0.25">
      <c r="A576" t="s">
        <v>3376</v>
      </c>
      <c r="B576">
        <v>17.569112499999999</v>
      </c>
      <c r="C576">
        <v>104.6056538</v>
      </c>
      <c r="D576" t="b">
        <f>ISNUMBER(SEARCH("PT",A576))</f>
        <v>0</v>
      </c>
      <c r="E576" t="b">
        <f>ISNUMBER(SEARCH("PTT", A576))</f>
        <v>0</v>
      </c>
      <c r="F576" t="b">
        <f>ISNUMBER(SEARCH("Shell", A576))</f>
        <v>0</v>
      </c>
      <c r="G576" t="b">
        <f>ISNUMBER(SEARCH("Esso", A576))</f>
        <v>0</v>
      </c>
      <c r="H576" t="b">
        <f>ISNUMBER(SEARCH("Caltex", A576))</f>
        <v>0</v>
      </c>
    </row>
    <row r="577" spans="1:8" x14ac:dyDescent="0.25">
      <c r="A577" t="s">
        <v>3376</v>
      </c>
      <c r="B577">
        <v>13.702297400000001</v>
      </c>
      <c r="C577">
        <v>102.5092392</v>
      </c>
      <c r="D577" t="b">
        <f>ISNUMBER(SEARCH("PT",A577))</f>
        <v>0</v>
      </c>
      <c r="E577" t="b">
        <f>ISNUMBER(SEARCH("PTT", A577))</f>
        <v>0</v>
      </c>
      <c r="F577" t="b">
        <f>ISNUMBER(SEARCH("Shell", A577))</f>
        <v>0</v>
      </c>
      <c r="G577" t="b">
        <f>ISNUMBER(SEARCH("Esso", A577))</f>
        <v>0</v>
      </c>
      <c r="H577" t="b">
        <f>ISNUMBER(SEARCH("Caltex", A577))</f>
        <v>0</v>
      </c>
    </row>
    <row r="578" spans="1:8" x14ac:dyDescent="0.25">
      <c r="A578" t="s">
        <v>3376</v>
      </c>
      <c r="B578">
        <v>15.900713</v>
      </c>
      <c r="C578">
        <v>105.2838361</v>
      </c>
      <c r="D578" t="b">
        <f>ISNUMBER(SEARCH("PT",A578))</f>
        <v>0</v>
      </c>
      <c r="E578" t="b">
        <f>ISNUMBER(SEARCH("PTT", A578))</f>
        <v>0</v>
      </c>
      <c r="F578" t="b">
        <f>ISNUMBER(SEARCH("Shell", A578))</f>
        <v>0</v>
      </c>
      <c r="G578" t="b">
        <f>ISNUMBER(SEARCH("Esso", A578))</f>
        <v>0</v>
      </c>
      <c r="H578" t="b">
        <f>ISNUMBER(SEARCH("Caltex", A578))</f>
        <v>0</v>
      </c>
    </row>
    <row r="579" spans="1:8" x14ac:dyDescent="0.25">
      <c r="A579" t="s">
        <v>3376</v>
      </c>
      <c r="B579">
        <v>17.955141999999999</v>
      </c>
      <c r="C579">
        <v>104.2228272</v>
      </c>
      <c r="D579" t="b">
        <f>ISNUMBER(SEARCH("PT",A579))</f>
        <v>0</v>
      </c>
      <c r="E579" t="b">
        <f>ISNUMBER(SEARCH("PTT", A579))</f>
        <v>0</v>
      </c>
      <c r="F579" t="b">
        <f>ISNUMBER(SEARCH("Shell", A579))</f>
        <v>0</v>
      </c>
      <c r="G579" t="b">
        <f>ISNUMBER(SEARCH("Esso", A579))</f>
        <v>0</v>
      </c>
      <c r="H579" t="b">
        <f>ISNUMBER(SEARCH("Caltex", A579))</f>
        <v>0</v>
      </c>
    </row>
    <row r="580" spans="1:8" x14ac:dyDescent="0.25">
      <c r="A580" t="s">
        <v>3376</v>
      </c>
      <c r="B580">
        <v>15.7461383</v>
      </c>
      <c r="C580">
        <v>105.4213893</v>
      </c>
      <c r="D580" t="b">
        <f>ISNUMBER(SEARCH("PT",A580))</f>
        <v>0</v>
      </c>
      <c r="E580" t="b">
        <f>ISNUMBER(SEARCH("PTT", A580))</f>
        <v>0</v>
      </c>
      <c r="F580" t="b">
        <f>ISNUMBER(SEARCH("Shell", A580))</f>
        <v>0</v>
      </c>
      <c r="G580" t="b">
        <f>ISNUMBER(SEARCH("Esso", A580))</f>
        <v>0</v>
      </c>
      <c r="H580" t="b">
        <f>ISNUMBER(SEARCH("Caltex", A580))</f>
        <v>0</v>
      </c>
    </row>
    <row r="581" spans="1:8" x14ac:dyDescent="0.25">
      <c r="A581" t="s">
        <v>3376</v>
      </c>
      <c r="B581">
        <v>16.0183699</v>
      </c>
      <c r="C581">
        <v>105.22845460000001</v>
      </c>
      <c r="D581" t="b">
        <f>ISNUMBER(SEARCH("PT",A581))</f>
        <v>0</v>
      </c>
      <c r="E581" t="b">
        <f>ISNUMBER(SEARCH("PTT", A581))</f>
        <v>0</v>
      </c>
      <c r="F581" t="b">
        <f>ISNUMBER(SEARCH("Shell", A581))</f>
        <v>0</v>
      </c>
      <c r="G581" t="b">
        <f>ISNUMBER(SEARCH("Esso", A581))</f>
        <v>0</v>
      </c>
      <c r="H581" t="b">
        <f>ISNUMBER(SEARCH("Caltex", A581))</f>
        <v>0</v>
      </c>
    </row>
    <row r="582" spans="1:8" x14ac:dyDescent="0.25">
      <c r="A582" t="s">
        <v>3376</v>
      </c>
      <c r="B582">
        <v>15.2359478</v>
      </c>
      <c r="C582">
        <v>105.2379667</v>
      </c>
      <c r="D582" t="b">
        <f>ISNUMBER(SEARCH("PT",A582))</f>
        <v>0</v>
      </c>
      <c r="E582" t="b">
        <f>ISNUMBER(SEARCH("PTT", A582))</f>
        <v>0</v>
      </c>
      <c r="F582" t="b">
        <f>ISNUMBER(SEARCH("Shell", A582))</f>
        <v>0</v>
      </c>
      <c r="G582" t="b">
        <f>ISNUMBER(SEARCH("Esso", A582))</f>
        <v>0</v>
      </c>
      <c r="H582" t="b">
        <f>ISNUMBER(SEARCH("Caltex", A582))</f>
        <v>0</v>
      </c>
    </row>
    <row r="583" spans="1:8" x14ac:dyDescent="0.25">
      <c r="A583" t="s">
        <v>3376</v>
      </c>
      <c r="B583">
        <v>11.738911399999999</v>
      </c>
      <c r="C583">
        <v>99.781589600000004</v>
      </c>
      <c r="D583" t="b">
        <f>ISNUMBER(SEARCH("PT",A583))</f>
        <v>0</v>
      </c>
      <c r="E583" t="b">
        <f>ISNUMBER(SEARCH("PTT", A583))</f>
        <v>0</v>
      </c>
      <c r="F583" t="b">
        <f>ISNUMBER(SEARCH("Shell", A583))</f>
        <v>0</v>
      </c>
      <c r="G583" t="b">
        <f>ISNUMBER(SEARCH("Esso", A583))</f>
        <v>0</v>
      </c>
      <c r="H583" t="b">
        <f>ISNUMBER(SEARCH("Caltex", A583))</f>
        <v>0</v>
      </c>
    </row>
    <row r="584" spans="1:8" x14ac:dyDescent="0.25">
      <c r="A584" t="s">
        <v>3376</v>
      </c>
      <c r="B584">
        <v>12.5344719</v>
      </c>
      <c r="C584">
        <v>102.00146700000001</v>
      </c>
      <c r="D584" t="b">
        <f>ISNUMBER(SEARCH("PT",A584))</f>
        <v>0</v>
      </c>
      <c r="E584" t="b">
        <f>ISNUMBER(SEARCH("PTT", A584))</f>
        <v>0</v>
      </c>
      <c r="F584" t="b">
        <f>ISNUMBER(SEARCH("Shell", A584))</f>
        <v>0</v>
      </c>
      <c r="G584" t="b">
        <f>ISNUMBER(SEARCH("Esso", A584))</f>
        <v>0</v>
      </c>
      <c r="H584" t="b">
        <f>ISNUMBER(SEARCH("Caltex", A584))</f>
        <v>0</v>
      </c>
    </row>
    <row r="585" spans="1:8" x14ac:dyDescent="0.25">
      <c r="A585" t="s">
        <v>3376</v>
      </c>
      <c r="B585">
        <v>17.3379984</v>
      </c>
      <c r="C585">
        <v>104.7896674</v>
      </c>
      <c r="D585" t="b">
        <f>ISNUMBER(SEARCH("PT",A585))</f>
        <v>0</v>
      </c>
      <c r="E585" t="b">
        <f>ISNUMBER(SEARCH("PTT", A585))</f>
        <v>0</v>
      </c>
      <c r="F585" t="b">
        <f>ISNUMBER(SEARCH("Shell", A585))</f>
        <v>0</v>
      </c>
      <c r="G585" t="b">
        <f>ISNUMBER(SEARCH("Esso", A585))</f>
        <v>0</v>
      </c>
      <c r="H585" t="b">
        <f>ISNUMBER(SEARCH("Caltex", A585))</f>
        <v>0</v>
      </c>
    </row>
    <row r="586" spans="1:8" x14ac:dyDescent="0.25">
      <c r="A586" t="s">
        <v>3376</v>
      </c>
      <c r="B586">
        <v>10.1458706</v>
      </c>
      <c r="C586">
        <v>99.096840700000001</v>
      </c>
      <c r="D586" t="b">
        <f>ISNUMBER(SEARCH("PT",A586))</f>
        <v>0</v>
      </c>
      <c r="E586" t="b">
        <f>ISNUMBER(SEARCH("PTT", A586))</f>
        <v>0</v>
      </c>
      <c r="F586" t="b">
        <f>ISNUMBER(SEARCH("Shell", A586))</f>
        <v>0</v>
      </c>
      <c r="G586" t="b">
        <f>ISNUMBER(SEARCH("Esso", A586))</f>
        <v>0</v>
      </c>
      <c r="H586" t="b">
        <f>ISNUMBER(SEARCH("Caltex", A586))</f>
        <v>0</v>
      </c>
    </row>
    <row r="587" spans="1:8" x14ac:dyDescent="0.25">
      <c r="A587" t="s">
        <v>3376</v>
      </c>
      <c r="B587">
        <v>10.1458706</v>
      </c>
      <c r="C587">
        <v>99.096840700000001</v>
      </c>
      <c r="D587" t="b">
        <f>ISNUMBER(SEARCH("PT",A587))</f>
        <v>0</v>
      </c>
      <c r="E587" t="b">
        <f>ISNUMBER(SEARCH("PTT", A587))</f>
        <v>0</v>
      </c>
      <c r="F587" t="b">
        <f>ISNUMBER(SEARCH("Shell", A587))</f>
        <v>0</v>
      </c>
      <c r="G587" t="b">
        <f>ISNUMBER(SEARCH("Esso", A587))</f>
        <v>0</v>
      </c>
      <c r="H587" t="b">
        <f>ISNUMBER(SEARCH("Caltex", A587))</f>
        <v>0</v>
      </c>
    </row>
    <row r="588" spans="1:8" x14ac:dyDescent="0.25">
      <c r="A588" t="s">
        <v>3376</v>
      </c>
      <c r="B588">
        <v>13.148388199999999</v>
      </c>
      <c r="C588">
        <v>99.960367899999994</v>
      </c>
      <c r="D588" t="b">
        <f>ISNUMBER(SEARCH("PT",A588))</f>
        <v>0</v>
      </c>
      <c r="E588" t="b">
        <f>ISNUMBER(SEARCH("PTT", A588))</f>
        <v>0</v>
      </c>
      <c r="F588" t="b">
        <f>ISNUMBER(SEARCH("Shell", A588))</f>
        <v>0</v>
      </c>
      <c r="G588" t="b">
        <f>ISNUMBER(SEARCH("Esso", A588))</f>
        <v>0</v>
      </c>
      <c r="H588" t="b">
        <f>ISNUMBER(SEARCH("Caltex", A588))</f>
        <v>0</v>
      </c>
    </row>
    <row r="589" spans="1:8" x14ac:dyDescent="0.25">
      <c r="A589" t="s">
        <v>3376</v>
      </c>
      <c r="B589">
        <v>12.555165300000001</v>
      </c>
      <c r="C589">
        <v>101.92035679999999</v>
      </c>
      <c r="D589" t="b">
        <f>ISNUMBER(SEARCH("PT",A589))</f>
        <v>0</v>
      </c>
      <c r="E589" t="b">
        <f>ISNUMBER(SEARCH("PTT", A589))</f>
        <v>0</v>
      </c>
      <c r="F589" t="b">
        <f>ISNUMBER(SEARCH("Shell", A589))</f>
        <v>0</v>
      </c>
      <c r="G589" t="b">
        <f>ISNUMBER(SEARCH("Esso", A589))</f>
        <v>0</v>
      </c>
      <c r="H589" t="b">
        <f>ISNUMBER(SEARCH("Caltex", A589))</f>
        <v>0</v>
      </c>
    </row>
    <row r="590" spans="1:8" x14ac:dyDescent="0.25">
      <c r="A590" t="s">
        <v>3376</v>
      </c>
      <c r="B590">
        <v>14.647784100000001</v>
      </c>
      <c r="C590">
        <v>104.6372958</v>
      </c>
      <c r="D590" t="b">
        <f>ISNUMBER(SEARCH("PT",A590))</f>
        <v>0</v>
      </c>
      <c r="E590" t="b">
        <f>ISNUMBER(SEARCH("PTT", A590))</f>
        <v>0</v>
      </c>
      <c r="F590" t="b">
        <f>ISNUMBER(SEARCH("Shell", A590))</f>
        <v>0</v>
      </c>
      <c r="G590" t="b">
        <f>ISNUMBER(SEARCH("Esso", A590))</f>
        <v>0</v>
      </c>
      <c r="H590" t="b">
        <f>ISNUMBER(SEARCH("Caltex", A590))</f>
        <v>0</v>
      </c>
    </row>
    <row r="591" spans="1:8" x14ac:dyDescent="0.25">
      <c r="A591" t="s">
        <v>3376</v>
      </c>
      <c r="B591">
        <v>16.1747871</v>
      </c>
      <c r="C591">
        <v>105.0084657</v>
      </c>
      <c r="D591" t="b">
        <f>ISNUMBER(SEARCH("PT",A591))</f>
        <v>0</v>
      </c>
      <c r="E591" t="b">
        <f>ISNUMBER(SEARCH("PTT", A591))</f>
        <v>0</v>
      </c>
      <c r="F591" t="b">
        <f>ISNUMBER(SEARCH("Shell", A591))</f>
        <v>0</v>
      </c>
      <c r="G591" t="b">
        <f>ISNUMBER(SEARCH("Esso", A591))</f>
        <v>0</v>
      </c>
      <c r="H591" t="b">
        <f>ISNUMBER(SEARCH("Caltex", A591))</f>
        <v>0</v>
      </c>
    </row>
    <row r="592" spans="1:8" x14ac:dyDescent="0.25">
      <c r="A592" t="s">
        <v>3376</v>
      </c>
      <c r="B592">
        <v>17.118310300000001</v>
      </c>
      <c r="C592">
        <v>104.7670181</v>
      </c>
      <c r="D592" t="b">
        <f>ISNUMBER(SEARCH("PT",A592))</f>
        <v>0</v>
      </c>
      <c r="E592" t="b">
        <f>ISNUMBER(SEARCH("PTT", A592))</f>
        <v>0</v>
      </c>
      <c r="F592" t="b">
        <f>ISNUMBER(SEARCH("Shell", A592))</f>
        <v>0</v>
      </c>
      <c r="G592" t="b">
        <f>ISNUMBER(SEARCH("Esso", A592))</f>
        <v>0</v>
      </c>
      <c r="H592" t="b">
        <f>ISNUMBER(SEARCH("Caltex", A592))</f>
        <v>0</v>
      </c>
    </row>
    <row r="593" spans="1:8" x14ac:dyDescent="0.25">
      <c r="A593" t="s">
        <v>3376</v>
      </c>
      <c r="B593">
        <v>15.8952618</v>
      </c>
      <c r="C593">
        <v>105.0124953</v>
      </c>
      <c r="D593" t="b">
        <f>ISNUMBER(SEARCH("PT",A593))</f>
        <v>0</v>
      </c>
      <c r="E593" t="b">
        <f>ISNUMBER(SEARCH("PTT", A593))</f>
        <v>0</v>
      </c>
      <c r="F593" t="b">
        <f>ISNUMBER(SEARCH("Shell", A593))</f>
        <v>0</v>
      </c>
      <c r="G593" t="b">
        <f>ISNUMBER(SEARCH("Esso", A593))</f>
        <v>0</v>
      </c>
      <c r="H593" t="b">
        <f>ISNUMBER(SEARCH("Caltex", A593))</f>
        <v>0</v>
      </c>
    </row>
    <row r="594" spans="1:8" x14ac:dyDescent="0.25">
      <c r="A594" t="s">
        <v>3376</v>
      </c>
      <c r="B594">
        <v>17.7700672</v>
      </c>
      <c r="C594">
        <v>102.1845914</v>
      </c>
      <c r="D594" t="b">
        <f>ISNUMBER(SEARCH("PT",A594))</f>
        <v>0</v>
      </c>
      <c r="E594" t="b">
        <f>ISNUMBER(SEARCH("PTT", A594))</f>
        <v>0</v>
      </c>
      <c r="F594" t="b">
        <f>ISNUMBER(SEARCH("Shell", A594))</f>
        <v>0</v>
      </c>
      <c r="G594" t="b">
        <f>ISNUMBER(SEARCH("Esso", A594))</f>
        <v>0</v>
      </c>
      <c r="H594" t="b">
        <f>ISNUMBER(SEARCH("Caltex", A594))</f>
        <v>0</v>
      </c>
    </row>
    <row r="595" spans="1:8" x14ac:dyDescent="0.25">
      <c r="A595" t="s">
        <v>3376</v>
      </c>
      <c r="B595">
        <v>12.8421991</v>
      </c>
      <c r="C595">
        <v>99.996215300000003</v>
      </c>
      <c r="D595" t="b">
        <f>ISNUMBER(SEARCH("PT",A595))</f>
        <v>0</v>
      </c>
      <c r="E595" t="b">
        <f>ISNUMBER(SEARCH("PTT", A595))</f>
        <v>0</v>
      </c>
      <c r="F595" t="b">
        <f>ISNUMBER(SEARCH("Shell", A595))</f>
        <v>0</v>
      </c>
      <c r="G595" t="b">
        <f>ISNUMBER(SEARCH("Esso", A595))</f>
        <v>0</v>
      </c>
      <c r="H595" t="b">
        <f>ISNUMBER(SEARCH("Caltex", A595))</f>
        <v>0</v>
      </c>
    </row>
    <row r="596" spans="1:8" x14ac:dyDescent="0.25">
      <c r="A596" t="s">
        <v>3376</v>
      </c>
      <c r="B596">
        <v>13.542056000000001</v>
      </c>
      <c r="C596">
        <v>100.9615161</v>
      </c>
      <c r="D596" t="b">
        <f>ISNUMBER(SEARCH("PT",A596))</f>
        <v>0</v>
      </c>
      <c r="E596" t="b">
        <f>ISNUMBER(SEARCH("PTT", A596))</f>
        <v>0</v>
      </c>
      <c r="F596" t="b">
        <f>ISNUMBER(SEARCH("Shell", A596))</f>
        <v>0</v>
      </c>
      <c r="G596" t="b">
        <f>ISNUMBER(SEARCH("Esso", A596))</f>
        <v>0</v>
      </c>
      <c r="H596" t="b">
        <f>ISNUMBER(SEARCH("Caltex", A596))</f>
        <v>0</v>
      </c>
    </row>
    <row r="597" spans="1:8" x14ac:dyDescent="0.25">
      <c r="A597" t="s">
        <v>3376</v>
      </c>
      <c r="B597">
        <v>12.623597999999999</v>
      </c>
      <c r="C597">
        <v>102.01216479999999</v>
      </c>
      <c r="D597" t="b">
        <f>ISNUMBER(SEARCH("PT",A597))</f>
        <v>0</v>
      </c>
      <c r="E597" t="b">
        <f>ISNUMBER(SEARCH("PTT", A597))</f>
        <v>0</v>
      </c>
      <c r="F597" t="b">
        <f>ISNUMBER(SEARCH("Shell", A597))</f>
        <v>0</v>
      </c>
      <c r="G597" t="b">
        <f>ISNUMBER(SEARCH("Esso", A597))</f>
        <v>0</v>
      </c>
      <c r="H597" t="b">
        <f>ISNUMBER(SEARCH("Caltex", A597))</f>
        <v>0</v>
      </c>
    </row>
    <row r="598" spans="1:8" x14ac:dyDescent="0.25">
      <c r="A598" t="s">
        <v>3376</v>
      </c>
      <c r="B598">
        <v>13.7521901</v>
      </c>
      <c r="C598">
        <v>102.2989479</v>
      </c>
      <c r="D598" t="b">
        <f>ISNUMBER(SEARCH("PT",A598))</f>
        <v>0</v>
      </c>
      <c r="E598" t="b">
        <f>ISNUMBER(SEARCH("PTT", A598))</f>
        <v>0</v>
      </c>
      <c r="F598" t="b">
        <f>ISNUMBER(SEARCH("Shell", A598))</f>
        <v>0</v>
      </c>
      <c r="G598" t="b">
        <f>ISNUMBER(SEARCH("Esso", A598))</f>
        <v>0</v>
      </c>
      <c r="H598" t="b">
        <f>ISNUMBER(SEARCH("Caltex", A598))</f>
        <v>0</v>
      </c>
    </row>
    <row r="599" spans="1:8" x14ac:dyDescent="0.25">
      <c r="A599" t="s">
        <v>3376</v>
      </c>
      <c r="B599">
        <v>15.133811700000001</v>
      </c>
      <c r="C599">
        <v>105.4516376</v>
      </c>
      <c r="D599" t="b">
        <f>ISNUMBER(SEARCH("PT",A599))</f>
        <v>0</v>
      </c>
      <c r="E599" t="b">
        <f>ISNUMBER(SEARCH("PTT", A599))</f>
        <v>0</v>
      </c>
      <c r="F599" t="b">
        <f>ISNUMBER(SEARCH("Shell", A599))</f>
        <v>0</v>
      </c>
      <c r="G599" t="b">
        <f>ISNUMBER(SEARCH("Esso", A599))</f>
        <v>0</v>
      </c>
      <c r="H599" t="b">
        <f>ISNUMBER(SEARCH("Caltex", A599))</f>
        <v>0</v>
      </c>
    </row>
    <row r="600" spans="1:8" x14ac:dyDescent="0.25">
      <c r="A600" t="s">
        <v>3376</v>
      </c>
      <c r="B600">
        <v>18.300082199999999</v>
      </c>
      <c r="C600">
        <v>103.30123089999999</v>
      </c>
      <c r="D600" t="b">
        <f>ISNUMBER(SEARCH("PT",A600))</f>
        <v>0</v>
      </c>
      <c r="E600" t="b">
        <f>ISNUMBER(SEARCH("PTT", A600))</f>
        <v>0</v>
      </c>
      <c r="F600" t="b">
        <f>ISNUMBER(SEARCH("Shell", A600))</f>
        <v>0</v>
      </c>
      <c r="G600" t="b">
        <f>ISNUMBER(SEARCH("Esso", A600))</f>
        <v>0</v>
      </c>
      <c r="H600" t="b">
        <f>ISNUMBER(SEARCH("Caltex", A600))</f>
        <v>0</v>
      </c>
    </row>
    <row r="601" spans="1:8" x14ac:dyDescent="0.25">
      <c r="A601" t="s">
        <v>3376</v>
      </c>
      <c r="B601">
        <v>18.018415099999999</v>
      </c>
      <c r="C601">
        <v>103.08280139999999</v>
      </c>
      <c r="D601" t="b">
        <f>ISNUMBER(SEARCH("PT",A601))</f>
        <v>0</v>
      </c>
      <c r="E601" t="b">
        <f>ISNUMBER(SEARCH("PTT", A601))</f>
        <v>0</v>
      </c>
      <c r="F601" t="b">
        <f>ISNUMBER(SEARCH("Shell", A601))</f>
        <v>0</v>
      </c>
      <c r="G601" t="b">
        <f>ISNUMBER(SEARCH("Esso", A601))</f>
        <v>0</v>
      </c>
      <c r="H601" t="b">
        <f>ISNUMBER(SEARCH("Caltex", A601))</f>
        <v>0</v>
      </c>
    </row>
    <row r="602" spans="1:8" x14ac:dyDescent="0.25">
      <c r="A602" t="s">
        <v>3376</v>
      </c>
      <c r="B602">
        <v>12.452767100000001</v>
      </c>
      <c r="C602">
        <v>99.9644756</v>
      </c>
      <c r="D602" t="b">
        <f>ISNUMBER(SEARCH("PT",A602))</f>
        <v>0</v>
      </c>
      <c r="E602" t="b">
        <f>ISNUMBER(SEARCH("PTT", A602))</f>
        <v>0</v>
      </c>
      <c r="F602" t="b">
        <f>ISNUMBER(SEARCH("Shell", A602))</f>
        <v>0</v>
      </c>
      <c r="G602" t="b">
        <f>ISNUMBER(SEARCH("Esso", A602))</f>
        <v>0</v>
      </c>
      <c r="H602" t="b">
        <f>ISNUMBER(SEARCH("Caltex", A602))</f>
        <v>0</v>
      </c>
    </row>
    <row r="603" spans="1:8" x14ac:dyDescent="0.25">
      <c r="A603" t="s">
        <v>3376</v>
      </c>
      <c r="B603">
        <v>13.4537548</v>
      </c>
      <c r="C603">
        <v>101.0239837</v>
      </c>
      <c r="D603" t="b">
        <f>ISNUMBER(SEARCH("PT",A603))</f>
        <v>0</v>
      </c>
      <c r="E603" t="b">
        <f>ISNUMBER(SEARCH("PTT", A603))</f>
        <v>0</v>
      </c>
      <c r="F603" t="b">
        <f>ISNUMBER(SEARCH("Shell", A603))</f>
        <v>0</v>
      </c>
      <c r="G603" t="b">
        <f>ISNUMBER(SEARCH("Esso", A603))</f>
        <v>0</v>
      </c>
      <c r="H603" t="b">
        <f>ISNUMBER(SEARCH("Caltex", A603))</f>
        <v>0</v>
      </c>
    </row>
    <row r="604" spans="1:8" x14ac:dyDescent="0.25">
      <c r="A604" t="s">
        <v>3376</v>
      </c>
      <c r="B604">
        <v>8.4249025999999994</v>
      </c>
      <c r="C604">
        <v>98.479835600000001</v>
      </c>
      <c r="D604" t="b">
        <f>ISNUMBER(SEARCH("PT",A604))</f>
        <v>0</v>
      </c>
      <c r="E604" t="b">
        <f>ISNUMBER(SEARCH("PTT", A604))</f>
        <v>0</v>
      </c>
      <c r="F604" t="b">
        <f>ISNUMBER(SEARCH("Shell", A604))</f>
        <v>0</v>
      </c>
      <c r="G604" t="b">
        <f>ISNUMBER(SEARCH("Esso", A604))</f>
        <v>0</v>
      </c>
      <c r="H604" t="b">
        <f>ISNUMBER(SEARCH("Caltex", A604))</f>
        <v>0</v>
      </c>
    </row>
    <row r="605" spans="1:8" x14ac:dyDescent="0.25">
      <c r="A605" t="s">
        <v>3376</v>
      </c>
      <c r="B605">
        <v>8.4249025999999994</v>
      </c>
      <c r="C605">
        <v>98.479835600000001</v>
      </c>
      <c r="D605" t="b">
        <f>ISNUMBER(SEARCH("PT",A605))</f>
        <v>0</v>
      </c>
      <c r="E605" t="b">
        <f>ISNUMBER(SEARCH("PTT", A605))</f>
        <v>0</v>
      </c>
      <c r="F605" t="b">
        <f>ISNUMBER(SEARCH("Shell", A605))</f>
        <v>0</v>
      </c>
      <c r="G605" t="b">
        <f>ISNUMBER(SEARCH("Esso", A605))</f>
        <v>0</v>
      </c>
      <c r="H605" t="b">
        <f>ISNUMBER(SEARCH("Caltex", A605))</f>
        <v>0</v>
      </c>
    </row>
    <row r="606" spans="1:8" x14ac:dyDescent="0.25">
      <c r="A606" t="s">
        <v>3376</v>
      </c>
      <c r="B606">
        <v>11.545423899999999</v>
      </c>
      <c r="C606">
        <v>99.630748100000005</v>
      </c>
      <c r="D606" t="b">
        <f>ISNUMBER(SEARCH("PT",A606))</f>
        <v>0</v>
      </c>
      <c r="E606" t="b">
        <f>ISNUMBER(SEARCH("PTT", A606))</f>
        <v>0</v>
      </c>
      <c r="F606" t="b">
        <f>ISNUMBER(SEARCH("Shell", A606))</f>
        <v>0</v>
      </c>
      <c r="G606" t="b">
        <f>ISNUMBER(SEARCH("Esso", A606))</f>
        <v>0</v>
      </c>
      <c r="H606" t="b">
        <f>ISNUMBER(SEARCH("Caltex", A606))</f>
        <v>0</v>
      </c>
    </row>
    <row r="607" spans="1:8" x14ac:dyDescent="0.25">
      <c r="A607" t="s">
        <v>3376</v>
      </c>
      <c r="B607">
        <v>9.6507027999999995</v>
      </c>
      <c r="C607">
        <v>98.968701100000004</v>
      </c>
      <c r="D607" t="b">
        <f>ISNUMBER(SEARCH("PT",A607))</f>
        <v>0</v>
      </c>
      <c r="E607" t="b">
        <f>ISNUMBER(SEARCH("PTT", A607))</f>
        <v>0</v>
      </c>
      <c r="F607" t="b">
        <f>ISNUMBER(SEARCH("Shell", A607))</f>
        <v>0</v>
      </c>
      <c r="G607" t="b">
        <f>ISNUMBER(SEARCH("Esso", A607))</f>
        <v>0</v>
      </c>
      <c r="H607" t="b">
        <f>ISNUMBER(SEARCH("Caltex", A607))</f>
        <v>0</v>
      </c>
    </row>
    <row r="608" spans="1:8" x14ac:dyDescent="0.25">
      <c r="A608" t="s">
        <v>3376</v>
      </c>
      <c r="B608">
        <v>9.2290028999999993</v>
      </c>
      <c r="C608">
        <v>98.380977999999999</v>
      </c>
      <c r="D608" t="b">
        <f>ISNUMBER(SEARCH("PT",A608))</f>
        <v>0</v>
      </c>
      <c r="E608" t="b">
        <f>ISNUMBER(SEARCH("PTT", A608))</f>
        <v>0</v>
      </c>
      <c r="F608" t="b">
        <f>ISNUMBER(SEARCH("Shell", A608))</f>
        <v>0</v>
      </c>
      <c r="G608" t="b">
        <f>ISNUMBER(SEARCH("Esso", A608))</f>
        <v>0</v>
      </c>
      <c r="H608" t="b">
        <f>ISNUMBER(SEARCH("Caltex", A608))</f>
        <v>0</v>
      </c>
    </row>
    <row r="609" spans="1:8" x14ac:dyDescent="0.25">
      <c r="A609" t="s">
        <v>3376</v>
      </c>
      <c r="B609">
        <v>8.7797205999999992</v>
      </c>
      <c r="C609">
        <v>98.704075000000003</v>
      </c>
      <c r="D609" t="b">
        <f>ISNUMBER(SEARCH("PT",A609))</f>
        <v>0</v>
      </c>
      <c r="E609" t="b">
        <f>ISNUMBER(SEARCH("PTT", A609))</f>
        <v>0</v>
      </c>
      <c r="F609" t="b">
        <f>ISNUMBER(SEARCH("Shell", A609))</f>
        <v>0</v>
      </c>
      <c r="G609" t="b">
        <f>ISNUMBER(SEARCH("Esso", A609))</f>
        <v>0</v>
      </c>
      <c r="H609" t="b">
        <f>ISNUMBER(SEARCH("Caltex", A609))</f>
        <v>0</v>
      </c>
    </row>
    <row r="610" spans="1:8" x14ac:dyDescent="0.25">
      <c r="A610" t="s">
        <v>3376</v>
      </c>
      <c r="B610">
        <v>8.5100817000000006</v>
      </c>
      <c r="C610">
        <v>98.333451400000001</v>
      </c>
      <c r="D610" t="b">
        <f>ISNUMBER(SEARCH("PT",A610))</f>
        <v>0</v>
      </c>
      <c r="E610" t="b">
        <f>ISNUMBER(SEARCH("PTT", A610))</f>
        <v>0</v>
      </c>
      <c r="F610" t="b">
        <f>ISNUMBER(SEARCH("Shell", A610))</f>
        <v>0</v>
      </c>
      <c r="G610" t="b">
        <f>ISNUMBER(SEARCH("Esso", A610))</f>
        <v>0</v>
      </c>
      <c r="H610" t="b">
        <f>ISNUMBER(SEARCH("Caltex", A610))</f>
        <v>0</v>
      </c>
    </row>
    <row r="611" spans="1:8" x14ac:dyDescent="0.25">
      <c r="A611" t="s">
        <v>3376</v>
      </c>
      <c r="B611">
        <v>8.5100817000000006</v>
      </c>
      <c r="C611">
        <v>98.333451400000001</v>
      </c>
      <c r="D611" t="b">
        <f>ISNUMBER(SEARCH("PT",A611))</f>
        <v>0</v>
      </c>
      <c r="E611" t="b">
        <f>ISNUMBER(SEARCH("PTT", A611))</f>
        <v>0</v>
      </c>
      <c r="F611" t="b">
        <f>ISNUMBER(SEARCH("Shell", A611))</f>
        <v>0</v>
      </c>
      <c r="G611" t="b">
        <f>ISNUMBER(SEARCH("Esso", A611))</f>
        <v>0</v>
      </c>
      <c r="H611" t="b">
        <f>ISNUMBER(SEARCH("Caltex", A611))</f>
        <v>0</v>
      </c>
    </row>
    <row r="612" spans="1:8" x14ac:dyDescent="0.25">
      <c r="A612" t="s">
        <v>3376</v>
      </c>
      <c r="B612">
        <v>8.3641199999999998</v>
      </c>
      <c r="C612">
        <v>98.750309999999999</v>
      </c>
      <c r="D612" t="b">
        <f>ISNUMBER(SEARCH("PT",A612))</f>
        <v>0</v>
      </c>
      <c r="E612" t="b">
        <f>ISNUMBER(SEARCH("PTT", A612))</f>
        <v>0</v>
      </c>
      <c r="F612" t="b">
        <f>ISNUMBER(SEARCH("Shell", A612))</f>
        <v>0</v>
      </c>
      <c r="G612" t="b">
        <f>ISNUMBER(SEARCH("Esso", A612))</f>
        <v>0</v>
      </c>
      <c r="H612" t="b">
        <f>ISNUMBER(SEARCH("Caltex", A612))</f>
        <v>0</v>
      </c>
    </row>
    <row r="613" spans="1:8" x14ac:dyDescent="0.25">
      <c r="A613" t="s">
        <v>3376</v>
      </c>
      <c r="B613">
        <v>8.2628831999999992</v>
      </c>
      <c r="C613">
        <v>98.806542100000001</v>
      </c>
      <c r="D613" t="b">
        <f>ISNUMBER(SEARCH("PT",A613))</f>
        <v>0</v>
      </c>
      <c r="E613" t="b">
        <f>ISNUMBER(SEARCH("PTT", A613))</f>
        <v>0</v>
      </c>
      <c r="F613" t="b">
        <f>ISNUMBER(SEARCH("Shell", A613))</f>
        <v>0</v>
      </c>
      <c r="G613" t="b">
        <f>ISNUMBER(SEARCH("Esso", A613))</f>
        <v>0</v>
      </c>
      <c r="H613" t="b">
        <f>ISNUMBER(SEARCH("Caltex", A613))</f>
        <v>0</v>
      </c>
    </row>
    <row r="614" spans="1:8" x14ac:dyDescent="0.25">
      <c r="A614" t="s">
        <v>3376</v>
      </c>
      <c r="B614">
        <v>8.1673273000000002</v>
      </c>
      <c r="C614">
        <v>98.880392499999999</v>
      </c>
      <c r="D614" t="b">
        <f>ISNUMBER(SEARCH("PT",A614))</f>
        <v>0</v>
      </c>
      <c r="E614" t="b">
        <f>ISNUMBER(SEARCH("PTT", A614))</f>
        <v>0</v>
      </c>
      <c r="F614" t="b">
        <f>ISNUMBER(SEARCH("Shell", A614))</f>
        <v>0</v>
      </c>
      <c r="G614" t="b">
        <f>ISNUMBER(SEARCH("Esso", A614))</f>
        <v>0</v>
      </c>
      <c r="H614" t="b">
        <f>ISNUMBER(SEARCH("Caltex", A614))</f>
        <v>0</v>
      </c>
    </row>
    <row r="615" spans="1:8" x14ac:dyDescent="0.25">
      <c r="A615" t="s">
        <v>3376</v>
      </c>
      <c r="B615">
        <v>8.1005000000000003</v>
      </c>
      <c r="C615">
        <v>98.885639999999995</v>
      </c>
      <c r="D615" t="b">
        <f>ISNUMBER(SEARCH("PT",A615))</f>
        <v>0</v>
      </c>
      <c r="E615" t="b">
        <f>ISNUMBER(SEARCH("PTT", A615))</f>
        <v>0</v>
      </c>
      <c r="F615" t="b">
        <f>ISNUMBER(SEARCH("Shell", A615))</f>
        <v>0</v>
      </c>
      <c r="G615" t="b">
        <f>ISNUMBER(SEARCH("Esso", A615))</f>
        <v>0</v>
      </c>
      <c r="H615" t="b">
        <f>ISNUMBER(SEARCH("Caltex", A615))</f>
        <v>0</v>
      </c>
    </row>
    <row r="616" spans="1:8" x14ac:dyDescent="0.25">
      <c r="A616" t="s">
        <v>3376</v>
      </c>
      <c r="B616">
        <v>7.8702199999999998</v>
      </c>
      <c r="C616">
        <v>99.163300000000007</v>
      </c>
      <c r="D616" t="b">
        <f>ISNUMBER(SEARCH("PT",A616))</f>
        <v>0</v>
      </c>
      <c r="E616" t="b">
        <f>ISNUMBER(SEARCH("PTT", A616))</f>
        <v>0</v>
      </c>
      <c r="F616" t="b">
        <f>ISNUMBER(SEARCH("Shell", A616))</f>
        <v>0</v>
      </c>
      <c r="G616" t="b">
        <f>ISNUMBER(SEARCH("Esso", A616))</f>
        <v>0</v>
      </c>
      <c r="H616" t="b">
        <f>ISNUMBER(SEARCH("Caltex", A616))</f>
        <v>0</v>
      </c>
    </row>
    <row r="617" spans="1:8" x14ac:dyDescent="0.25">
      <c r="A617" t="s">
        <v>3376</v>
      </c>
      <c r="B617">
        <v>6.3982010000000002</v>
      </c>
      <c r="C617">
        <v>101.82117940000001</v>
      </c>
      <c r="D617" t="b">
        <f>ISNUMBER(SEARCH("PT",A617))</f>
        <v>0</v>
      </c>
      <c r="E617" t="b">
        <f>ISNUMBER(SEARCH("PTT", A617))</f>
        <v>0</v>
      </c>
      <c r="F617" t="b">
        <f>ISNUMBER(SEARCH("Shell", A617))</f>
        <v>0</v>
      </c>
      <c r="G617" t="b">
        <f>ISNUMBER(SEARCH("Esso", A617))</f>
        <v>0</v>
      </c>
      <c r="H617" t="b">
        <f>ISNUMBER(SEARCH("Caltex", A617))</f>
        <v>0</v>
      </c>
    </row>
    <row r="618" spans="1:8" x14ac:dyDescent="0.25">
      <c r="A618" t="s">
        <v>3376</v>
      </c>
      <c r="B618">
        <v>6.8117856000000003</v>
      </c>
      <c r="C618">
        <v>101.1843887</v>
      </c>
      <c r="D618" t="b">
        <f>ISNUMBER(SEARCH("PT",A618))</f>
        <v>0</v>
      </c>
      <c r="E618" t="b">
        <f>ISNUMBER(SEARCH("PTT", A618))</f>
        <v>0</v>
      </c>
      <c r="F618" t="b">
        <f>ISNUMBER(SEARCH("Shell", A618))</f>
        <v>0</v>
      </c>
      <c r="G618" t="b">
        <f>ISNUMBER(SEARCH("Esso", A618))</f>
        <v>0</v>
      </c>
      <c r="H618" t="b">
        <f>ISNUMBER(SEARCH("Caltex", A618))</f>
        <v>0</v>
      </c>
    </row>
    <row r="619" spans="1:8" x14ac:dyDescent="0.25">
      <c r="A619" t="s">
        <v>3376</v>
      </c>
      <c r="B619">
        <v>7.7968397999999999</v>
      </c>
      <c r="C619">
        <v>100.3365398</v>
      </c>
      <c r="D619" t="b">
        <f>ISNUMBER(SEARCH("PT",A619))</f>
        <v>0</v>
      </c>
      <c r="E619" t="b">
        <f>ISNUMBER(SEARCH("PTT", A619))</f>
        <v>0</v>
      </c>
      <c r="F619" t="b">
        <f>ISNUMBER(SEARCH("Shell", A619))</f>
        <v>0</v>
      </c>
      <c r="G619" t="b">
        <f>ISNUMBER(SEARCH("Esso", A619))</f>
        <v>0</v>
      </c>
      <c r="H619" t="b">
        <f>ISNUMBER(SEARCH("Caltex", A619))</f>
        <v>0</v>
      </c>
    </row>
    <row r="620" spans="1:8" x14ac:dyDescent="0.25">
      <c r="A620" t="s">
        <v>3376</v>
      </c>
      <c r="B620">
        <v>8.6652789000000006</v>
      </c>
      <c r="C620">
        <v>99.923043399999997</v>
      </c>
      <c r="D620" t="b">
        <f>ISNUMBER(SEARCH("PT",A620))</f>
        <v>0</v>
      </c>
      <c r="E620" t="b">
        <f>ISNUMBER(SEARCH("PTT", A620))</f>
        <v>0</v>
      </c>
      <c r="F620" t="b">
        <f>ISNUMBER(SEARCH("Shell", A620))</f>
        <v>0</v>
      </c>
      <c r="G620" t="b">
        <f>ISNUMBER(SEARCH("Esso", A620))</f>
        <v>0</v>
      </c>
      <c r="H620" t="b">
        <f>ISNUMBER(SEARCH("Caltex", A620))</f>
        <v>0</v>
      </c>
    </row>
    <row r="621" spans="1:8" x14ac:dyDescent="0.25">
      <c r="A621" t="s">
        <v>3376</v>
      </c>
      <c r="B621">
        <v>9.0128368999999999</v>
      </c>
      <c r="C621">
        <v>99.857141600000006</v>
      </c>
      <c r="D621" t="b">
        <f>ISNUMBER(SEARCH("PT",A621))</f>
        <v>0</v>
      </c>
      <c r="E621" t="b">
        <f>ISNUMBER(SEARCH("PTT", A621))</f>
        <v>0</v>
      </c>
      <c r="F621" t="b">
        <f>ISNUMBER(SEARCH("Shell", A621))</f>
        <v>0</v>
      </c>
      <c r="G621" t="b">
        <f>ISNUMBER(SEARCH("Esso", A621))</f>
        <v>0</v>
      </c>
      <c r="H621" t="b">
        <f>ISNUMBER(SEARCH("Caltex", A621))</f>
        <v>0</v>
      </c>
    </row>
    <row r="622" spans="1:8" x14ac:dyDescent="0.25">
      <c r="A622" t="s">
        <v>3376</v>
      </c>
      <c r="B622">
        <v>9.6507027999999995</v>
      </c>
      <c r="C622">
        <v>98.968701100000004</v>
      </c>
      <c r="D622" t="b">
        <f>ISNUMBER(SEARCH("PT",A622))</f>
        <v>0</v>
      </c>
      <c r="E622" t="b">
        <f>ISNUMBER(SEARCH("PTT", A622))</f>
        <v>0</v>
      </c>
      <c r="F622" t="b">
        <f>ISNUMBER(SEARCH("Shell", A622))</f>
        <v>0</v>
      </c>
      <c r="G622" t="b">
        <f>ISNUMBER(SEARCH("Esso", A622))</f>
        <v>0</v>
      </c>
      <c r="H622" t="b">
        <f>ISNUMBER(SEARCH("Caltex", A622))</f>
        <v>0</v>
      </c>
    </row>
    <row r="623" spans="1:8" x14ac:dyDescent="0.25">
      <c r="A623" t="s">
        <v>3376</v>
      </c>
      <c r="B623">
        <v>12.942383899999999</v>
      </c>
      <c r="C623">
        <v>100.02711119999999</v>
      </c>
      <c r="D623" t="b">
        <f>ISNUMBER(SEARCH("PT",A623))</f>
        <v>0</v>
      </c>
      <c r="E623" t="b">
        <f>ISNUMBER(SEARCH("PTT", A623))</f>
        <v>0</v>
      </c>
      <c r="F623" t="b">
        <f>ISNUMBER(SEARCH("Shell", A623))</f>
        <v>0</v>
      </c>
      <c r="G623" t="b">
        <f>ISNUMBER(SEARCH("Esso", A623))</f>
        <v>0</v>
      </c>
      <c r="H623" t="b">
        <f>ISNUMBER(SEARCH("Caltex", A623))</f>
        <v>0</v>
      </c>
    </row>
    <row r="624" spans="1:8" x14ac:dyDescent="0.25">
      <c r="A624" t="s">
        <v>3376</v>
      </c>
      <c r="B624">
        <v>12.8853819</v>
      </c>
      <c r="C624">
        <v>99.911617899999996</v>
      </c>
      <c r="D624" t="b">
        <f>ISNUMBER(SEARCH("PT",A624))</f>
        <v>0</v>
      </c>
      <c r="E624" t="b">
        <f>ISNUMBER(SEARCH("PTT", A624))</f>
        <v>0</v>
      </c>
      <c r="F624" t="b">
        <f>ISNUMBER(SEARCH("Shell", A624))</f>
        <v>0</v>
      </c>
      <c r="G624" t="b">
        <f>ISNUMBER(SEARCH("Esso", A624))</f>
        <v>0</v>
      </c>
      <c r="H624" t="b">
        <f>ISNUMBER(SEARCH("Caltex", A624))</f>
        <v>0</v>
      </c>
    </row>
    <row r="625" spans="1:8" x14ac:dyDescent="0.25">
      <c r="A625" t="s">
        <v>3376</v>
      </c>
      <c r="B625">
        <v>13.452260000000001</v>
      </c>
      <c r="C625">
        <v>100.08427</v>
      </c>
      <c r="D625" t="b">
        <f>ISNUMBER(SEARCH("PT",A625))</f>
        <v>0</v>
      </c>
      <c r="E625" t="b">
        <f>ISNUMBER(SEARCH("PTT", A625))</f>
        <v>0</v>
      </c>
      <c r="F625" t="b">
        <f>ISNUMBER(SEARCH("Shell", A625))</f>
        <v>0</v>
      </c>
      <c r="G625" t="b">
        <f>ISNUMBER(SEARCH("Esso", A625))</f>
        <v>0</v>
      </c>
      <c r="H625" t="b">
        <f>ISNUMBER(SEARCH("Caltex", A625))</f>
        <v>0</v>
      </c>
    </row>
    <row r="626" spans="1:8" x14ac:dyDescent="0.25">
      <c r="A626" t="s">
        <v>3376</v>
      </c>
      <c r="B626">
        <v>13.53942</v>
      </c>
      <c r="C626">
        <v>100.23036</v>
      </c>
      <c r="D626" t="b">
        <f>ISNUMBER(SEARCH("PT",A626))</f>
        <v>0</v>
      </c>
      <c r="E626" t="b">
        <f>ISNUMBER(SEARCH("PTT", A626))</f>
        <v>0</v>
      </c>
      <c r="F626" t="b">
        <f>ISNUMBER(SEARCH("Shell", A626))</f>
        <v>0</v>
      </c>
      <c r="G626" t="b">
        <f>ISNUMBER(SEARCH("Esso", A626))</f>
        <v>0</v>
      </c>
      <c r="H626" t="b">
        <f>ISNUMBER(SEARCH("Caltex", A626))</f>
        <v>0</v>
      </c>
    </row>
    <row r="627" spans="1:8" x14ac:dyDescent="0.25">
      <c r="A627" t="s">
        <v>3376</v>
      </c>
      <c r="B627">
        <v>13.567513399999999</v>
      </c>
      <c r="C627">
        <v>100.2721647</v>
      </c>
      <c r="D627" t="b">
        <f>ISNUMBER(SEARCH("PT",A627))</f>
        <v>0</v>
      </c>
      <c r="E627" t="b">
        <f>ISNUMBER(SEARCH("PTT", A627))</f>
        <v>0</v>
      </c>
      <c r="F627" t="b">
        <f>ISNUMBER(SEARCH("Shell", A627))</f>
        <v>0</v>
      </c>
      <c r="G627" t="b">
        <f>ISNUMBER(SEARCH("Esso", A627))</f>
        <v>0</v>
      </c>
      <c r="H627" t="b">
        <f>ISNUMBER(SEARCH("Caltex", A627))</f>
        <v>0</v>
      </c>
    </row>
    <row r="628" spans="1:8" x14ac:dyDescent="0.25">
      <c r="A628" t="s">
        <v>3376</v>
      </c>
      <c r="B628">
        <v>13.534467299999999</v>
      </c>
      <c r="C628">
        <v>100.6585974</v>
      </c>
      <c r="D628" t="b">
        <f>ISNUMBER(SEARCH("PT",A628))</f>
        <v>0</v>
      </c>
      <c r="E628" t="b">
        <f>ISNUMBER(SEARCH("PTT", A628))</f>
        <v>0</v>
      </c>
      <c r="F628" t="b">
        <f>ISNUMBER(SEARCH("Shell", A628))</f>
        <v>0</v>
      </c>
      <c r="G628" t="b">
        <f>ISNUMBER(SEARCH("Esso", A628))</f>
        <v>0</v>
      </c>
      <c r="H628" t="b">
        <f>ISNUMBER(SEARCH("Caltex", A628))</f>
        <v>0</v>
      </c>
    </row>
    <row r="629" spans="1:8" x14ac:dyDescent="0.25">
      <c r="A629" t="s">
        <v>3376</v>
      </c>
      <c r="B629">
        <v>13.571196499999999</v>
      </c>
      <c r="C629">
        <v>100.64876870000001</v>
      </c>
      <c r="D629" t="b">
        <f>ISNUMBER(SEARCH("PT",A629))</f>
        <v>0</v>
      </c>
      <c r="E629" t="b">
        <f>ISNUMBER(SEARCH("PTT", A629))</f>
        <v>0</v>
      </c>
      <c r="F629" t="b">
        <f>ISNUMBER(SEARCH("Shell", A629))</f>
        <v>0</v>
      </c>
      <c r="G629" t="b">
        <f>ISNUMBER(SEARCH("Esso", A629))</f>
        <v>0</v>
      </c>
      <c r="H629" t="b">
        <f>ISNUMBER(SEARCH("Caltex", A629))</f>
        <v>0</v>
      </c>
    </row>
    <row r="630" spans="1:8" x14ac:dyDescent="0.25">
      <c r="A630" t="s">
        <v>3376</v>
      </c>
      <c r="B630">
        <v>13.4985667</v>
      </c>
      <c r="C630">
        <v>100.8162583</v>
      </c>
      <c r="D630" t="b">
        <f>ISNUMBER(SEARCH("PT",A630))</f>
        <v>0</v>
      </c>
      <c r="E630" t="b">
        <f>ISNUMBER(SEARCH("PTT", A630))</f>
        <v>0</v>
      </c>
      <c r="F630" t="b">
        <f>ISNUMBER(SEARCH("Shell", A630))</f>
        <v>0</v>
      </c>
      <c r="G630" t="b">
        <f>ISNUMBER(SEARCH("Esso", A630))</f>
        <v>0</v>
      </c>
      <c r="H630" t="b">
        <f>ISNUMBER(SEARCH("Caltex", A630))</f>
        <v>0</v>
      </c>
    </row>
    <row r="631" spans="1:8" x14ac:dyDescent="0.25">
      <c r="A631" t="s">
        <v>3376</v>
      </c>
      <c r="B631">
        <v>13.518087599999999</v>
      </c>
      <c r="C631">
        <v>100.9668796</v>
      </c>
      <c r="D631" t="b">
        <f>ISNUMBER(SEARCH("PT",A631))</f>
        <v>0</v>
      </c>
      <c r="E631" t="b">
        <f>ISNUMBER(SEARCH("PTT", A631))</f>
        <v>0</v>
      </c>
      <c r="F631" t="b">
        <f>ISNUMBER(SEARCH("Shell", A631))</f>
        <v>0</v>
      </c>
      <c r="G631" t="b">
        <f>ISNUMBER(SEARCH("Esso", A631))</f>
        <v>0</v>
      </c>
      <c r="H631" t="b">
        <f>ISNUMBER(SEARCH("Caltex", A631))</f>
        <v>0</v>
      </c>
    </row>
    <row r="632" spans="1:8" x14ac:dyDescent="0.25">
      <c r="A632" t="s">
        <v>3376</v>
      </c>
      <c r="B632">
        <v>13.5436733</v>
      </c>
      <c r="C632">
        <v>100.9619725</v>
      </c>
      <c r="D632" t="b">
        <f>ISNUMBER(SEARCH("PT",A632))</f>
        <v>0</v>
      </c>
      <c r="E632" t="b">
        <f>ISNUMBER(SEARCH("PTT", A632))</f>
        <v>0</v>
      </c>
      <c r="F632" t="b">
        <f>ISNUMBER(SEARCH("Shell", A632))</f>
        <v>0</v>
      </c>
      <c r="G632" t="b">
        <f>ISNUMBER(SEARCH("Esso", A632))</f>
        <v>0</v>
      </c>
      <c r="H632" t="b">
        <f>ISNUMBER(SEARCH("Caltex", A632))</f>
        <v>0</v>
      </c>
    </row>
    <row r="633" spans="1:8" x14ac:dyDescent="0.25">
      <c r="A633" t="s">
        <v>3376</v>
      </c>
      <c r="B633">
        <v>13.0125153</v>
      </c>
      <c r="C633">
        <v>100.93073130000001</v>
      </c>
      <c r="D633" t="b">
        <f>ISNUMBER(SEARCH("PT",A633))</f>
        <v>0</v>
      </c>
      <c r="E633" t="b">
        <f>ISNUMBER(SEARCH("PTT", A633))</f>
        <v>0</v>
      </c>
      <c r="F633" t="b">
        <f>ISNUMBER(SEARCH("Shell", A633))</f>
        <v>0</v>
      </c>
      <c r="G633" t="b">
        <f>ISNUMBER(SEARCH("Esso", A633))</f>
        <v>0</v>
      </c>
      <c r="H633" t="b">
        <f>ISNUMBER(SEARCH("Caltex", A633))</f>
        <v>0</v>
      </c>
    </row>
    <row r="634" spans="1:8" x14ac:dyDescent="0.25">
      <c r="A634" t="s">
        <v>3376</v>
      </c>
      <c r="B634">
        <v>12.714570800000001</v>
      </c>
      <c r="C634">
        <v>100.9855668</v>
      </c>
      <c r="D634" t="b">
        <f>ISNUMBER(SEARCH("PT",A634))</f>
        <v>0</v>
      </c>
      <c r="E634" t="b">
        <f>ISNUMBER(SEARCH("PTT", A634))</f>
        <v>0</v>
      </c>
      <c r="F634" t="b">
        <f>ISNUMBER(SEARCH("Shell", A634))</f>
        <v>0</v>
      </c>
      <c r="G634" t="b">
        <f>ISNUMBER(SEARCH("Esso", A634))</f>
        <v>0</v>
      </c>
      <c r="H634" t="b">
        <f>ISNUMBER(SEARCH("Caltex", A634))</f>
        <v>0</v>
      </c>
    </row>
    <row r="635" spans="1:8" x14ac:dyDescent="0.25">
      <c r="A635" t="s">
        <v>3376</v>
      </c>
      <c r="B635">
        <v>12.684127200000001</v>
      </c>
      <c r="C635">
        <v>100.89807329999999</v>
      </c>
      <c r="D635" t="b">
        <f>ISNUMBER(SEARCH("PT",A635))</f>
        <v>0</v>
      </c>
      <c r="E635" t="b">
        <f>ISNUMBER(SEARCH("PTT", A635))</f>
        <v>0</v>
      </c>
      <c r="F635" t="b">
        <f>ISNUMBER(SEARCH("Shell", A635))</f>
        <v>0</v>
      </c>
      <c r="G635" t="b">
        <f>ISNUMBER(SEARCH("Esso", A635))</f>
        <v>0</v>
      </c>
      <c r="H635" t="b">
        <f>ISNUMBER(SEARCH("Caltex", A635))</f>
        <v>0</v>
      </c>
    </row>
    <row r="636" spans="1:8" x14ac:dyDescent="0.25">
      <c r="A636" t="s">
        <v>3376</v>
      </c>
      <c r="B636">
        <v>12.7621188</v>
      </c>
      <c r="C636">
        <v>101.70351580000001</v>
      </c>
      <c r="D636" t="b">
        <f>ISNUMBER(SEARCH("PT",A636))</f>
        <v>0</v>
      </c>
      <c r="E636" t="b">
        <f>ISNUMBER(SEARCH("PTT", A636))</f>
        <v>0</v>
      </c>
      <c r="F636" t="b">
        <f>ISNUMBER(SEARCH("Shell", A636))</f>
        <v>0</v>
      </c>
      <c r="G636" t="b">
        <f>ISNUMBER(SEARCH("Esso", A636))</f>
        <v>0</v>
      </c>
      <c r="H636" t="b">
        <f>ISNUMBER(SEARCH("Caltex", A636))</f>
        <v>0</v>
      </c>
    </row>
    <row r="637" spans="1:8" x14ac:dyDescent="0.25">
      <c r="A637" t="s">
        <v>3376</v>
      </c>
      <c r="B637">
        <v>12.562711</v>
      </c>
      <c r="C637">
        <v>102.1153302</v>
      </c>
      <c r="D637" t="b">
        <f>ISNUMBER(SEARCH("PT",A637))</f>
        <v>0</v>
      </c>
      <c r="E637" t="b">
        <f>ISNUMBER(SEARCH("PTT", A637))</f>
        <v>0</v>
      </c>
      <c r="F637" t="b">
        <f>ISNUMBER(SEARCH("Shell", A637))</f>
        <v>0</v>
      </c>
      <c r="G637" t="b">
        <f>ISNUMBER(SEARCH("Esso", A637))</f>
        <v>0</v>
      </c>
      <c r="H637" t="b">
        <f>ISNUMBER(SEARCH("Caltex", A637))</f>
        <v>0</v>
      </c>
    </row>
    <row r="638" spans="1:8" x14ac:dyDescent="0.25">
      <c r="A638" t="s">
        <v>3376</v>
      </c>
      <c r="B638">
        <v>12.310264</v>
      </c>
      <c r="C638">
        <v>102.3944134</v>
      </c>
      <c r="D638" t="b">
        <f>ISNUMBER(SEARCH("PT",A638))</f>
        <v>0</v>
      </c>
      <c r="E638" t="b">
        <f>ISNUMBER(SEARCH("PTT", A638))</f>
        <v>0</v>
      </c>
      <c r="F638" t="b">
        <f>ISNUMBER(SEARCH("Shell", A638))</f>
        <v>0</v>
      </c>
      <c r="G638" t="b">
        <f>ISNUMBER(SEARCH("Esso", A638))</f>
        <v>0</v>
      </c>
      <c r="H638" t="b">
        <f>ISNUMBER(SEARCH("Caltex", A638))</f>
        <v>0</v>
      </c>
    </row>
    <row r="639" spans="1:8" x14ac:dyDescent="0.25">
      <c r="A639" t="s">
        <v>3376</v>
      </c>
      <c r="B639">
        <v>12.259599700000001</v>
      </c>
      <c r="C639">
        <v>102.5259526</v>
      </c>
      <c r="D639" t="b">
        <f>ISNUMBER(SEARCH("PT",A639))</f>
        <v>0</v>
      </c>
      <c r="E639" t="b">
        <f>ISNUMBER(SEARCH("PTT", A639))</f>
        <v>0</v>
      </c>
      <c r="F639" t="b">
        <f>ISNUMBER(SEARCH("Shell", A639))</f>
        <v>0</v>
      </c>
      <c r="G639" t="b">
        <f>ISNUMBER(SEARCH("Esso", A639))</f>
        <v>0</v>
      </c>
      <c r="H639" t="b">
        <f>ISNUMBER(SEARCH("Caltex", A639))</f>
        <v>0</v>
      </c>
    </row>
    <row r="640" spans="1:8" x14ac:dyDescent="0.25">
      <c r="A640" t="s">
        <v>3376</v>
      </c>
      <c r="B640">
        <v>13.3016977</v>
      </c>
      <c r="C640">
        <v>102.1702715</v>
      </c>
      <c r="D640" t="b">
        <f>ISNUMBER(SEARCH("PT",A640))</f>
        <v>0</v>
      </c>
      <c r="E640" t="b">
        <f>ISNUMBER(SEARCH("PTT", A640))</f>
        <v>0</v>
      </c>
      <c r="F640" t="b">
        <f>ISNUMBER(SEARCH("Shell", A640))</f>
        <v>0</v>
      </c>
      <c r="G640" t="b">
        <f>ISNUMBER(SEARCH("Esso", A640))</f>
        <v>0</v>
      </c>
      <c r="H640" t="b">
        <f>ISNUMBER(SEARCH("Caltex", A640))</f>
        <v>0</v>
      </c>
    </row>
    <row r="641" spans="1:8" x14ac:dyDescent="0.25">
      <c r="A641" t="s">
        <v>3376</v>
      </c>
      <c r="B641">
        <v>13.831091499999999</v>
      </c>
      <c r="C641">
        <v>102.6063365</v>
      </c>
      <c r="D641" t="b">
        <f>ISNUMBER(SEARCH("PT",A641))</f>
        <v>0</v>
      </c>
      <c r="E641" t="b">
        <f>ISNUMBER(SEARCH("PTT", A641))</f>
        <v>0</v>
      </c>
      <c r="F641" t="b">
        <f>ISNUMBER(SEARCH("Shell", A641))</f>
        <v>0</v>
      </c>
      <c r="G641" t="b">
        <f>ISNUMBER(SEARCH("Esso", A641))</f>
        <v>0</v>
      </c>
      <c r="H641" t="b">
        <f>ISNUMBER(SEARCH("Caltex", A641))</f>
        <v>0</v>
      </c>
    </row>
    <row r="642" spans="1:8" x14ac:dyDescent="0.25">
      <c r="A642" t="s">
        <v>3376</v>
      </c>
      <c r="B642">
        <v>13.840613400000001</v>
      </c>
      <c r="C642">
        <v>102.6253693</v>
      </c>
      <c r="D642" t="b">
        <f>ISNUMBER(SEARCH("PT",A642))</f>
        <v>0</v>
      </c>
      <c r="E642" t="b">
        <f>ISNUMBER(SEARCH("PTT", A642))</f>
        <v>0</v>
      </c>
      <c r="F642" t="b">
        <f>ISNUMBER(SEARCH("Shell", A642))</f>
        <v>0</v>
      </c>
      <c r="G642" t="b">
        <f>ISNUMBER(SEARCH("Esso", A642))</f>
        <v>0</v>
      </c>
      <c r="H642" t="b">
        <f>ISNUMBER(SEARCH("Caltex", A642))</f>
        <v>0</v>
      </c>
    </row>
    <row r="643" spans="1:8" x14ac:dyDescent="0.25">
      <c r="A643" t="s">
        <v>3376</v>
      </c>
      <c r="B643">
        <v>13.9435764</v>
      </c>
      <c r="C643">
        <v>102.54389020000001</v>
      </c>
      <c r="D643" t="b">
        <f>ISNUMBER(SEARCH("PT",A643))</f>
        <v>0</v>
      </c>
      <c r="E643" t="b">
        <f>ISNUMBER(SEARCH("PTT", A643))</f>
        <v>0</v>
      </c>
      <c r="F643" t="b">
        <f>ISNUMBER(SEARCH("Shell", A643))</f>
        <v>0</v>
      </c>
      <c r="G643" t="b">
        <f>ISNUMBER(SEARCH("Esso", A643))</f>
        <v>0</v>
      </c>
      <c r="H643" t="b">
        <f>ISNUMBER(SEARCH("Caltex", A643))</f>
        <v>0</v>
      </c>
    </row>
    <row r="644" spans="1:8" x14ac:dyDescent="0.25">
      <c r="A644" t="s">
        <v>3376</v>
      </c>
      <c r="B644">
        <v>14.0719598</v>
      </c>
      <c r="C644">
        <v>102.8127752</v>
      </c>
      <c r="D644" t="b">
        <f>ISNUMBER(SEARCH("PT",A644))</f>
        <v>0</v>
      </c>
      <c r="E644" t="b">
        <f>ISNUMBER(SEARCH("PTT", A644))</f>
        <v>0</v>
      </c>
      <c r="F644" t="b">
        <f>ISNUMBER(SEARCH("Shell", A644))</f>
        <v>0</v>
      </c>
      <c r="G644" t="b">
        <f>ISNUMBER(SEARCH("Esso", A644))</f>
        <v>0</v>
      </c>
      <c r="H644" t="b">
        <f>ISNUMBER(SEARCH("Caltex", A644))</f>
        <v>0</v>
      </c>
    </row>
    <row r="645" spans="1:8" x14ac:dyDescent="0.25">
      <c r="A645" t="s">
        <v>3376</v>
      </c>
      <c r="B645">
        <v>14.6002262</v>
      </c>
      <c r="C645">
        <v>103.07382610000001</v>
      </c>
      <c r="D645" t="b">
        <f>ISNUMBER(SEARCH("PT",A645))</f>
        <v>0</v>
      </c>
      <c r="E645" t="b">
        <f>ISNUMBER(SEARCH("PTT", A645))</f>
        <v>0</v>
      </c>
      <c r="F645" t="b">
        <f>ISNUMBER(SEARCH("Shell", A645))</f>
        <v>0</v>
      </c>
      <c r="G645" t="b">
        <f>ISNUMBER(SEARCH("Esso", A645))</f>
        <v>0</v>
      </c>
      <c r="H645" t="b">
        <f>ISNUMBER(SEARCH("Caltex", A645))</f>
        <v>0</v>
      </c>
    </row>
    <row r="646" spans="1:8" x14ac:dyDescent="0.25">
      <c r="A646" t="s">
        <v>3376</v>
      </c>
      <c r="B646">
        <v>14.595008200000001</v>
      </c>
      <c r="C646">
        <v>103.4049445</v>
      </c>
      <c r="D646" t="b">
        <f>ISNUMBER(SEARCH("PT",A646))</f>
        <v>0</v>
      </c>
      <c r="E646" t="b">
        <f>ISNUMBER(SEARCH("PTT", A646))</f>
        <v>0</v>
      </c>
      <c r="F646" t="b">
        <f>ISNUMBER(SEARCH("Shell", A646))</f>
        <v>0</v>
      </c>
      <c r="G646" t="b">
        <f>ISNUMBER(SEARCH("Esso", A646))</f>
        <v>0</v>
      </c>
      <c r="H646" t="b">
        <f>ISNUMBER(SEARCH("Caltex", A646))</f>
        <v>0</v>
      </c>
    </row>
    <row r="647" spans="1:8" x14ac:dyDescent="0.25">
      <c r="A647" t="s">
        <v>3376</v>
      </c>
      <c r="B647">
        <v>14.649590399999999</v>
      </c>
      <c r="C647">
        <v>103.7773031</v>
      </c>
      <c r="D647" t="b">
        <f>ISNUMBER(SEARCH("PT",A647))</f>
        <v>0</v>
      </c>
      <c r="E647" t="b">
        <f>ISNUMBER(SEARCH("PTT", A647))</f>
        <v>0</v>
      </c>
      <c r="F647" t="b">
        <f>ISNUMBER(SEARCH("Shell", A647))</f>
        <v>0</v>
      </c>
      <c r="G647" t="b">
        <f>ISNUMBER(SEARCH("Esso", A647))</f>
        <v>0</v>
      </c>
      <c r="H647" t="b">
        <f>ISNUMBER(SEARCH("Caltex", A647))</f>
        <v>0</v>
      </c>
    </row>
    <row r="648" spans="1:8" x14ac:dyDescent="0.25">
      <c r="A648" t="s">
        <v>3376</v>
      </c>
      <c r="B648">
        <v>15.1550923</v>
      </c>
      <c r="C648">
        <v>105.2452598</v>
      </c>
      <c r="D648" t="b">
        <f>ISNUMBER(SEARCH("PT",A648))</f>
        <v>0</v>
      </c>
      <c r="E648" t="b">
        <f>ISNUMBER(SEARCH("PTT", A648))</f>
        <v>0</v>
      </c>
      <c r="F648" t="b">
        <f>ISNUMBER(SEARCH("Shell", A648))</f>
        <v>0</v>
      </c>
      <c r="G648" t="b">
        <f>ISNUMBER(SEARCH("Esso", A648))</f>
        <v>0</v>
      </c>
      <c r="H648" t="b">
        <f>ISNUMBER(SEARCH("Caltex", A648))</f>
        <v>0</v>
      </c>
    </row>
    <row r="649" spans="1:8" x14ac:dyDescent="0.25">
      <c r="A649" t="s">
        <v>3376</v>
      </c>
      <c r="B649">
        <v>15.7900434</v>
      </c>
      <c r="C649">
        <v>104.9931694</v>
      </c>
      <c r="D649" t="b">
        <f>ISNUMBER(SEARCH("PT",A649))</f>
        <v>0</v>
      </c>
      <c r="E649" t="b">
        <f>ISNUMBER(SEARCH("PTT", A649))</f>
        <v>0</v>
      </c>
      <c r="F649" t="b">
        <f>ISNUMBER(SEARCH("Shell", A649))</f>
        <v>0</v>
      </c>
      <c r="G649" t="b">
        <f>ISNUMBER(SEARCH("Esso", A649))</f>
        <v>0</v>
      </c>
      <c r="H649" t="b">
        <f>ISNUMBER(SEARCH("Caltex", A649))</f>
        <v>0</v>
      </c>
    </row>
    <row r="650" spans="1:8" x14ac:dyDescent="0.25">
      <c r="A650" t="s">
        <v>3376</v>
      </c>
      <c r="B650">
        <v>16.0381289</v>
      </c>
      <c r="C650">
        <v>105.217574</v>
      </c>
      <c r="D650" t="b">
        <f>ISNUMBER(SEARCH("PT",A650))</f>
        <v>0</v>
      </c>
      <c r="E650" t="b">
        <f>ISNUMBER(SEARCH("PTT", A650))</f>
        <v>0</v>
      </c>
      <c r="F650" t="b">
        <f>ISNUMBER(SEARCH("Shell", A650))</f>
        <v>0</v>
      </c>
      <c r="G650" t="b">
        <f>ISNUMBER(SEARCH("Esso", A650))</f>
        <v>0</v>
      </c>
      <c r="H650" t="b">
        <f>ISNUMBER(SEARCH("Caltex", A650))</f>
        <v>0</v>
      </c>
    </row>
    <row r="651" spans="1:8" x14ac:dyDescent="0.25">
      <c r="A651" t="s">
        <v>3376</v>
      </c>
      <c r="B651">
        <v>16.036463699999999</v>
      </c>
      <c r="C651">
        <v>104.6664133</v>
      </c>
      <c r="D651" t="b">
        <f>ISNUMBER(SEARCH("PT",A651))</f>
        <v>0</v>
      </c>
      <c r="E651" t="b">
        <f>ISNUMBER(SEARCH("PTT", A651))</f>
        <v>0</v>
      </c>
      <c r="F651" t="b">
        <f>ISNUMBER(SEARCH("Shell", A651))</f>
        <v>0</v>
      </c>
      <c r="G651" t="b">
        <f>ISNUMBER(SEARCH("Esso", A651))</f>
        <v>0</v>
      </c>
      <c r="H651" t="b">
        <f>ISNUMBER(SEARCH("Caltex", A651))</f>
        <v>0</v>
      </c>
    </row>
    <row r="652" spans="1:8" x14ac:dyDescent="0.25">
      <c r="A652" t="s">
        <v>3376</v>
      </c>
      <c r="B652">
        <v>16.729114899999999</v>
      </c>
      <c r="C652">
        <v>104.7490272</v>
      </c>
      <c r="D652" t="b">
        <f>ISNUMBER(SEARCH("PT",A652))</f>
        <v>0</v>
      </c>
      <c r="E652" t="b">
        <f>ISNUMBER(SEARCH("PTT", A652))</f>
        <v>0</v>
      </c>
      <c r="F652" t="b">
        <f>ISNUMBER(SEARCH("Shell", A652))</f>
        <v>0</v>
      </c>
      <c r="G652" t="b">
        <f>ISNUMBER(SEARCH("Esso", A652))</f>
        <v>0</v>
      </c>
      <c r="H652" t="b">
        <f>ISNUMBER(SEARCH("Caltex", A652))</f>
        <v>0</v>
      </c>
    </row>
    <row r="653" spans="1:8" x14ac:dyDescent="0.25">
      <c r="A653" t="s">
        <v>3376</v>
      </c>
      <c r="B653">
        <v>17.423286300000001</v>
      </c>
      <c r="C653">
        <v>104.7660522</v>
      </c>
      <c r="D653" t="b">
        <f>ISNUMBER(SEARCH("PT",A653))</f>
        <v>0</v>
      </c>
      <c r="E653" t="b">
        <f>ISNUMBER(SEARCH("PTT", A653))</f>
        <v>0</v>
      </c>
      <c r="F653" t="b">
        <f>ISNUMBER(SEARCH("Shell", A653))</f>
        <v>0</v>
      </c>
      <c r="G653" t="b">
        <f>ISNUMBER(SEARCH("Esso", A653))</f>
        <v>0</v>
      </c>
      <c r="H653" t="b">
        <f>ISNUMBER(SEARCH("Caltex", A653))</f>
        <v>0</v>
      </c>
    </row>
    <row r="654" spans="1:8" x14ac:dyDescent="0.25">
      <c r="A654" t="s">
        <v>3376</v>
      </c>
      <c r="B654">
        <v>17.767843599999999</v>
      </c>
      <c r="C654">
        <v>104.2792295</v>
      </c>
      <c r="D654" t="b">
        <f>ISNUMBER(SEARCH("PT",A654))</f>
        <v>0</v>
      </c>
      <c r="E654" t="b">
        <f>ISNUMBER(SEARCH("PTT", A654))</f>
        <v>0</v>
      </c>
      <c r="F654" t="b">
        <f>ISNUMBER(SEARCH("Shell", A654))</f>
        <v>0</v>
      </c>
      <c r="G654" t="b">
        <f>ISNUMBER(SEARCH("Esso", A654))</f>
        <v>0</v>
      </c>
      <c r="H654" t="b">
        <f>ISNUMBER(SEARCH("Caltex", A654))</f>
        <v>0</v>
      </c>
    </row>
    <row r="655" spans="1:8" x14ac:dyDescent="0.25">
      <c r="A655" t="s">
        <v>3376</v>
      </c>
      <c r="B655">
        <v>18.063293000000002</v>
      </c>
      <c r="C655">
        <v>102.2674221</v>
      </c>
      <c r="D655" t="b">
        <f>ISNUMBER(SEARCH("PT",A655))</f>
        <v>0</v>
      </c>
      <c r="E655" t="b">
        <f>ISNUMBER(SEARCH("PTT", A655))</f>
        <v>0</v>
      </c>
      <c r="F655" t="b">
        <f>ISNUMBER(SEARCH("Shell", A655))</f>
        <v>0</v>
      </c>
      <c r="G655" t="b">
        <f>ISNUMBER(SEARCH("Esso", A655))</f>
        <v>0</v>
      </c>
      <c r="H655" t="b">
        <f>ISNUMBER(SEARCH("Caltex", A655))</f>
        <v>0</v>
      </c>
    </row>
    <row r="656" spans="1:8" x14ac:dyDescent="0.25">
      <c r="A656" t="s">
        <v>3376</v>
      </c>
      <c r="B656">
        <v>13.190785999999999</v>
      </c>
      <c r="C656">
        <v>99.991111399999994</v>
      </c>
      <c r="D656" t="b">
        <f>ISNUMBER(SEARCH("PT",A656))</f>
        <v>0</v>
      </c>
      <c r="E656" t="b">
        <f>ISNUMBER(SEARCH("PTT", A656))</f>
        <v>0</v>
      </c>
      <c r="F656" t="b">
        <f>ISNUMBER(SEARCH("Shell", A656))</f>
        <v>0</v>
      </c>
      <c r="G656" t="b">
        <f>ISNUMBER(SEARCH("Esso", A656))</f>
        <v>0</v>
      </c>
      <c r="H656" t="b">
        <f>ISNUMBER(SEARCH("Caltex", A656))</f>
        <v>0</v>
      </c>
    </row>
    <row r="657" spans="1:8" x14ac:dyDescent="0.25">
      <c r="A657" t="s">
        <v>3376</v>
      </c>
      <c r="B657">
        <v>16.878961700000001</v>
      </c>
      <c r="C657">
        <v>104.7403499</v>
      </c>
      <c r="D657" t="b">
        <f>ISNUMBER(SEARCH("PT",A657))</f>
        <v>0</v>
      </c>
      <c r="E657" t="b">
        <f>ISNUMBER(SEARCH("PTT", A657))</f>
        <v>0</v>
      </c>
      <c r="F657" t="b">
        <f>ISNUMBER(SEARCH("Shell", A657))</f>
        <v>0</v>
      </c>
      <c r="G657" t="b">
        <f>ISNUMBER(SEARCH("Esso", A657))</f>
        <v>0</v>
      </c>
      <c r="H657" t="b">
        <f>ISNUMBER(SEARCH("Caltex", A657))</f>
        <v>0</v>
      </c>
    </row>
    <row r="658" spans="1:8" x14ac:dyDescent="0.25">
      <c r="A658" t="s">
        <v>3376</v>
      </c>
      <c r="B658">
        <v>13.289198000000001</v>
      </c>
      <c r="C658">
        <v>102.30236669999999</v>
      </c>
      <c r="D658" t="b">
        <f>ISNUMBER(SEARCH("PT",A658))</f>
        <v>0</v>
      </c>
      <c r="E658" t="b">
        <f>ISNUMBER(SEARCH("PTT", A658))</f>
        <v>0</v>
      </c>
      <c r="F658" t="b">
        <f>ISNUMBER(SEARCH("Shell", A658))</f>
        <v>0</v>
      </c>
      <c r="G658" t="b">
        <f>ISNUMBER(SEARCH("Esso", A658))</f>
        <v>0</v>
      </c>
      <c r="H658" t="b">
        <f>ISNUMBER(SEARCH("Caltex", A658))</f>
        <v>0</v>
      </c>
    </row>
    <row r="659" spans="1:8" x14ac:dyDescent="0.25">
      <c r="A659" t="s">
        <v>3376</v>
      </c>
      <c r="B659">
        <v>13.008232599999999</v>
      </c>
      <c r="C659">
        <v>100.0575927</v>
      </c>
      <c r="D659" t="b">
        <f>ISNUMBER(SEARCH("PT",A659))</f>
        <v>0</v>
      </c>
      <c r="E659" t="b">
        <f>ISNUMBER(SEARCH("PTT", A659))</f>
        <v>0</v>
      </c>
      <c r="F659" t="b">
        <f>ISNUMBER(SEARCH("Shell", A659))</f>
        <v>0</v>
      </c>
      <c r="G659" t="b">
        <f>ISNUMBER(SEARCH("Esso", A659))</f>
        <v>0</v>
      </c>
      <c r="H659" t="b">
        <f>ISNUMBER(SEARCH("Caltex", A659))</f>
        <v>0</v>
      </c>
    </row>
    <row r="660" spans="1:8" x14ac:dyDescent="0.25">
      <c r="A660" t="s">
        <v>3376</v>
      </c>
      <c r="B660">
        <v>10.399984</v>
      </c>
      <c r="C660">
        <v>99.200081900000001</v>
      </c>
      <c r="D660" t="b">
        <f>ISNUMBER(SEARCH("PT",A660))</f>
        <v>0</v>
      </c>
      <c r="E660" t="b">
        <f>ISNUMBER(SEARCH("PTT", A660))</f>
        <v>0</v>
      </c>
      <c r="F660" t="b">
        <f>ISNUMBER(SEARCH("Shell", A660))</f>
        <v>0</v>
      </c>
      <c r="G660" t="b">
        <f>ISNUMBER(SEARCH("Esso", A660))</f>
        <v>0</v>
      </c>
      <c r="H660" t="b">
        <f>ISNUMBER(SEARCH("Caltex", A660))</f>
        <v>0</v>
      </c>
    </row>
    <row r="661" spans="1:8" x14ac:dyDescent="0.25">
      <c r="A661" t="s">
        <v>3376</v>
      </c>
      <c r="B661">
        <v>14.755725</v>
      </c>
      <c r="C661">
        <v>104.4366807</v>
      </c>
      <c r="D661" t="b">
        <f>ISNUMBER(SEARCH("PT",A661))</f>
        <v>0</v>
      </c>
      <c r="E661" t="b">
        <f>ISNUMBER(SEARCH("PTT", A661))</f>
        <v>0</v>
      </c>
      <c r="F661" t="b">
        <f>ISNUMBER(SEARCH("Shell", A661))</f>
        <v>0</v>
      </c>
      <c r="G661" t="b">
        <f>ISNUMBER(SEARCH("Esso", A661))</f>
        <v>0</v>
      </c>
      <c r="H661" t="b">
        <f>ISNUMBER(SEARCH("Caltex", A661))</f>
        <v>0</v>
      </c>
    </row>
    <row r="662" spans="1:8" x14ac:dyDescent="0.25">
      <c r="A662" t="s">
        <v>3376</v>
      </c>
      <c r="B662">
        <v>13.577895</v>
      </c>
      <c r="C662">
        <v>100.30475819999999</v>
      </c>
      <c r="D662" t="b">
        <f>ISNUMBER(SEARCH("PT",A662))</f>
        <v>0</v>
      </c>
      <c r="E662" t="b">
        <f>ISNUMBER(SEARCH("PTT", A662))</f>
        <v>0</v>
      </c>
      <c r="F662" t="b">
        <f>ISNUMBER(SEARCH("Shell", A662))</f>
        <v>0</v>
      </c>
      <c r="G662" t="b">
        <f>ISNUMBER(SEARCH("Esso", A662))</f>
        <v>0</v>
      </c>
      <c r="H662" t="b">
        <f>ISNUMBER(SEARCH("Caltex", A662))</f>
        <v>0</v>
      </c>
    </row>
    <row r="663" spans="1:8" x14ac:dyDescent="0.25">
      <c r="A663" t="s">
        <v>3376</v>
      </c>
      <c r="B663">
        <v>13.6025896</v>
      </c>
      <c r="C663">
        <v>100.7045091</v>
      </c>
      <c r="D663" t="b">
        <f>ISNUMBER(SEARCH("PT",A663))</f>
        <v>0</v>
      </c>
      <c r="E663" t="b">
        <f>ISNUMBER(SEARCH("PTT", A663))</f>
        <v>0</v>
      </c>
      <c r="F663" t="b">
        <f>ISNUMBER(SEARCH("Shell", A663))</f>
        <v>0</v>
      </c>
      <c r="G663" t="b">
        <f>ISNUMBER(SEARCH("Esso", A663))</f>
        <v>0</v>
      </c>
      <c r="H663" t="b">
        <f>ISNUMBER(SEARCH("Caltex", A663))</f>
        <v>0</v>
      </c>
    </row>
    <row r="664" spans="1:8" x14ac:dyDescent="0.25">
      <c r="A664" t="s">
        <v>3376</v>
      </c>
      <c r="B664">
        <v>17.870054199999998</v>
      </c>
      <c r="C664">
        <v>102.56943630000001</v>
      </c>
      <c r="D664" t="b">
        <f>ISNUMBER(SEARCH("PT",A664))</f>
        <v>0</v>
      </c>
      <c r="E664" t="b">
        <f>ISNUMBER(SEARCH("PTT", A664))</f>
        <v>0</v>
      </c>
      <c r="F664" t="b">
        <f>ISNUMBER(SEARCH("Shell", A664))</f>
        <v>0</v>
      </c>
      <c r="G664" t="b">
        <f>ISNUMBER(SEARCH("Esso", A664))</f>
        <v>0</v>
      </c>
      <c r="H664" t="b">
        <f>ISNUMBER(SEARCH("Caltex", A664))</f>
        <v>0</v>
      </c>
    </row>
    <row r="665" spans="1:8" x14ac:dyDescent="0.25">
      <c r="A665" t="s">
        <v>3376</v>
      </c>
      <c r="B665">
        <v>12.5727952</v>
      </c>
      <c r="C665">
        <v>101.9157883</v>
      </c>
      <c r="D665" t="b">
        <f>ISNUMBER(SEARCH("PT",A665))</f>
        <v>0</v>
      </c>
      <c r="E665" t="b">
        <f>ISNUMBER(SEARCH("PTT", A665))</f>
        <v>0</v>
      </c>
      <c r="F665" t="b">
        <f>ISNUMBER(SEARCH("Shell", A665))</f>
        <v>0</v>
      </c>
      <c r="G665" t="b">
        <f>ISNUMBER(SEARCH("Esso", A665))</f>
        <v>0</v>
      </c>
      <c r="H665" t="b">
        <f>ISNUMBER(SEARCH("Caltex", A665))</f>
        <v>0</v>
      </c>
    </row>
    <row r="666" spans="1:8" x14ac:dyDescent="0.25">
      <c r="A666" t="s">
        <v>3376</v>
      </c>
      <c r="B666">
        <v>17.573098999999999</v>
      </c>
      <c r="C666">
        <v>104.5972563</v>
      </c>
      <c r="D666" t="b">
        <f>ISNUMBER(SEARCH("PT",A666))</f>
        <v>0</v>
      </c>
      <c r="E666" t="b">
        <f>ISNUMBER(SEARCH("PTT", A666))</f>
        <v>0</v>
      </c>
      <c r="F666" t="b">
        <f>ISNUMBER(SEARCH("Shell", A666))</f>
        <v>0</v>
      </c>
      <c r="G666" t="b">
        <f>ISNUMBER(SEARCH("Esso", A666))</f>
        <v>0</v>
      </c>
      <c r="H666" t="b">
        <f>ISNUMBER(SEARCH("Caltex", A666))</f>
        <v>0</v>
      </c>
    </row>
    <row r="667" spans="1:8" x14ac:dyDescent="0.25">
      <c r="A667" t="s">
        <v>3376</v>
      </c>
      <c r="B667">
        <v>10.6650101</v>
      </c>
      <c r="C667">
        <v>99.184274900000005</v>
      </c>
      <c r="D667" t="b">
        <f>ISNUMBER(SEARCH("PT",A667))</f>
        <v>0</v>
      </c>
      <c r="E667" t="b">
        <f>ISNUMBER(SEARCH("PTT", A667))</f>
        <v>0</v>
      </c>
      <c r="F667" t="b">
        <f>ISNUMBER(SEARCH("Shell", A667))</f>
        <v>0</v>
      </c>
      <c r="G667" t="b">
        <f>ISNUMBER(SEARCH("Esso", A667))</f>
        <v>0</v>
      </c>
      <c r="H667" t="b">
        <f>ISNUMBER(SEARCH("Caltex", A667))</f>
        <v>0</v>
      </c>
    </row>
    <row r="668" spans="1:8" x14ac:dyDescent="0.25">
      <c r="A668" t="s">
        <v>3376</v>
      </c>
      <c r="B668">
        <v>13.220852000000001</v>
      </c>
      <c r="C668">
        <v>100.96186710000001</v>
      </c>
      <c r="D668" t="b">
        <f>ISNUMBER(SEARCH("PT",A668))</f>
        <v>0</v>
      </c>
      <c r="E668" t="b">
        <f>ISNUMBER(SEARCH("PTT", A668))</f>
        <v>0</v>
      </c>
      <c r="F668" t="b">
        <f>ISNUMBER(SEARCH("Shell", A668))</f>
        <v>0</v>
      </c>
      <c r="G668" t="b">
        <f>ISNUMBER(SEARCH("Esso", A668))</f>
        <v>0</v>
      </c>
      <c r="H668" t="b">
        <f>ISNUMBER(SEARCH("Caltex", A668))</f>
        <v>0</v>
      </c>
    </row>
    <row r="669" spans="1:8" x14ac:dyDescent="0.25">
      <c r="A669" t="s">
        <v>3376</v>
      </c>
      <c r="B669">
        <v>12.572782399999999</v>
      </c>
      <c r="C669">
        <v>101.9161259</v>
      </c>
      <c r="D669" t="b">
        <f>ISNUMBER(SEARCH("PT",A669))</f>
        <v>0</v>
      </c>
      <c r="E669" t="b">
        <f>ISNUMBER(SEARCH("PTT", A669))</f>
        <v>0</v>
      </c>
      <c r="F669" t="b">
        <f>ISNUMBER(SEARCH("Shell", A669))</f>
        <v>0</v>
      </c>
      <c r="G669" t="b">
        <f>ISNUMBER(SEARCH("Esso", A669))</f>
        <v>0</v>
      </c>
      <c r="H669" t="b">
        <f>ISNUMBER(SEARCH("Caltex", A669))</f>
        <v>0</v>
      </c>
    </row>
    <row r="670" spans="1:8" x14ac:dyDescent="0.25">
      <c r="A670" t="s">
        <v>3376</v>
      </c>
      <c r="B670">
        <v>16.092575799999999</v>
      </c>
      <c r="C670">
        <v>105.0448054</v>
      </c>
      <c r="D670" t="b">
        <f>ISNUMBER(SEARCH("PT",A670))</f>
        <v>0</v>
      </c>
      <c r="E670" t="b">
        <f>ISNUMBER(SEARCH("PTT", A670))</f>
        <v>0</v>
      </c>
      <c r="F670" t="b">
        <f>ISNUMBER(SEARCH("Shell", A670))</f>
        <v>0</v>
      </c>
      <c r="G670" t="b">
        <f>ISNUMBER(SEARCH("Esso", A670))</f>
        <v>0</v>
      </c>
      <c r="H670" t="b">
        <f>ISNUMBER(SEARCH("Caltex", A670))</f>
        <v>0</v>
      </c>
    </row>
    <row r="671" spans="1:8" x14ac:dyDescent="0.25">
      <c r="A671" t="s">
        <v>3376</v>
      </c>
      <c r="B671">
        <v>6.8494237</v>
      </c>
      <c r="C671">
        <v>101.25666390000001</v>
      </c>
      <c r="D671" t="b">
        <f>ISNUMBER(SEARCH("PT",A671))</f>
        <v>0</v>
      </c>
      <c r="E671" t="b">
        <f>ISNUMBER(SEARCH("PTT", A671))</f>
        <v>0</v>
      </c>
      <c r="F671" t="b">
        <f>ISNUMBER(SEARCH("Shell", A671))</f>
        <v>0</v>
      </c>
      <c r="G671" t="b">
        <f>ISNUMBER(SEARCH("Esso", A671))</f>
        <v>0</v>
      </c>
      <c r="H671" t="b">
        <f>ISNUMBER(SEARCH("Caltex", A671))</f>
        <v>0</v>
      </c>
    </row>
    <row r="672" spans="1:8" x14ac:dyDescent="0.25">
      <c r="A672" t="s">
        <v>3376</v>
      </c>
      <c r="B672">
        <v>12.700509800000001</v>
      </c>
      <c r="C672">
        <v>101.7962254</v>
      </c>
      <c r="D672" t="b">
        <f>ISNUMBER(SEARCH("PT",A672))</f>
        <v>0</v>
      </c>
      <c r="E672" t="b">
        <f>ISNUMBER(SEARCH("PTT", A672))</f>
        <v>0</v>
      </c>
      <c r="F672" t="b">
        <f>ISNUMBER(SEARCH("Shell", A672))</f>
        <v>0</v>
      </c>
      <c r="G672" t="b">
        <f>ISNUMBER(SEARCH("Esso", A672))</f>
        <v>0</v>
      </c>
      <c r="H672" t="b">
        <f>ISNUMBER(SEARCH("Caltex", A672))</f>
        <v>0</v>
      </c>
    </row>
    <row r="673" spans="1:8" x14ac:dyDescent="0.25">
      <c r="A673" t="s">
        <v>3376</v>
      </c>
      <c r="B673">
        <v>13.5101838</v>
      </c>
      <c r="C673">
        <v>100.80929639999999</v>
      </c>
      <c r="D673" t="b">
        <f>ISNUMBER(SEARCH("PT",A673))</f>
        <v>0</v>
      </c>
      <c r="E673" t="b">
        <f>ISNUMBER(SEARCH("PTT", A673))</f>
        <v>0</v>
      </c>
      <c r="F673" t="b">
        <f>ISNUMBER(SEARCH("Shell", A673))</f>
        <v>0</v>
      </c>
      <c r="G673" t="b">
        <f>ISNUMBER(SEARCH("Esso", A673))</f>
        <v>0</v>
      </c>
      <c r="H673" t="b">
        <f>ISNUMBER(SEARCH("Caltex", A673))</f>
        <v>0</v>
      </c>
    </row>
    <row r="674" spans="1:8" x14ac:dyDescent="0.25">
      <c r="A674" t="s">
        <v>3376</v>
      </c>
      <c r="B674">
        <v>12.989202000000001</v>
      </c>
      <c r="C674">
        <v>100.92492439999999</v>
      </c>
      <c r="D674" t="b">
        <f>ISNUMBER(SEARCH("PT",A674))</f>
        <v>0</v>
      </c>
      <c r="E674" t="b">
        <f>ISNUMBER(SEARCH("PTT", A674))</f>
        <v>0</v>
      </c>
      <c r="F674" t="b">
        <f>ISNUMBER(SEARCH("Shell", A674))</f>
        <v>0</v>
      </c>
      <c r="G674" t="b">
        <f>ISNUMBER(SEARCH("Esso", A674))</f>
        <v>0</v>
      </c>
      <c r="H674" t="b">
        <f>ISNUMBER(SEARCH("Caltex", A674))</f>
        <v>0</v>
      </c>
    </row>
    <row r="675" spans="1:8" x14ac:dyDescent="0.25">
      <c r="A675" t="s">
        <v>3376</v>
      </c>
      <c r="B675">
        <v>12.691617000000001</v>
      </c>
      <c r="C675">
        <v>101.2032861</v>
      </c>
      <c r="D675" t="b">
        <f>ISNUMBER(SEARCH("PT",A675))</f>
        <v>0</v>
      </c>
      <c r="E675" t="b">
        <f>ISNUMBER(SEARCH("PTT", A675))</f>
        <v>0</v>
      </c>
      <c r="F675" t="b">
        <f>ISNUMBER(SEARCH("Shell", A675))</f>
        <v>0</v>
      </c>
      <c r="G675" t="b">
        <f>ISNUMBER(SEARCH("Esso", A675))</f>
        <v>0</v>
      </c>
      <c r="H675" t="b">
        <f>ISNUMBER(SEARCH("Caltex", A675))</f>
        <v>0</v>
      </c>
    </row>
    <row r="676" spans="1:8" x14ac:dyDescent="0.25">
      <c r="A676" t="s">
        <v>3376</v>
      </c>
      <c r="B676">
        <v>12.654623300000001</v>
      </c>
      <c r="C676">
        <v>101.3340427</v>
      </c>
      <c r="D676" t="b">
        <f>ISNUMBER(SEARCH("PT",A676))</f>
        <v>0</v>
      </c>
      <c r="E676" t="b">
        <f>ISNUMBER(SEARCH("PTT", A676))</f>
        <v>0</v>
      </c>
      <c r="F676" t="b">
        <f>ISNUMBER(SEARCH("Shell", A676))</f>
        <v>0</v>
      </c>
      <c r="G676" t="b">
        <f>ISNUMBER(SEARCH("Esso", A676))</f>
        <v>0</v>
      </c>
      <c r="H676" t="b">
        <f>ISNUMBER(SEARCH("Caltex", A676))</f>
        <v>0</v>
      </c>
    </row>
    <row r="677" spans="1:8" x14ac:dyDescent="0.25">
      <c r="A677" t="s">
        <v>3376</v>
      </c>
      <c r="B677">
        <v>12.464891</v>
      </c>
      <c r="C677">
        <v>102.212892</v>
      </c>
      <c r="D677" t="b">
        <f>ISNUMBER(SEARCH("PT",A677))</f>
        <v>0</v>
      </c>
      <c r="E677" t="b">
        <f>ISNUMBER(SEARCH("PTT", A677))</f>
        <v>0</v>
      </c>
      <c r="F677" t="b">
        <f>ISNUMBER(SEARCH("Shell", A677))</f>
        <v>0</v>
      </c>
      <c r="G677" t="b">
        <f>ISNUMBER(SEARCH("Esso", A677))</f>
        <v>0</v>
      </c>
      <c r="H677" t="b">
        <f>ISNUMBER(SEARCH("Caltex", A677))</f>
        <v>0</v>
      </c>
    </row>
    <row r="678" spans="1:8" x14ac:dyDescent="0.25">
      <c r="A678" t="s">
        <v>3376</v>
      </c>
      <c r="B678">
        <v>6.8037017999999998</v>
      </c>
      <c r="C678">
        <v>101.1333041</v>
      </c>
      <c r="D678" t="b">
        <f>ISNUMBER(SEARCH("PT",A678))</f>
        <v>0</v>
      </c>
      <c r="E678" t="b">
        <f>ISNUMBER(SEARCH("PTT", A678))</f>
        <v>0</v>
      </c>
      <c r="F678" t="b">
        <f>ISNUMBER(SEARCH("Shell", A678))</f>
        <v>0</v>
      </c>
      <c r="G678" t="b">
        <f>ISNUMBER(SEARCH("Esso", A678))</f>
        <v>0</v>
      </c>
      <c r="H678" t="b">
        <f>ISNUMBER(SEARCH("Caltex", A678))</f>
        <v>0</v>
      </c>
    </row>
    <row r="679" spans="1:8" x14ac:dyDescent="0.25">
      <c r="A679" t="s">
        <v>3376</v>
      </c>
      <c r="B679">
        <v>17.875531800000001</v>
      </c>
      <c r="C679">
        <v>102.74207130000001</v>
      </c>
      <c r="D679" t="b">
        <f>ISNUMBER(SEARCH("PT",A679))</f>
        <v>0</v>
      </c>
      <c r="E679" t="b">
        <f>ISNUMBER(SEARCH("PTT", A679))</f>
        <v>0</v>
      </c>
      <c r="F679" t="b">
        <f>ISNUMBER(SEARCH("Shell", A679))</f>
        <v>0</v>
      </c>
      <c r="G679" t="b">
        <f>ISNUMBER(SEARCH("Esso", A679))</f>
        <v>0</v>
      </c>
      <c r="H679" t="b">
        <f>ISNUMBER(SEARCH("Caltex", A679))</f>
        <v>0</v>
      </c>
    </row>
    <row r="680" spans="1:8" x14ac:dyDescent="0.25">
      <c r="A680" t="s">
        <v>3376</v>
      </c>
      <c r="B680">
        <v>17.780075400000001</v>
      </c>
      <c r="C680">
        <v>104.2427204</v>
      </c>
      <c r="D680" t="b">
        <f>ISNUMBER(SEARCH("PT",A680))</f>
        <v>0</v>
      </c>
      <c r="E680" t="b">
        <f>ISNUMBER(SEARCH("PTT", A680))</f>
        <v>0</v>
      </c>
      <c r="F680" t="b">
        <f>ISNUMBER(SEARCH("Shell", A680))</f>
        <v>0</v>
      </c>
      <c r="G680" t="b">
        <f>ISNUMBER(SEARCH("Esso", A680))</f>
        <v>0</v>
      </c>
      <c r="H680" t="b">
        <f>ISNUMBER(SEARCH("Caltex", A680))</f>
        <v>0</v>
      </c>
    </row>
    <row r="681" spans="1:8" x14ac:dyDescent="0.25">
      <c r="A681" t="s">
        <v>3376</v>
      </c>
      <c r="B681">
        <v>7.1509938999999996</v>
      </c>
      <c r="C681">
        <v>100.5981417</v>
      </c>
      <c r="D681" t="b">
        <f>ISNUMBER(SEARCH("PT",A681))</f>
        <v>0</v>
      </c>
      <c r="E681" t="b">
        <f>ISNUMBER(SEARCH("PTT", A681))</f>
        <v>0</v>
      </c>
      <c r="F681" t="b">
        <f>ISNUMBER(SEARCH("Shell", A681))</f>
        <v>0</v>
      </c>
      <c r="G681" t="b">
        <f>ISNUMBER(SEARCH("Esso", A681))</f>
        <v>0</v>
      </c>
      <c r="H681" t="b">
        <f>ISNUMBER(SEARCH("Caltex", A681))</f>
        <v>0</v>
      </c>
    </row>
    <row r="682" spans="1:8" x14ac:dyDescent="0.25">
      <c r="A682" t="s">
        <v>3376</v>
      </c>
      <c r="B682">
        <v>13.50525</v>
      </c>
      <c r="C682">
        <v>100.97799999999999</v>
      </c>
      <c r="D682" t="b">
        <f>ISNUMBER(SEARCH("PT",A682))</f>
        <v>0</v>
      </c>
      <c r="E682" t="b">
        <f>ISNUMBER(SEARCH("PTT", A682))</f>
        <v>0</v>
      </c>
      <c r="F682" t="b">
        <f>ISNUMBER(SEARCH("Shell", A682))</f>
        <v>0</v>
      </c>
      <c r="G682" t="b">
        <f>ISNUMBER(SEARCH("Esso", A682))</f>
        <v>0</v>
      </c>
      <c r="H682" t="b">
        <f>ISNUMBER(SEARCH("Caltex", A682))</f>
        <v>0</v>
      </c>
    </row>
    <row r="683" spans="1:8" x14ac:dyDescent="0.25">
      <c r="A683" t="s">
        <v>3376</v>
      </c>
      <c r="B683">
        <v>13.44778</v>
      </c>
      <c r="C683">
        <v>100.99954</v>
      </c>
      <c r="D683" t="b">
        <f>ISNUMBER(SEARCH("PT",A683))</f>
        <v>0</v>
      </c>
      <c r="E683" t="b">
        <f>ISNUMBER(SEARCH("PTT", A683))</f>
        <v>0</v>
      </c>
      <c r="F683" t="b">
        <f>ISNUMBER(SEARCH("Shell", A683))</f>
        <v>0</v>
      </c>
      <c r="G683" t="b">
        <f>ISNUMBER(SEARCH("Esso", A683))</f>
        <v>0</v>
      </c>
      <c r="H683" t="b">
        <f>ISNUMBER(SEARCH("Caltex", A683))</f>
        <v>0</v>
      </c>
    </row>
    <row r="684" spans="1:8" x14ac:dyDescent="0.25">
      <c r="A684" t="s">
        <v>3376</v>
      </c>
      <c r="B684">
        <v>12.464741099999999</v>
      </c>
      <c r="C684">
        <v>102.2129422</v>
      </c>
      <c r="D684" t="b">
        <f>ISNUMBER(SEARCH("PT",A684))</f>
        <v>0</v>
      </c>
      <c r="E684" t="b">
        <f>ISNUMBER(SEARCH("PTT", A684))</f>
        <v>0</v>
      </c>
      <c r="F684" t="b">
        <f>ISNUMBER(SEARCH("Shell", A684))</f>
        <v>0</v>
      </c>
      <c r="G684" t="b">
        <f>ISNUMBER(SEARCH("Esso", A684))</f>
        <v>0</v>
      </c>
      <c r="H684" t="b">
        <f>ISNUMBER(SEARCH("Caltex", A684))</f>
        <v>0</v>
      </c>
    </row>
    <row r="685" spans="1:8" x14ac:dyDescent="0.25">
      <c r="A685" t="s">
        <v>3376</v>
      </c>
      <c r="B685">
        <v>9.1875779000000009</v>
      </c>
      <c r="C685">
        <v>99.139285900000004</v>
      </c>
      <c r="D685" t="b">
        <f>ISNUMBER(SEARCH("PT",A685))</f>
        <v>0</v>
      </c>
      <c r="E685" t="b">
        <f>ISNUMBER(SEARCH("PTT", A685))</f>
        <v>0</v>
      </c>
      <c r="F685" t="b">
        <f>ISNUMBER(SEARCH("Shell", A685))</f>
        <v>0</v>
      </c>
      <c r="G685" t="b">
        <f>ISNUMBER(SEARCH("Esso", A685))</f>
        <v>0</v>
      </c>
      <c r="H685" t="b">
        <f>ISNUMBER(SEARCH("Caltex", A685))</f>
        <v>0</v>
      </c>
    </row>
    <row r="686" spans="1:8" x14ac:dyDescent="0.25">
      <c r="A686" t="s">
        <v>3376</v>
      </c>
      <c r="B686">
        <v>12.378645199999999</v>
      </c>
      <c r="C686">
        <v>102.3784003</v>
      </c>
      <c r="D686" t="b">
        <f>ISNUMBER(SEARCH("PT",A686))</f>
        <v>0</v>
      </c>
      <c r="E686" t="b">
        <f>ISNUMBER(SEARCH("PTT", A686))</f>
        <v>0</v>
      </c>
      <c r="F686" t="b">
        <f>ISNUMBER(SEARCH("Shell", A686))</f>
        <v>0</v>
      </c>
      <c r="G686" t="b">
        <f>ISNUMBER(SEARCH("Esso", A686))</f>
        <v>0</v>
      </c>
      <c r="H686" t="b">
        <f>ISNUMBER(SEARCH("Caltex", A686))</f>
        <v>0</v>
      </c>
    </row>
    <row r="687" spans="1:8" x14ac:dyDescent="0.25">
      <c r="A687" t="s">
        <v>3376</v>
      </c>
      <c r="B687">
        <v>14.687099999999999</v>
      </c>
      <c r="C687">
        <v>104.37782</v>
      </c>
      <c r="D687" t="b">
        <f>ISNUMBER(SEARCH("PT",A687))</f>
        <v>0</v>
      </c>
      <c r="E687" t="b">
        <f>ISNUMBER(SEARCH("PTT", A687))</f>
        <v>0</v>
      </c>
      <c r="F687" t="b">
        <f>ISNUMBER(SEARCH("Shell", A687))</f>
        <v>0</v>
      </c>
      <c r="G687" t="b">
        <f>ISNUMBER(SEARCH("Esso", A687))</f>
        <v>0</v>
      </c>
      <c r="H687" t="b">
        <f>ISNUMBER(SEARCH("Caltex", A687))</f>
        <v>0</v>
      </c>
    </row>
    <row r="688" spans="1:8" x14ac:dyDescent="0.25">
      <c r="A688" t="s">
        <v>3376</v>
      </c>
      <c r="B688">
        <v>13.191280000000001</v>
      </c>
      <c r="C688">
        <v>100.99985</v>
      </c>
      <c r="D688" t="b">
        <f>ISNUMBER(SEARCH("PT",A688))</f>
        <v>0</v>
      </c>
      <c r="E688" t="b">
        <f>ISNUMBER(SEARCH("PTT", A688))</f>
        <v>0</v>
      </c>
      <c r="F688" t="b">
        <f>ISNUMBER(SEARCH("Shell", A688))</f>
        <v>0</v>
      </c>
      <c r="G688" t="b">
        <f>ISNUMBER(SEARCH("Esso", A688))</f>
        <v>0</v>
      </c>
      <c r="H688" t="b">
        <f>ISNUMBER(SEARCH("Caltex", A688))</f>
        <v>0</v>
      </c>
    </row>
    <row r="689" spans="1:8" x14ac:dyDescent="0.25">
      <c r="A689" t="s">
        <v>3376</v>
      </c>
      <c r="B689">
        <v>12.71856</v>
      </c>
      <c r="C689">
        <v>101.04148000000001</v>
      </c>
      <c r="D689" t="b">
        <f>ISNUMBER(SEARCH("PT",A689))</f>
        <v>0</v>
      </c>
      <c r="E689" t="b">
        <f>ISNUMBER(SEARCH("PTT", A689))</f>
        <v>0</v>
      </c>
      <c r="F689" t="b">
        <f>ISNUMBER(SEARCH("Shell", A689))</f>
        <v>0</v>
      </c>
      <c r="G689" t="b">
        <f>ISNUMBER(SEARCH("Esso", A689))</f>
        <v>0</v>
      </c>
      <c r="H689" t="b">
        <f>ISNUMBER(SEARCH("Caltex", A689))</f>
        <v>0</v>
      </c>
    </row>
    <row r="690" spans="1:8" x14ac:dyDescent="0.25">
      <c r="A690" t="s">
        <v>3376</v>
      </c>
      <c r="B690">
        <v>13.4198807</v>
      </c>
      <c r="C690">
        <v>100.0319131</v>
      </c>
      <c r="D690" t="b">
        <f>ISNUMBER(SEARCH("PT",A690))</f>
        <v>0</v>
      </c>
      <c r="E690" t="b">
        <f>ISNUMBER(SEARCH("PTT", A690))</f>
        <v>0</v>
      </c>
      <c r="F690" t="b">
        <f>ISNUMBER(SEARCH("Shell", A690))</f>
        <v>0</v>
      </c>
      <c r="G690" t="b">
        <f>ISNUMBER(SEARCH("Esso", A690))</f>
        <v>0</v>
      </c>
      <c r="H690" t="b">
        <f>ISNUMBER(SEARCH("Caltex", A690))</f>
        <v>0</v>
      </c>
    </row>
    <row r="691" spans="1:8" x14ac:dyDescent="0.25">
      <c r="A691" t="s">
        <v>3376</v>
      </c>
      <c r="B691">
        <v>9.2257767000000008</v>
      </c>
      <c r="C691">
        <v>99.858163200000007</v>
      </c>
      <c r="D691" t="b">
        <f>ISNUMBER(SEARCH("PT",A691))</f>
        <v>0</v>
      </c>
      <c r="E691" t="b">
        <f>ISNUMBER(SEARCH("PTT", A691))</f>
        <v>0</v>
      </c>
      <c r="F691" t="b">
        <f>ISNUMBER(SEARCH("Shell", A691))</f>
        <v>0</v>
      </c>
      <c r="G691" t="b">
        <f>ISNUMBER(SEARCH("Esso", A691))</f>
        <v>0</v>
      </c>
      <c r="H691" t="b">
        <f>ISNUMBER(SEARCH("Caltex", A691))</f>
        <v>0</v>
      </c>
    </row>
    <row r="692" spans="1:8" x14ac:dyDescent="0.25">
      <c r="A692" t="s">
        <v>3376</v>
      </c>
      <c r="B692">
        <v>13.146081000000001</v>
      </c>
      <c r="C692">
        <v>100.91624400000001</v>
      </c>
      <c r="D692" t="b">
        <f>ISNUMBER(SEARCH("PT",A692))</f>
        <v>0</v>
      </c>
      <c r="E692" t="b">
        <f>ISNUMBER(SEARCH("PTT", A692))</f>
        <v>0</v>
      </c>
      <c r="F692" t="b">
        <f>ISNUMBER(SEARCH("Shell", A692))</f>
        <v>0</v>
      </c>
      <c r="G692" t="b">
        <f>ISNUMBER(SEARCH("Esso", A692))</f>
        <v>0</v>
      </c>
      <c r="H692" t="b">
        <f>ISNUMBER(SEARCH("Caltex", A692))</f>
        <v>0</v>
      </c>
    </row>
    <row r="693" spans="1:8" x14ac:dyDescent="0.25">
      <c r="A693" t="s">
        <v>3376</v>
      </c>
      <c r="B693">
        <v>17.730743100000002</v>
      </c>
      <c r="C693">
        <v>104.00134610000001</v>
      </c>
      <c r="D693" t="b">
        <f>ISNUMBER(SEARCH("PT",A693))</f>
        <v>0</v>
      </c>
      <c r="E693" t="b">
        <f>ISNUMBER(SEARCH("PTT", A693))</f>
        <v>0</v>
      </c>
      <c r="F693" t="b">
        <f>ISNUMBER(SEARCH("Shell", A693))</f>
        <v>0</v>
      </c>
      <c r="G693" t="b">
        <f>ISNUMBER(SEARCH("Esso", A693))</f>
        <v>0</v>
      </c>
      <c r="H693" t="b">
        <f>ISNUMBER(SEARCH("Caltex", A693))</f>
        <v>0</v>
      </c>
    </row>
    <row r="694" spans="1:8" x14ac:dyDescent="0.25">
      <c r="A694" t="s">
        <v>3376</v>
      </c>
      <c r="B694">
        <v>12.688223300000001</v>
      </c>
      <c r="C694">
        <v>101.1650568</v>
      </c>
      <c r="D694" t="b">
        <f>ISNUMBER(SEARCH("PT",A694))</f>
        <v>0</v>
      </c>
      <c r="E694" t="b">
        <f>ISNUMBER(SEARCH("PTT", A694))</f>
        <v>0</v>
      </c>
      <c r="F694" t="b">
        <f>ISNUMBER(SEARCH("Shell", A694))</f>
        <v>0</v>
      </c>
      <c r="G694" t="b">
        <f>ISNUMBER(SEARCH("Esso", A694))</f>
        <v>0</v>
      </c>
      <c r="H694" t="b">
        <f>ISNUMBER(SEARCH("Caltex", A694))</f>
        <v>0</v>
      </c>
    </row>
    <row r="695" spans="1:8" x14ac:dyDescent="0.25">
      <c r="A695" t="s">
        <v>3376</v>
      </c>
      <c r="B695">
        <v>13.2968966</v>
      </c>
      <c r="C695">
        <v>100.92123460000001</v>
      </c>
      <c r="D695" t="b">
        <f>ISNUMBER(SEARCH("PT",A695))</f>
        <v>0</v>
      </c>
      <c r="E695" t="b">
        <f>ISNUMBER(SEARCH("PTT", A695))</f>
        <v>0</v>
      </c>
      <c r="F695" t="b">
        <f>ISNUMBER(SEARCH("Shell", A695))</f>
        <v>0</v>
      </c>
      <c r="G695" t="b">
        <f>ISNUMBER(SEARCH("Esso", A695))</f>
        <v>0</v>
      </c>
      <c r="H695" t="b">
        <f>ISNUMBER(SEARCH("Caltex", A695))</f>
        <v>0</v>
      </c>
    </row>
    <row r="696" spans="1:8" x14ac:dyDescent="0.25">
      <c r="A696" t="s">
        <v>3376</v>
      </c>
      <c r="B696">
        <v>17.956954</v>
      </c>
      <c r="C696">
        <v>104.214215</v>
      </c>
      <c r="D696" t="b">
        <f>ISNUMBER(SEARCH("PT",A696))</f>
        <v>0</v>
      </c>
      <c r="E696" t="b">
        <f>ISNUMBER(SEARCH("PTT", A696))</f>
        <v>0</v>
      </c>
      <c r="F696" t="b">
        <f>ISNUMBER(SEARCH("Shell", A696))</f>
        <v>0</v>
      </c>
      <c r="G696" t="b">
        <f>ISNUMBER(SEARCH("Esso", A696))</f>
        <v>0</v>
      </c>
      <c r="H696" t="b">
        <f>ISNUMBER(SEARCH("Caltex", A696))</f>
        <v>0</v>
      </c>
    </row>
    <row r="697" spans="1:8" x14ac:dyDescent="0.25">
      <c r="A697" t="s">
        <v>3376</v>
      </c>
      <c r="B697">
        <v>13.5607068</v>
      </c>
      <c r="C697">
        <v>100.29358929999999</v>
      </c>
      <c r="D697" t="b">
        <f>ISNUMBER(SEARCH("PT",A697))</f>
        <v>0</v>
      </c>
      <c r="E697" t="b">
        <f>ISNUMBER(SEARCH("PTT", A697))</f>
        <v>0</v>
      </c>
      <c r="F697" t="b">
        <f>ISNUMBER(SEARCH("Shell", A697))</f>
        <v>0</v>
      </c>
      <c r="G697" t="b">
        <f>ISNUMBER(SEARCH("Esso", A697))</f>
        <v>0</v>
      </c>
      <c r="H697" t="b">
        <f>ISNUMBER(SEARCH("Caltex", A697))</f>
        <v>0</v>
      </c>
    </row>
    <row r="698" spans="1:8" x14ac:dyDescent="0.25">
      <c r="A698" t="s">
        <v>3376</v>
      </c>
      <c r="B698">
        <v>16.0411331</v>
      </c>
      <c r="C698">
        <v>105.1970559</v>
      </c>
      <c r="D698" t="b">
        <f>ISNUMBER(SEARCH("PT",A698))</f>
        <v>0</v>
      </c>
      <c r="E698" t="b">
        <f>ISNUMBER(SEARCH("PTT", A698))</f>
        <v>0</v>
      </c>
      <c r="F698" t="b">
        <f>ISNUMBER(SEARCH("Shell", A698))</f>
        <v>0</v>
      </c>
      <c r="G698" t="b">
        <f>ISNUMBER(SEARCH("Esso", A698))</f>
        <v>0</v>
      </c>
      <c r="H698" t="b">
        <f>ISNUMBER(SEARCH("Caltex", A698))</f>
        <v>0</v>
      </c>
    </row>
    <row r="699" spans="1:8" x14ac:dyDescent="0.25">
      <c r="A699" t="s">
        <v>3376</v>
      </c>
      <c r="B699">
        <v>12.6714717</v>
      </c>
      <c r="C699">
        <v>101.04561390000001</v>
      </c>
      <c r="D699" t="b">
        <f>ISNUMBER(SEARCH("PT",A699))</f>
        <v>0</v>
      </c>
      <c r="E699" t="b">
        <f>ISNUMBER(SEARCH("PTT", A699))</f>
        <v>0</v>
      </c>
      <c r="F699" t="b">
        <f>ISNUMBER(SEARCH("Shell", A699))</f>
        <v>0</v>
      </c>
      <c r="G699" t="b">
        <f>ISNUMBER(SEARCH("Esso", A699))</f>
        <v>0</v>
      </c>
      <c r="H699" t="b">
        <f>ISNUMBER(SEARCH("Caltex", A699))</f>
        <v>0</v>
      </c>
    </row>
    <row r="700" spans="1:8" x14ac:dyDescent="0.25">
      <c r="A700" t="s">
        <v>3376</v>
      </c>
      <c r="B700">
        <v>13.003967400000001</v>
      </c>
      <c r="C700">
        <v>102.4598945</v>
      </c>
      <c r="D700" t="b">
        <f>ISNUMBER(SEARCH("PT",A700))</f>
        <v>0</v>
      </c>
      <c r="E700" t="b">
        <f>ISNUMBER(SEARCH("PTT", A700))</f>
        <v>0</v>
      </c>
      <c r="F700" t="b">
        <f>ISNUMBER(SEARCH("Shell", A700))</f>
        <v>0</v>
      </c>
      <c r="G700" t="b">
        <f>ISNUMBER(SEARCH("Esso", A700))</f>
        <v>0</v>
      </c>
      <c r="H700" t="b">
        <f>ISNUMBER(SEARCH("Caltex", A700))</f>
        <v>0</v>
      </c>
    </row>
    <row r="701" spans="1:8" x14ac:dyDescent="0.25">
      <c r="A701" t="s">
        <v>3376</v>
      </c>
      <c r="B701">
        <v>6.5925513000000002</v>
      </c>
      <c r="C701">
        <v>99.960620199999994</v>
      </c>
      <c r="D701" t="b">
        <f>ISNUMBER(SEARCH("PT",A701))</f>
        <v>0</v>
      </c>
      <c r="E701" t="b">
        <f>ISNUMBER(SEARCH("PTT", A701))</f>
        <v>0</v>
      </c>
      <c r="F701" t="b">
        <f>ISNUMBER(SEARCH("Shell", A701))</f>
        <v>0</v>
      </c>
      <c r="G701" t="b">
        <f>ISNUMBER(SEARCH("Esso", A701))</f>
        <v>0</v>
      </c>
      <c r="H701" t="b">
        <f>ISNUMBER(SEARCH("Caltex", A701))</f>
        <v>0</v>
      </c>
    </row>
    <row r="702" spans="1:8" x14ac:dyDescent="0.25">
      <c r="A702" t="s">
        <v>3376</v>
      </c>
      <c r="B702">
        <v>10.669090000000001</v>
      </c>
      <c r="C702">
        <v>99.202198999999993</v>
      </c>
      <c r="D702" t="b">
        <f>ISNUMBER(SEARCH("PT",A702))</f>
        <v>0</v>
      </c>
      <c r="E702" t="b">
        <f>ISNUMBER(SEARCH("PTT", A702))</f>
        <v>0</v>
      </c>
      <c r="F702" t="b">
        <f>ISNUMBER(SEARCH("Shell", A702))</f>
        <v>0</v>
      </c>
      <c r="G702" t="b">
        <f>ISNUMBER(SEARCH("Esso", A702))</f>
        <v>0</v>
      </c>
      <c r="H702" t="b">
        <f>ISNUMBER(SEARCH("Caltex", A702))</f>
        <v>0</v>
      </c>
    </row>
    <row r="703" spans="1:8" x14ac:dyDescent="0.25">
      <c r="A703" t="s">
        <v>3376</v>
      </c>
      <c r="B703">
        <v>10.669090000000001</v>
      </c>
      <c r="C703">
        <v>99.202198999999993</v>
      </c>
      <c r="D703" t="b">
        <f>ISNUMBER(SEARCH("PT",A703))</f>
        <v>0</v>
      </c>
      <c r="E703" t="b">
        <f>ISNUMBER(SEARCH("PTT", A703))</f>
        <v>0</v>
      </c>
      <c r="F703" t="b">
        <f>ISNUMBER(SEARCH("Shell", A703))</f>
        <v>0</v>
      </c>
      <c r="G703" t="b">
        <f>ISNUMBER(SEARCH("Esso", A703))</f>
        <v>0</v>
      </c>
      <c r="H703" t="b">
        <f>ISNUMBER(SEARCH("Caltex", A703))</f>
        <v>0</v>
      </c>
    </row>
    <row r="704" spans="1:8" x14ac:dyDescent="0.25">
      <c r="A704" t="s">
        <v>3376</v>
      </c>
      <c r="B704">
        <v>7.8839312000000001</v>
      </c>
      <c r="C704">
        <v>100.2096193</v>
      </c>
      <c r="D704" t="b">
        <f>ISNUMBER(SEARCH("PT",A704))</f>
        <v>0</v>
      </c>
      <c r="E704" t="b">
        <f>ISNUMBER(SEARCH("PTT", A704))</f>
        <v>0</v>
      </c>
      <c r="F704" t="b">
        <f>ISNUMBER(SEARCH("Shell", A704))</f>
        <v>0</v>
      </c>
      <c r="G704" t="b">
        <f>ISNUMBER(SEARCH("Esso", A704))</f>
        <v>0</v>
      </c>
      <c r="H704" t="b">
        <f>ISNUMBER(SEARCH("Caltex", A704))</f>
        <v>0</v>
      </c>
    </row>
    <row r="705" spans="1:8" x14ac:dyDescent="0.25">
      <c r="A705" t="s">
        <v>3376</v>
      </c>
      <c r="B705">
        <v>6.5065271999999998</v>
      </c>
      <c r="C705">
        <v>101.6573199</v>
      </c>
      <c r="D705" t="b">
        <f>ISNUMBER(SEARCH("PT",A705))</f>
        <v>0</v>
      </c>
      <c r="E705" t="b">
        <f>ISNUMBER(SEARCH("PTT", A705))</f>
        <v>0</v>
      </c>
      <c r="F705" t="b">
        <f>ISNUMBER(SEARCH("Shell", A705))</f>
        <v>0</v>
      </c>
      <c r="G705" t="b">
        <f>ISNUMBER(SEARCH("Esso", A705))</f>
        <v>0</v>
      </c>
      <c r="H705" t="b">
        <f>ISNUMBER(SEARCH("Caltex", A705))</f>
        <v>0</v>
      </c>
    </row>
    <row r="706" spans="1:8" x14ac:dyDescent="0.25">
      <c r="A706" t="s">
        <v>3376</v>
      </c>
      <c r="B706">
        <v>14.463797</v>
      </c>
      <c r="C706">
        <v>103.64941880000001</v>
      </c>
      <c r="D706" t="b">
        <f>ISNUMBER(SEARCH("PT",A706))</f>
        <v>0</v>
      </c>
      <c r="E706" t="b">
        <f>ISNUMBER(SEARCH("PTT", A706))</f>
        <v>0</v>
      </c>
      <c r="F706" t="b">
        <f>ISNUMBER(SEARCH("Shell", A706))</f>
        <v>0</v>
      </c>
      <c r="G706" t="b">
        <f>ISNUMBER(SEARCH("Esso", A706))</f>
        <v>0</v>
      </c>
      <c r="H706" t="b">
        <f>ISNUMBER(SEARCH("Caltex", A706))</f>
        <v>0</v>
      </c>
    </row>
    <row r="707" spans="1:8" x14ac:dyDescent="0.25">
      <c r="A707" t="s">
        <v>3376</v>
      </c>
      <c r="B707">
        <v>14.488705</v>
      </c>
      <c r="C707">
        <v>103.575982</v>
      </c>
      <c r="D707" t="b">
        <f>ISNUMBER(SEARCH("PT",A707))</f>
        <v>0</v>
      </c>
      <c r="E707" t="b">
        <f>ISNUMBER(SEARCH("PTT", A707))</f>
        <v>0</v>
      </c>
      <c r="F707" t="b">
        <f>ISNUMBER(SEARCH("Shell", A707))</f>
        <v>0</v>
      </c>
      <c r="G707" t="b">
        <f>ISNUMBER(SEARCH("Esso", A707))</f>
        <v>0</v>
      </c>
      <c r="H707" t="b">
        <f>ISNUMBER(SEARCH("Caltex", A707))</f>
        <v>0</v>
      </c>
    </row>
    <row r="708" spans="1:8" x14ac:dyDescent="0.25">
      <c r="A708" t="s">
        <v>3376</v>
      </c>
      <c r="B708">
        <v>14.654973699999999</v>
      </c>
      <c r="C708">
        <v>104.2276825</v>
      </c>
      <c r="D708" t="b">
        <f>ISNUMBER(SEARCH("PT",A708))</f>
        <v>0</v>
      </c>
      <c r="E708" t="b">
        <f>ISNUMBER(SEARCH("PTT", A708))</f>
        <v>0</v>
      </c>
      <c r="F708" t="b">
        <f>ISNUMBER(SEARCH("Shell", A708))</f>
        <v>0</v>
      </c>
      <c r="G708" t="b">
        <f>ISNUMBER(SEARCH("Esso", A708))</f>
        <v>0</v>
      </c>
      <c r="H708" t="b">
        <f>ISNUMBER(SEARCH("Caltex", A708))</f>
        <v>0</v>
      </c>
    </row>
    <row r="709" spans="1:8" x14ac:dyDescent="0.25">
      <c r="A709" t="s">
        <v>3376</v>
      </c>
      <c r="B709">
        <v>16.852817399999999</v>
      </c>
      <c r="C709">
        <v>104.6811998</v>
      </c>
      <c r="D709" t="b">
        <f>ISNUMBER(SEARCH("PT",A709))</f>
        <v>0</v>
      </c>
      <c r="E709" t="b">
        <f>ISNUMBER(SEARCH("PTT", A709))</f>
        <v>0</v>
      </c>
      <c r="F709" t="b">
        <f>ISNUMBER(SEARCH("Shell", A709))</f>
        <v>0</v>
      </c>
      <c r="G709" t="b">
        <f>ISNUMBER(SEARCH("Esso", A709))</f>
        <v>0</v>
      </c>
      <c r="H709" t="b">
        <f>ISNUMBER(SEARCH("Caltex", A709))</f>
        <v>0</v>
      </c>
    </row>
    <row r="710" spans="1:8" x14ac:dyDescent="0.25">
      <c r="A710" t="s">
        <v>3376</v>
      </c>
      <c r="B710">
        <v>12.649574400000001</v>
      </c>
      <c r="C710">
        <v>101.3452869</v>
      </c>
      <c r="D710" t="b">
        <f>ISNUMBER(SEARCH("PT",A710))</f>
        <v>0</v>
      </c>
      <c r="E710" t="b">
        <f>ISNUMBER(SEARCH("PTT", A710))</f>
        <v>0</v>
      </c>
      <c r="F710" t="b">
        <f>ISNUMBER(SEARCH("Shell", A710))</f>
        <v>0</v>
      </c>
      <c r="G710" t="b">
        <f>ISNUMBER(SEARCH("Esso", A710))</f>
        <v>0</v>
      </c>
      <c r="H710" t="b">
        <f>ISNUMBER(SEARCH("Caltex", A710))</f>
        <v>0</v>
      </c>
    </row>
    <row r="711" spans="1:8" x14ac:dyDescent="0.25">
      <c r="A711" t="s">
        <v>3376</v>
      </c>
      <c r="B711">
        <v>9.5577290000000001</v>
      </c>
      <c r="C711">
        <v>99.209895000000003</v>
      </c>
      <c r="D711" t="b">
        <f>ISNUMBER(SEARCH("PT",A711))</f>
        <v>0</v>
      </c>
      <c r="E711" t="b">
        <f>ISNUMBER(SEARCH("PTT", A711))</f>
        <v>0</v>
      </c>
      <c r="F711" t="b">
        <f>ISNUMBER(SEARCH("Shell", A711))</f>
        <v>0</v>
      </c>
      <c r="G711" t="b">
        <f>ISNUMBER(SEARCH("Esso", A711))</f>
        <v>0</v>
      </c>
      <c r="H711" t="b">
        <f>ISNUMBER(SEARCH("Caltex", A711))</f>
        <v>0</v>
      </c>
    </row>
    <row r="712" spans="1:8" x14ac:dyDescent="0.25">
      <c r="A712" t="s">
        <v>3376</v>
      </c>
      <c r="B712">
        <v>12.664322500000001</v>
      </c>
      <c r="C712">
        <v>101.2716391</v>
      </c>
      <c r="D712" t="b">
        <f>ISNUMBER(SEARCH("PT",A712))</f>
        <v>0</v>
      </c>
      <c r="E712" t="b">
        <f>ISNUMBER(SEARCH("PTT", A712))</f>
        <v>0</v>
      </c>
      <c r="F712" t="b">
        <f>ISNUMBER(SEARCH("Shell", A712))</f>
        <v>0</v>
      </c>
      <c r="G712" t="b">
        <f>ISNUMBER(SEARCH("Esso", A712))</f>
        <v>0</v>
      </c>
      <c r="H712" t="b">
        <f>ISNUMBER(SEARCH("Caltex", A712))</f>
        <v>0</v>
      </c>
    </row>
    <row r="713" spans="1:8" x14ac:dyDescent="0.25">
      <c r="A713" t="s">
        <v>3376</v>
      </c>
      <c r="B713">
        <v>7.3290392000000004</v>
      </c>
      <c r="C713">
        <v>100.3079056</v>
      </c>
      <c r="D713" t="b">
        <f>ISNUMBER(SEARCH("PT",A713))</f>
        <v>0</v>
      </c>
      <c r="E713" t="b">
        <f>ISNUMBER(SEARCH("PTT", A713))</f>
        <v>0</v>
      </c>
      <c r="F713" t="b">
        <f>ISNUMBER(SEARCH("Shell", A713))</f>
        <v>0</v>
      </c>
      <c r="G713" t="b">
        <f>ISNUMBER(SEARCH("Esso", A713))</f>
        <v>0</v>
      </c>
      <c r="H713" t="b">
        <f>ISNUMBER(SEARCH("Caltex", A713))</f>
        <v>0</v>
      </c>
    </row>
    <row r="714" spans="1:8" x14ac:dyDescent="0.25">
      <c r="A714" t="s">
        <v>3376</v>
      </c>
      <c r="B714">
        <v>7.3279623000000003</v>
      </c>
      <c r="C714">
        <v>100.30725579999999</v>
      </c>
      <c r="D714" t="b">
        <f>ISNUMBER(SEARCH("PT",A714))</f>
        <v>0</v>
      </c>
      <c r="E714" t="b">
        <f>ISNUMBER(SEARCH("PTT", A714))</f>
        <v>0</v>
      </c>
      <c r="F714" t="b">
        <f>ISNUMBER(SEARCH("Shell", A714))</f>
        <v>0</v>
      </c>
      <c r="G714" t="b">
        <f>ISNUMBER(SEARCH("Esso", A714))</f>
        <v>0</v>
      </c>
      <c r="H714" t="b">
        <f>ISNUMBER(SEARCH("Caltex", A714))</f>
        <v>0</v>
      </c>
    </row>
    <row r="715" spans="1:8" x14ac:dyDescent="0.25">
      <c r="A715" t="s">
        <v>3376</v>
      </c>
      <c r="B715">
        <v>7.6051447000000003</v>
      </c>
      <c r="C715">
        <v>100.0678224</v>
      </c>
      <c r="D715" t="b">
        <f>ISNUMBER(SEARCH("PT",A715))</f>
        <v>0</v>
      </c>
      <c r="E715" t="b">
        <f>ISNUMBER(SEARCH("PTT", A715))</f>
        <v>0</v>
      </c>
      <c r="F715" t="b">
        <f>ISNUMBER(SEARCH("Shell", A715))</f>
        <v>0</v>
      </c>
      <c r="G715" t="b">
        <f>ISNUMBER(SEARCH("Esso", A715))</f>
        <v>0</v>
      </c>
      <c r="H715" t="b">
        <f>ISNUMBER(SEARCH("Caltex", A715))</f>
        <v>0</v>
      </c>
    </row>
    <row r="716" spans="1:8" x14ac:dyDescent="0.25">
      <c r="A716" t="s">
        <v>3376</v>
      </c>
      <c r="B716">
        <v>7.6037353000000003</v>
      </c>
      <c r="C716">
        <v>100.0549968</v>
      </c>
      <c r="D716" t="b">
        <f>ISNUMBER(SEARCH("PT",A716))</f>
        <v>0</v>
      </c>
      <c r="E716" t="b">
        <f>ISNUMBER(SEARCH("PTT", A716))</f>
        <v>0</v>
      </c>
      <c r="F716" t="b">
        <f>ISNUMBER(SEARCH("Shell", A716))</f>
        <v>0</v>
      </c>
      <c r="G716" t="b">
        <f>ISNUMBER(SEARCH("Esso", A716))</f>
        <v>0</v>
      </c>
      <c r="H716" t="b">
        <f>ISNUMBER(SEARCH("Caltex", A716))</f>
        <v>0</v>
      </c>
    </row>
    <row r="717" spans="1:8" x14ac:dyDescent="0.25">
      <c r="A717" t="s">
        <v>3376</v>
      </c>
      <c r="B717">
        <v>13.5052203</v>
      </c>
      <c r="C717">
        <v>100.73479020000001</v>
      </c>
      <c r="D717" t="b">
        <f>ISNUMBER(SEARCH("PT",A717))</f>
        <v>0</v>
      </c>
      <c r="E717" t="b">
        <f>ISNUMBER(SEARCH("PTT", A717))</f>
        <v>0</v>
      </c>
      <c r="F717" t="b">
        <f>ISNUMBER(SEARCH("Shell", A717))</f>
        <v>0</v>
      </c>
      <c r="G717" t="b">
        <f>ISNUMBER(SEARCH("Esso", A717))</f>
        <v>0</v>
      </c>
      <c r="H717" t="b">
        <f>ISNUMBER(SEARCH("Caltex", A717))</f>
        <v>0</v>
      </c>
    </row>
    <row r="718" spans="1:8" x14ac:dyDescent="0.25">
      <c r="A718" t="s">
        <v>3376</v>
      </c>
      <c r="B718">
        <v>10.4824573</v>
      </c>
      <c r="C718">
        <v>99.201134600000003</v>
      </c>
      <c r="D718" t="b">
        <f>ISNUMBER(SEARCH("PT",A718))</f>
        <v>0</v>
      </c>
      <c r="E718" t="b">
        <f>ISNUMBER(SEARCH("PTT", A718))</f>
        <v>0</v>
      </c>
      <c r="F718" t="b">
        <f>ISNUMBER(SEARCH("Shell", A718))</f>
        <v>0</v>
      </c>
      <c r="G718" t="b">
        <f>ISNUMBER(SEARCH("Esso", A718))</f>
        <v>0</v>
      </c>
      <c r="H718" t="b">
        <f>ISNUMBER(SEARCH("Caltex", A718))</f>
        <v>0</v>
      </c>
    </row>
    <row r="719" spans="1:8" x14ac:dyDescent="0.25">
      <c r="A719" t="s">
        <v>3376</v>
      </c>
      <c r="B719">
        <v>17.925969800000001</v>
      </c>
      <c r="C719">
        <v>102.7874637</v>
      </c>
      <c r="D719" t="b">
        <f>ISNUMBER(SEARCH("PT",A719))</f>
        <v>0</v>
      </c>
      <c r="E719" t="b">
        <f>ISNUMBER(SEARCH("PTT", A719))</f>
        <v>0</v>
      </c>
      <c r="F719" t="b">
        <f>ISNUMBER(SEARCH("Shell", A719))</f>
        <v>0</v>
      </c>
      <c r="G719" t="b">
        <f>ISNUMBER(SEARCH("Esso", A719))</f>
        <v>0</v>
      </c>
      <c r="H719" t="b">
        <f>ISNUMBER(SEARCH("Caltex", A719))</f>
        <v>0</v>
      </c>
    </row>
    <row r="720" spans="1:8" x14ac:dyDescent="0.25">
      <c r="A720" t="s">
        <v>3376</v>
      </c>
      <c r="B720">
        <v>16.584803300000001</v>
      </c>
      <c r="C720">
        <v>104.72036369999999</v>
      </c>
      <c r="D720" t="b">
        <f>ISNUMBER(SEARCH("PT",A720))</f>
        <v>0</v>
      </c>
      <c r="E720" t="b">
        <f>ISNUMBER(SEARCH("PTT", A720))</f>
        <v>0</v>
      </c>
      <c r="F720" t="b">
        <f>ISNUMBER(SEARCH("Shell", A720))</f>
        <v>0</v>
      </c>
      <c r="G720" t="b">
        <f>ISNUMBER(SEARCH("Esso", A720))</f>
        <v>0</v>
      </c>
      <c r="H720" t="b">
        <f>ISNUMBER(SEARCH("Caltex", A720))</f>
        <v>0</v>
      </c>
    </row>
    <row r="721" spans="1:8" x14ac:dyDescent="0.25">
      <c r="A721" t="s">
        <v>3376</v>
      </c>
      <c r="B721">
        <v>13.6057892</v>
      </c>
      <c r="C721">
        <v>100.6912648</v>
      </c>
      <c r="D721" t="b">
        <f>ISNUMBER(SEARCH("PT",A721))</f>
        <v>0</v>
      </c>
      <c r="E721" t="b">
        <f>ISNUMBER(SEARCH("PTT", A721))</f>
        <v>0</v>
      </c>
      <c r="F721" t="b">
        <f>ISNUMBER(SEARCH("Shell", A721))</f>
        <v>0</v>
      </c>
      <c r="G721" t="b">
        <f>ISNUMBER(SEARCH("Esso", A721))</f>
        <v>0</v>
      </c>
      <c r="H721" t="b">
        <f>ISNUMBER(SEARCH("Caltex", A721))</f>
        <v>0</v>
      </c>
    </row>
    <row r="722" spans="1:8" x14ac:dyDescent="0.25">
      <c r="A722" t="s">
        <v>3376</v>
      </c>
      <c r="B722">
        <v>16.813787999999999</v>
      </c>
      <c r="C722">
        <v>104.5357017</v>
      </c>
      <c r="D722" t="b">
        <f>ISNUMBER(SEARCH("PT",A722))</f>
        <v>0</v>
      </c>
      <c r="E722" t="b">
        <f>ISNUMBER(SEARCH("PTT", A722))</f>
        <v>0</v>
      </c>
      <c r="F722" t="b">
        <f>ISNUMBER(SEARCH("Shell", A722))</f>
        <v>0</v>
      </c>
      <c r="G722" t="b">
        <f>ISNUMBER(SEARCH("Esso", A722))</f>
        <v>0</v>
      </c>
      <c r="H722" t="b">
        <f>ISNUMBER(SEARCH("Caltex", A722))</f>
        <v>0</v>
      </c>
    </row>
    <row r="723" spans="1:8" x14ac:dyDescent="0.25">
      <c r="A723" t="s">
        <v>3376</v>
      </c>
      <c r="B723">
        <v>9.1483439999999998</v>
      </c>
      <c r="C723">
        <v>99.383397000000002</v>
      </c>
      <c r="D723" t="b">
        <f>ISNUMBER(SEARCH("PT",A723))</f>
        <v>0</v>
      </c>
      <c r="E723" t="b">
        <f>ISNUMBER(SEARCH("PTT", A723))</f>
        <v>0</v>
      </c>
      <c r="F723" t="b">
        <f>ISNUMBER(SEARCH("Shell", A723))</f>
        <v>0</v>
      </c>
      <c r="G723" t="b">
        <f>ISNUMBER(SEARCH("Esso", A723))</f>
        <v>0</v>
      </c>
      <c r="H723" t="b">
        <f>ISNUMBER(SEARCH("Caltex", A723))</f>
        <v>0</v>
      </c>
    </row>
    <row r="724" spans="1:8" x14ac:dyDescent="0.25">
      <c r="A724" t="s">
        <v>3376</v>
      </c>
      <c r="B724">
        <v>7.0059800000000001</v>
      </c>
      <c r="C724">
        <v>100.462029</v>
      </c>
      <c r="D724" t="b">
        <f>ISNUMBER(SEARCH("PT",A724))</f>
        <v>0</v>
      </c>
      <c r="E724" t="b">
        <f>ISNUMBER(SEARCH("PTT", A724))</f>
        <v>0</v>
      </c>
      <c r="F724" t="b">
        <f>ISNUMBER(SEARCH("Shell", A724))</f>
        <v>0</v>
      </c>
      <c r="G724" t="b">
        <f>ISNUMBER(SEARCH("Esso", A724))</f>
        <v>0</v>
      </c>
      <c r="H724" t="b">
        <f>ISNUMBER(SEARCH("Caltex", A724))</f>
        <v>0</v>
      </c>
    </row>
    <row r="725" spans="1:8" x14ac:dyDescent="0.25">
      <c r="A725" t="s">
        <v>3376</v>
      </c>
      <c r="B725">
        <v>13.431810499999999</v>
      </c>
      <c r="C725">
        <v>101.03619140000001</v>
      </c>
      <c r="D725" t="b">
        <f>ISNUMBER(SEARCH("PT",A725))</f>
        <v>0</v>
      </c>
      <c r="E725" t="b">
        <f>ISNUMBER(SEARCH("PTT", A725))</f>
        <v>0</v>
      </c>
      <c r="F725" t="b">
        <f>ISNUMBER(SEARCH("Shell", A725))</f>
        <v>0</v>
      </c>
      <c r="G725" t="b">
        <f>ISNUMBER(SEARCH("Esso", A725))</f>
        <v>0</v>
      </c>
      <c r="H725" t="b">
        <f>ISNUMBER(SEARCH("Caltex", A725))</f>
        <v>0</v>
      </c>
    </row>
    <row r="726" spans="1:8" x14ac:dyDescent="0.25">
      <c r="A726" t="s">
        <v>3376</v>
      </c>
      <c r="B726">
        <v>12.263156</v>
      </c>
      <c r="C726">
        <v>102.502021</v>
      </c>
      <c r="D726" t="b">
        <f>ISNUMBER(SEARCH("PT",A726))</f>
        <v>0</v>
      </c>
      <c r="E726" t="b">
        <f>ISNUMBER(SEARCH("PTT", A726))</f>
        <v>0</v>
      </c>
      <c r="F726" t="b">
        <f>ISNUMBER(SEARCH("Shell", A726))</f>
        <v>0</v>
      </c>
      <c r="G726" t="b">
        <f>ISNUMBER(SEARCH("Esso", A726))</f>
        <v>0</v>
      </c>
      <c r="H726" t="b">
        <f>ISNUMBER(SEARCH("Caltex", A726))</f>
        <v>0</v>
      </c>
    </row>
    <row r="727" spans="1:8" x14ac:dyDescent="0.25">
      <c r="A727" t="s">
        <v>3376</v>
      </c>
      <c r="B727">
        <v>8.4773411999999997</v>
      </c>
      <c r="C727">
        <v>99.962849800000001</v>
      </c>
      <c r="D727" t="b">
        <f>ISNUMBER(SEARCH("PT",A727))</f>
        <v>0</v>
      </c>
      <c r="E727" t="b">
        <f>ISNUMBER(SEARCH("PTT", A727))</f>
        <v>0</v>
      </c>
      <c r="F727" t="b">
        <f>ISNUMBER(SEARCH("Shell", A727))</f>
        <v>0</v>
      </c>
      <c r="G727" t="b">
        <f>ISNUMBER(SEARCH("Esso", A727))</f>
        <v>0</v>
      </c>
      <c r="H727" t="b">
        <f>ISNUMBER(SEARCH("Caltex", A727))</f>
        <v>0</v>
      </c>
    </row>
    <row r="728" spans="1:8" x14ac:dyDescent="0.25">
      <c r="A728" t="s">
        <v>3376</v>
      </c>
      <c r="B728">
        <v>13.4478022</v>
      </c>
      <c r="C728">
        <v>100.9995658</v>
      </c>
      <c r="D728" t="b">
        <f>ISNUMBER(SEARCH("PT",A728))</f>
        <v>0</v>
      </c>
      <c r="E728" t="b">
        <f>ISNUMBER(SEARCH("PTT", A728))</f>
        <v>0</v>
      </c>
      <c r="F728" t="b">
        <f>ISNUMBER(SEARCH("Shell", A728))</f>
        <v>0</v>
      </c>
      <c r="G728" t="b">
        <f>ISNUMBER(SEARCH("Esso", A728))</f>
        <v>0</v>
      </c>
      <c r="H728" t="b">
        <f>ISNUMBER(SEARCH("Caltex", A728))</f>
        <v>0</v>
      </c>
    </row>
    <row r="729" spans="1:8" x14ac:dyDescent="0.25">
      <c r="A729" t="s">
        <v>3376</v>
      </c>
      <c r="B729">
        <v>17.886279999999999</v>
      </c>
      <c r="C729">
        <v>102.756518</v>
      </c>
      <c r="D729" t="b">
        <f>ISNUMBER(SEARCH("PT",A729))</f>
        <v>0</v>
      </c>
      <c r="E729" t="b">
        <f>ISNUMBER(SEARCH("PTT", A729))</f>
        <v>0</v>
      </c>
      <c r="F729" t="b">
        <f>ISNUMBER(SEARCH("Shell", A729))</f>
        <v>0</v>
      </c>
      <c r="G729" t="b">
        <f>ISNUMBER(SEARCH("Esso", A729))</f>
        <v>0</v>
      </c>
      <c r="H729" t="b">
        <f>ISNUMBER(SEARCH("Caltex", A729))</f>
        <v>0</v>
      </c>
    </row>
    <row r="730" spans="1:8" x14ac:dyDescent="0.25">
      <c r="A730" t="s">
        <v>3376</v>
      </c>
      <c r="B730">
        <v>14.701371999999999</v>
      </c>
      <c r="C730">
        <v>104.7883415</v>
      </c>
      <c r="D730" t="b">
        <f>ISNUMBER(SEARCH("PT",A730))</f>
        <v>0</v>
      </c>
      <c r="E730" t="b">
        <f>ISNUMBER(SEARCH("PTT", A730))</f>
        <v>0</v>
      </c>
      <c r="F730" t="b">
        <f>ISNUMBER(SEARCH("Shell", A730))</f>
        <v>0</v>
      </c>
      <c r="G730" t="b">
        <f>ISNUMBER(SEARCH("Esso", A730))</f>
        <v>0</v>
      </c>
      <c r="H730" t="b">
        <f>ISNUMBER(SEARCH("Caltex", A730))</f>
        <v>0</v>
      </c>
    </row>
    <row r="731" spans="1:8" x14ac:dyDescent="0.25">
      <c r="A731" t="s">
        <v>3376</v>
      </c>
      <c r="B731">
        <v>9.7592674000000006</v>
      </c>
      <c r="C731">
        <v>99.034997700000005</v>
      </c>
      <c r="D731" t="b">
        <f>ISNUMBER(SEARCH("PT",A731))</f>
        <v>0</v>
      </c>
      <c r="E731" t="b">
        <f>ISNUMBER(SEARCH("PTT", A731))</f>
        <v>0</v>
      </c>
      <c r="F731" t="b">
        <f>ISNUMBER(SEARCH("Shell", A731))</f>
        <v>0</v>
      </c>
      <c r="G731" t="b">
        <f>ISNUMBER(SEARCH("Esso", A731))</f>
        <v>0</v>
      </c>
      <c r="H731" t="b">
        <f>ISNUMBER(SEARCH("Caltex", A731))</f>
        <v>0</v>
      </c>
    </row>
    <row r="732" spans="1:8" x14ac:dyDescent="0.25">
      <c r="A732" t="s">
        <v>3376</v>
      </c>
      <c r="B732">
        <v>9.4722203999999994</v>
      </c>
      <c r="C732">
        <v>99.057108900000003</v>
      </c>
      <c r="D732" t="b">
        <f>ISNUMBER(SEARCH("PT",A732))</f>
        <v>0</v>
      </c>
      <c r="E732" t="b">
        <f>ISNUMBER(SEARCH("PTT", A732))</f>
        <v>0</v>
      </c>
      <c r="F732" t="b">
        <f>ISNUMBER(SEARCH("Shell", A732))</f>
        <v>0</v>
      </c>
      <c r="G732" t="b">
        <f>ISNUMBER(SEARCH("Esso", A732))</f>
        <v>0</v>
      </c>
      <c r="H732" t="b">
        <f>ISNUMBER(SEARCH("Caltex", A732))</f>
        <v>0</v>
      </c>
    </row>
    <row r="733" spans="1:8" x14ac:dyDescent="0.25">
      <c r="A733" t="s">
        <v>3376</v>
      </c>
      <c r="B733">
        <v>9.3768919999999998</v>
      </c>
      <c r="C733">
        <v>98.419460000000001</v>
      </c>
      <c r="D733" t="b">
        <f>ISNUMBER(SEARCH("PT",A733))</f>
        <v>0</v>
      </c>
      <c r="E733" t="b">
        <f>ISNUMBER(SEARCH("PTT", A733))</f>
        <v>0</v>
      </c>
      <c r="F733" t="b">
        <f>ISNUMBER(SEARCH("Shell", A733))</f>
        <v>0</v>
      </c>
      <c r="G733" t="b">
        <f>ISNUMBER(SEARCH("Esso", A733))</f>
        <v>0</v>
      </c>
      <c r="H733" t="b">
        <f>ISNUMBER(SEARCH("Caltex", A733))</f>
        <v>0</v>
      </c>
    </row>
    <row r="734" spans="1:8" x14ac:dyDescent="0.25">
      <c r="A734" t="s">
        <v>3376</v>
      </c>
      <c r="B734">
        <v>12.799105000000001</v>
      </c>
      <c r="C734">
        <v>99.971899899999997</v>
      </c>
      <c r="D734" t="b">
        <f>ISNUMBER(SEARCH("PT",A734))</f>
        <v>0</v>
      </c>
      <c r="E734" t="b">
        <f>ISNUMBER(SEARCH("PTT", A734))</f>
        <v>0</v>
      </c>
      <c r="F734" t="b">
        <f>ISNUMBER(SEARCH("Shell", A734))</f>
        <v>0</v>
      </c>
      <c r="G734" t="b">
        <f>ISNUMBER(SEARCH("Esso", A734))</f>
        <v>0</v>
      </c>
      <c r="H734" t="b">
        <f>ISNUMBER(SEARCH("Caltex", A734))</f>
        <v>0</v>
      </c>
    </row>
    <row r="735" spans="1:8" x14ac:dyDescent="0.25">
      <c r="A735" t="s">
        <v>3376</v>
      </c>
      <c r="B735">
        <v>8.4453630000000004</v>
      </c>
      <c r="C735">
        <v>98.522467899999995</v>
      </c>
      <c r="D735" t="b">
        <f>ISNUMBER(SEARCH("PT",A735))</f>
        <v>0</v>
      </c>
      <c r="E735" t="b">
        <f>ISNUMBER(SEARCH("PTT", A735))</f>
        <v>0</v>
      </c>
      <c r="F735" t="b">
        <f>ISNUMBER(SEARCH("Shell", A735))</f>
        <v>0</v>
      </c>
      <c r="G735" t="b">
        <f>ISNUMBER(SEARCH("Esso", A735))</f>
        <v>0</v>
      </c>
      <c r="H735" t="b">
        <f>ISNUMBER(SEARCH("Caltex", A735))</f>
        <v>0</v>
      </c>
    </row>
    <row r="736" spans="1:8" x14ac:dyDescent="0.25">
      <c r="A736" t="s">
        <v>3376</v>
      </c>
      <c r="B736">
        <v>8.4453630000000004</v>
      </c>
      <c r="C736">
        <v>98.522467899999995</v>
      </c>
      <c r="D736" t="b">
        <f>ISNUMBER(SEARCH("PT",A736))</f>
        <v>0</v>
      </c>
      <c r="E736" t="b">
        <f>ISNUMBER(SEARCH("PTT", A736))</f>
        <v>0</v>
      </c>
      <c r="F736" t="b">
        <f>ISNUMBER(SEARCH("Shell", A736))</f>
        <v>0</v>
      </c>
      <c r="G736" t="b">
        <f>ISNUMBER(SEARCH("Esso", A736))</f>
        <v>0</v>
      </c>
      <c r="H736" t="b">
        <f>ISNUMBER(SEARCH("Caltex", A736))</f>
        <v>0</v>
      </c>
    </row>
    <row r="737" spans="1:8" x14ac:dyDescent="0.25">
      <c r="A737" t="s">
        <v>3376</v>
      </c>
      <c r="B737">
        <v>7.2080250000000001</v>
      </c>
      <c r="C737">
        <v>99.716804999999994</v>
      </c>
      <c r="D737" t="b">
        <f>ISNUMBER(SEARCH("PT",A737))</f>
        <v>0</v>
      </c>
      <c r="E737" t="b">
        <f>ISNUMBER(SEARCH("PTT", A737))</f>
        <v>0</v>
      </c>
      <c r="F737" t="b">
        <f>ISNUMBER(SEARCH("Shell", A737))</f>
        <v>0</v>
      </c>
      <c r="G737" t="b">
        <f>ISNUMBER(SEARCH("Esso", A737))</f>
        <v>0</v>
      </c>
      <c r="H737" t="b">
        <f>ISNUMBER(SEARCH("Caltex", A737))</f>
        <v>0</v>
      </c>
    </row>
    <row r="738" spans="1:8" x14ac:dyDescent="0.25">
      <c r="A738" t="s">
        <v>3376</v>
      </c>
      <c r="B738">
        <v>5.7874401000000004</v>
      </c>
      <c r="C738">
        <v>101.0716633</v>
      </c>
      <c r="D738" t="b">
        <f>ISNUMBER(SEARCH("PT",A738))</f>
        <v>0</v>
      </c>
      <c r="E738" t="b">
        <f>ISNUMBER(SEARCH("PTT", A738))</f>
        <v>0</v>
      </c>
      <c r="F738" t="b">
        <f>ISNUMBER(SEARCH("Shell", A738))</f>
        <v>0</v>
      </c>
      <c r="G738" t="b">
        <f>ISNUMBER(SEARCH("Esso", A738))</f>
        <v>0</v>
      </c>
      <c r="H738" t="b">
        <f>ISNUMBER(SEARCH("Caltex", A738))</f>
        <v>0</v>
      </c>
    </row>
    <row r="739" spans="1:8" x14ac:dyDescent="0.25">
      <c r="A739" t="s">
        <v>3376</v>
      </c>
      <c r="B739">
        <v>14.621279899999999</v>
      </c>
      <c r="C739">
        <v>103.862837</v>
      </c>
      <c r="D739" t="b">
        <f>ISNUMBER(SEARCH("PT",A739))</f>
        <v>0</v>
      </c>
      <c r="E739" t="b">
        <f>ISNUMBER(SEARCH("PTT", A739))</f>
        <v>0</v>
      </c>
      <c r="F739" t="b">
        <f>ISNUMBER(SEARCH("Shell", A739))</f>
        <v>0</v>
      </c>
      <c r="G739" t="b">
        <f>ISNUMBER(SEARCH("Esso", A739))</f>
        <v>0</v>
      </c>
      <c r="H739" t="b">
        <f>ISNUMBER(SEARCH("Caltex", A739))</f>
        <v>0</v>
      </c>
    </row>
    <row r="740" spans="1:8" x14ac:dyDescent="0.25">
      <c r="A740" t="s">
        <v>3376</v>
      </c>
      <c r="B740">
        <v>8.6736450000000005</v>
      </c>
      <c r="C740">
        <v>99.924139999999994</v>
      </c>
      <c r="D740" t="b">
        <f>ISNUMBER(SEARCH("PT",A740))</f>
        <v>0</v>
      </c>
      <c r="E740" t="b">
        <f>ISNUMBER(SEARCH("PTT", A740))</f>
        <v>0</v>
      </c>
      <c r="F740" t="b">
        <f>ISNUMBER(SEARCH("Shell", A740))</f>
        <v>0</v>
      </c>
      <c r="G740" t="b">
        <f>ISNUMBER(SEARCH("Esso", A740))</f>
        <v>0</v>
      </c>
      <c r="H740" t="b">
        <f>ISNUMBER(SEARCH("Caltex", A740))</f>
        <v>0</v>
      </c>
    </row>
    <row r="741" spans="1:8" x14ac:dyDescent="0.25">
      <c r="A741" t="s">
        <v>3376</v>
      </c>
      <c r="B741">
        <v>8.0432562999999995</v>
      </c>
      <c r="C741">
        <v>100.2985936</v>
      </c>
      <c r="D741" t="b">
        <f>ISNUMBER(SEARCH("PT",A741))</f>
        <v>0</v>
      </c>
      <c r="E741" t="b">
        <f>ISNUMBER(SEARCH("PTT", A741))</f>
        <v>0</v>
      </c>
      <c r="F741" t="b">
        <f>ISNUMBER(SEARCH("Shell", A741))</f>
        <v>0</v>
      </c>
      <c r="G741" t="b">
        <f>ISNUMBER(SEARCH("Esso", A741))</f>
        <v>0</v>
      </c>
      <c r="H741" t="b">
        <f>ISNUMBER(SEARCH("Caltex", A741))</f>
        <v>0</v>
      </c>
    </row>
    <row r="742" spans="1:8" x14ac:dyDescent="0.25">
      <c r="A742" t="s">
        <v>3376</v>
      </c>
      <c r="B742">
        <v>9.913449</v>
      </c>
      <c r="C742">
        <v>99.060547</v>
      </c>
      <c r="D742" t="b">
        <f>ISNUMBER(SEARCH("PT",A742))</f>
        <v>0</v>
      </c>
      <c r="E742" t="b">
        <f>ISNUMBER(SEARCH("PTT", A742))</f>
        <v>0</v>
      </c>
      <c r="F742" t="b">
        <f>ISNUMBER(SEARCH("Shell", A742))</f>
        <v>0</v>
      </c>
      <c r="G742" t="b">
        <f>ISNUMBER(SEARCH("Esso", A742))</f>
        <v>0</v>
      </c>
      <c r="H742" t="b">
        <f>ISNUMBER(SEARCH("Caltex", A742))</f>
        <v>0</v>
      </c>
    </row>
    <row r="743" spans="1:8" x14ac:dyDescent="0.25">
      <c r="A743" t="s">
        <v>3376</v>
      </c>
      <c r="B743">
        <v>9.7924749999999996</v>
      </c>
      <c r="C743">
        <v>98.780368999999993</v>
      </c>
      <c r="D743" t="b">
        <f>ISNUMBER(SEARCH("PT",A743))</f>
        <v>0</v>
      </c>
      <c r="E743" t="b">
        <f>ISNUMBER(SEARCH("PTT", A743))</f>
        <v>0</v>
      </c>
      <c r="F743" t="b">
        <f>ISNUMBER(SEARCH("Shell", A743))</f>
        <v>0</v>
      </c>
      <c r="G743" t="b">
        <f>ISNUMBER(SEARCH("Esso", A743))</f>
        <v>0</v>
      </c>
      <c r="H743" t="b">
        <f>ISNUMBER(SEARCH("Caltex", A743))</f>
        <v>0</v>
      </c>
    </row>
    <row r="744" spans="1:8" x14ac:dyDescent="0.25">
      <c r="A744" t="s">
        <v>3376</v>
      </c>
      <c r="B744">
        <v>9.9509304000000007</v>
      </c>
      <c r="C744">
        <v>99.072093899999999</v>
      </c>
      <c r="D744" t="b">
        <f>ISNUMBER(SEARCH("PT",A744))</f>
        <v>0</v>
      </c>
      <c r="E744" t="b">
        <f>ISNUMBER(SEARCH("PTT", A744))</f>
        <v>0</v>
      </c>
      <c r="F744" t="b">
        <f>ISNUMBER(SEARCH("Shell", A744))</f>
        <v>0</v>
      </c>
      <c r="G744" t="b">
        <f>ISNUMBER(SEARCH("Esso", A744))</f>
        <v>0</v>
      </c>
      <c r="H744" t="b">
        <f>ISNUMBER(SEARCH("Caltex", A744))</f>
        <v>0</v>
      </c>
    </row>
    <row r="745" spans="1:8" x14ac:dyDescent="0.25">
      <c r="A745" t="s">
        <v>3376</v>
      </c>
      <c r="B745">
        <v>9.9133344999999995</v>
      </c>
      <c r="C745">
        <v>99.057108900000003</v>
      </c>
      <c r="D745" t="b">
        <f>ISNUMBER(SEARCH("PT",A745))</f>
        <v>0</v>
      </c>
      <c r="E745" t="b">
        <f>ISNUMBER(SEARCH("PTT", A745))</f>
        <v>0</v>
      </c>
      <c r="F745" t="b">
        <f>ISNUMBER(SEARCH("Shell", A745))</f>
        <v>0</v>
      </c>
      <c r="G745" t="b">
        <f>ISNUMBER(SEARCH("Esso", A745))</f>
        <v>0</v>
      </c>
      <c r="H745" t="b">
        <f>ISNUMBER(SEARCH("Caltex", A745))</f>
        <v>0</v>
      </c>
    </row>
    <row r="746" spans="1:8" x14ac:dyDescent="0.25">
      <c r="A746" t="s">
        <v>3376</v>
      </c>
      <c r="B746">
        <v>7.6166932000000003</v>
      </c>
      <c r="C746">
        <v>100.074051</v>
      </c>
      <c r="D746" t="b">
        <f>ISNUMBER(SEARCH("PT",A746))</f>
        <v>0</v>
      </c>
      <c r="E746" t="b">
        <f>ISNUMBER(SEARCH("PTT", A746))</f>
        <v>0</v>
      </c>
      <c r="F746" t="b">
        <f>ISNUMBER(SEARCH("Shell", A746))</f>
        <v>0</v>
      </c>
      <c r="G746" t="b">
        <f>ISNUMBER(SEARCH("Esso", A746))</f>
        <v>0</v>
      </c>
      <c r="H746" t="b">
        <f>ISNUMBER(SEARCH("Caltex", A746))</f>
        <v>0</v>
      </c>
    </row>
    <row r="747" spans="1:8" x14ac:dyDescent="0.25">
      <c r="A747" t="s">
        <v>3376</v>
      </c>
      <c r="B747">
        <v>12.379020000000001</v>
      </c>
      <c r="C747">
        <v>102.37812</v>
      </c>
      <c r="D747" t="b">
        <f>ISNUMBER(SEARCH("PT",A747))</f>
        <v>0</v>
      </c>
      <c r="E747" t="b">
        <f>ISNUMBER(SEARCH("PTT", A747))</f>
        <v>0</v>
      </c>
      <c r="F747" t="b">
        <f>ISNUMBER(SEARCH("Shell", A747))</f>
        <v>0</v>
      </c>
      <c r="G747" t="b">
        <f>ISNUMBER(SEARCH("Esso", A747))</f>
        <v>0</v>
      </c>
      <c r="H747" t="b">
        <f>ISNUMBER(SEARCH("Caltex", A747))</f>
        <v>0</v>
      </c>
    </row>
    <row r="748" spans="1:8" x14ac:dyDescent="0.25">
      <c r="A748" t="s">
        <v>3376</v>
      </c>
      <c r="B748">
        <v>8.0517830000000004</v>
      </c>
      <c r="C748">
        <v>100.228393</v>
      </c>
      <c r="D748" t="b">
        <f>ISNUMBER(SEARCH("PT",A748))</f>
        <v>0</v>
      </c>
      <c r="E748" t="b">
        <f>ISNUMBER(SEARCH("PTT", A748))</f>
        <v>0</v>
      </c>
      <c r="F748" t="b">
        <f>ISNUMBER(SEARCH("Shell", A748))</f>
        <v>0</v>
      </c>
      <c r="G748" t="b">
        <f>ISNUMBER(SEARCH("Esso", A748))</f>
        <v>0</v>
      </c>
      <c r="H748" t="b">
        <f>ISNUMBER(SEARCH("Caltex", A748))</f>
        <v>0</v>
      </c>
    </row>
    <row r="749" spans="1:8" x14ac:dyDescent="0.25">
      <c r="A749" t="s">
        <v>3376</v>
      </c>
      <c r="B749">
        <v>6.8771244999999999</v>
      </c>
      <c r="C749">
        <v>100.14791820000001</v>
      </c>
      <c r="D749" t="b">
        <f>ISNUMBER(SEARCH("PT",A749))</f>
        <v>0</v>
      </c>
      <c r="E749" t="b">
        <f>ISNUMBER(SEARCH("PTT", A749))</f>
        <v>0</v>
      </c>
      <c r="F749" t="b">
        <f>ISNUMBER(SEARCH("Shell", A749))</f>
        <v>0</v>
      </c>
      <c r="G749" t="b">
        <f>ISNUMBER(SEARCH("Esso", A749))</f>
        <v>0</v>
      </c>
      <c r="H749" t="b">
        <f>ISNUMBER(SEARCH("Caltex", A749))</f>
        <v>0</v>
      </c>
    </row>
    <row r="750" spans="1:8" x14ac:dyDescent="0.25">
      <c r="A750" t="s">
        <v>3376</v>
      </c>
      <c r="B750">
        <v>12.371776499999999</v>
      </c>
      <c r="C750">
        <v>102.3883972</v>
      </c>
      <c r="D750" t="b">
        <f>ISNUMBER(SEARCH("PT",A750))</f>
        <v>0</v>
      </c>
      <c r="E750" t="b">
        <f>ISNUMBER(SEARCH("PTT", A750))</f>
        <v>0</v>
      </c>
      <c r="F750" t="b">
        <f>ISNUMBER(SEARCH("Shell", A750))</f>
        <v>0</v>
      </c>
      <c r="G750" t="b">
        <f>ISNUMBER(SEARCH("Esso", A750))</f>
        <v>0</v>
      </c>
      <c r="H750" t="b">
        <f>ISNUMBER(SEARCH("Caltex", A750))</f>
        <v>0</v>
      </c>
    </row>
    <row r="751" spans="1:8" x14ac:dyDescent="0.25">
      <c r="A751" t="s">
        <v>3376</v>
      </c>
      <c r="B751">
        <v>16.534385199999999</v>
      </c>
      <c r="C751">
        <v>104.7309939</v>
      </c>
      <c r="D751" t="b">
        <f>ISNUMBER(SEARCH("PT",A751))</f>
        <v>0</v>
      </c>
      <c r="E751" t="b">
        <f>ISNUMBER(SEARCH("PTT", A751))</f>
        <v>0</v>
      </c>
      <c r="F751" t="b">
        <f>ISNUMBER(SEARCH("Shell", A751))</f>
        <v>0</v>
      </c>
      <c r="G751" t="b">
        <f>ISNUMBER(SEARCH("Esso", A751))</f>
        <v>0</v>
      </c>
      <c r="H751" t="b">
        <f>ISNUMBER(SEARCH("Caltex", A751))</f>
        <v>0</v>
      </c>
    </row>
    <row r="752" spans="1:8" x14ac:dyDescent="0.25">
      <c r="A752" t="s">
        <v>3376</v>
      </c>
      <c r="B752">
        <v>9.1961720000000007</v>
      </c>
      <c r="C752">
        <v>98.407763000000003</v>
      </c>
      <c r="D752" t="b">
        <f>ISNUMBER(SEARCH("PT",A752))</f>
        <v>0</v>
      </c>
      <c r="E752" t="b">
        <f>ISNUMBER(SEARCH("PTT", A752))</f>
        <v>0</v>
      </c>
      <c r="F752" t="b">
        <f>ISNUMBER(SEARCH("Shell", A752))</f>
        <v>0</v>
      </c>
      <c r="G752" t="b">
        <f>ISNUMBER(SEARCH("Esso", A752))</f>
        <v>0</v>
      </c>
      <c r="H752" t="b">
        <f>ISNUMBER(SEARCH("Caltex", A752))</f>
        <v>0</v>
      </c>
    </row>
    <row r="753" spans="1:8" x14ac:dyDescent="0.25">
      <c r="A753" t="s">
        <v>3376</v>
      </c>
      <c r="B753">
        <v>7.3811111</v>
      </c>
      <c r="C753">
        <v>100.1144444</v>
      </c>
      <c r="D753" t="b">
        <f>ISNUMBER(SEARCH("PT",A753))</f>
        <v>0</v>
      </c>
      <c r="E753" t="b">
        <f>ISNUMBER(SEARCH("PTT", A753))</f>
        <v>0</v>
      </c>
      <c r="F753" t="b">
        <f>ISNUMBER(SEARCH("Shell", A753))</f>
        <v>0</v>
      </c>
      <c r="G753" t="b">
        <f>ISNUMBER(SEARCH("Esso", A753))</f>
        <v>0</v>
      </c>
      <c r="H753" t="b">
        <f>ISNUMBER(SEARCH("Caltex", A753))</f>
        <v>0</v>
      </c>
    </row>
    <row r="754" spans="1:8" x14ac:dyDescent="0.25">
      <c r="A754" t="s">
        <v>3376</v>
      </c>
      <c r="B754">
        <v>7.9102069999999998</v>
      </c>
      <c r="C754">
        <v>98.391738000000004</v>
      </c>
      <c r="D754" t="b">
        <f>ISNUMBER(SEARCH("PT",A754))</f>
        <v>0</v>
      </c>
      <c r="E754" t="b">
        <f>ISNUMBER(SEARCH("PTT", A754))</f>
        <v>0</v>
      </c>
      <c r="F754" t="b">
        <f>ISNUMBER(SEARCH("Shell", A754))</f>
        <v>0</v>
      </c>
      <c r="G754" t="b">
        <f>ISNUMBER(SEARCH("Esso", A754))</f>
        <v>0</v>
      </c>
      <c r="H754" t="b">
        <f>ISNUMBER(SEARCH("Caltex", A754))</f>
        <v>0</v>
      </c>
    </row>
    <row r="755" spans="1:8" x14ac:dyDescent="0.25">
      <c r="A755" t="s">
        <v>3376</v>
      </c>
      <c r="B755">
        <v>7.9419009999999997</v>
      </c>
      <c r="C755">
        <v>99.144904999999994</v>
      </c>
      <c r="D755" t="b">
        <f>ISNUMBER(SEARCH("PT",A755))</f>
        <v>0</v>
      </c>
      <c r="E755" t="b">
        <f>ISNUMBER(SEARCH("PTT", A755))</f>
        <v>0</v>
      </c>
      <c r="F755" t="b">
        <f>ISNUMBER(SEARCH("Shell", A755))</f>
        <v>0</v>
      </c>
      <c r="G755" t="b">
        <f>ISNUMBER(SEARCH("Esso", A755))</f>
        <v>0</v>
      </c>
      <c r="H755" t="b">
        <f>ISNUMBER(SEARCH("Caltex", A755))</f>
        <v>0</v>
      </c>
    </row>
    <row r="756" spans="1:8" x14ac:dyDescent="0.25">
      <c r="A756" t="s">
        <v>3376</v>
      </c>
      <c r="B756">
        <v>7.1524729999999996</v>
      </c>
      <c r="C756">
        <v>100.600033</v>
      </c>
      <c r="D756" t="b">
        <f>ISNUMBER(SEARCH("PT",A756))</f>
        <v>0</v>
      </c>
      <c r="E756" t="b">
        <f>ISNUMBER(SEARCH("PTT", A756))</f>
        <v>0</v>
      </c>
      <c r="F756" t="b">
        <f>ISNUMBER(SEARCH("Shell", A756))</f>
        <v>0</v>
      </c>
      <c r="G756" t="b">
        <f>ISNUMBER(SEARCH("Esso", A756))</f>
        <v>0</v>
      </c>
      <c r="H756" t="b">
        <f>ISNUMBER(SEARCH("Caltex", A756))</f>
        <v>0</v>
      </c>
    </row>
    <row r="757" spans="1:8" x14ac:dyDescent="0.25">
      <c r="A757" t="s">
        <v>3376</v>
      </c>
      <c r="B757">
        <v>8.8964671000000006</v>
      </c>
      <c r="C757">
        <v>98.374571700000004</v>
      </c>
      <c r="D757" t="b">
        <f>ISNUMBER(SEARCH("PT",A757))</f>
        <v>0</v>
      </c>
      <c r="E757" t="b">
        <f>ISNUMBER(SEARCH("PTT", A757))</f>
        <v>0</v>
      </c>
      <c r="F757" t="b">
        <f>ISNUMBER(SEARCH("Shell", A757))</f>
        <v>0</v>
      </c>
      <c r="G757" t="b">
        <f>ISNUMBER(SEARCH("Esso", A757))</f>
        <v>0</v>
      </c>
      <c r="H757" t="b">
        <f>ISNUMBER(SEARCH("Caltex", A757))</f>
        <v>0</v>
      </c>
    </row>
    <row r="758" spans="1:8" x14ac:dyDescent="0.25">
      <c r="A758" t="s">
        <v>3376</v>
      </c>
      <c r="B758">
        <v>16.947139</v>
      </c>
      <c r="C758">
        <v>104.72536599999999</v>
      </c>
      <c r="D758" t="b">
        <f>ISNUMBER(SEARCH("PT",A758))</f>
        <v>0</v>
      </c>
      <c r="E758" t="b">
        <f>ISNUMBER(SEARCH("PTT", A758))</f>
        <v>0</v>
      </c>
      <c r="F758" t="b">
        <f>ISNUMBER(SEARCH("Shell", A758))</f>
        <v>0</v>
      </c>
      <c r="G758" t="b">
        <f>ISNUMBER(SEARCH("Esso", A758))</f>
        <v>0</v>
      </c>
      <c r="H758" t="b">
        <f>ISNUMBER(SEARCH("Caltex", A758))</f>
        <v>0</v>
      </c>
    </row>
    <row r="759" spans="1:8" x14ac:dyDescent="0.25">
      <c r="A759" t="s">
        <v>3376</v>
      </c>
      <c r="B759">
        <v>7.9582569999999997</v>
      </c>
      <c r="C759">
        <v>98.385377000000005</v>
      </c>
      <c r="D759" t="b">
        <f>ISNUMBER(SEARCH("PT",A759))</f>
        <v>0</v>
      </c>
      <c r="E759" t="b">
        <f>ISNUMBER(SEARCH("PTT", A759))</f>
        <v>0</v>
      </c>
      <c r="F759" t="b">
        <f>ISNUMBER(SEARCH("Shell", A759))</f>
        <v>0</v>
      </c>
      <c r="G759" t="b">
        <f>ISNUMBER(SEARCH("Esso", A759))</f>
        <v>0</v>
      </c>
      <c r="H759" t="b">
        <f>ISNUMBER(SEARCH("Caltex", A759))</f>
        <v>0</v>
      </c>
    </row>
    <row r="760" spans="1:8" x14ac:dyDescent="0.25">
      <c r="A760" t="s">
        <v>3376</v>
      </c>
      <c r="B760">
        <v>9.4508501999999996</v>
      </c>
      <c r="C760">
        <v>99.999795399999996</v>
      </c>
      <c r="D760" t="b">
        <f>ISNUMBER(SEARCH("PT",A760))</f>
        <v>0</v>
      </c>
      <c r="E760" t="b">
        <f>ISNUMBER(SEARCH("PTT", A760))</f>
        <v>0</v>
      </c>
      <c r="F760" t="b">
        <f>ISNUMBER(SEARCH("Shell", A760))</f>
        <v>0</v>
      </c>
      <c r="G760" t="b">
        <f>ISNUMBER(SEARCH("Esso", A760))</f>
        <v>0</v>
      </c>
      <c r="H760" t="b">
        <f>ISNUMBER(SEARCH("Caltex", A760))</f>
        <v>0</v>
      </c>
    </row>
    <row r="761" spans="1:8" x14ac:dyDescent="0.25">
      <c r="A761" t="s">
        <v>3376</v>
      </c>
      <c r="B761">
        <v>14.662488</v>
      </c>
      <c r="C761">
        <v>104.653387</v>
      </c>
      <c r="D761" t="b">
        <f>ISNUMBER(SEARCH("PT",A761))</f>
        <v>0</v>
      </c>
      <c r="E761" t="b">
        <f>ISNUMBER(SEARCH("PTT", A761))</f>
        <v>0</v>
      </c>
      <c r="F761" t="b">
        <f>ISNUMBER(SEARCH("Shell", A761))</f>
        <v>0</v>
      </c>
      <c r="G761" t="b">
        <f>ISNUMBER(SEARCH("Esso", A761))</f>
        <v>0</v>
      </c>
      <c r="H761" t="b">
        <f>ISNUMBER(SEARCH("Caltex", A761))</f>
        <v>0</v>
      </c>
    </row>
    <row r="762" spans="1:8" x14ac:dyDescent="0.25">
      <c r="A762" t="s">
        <v>3376</v>
      </c>
      <c r="B762">
        <v>6.4254099</v>
      </c>
      <c r="C762">
        <v>101.8253313</v>
      </c>
      <c r="D762" t="b">
        <f>ISNUMBER(SEARCH("PT",A762))</f>
        <v>0</v>
      </c>
      <c r="E762" t="b">
        <f>ISNUMBER(SEARCH("PTT", A762))</f>
        <v>0</v>
      </c>
      <c r="F762" t="b">
        <f>ISNUMBER(SEARCH("Shell", A762))</f>
        <v>0</v>
      </c>
      <c r="G762" t="b">
        <f>ISNUMBER(SEARCH("Esso", A762))</f>
        <v>0</v>
      </c>
      <c r="H762" t="b">
        <f>ISNUMBER(SEARCH("Caltex", A762))</f>
        <v>0</v>
      </c>
    </row>
    <row r="763" spans="1:8" x14ac:dyDescent="0.25">
      <c r="A763" t="s">
        <v>3376</v>
      </c>
      <c r="B763">
        <v>8.3795570000000001</v>
      </c>
      <c r="C763">
        <v>99.973483999999999</v>
      </c>
      <c r="D763" t="b">
        <f>ISNUMBER(SEARCH("PT",A763))</f>
        <v>0</v>
      </c>
      <c r="E763" t="b">
        <f>ISNUMBER(SEARCH("PTT", A763))</f>
        <v>0</v>
      </c>
      <c r="F763" t="b">
        <f>ISNUMBER(SEARCH("Shell", A763))</f>
        <v>0</v>
      </c>
      <c r="G763" t="b">
        <f>ISNUMBER(SEARCH("Esso", A763))</f>
        <v>0</v>
      </c>
      <c r="H763" t="b">
        <f>ISNUMBER(SEARCH("Caltex", A763))</f>
        <v>0</v>
      </c>
    </row>
    <row r="764" spans="1:8" x14ac:dyDescent="0.25">
      <c r="A764" t="s">
        <v>3376</v>
      </c>
      <c r="B764">
        <v>13.422086999999999</v>
      </c>
      <c r="C764">
        <v>102.198993</v>
      </c>
      <c r="D764" t="b">
        <f>ISNUMBER(SEARCH("PT",A764))</f>
        <v>0</v>
      </c>
      <c r="E764" t="b">
        <f>ISNUMBER(SEARCH("PTT", A764))</f>
        <v>0</v>
      </c>
      <c r="F764" t="b">
        <f>ISNUMBER(SEARCH("Shell", A764))</f>
        <v>0</v>
      </c>
      <c r="G764" t="b">
        <f>ISNUMBER(SEARCH("Esso", A764))</f>
        <v>0</v>
      </c>
      <c r="H764" t="b">
        <f>ISNUMBER(SEARCH("Caltex", A764))</f>
        <v>0</v>
      </c>
    </row>
    <row r="765" spans="1:8" x14ac:dyDescent="0.25">
      <c r="A765" t="s">
        <v>3376</v>
      </c>
      <c r="B765">
        <v>14.635166</v>
      </c>
      <c r="C765">
        <v>104.646961</v>
      </c>
      <c r="D765" t="b">
        <f>ISNUMBER(SEARCH("PT",A765))</f>
        <v>0</v>
      </c>
      <c r="E765" t="b">
        <f>ISNUMBER(SEARCH("PTT", A765))</f>
        <v>0</v>
      </c>
      <c r="F765" t="b">
        <f>ISNUMBER(SEARCH("Shell", A765))</f>
        <v>0</v>
      </c>
      <c r="G765" t="b">
        <f>ISNUMBER(SEARCH("Esso", A765))</f>
        <v>0</v>
      </c>
      <c r="H765" t="b">
        <f>ISNUMBER(SEARCH("Caltex", A765))</f>
        <v>0</v>
      </c>
    </row>
    <row r="766" spans="1:8" x14ac:dyDescent="0.25">
      <c r="A766" t="s">
        <v>3376</v>
      </c>
      <c r="B766">
        <v>17.881363199999999</v>
      </c>
      <c r="C766">
        <v>102.82847719999999</v>
      </c>
      <c r="D766" t="b">
        <f>ISNUMBER(SEARCH("PT",A766))</f>
        <v>0</v>
      </c>
      <c r="E766" t="b">
        <f>ISNUMBER(SEARCH("PTT", A766))</f>
        <v>0</v>
      </c>
      <c r="F766" t="b">
        <f>ISNUMBER(SEARCH("Shell", A766))</f>
        <v>0</v>
      </c>
      <c r="G766" t="b">
        <f>ISNUMBER(SEARCH("Esso", A766))</f>
        <v>0</v>
      </c>
      <c r="H766" t="b">
        <f>ISNUMBER(SEARCH("Caltex", A766))</f>
        <v>0</v>
      </c>
    </row>
    <row r="767" spans="1:8" x14ac:dyDescent="0.25">
      <c r="A767" t="s">
        <v>3376</v>
      </c>
      <c r="B767">
        <v>9.9478519999999993</v>
      </c>
      <c r="C767">
        <v>98.595545999999999</v>
      </c>
      <c r="D767" t="b">
        <f>ISNUMBER(SEARCH("PT",A767))</f>
        <v>0</v>
      </c>
      <c r="E767" t="b">
        <f>ISNUMBER(SEARCH("PTT", A767))</f>
        <v>0</v>
      </c>
      <c r="F767" t="b">
        <f>ISNUMBER(SEARCH("Shell", A767))</f>
        <v>0</v>
      </c>
      <c r="G767" t="b">
        <f>ISNUMBER(SEARCH("Esso", A767))</f>
        <v>0</v>
      </c>
      <c r="H767" t="b">
        <f>ISNUMBER(SEARCH("Caltex", A767))</f>
        <v>0</v>
      </c>
    </row>
    <row r="768" spans="1:8" x14ac:dyDescent="0.25">
      <c r="A768" t="s">
        <v>3376</v>
      </c>
      <c r="B768">
        <v>15.608298400000001</v>
      </c>
      <c r="C768">
        <v>105.02556060000001</v>
      </c>
      <c r="D768" t="b">
        <f>ISNUMBER(SEARCH("PT",A768))</f>
        <v>0</v>
      </c>
      <c r="E768" t="b">
        <f>ISNUMBER(SEARCH("PTT", A768))</f>
        <v>0</v>
      </c>
      <c r="F768" t="b">
        <f>ISNUMBER(SEARCH("Shell", A768))</f>
        <v>0</v>
      </c>
      <c r="G768" t="b">
        <f>ISNUMBER(SEARCH("Esso", A768))</f>
        <v>0</v>
      </c>
      <c r="H768" t="b">
        <f>ISNUMBER(SEARCH("Caltex", A768))</f>
        <v>0</v>
      </c>
    </row>
    <row r="769" spans="1:8" x14ac:dyDescent="0.25">
      <c r="A769" t="s">
        <v>3376</v>
      </c>
      <c r="B769">
        <v>13.127768</v>
      </c>
      <c r="C769">
        <v>99.949619999999996</v>
      </c>
      <c r="D769" t="b">
        <f>ISNUMBER(SEARCH("PT",A769))</f>
        <v>0</v>
      </c>
      <c r="E769" t="b">
        <f>ISNUMBER(SEARCH("PTT", A769))</f>
        <v>0</v>
      </c>
      <c r="F769" t="b">
        <f>ISNUMBER(SEARCH("Shell", A769))</f>
        <v>0</v>
      </c>
      <c r="G769" t="b">
        <f>ISNUMBER(SEARCH("Esso", A769))</f>
        <v>0</v>
      </c>
      <c r="H769" t="b">
        <f>ISNUMBER(SEARCH("Caltex", A769))</f>
        <v>0</v>
      </c>
    </row>
    <row r="770" spans="1:8" x14ac:dyDescent="0.25">
      <c r="A770" t="s">
        <v>3376</v>
      </c>
      <c r="B770">
        <v>12.656560499999999</v>
      </c>
      <c r="C770">
        <v>101.6385638</v>
      </c>
      <c r="D770" t="b">
        <f>ISNUMBER(SEARCH("PT",A770))</f>
        <v>0</v>
      </c>
      <c r="E770" t="b">
        <f>ISNUMBER(SEARCH("PTT", A770))</f>
        <v>0</v>
      </c>
      <c r="F770" t="b">
        <f>ISNUMBER(SEARCH("Shell", A770))</f>
        <v>0</v>
      </c>
      <c r="G770" t="b">
        <f>ISNUMBER(SEARCH("Esso", A770))</f>
        <v>0</v>
      </c>
      <c r="H770" t="b">
        <f>ISNUMBER(SEARCH("Caltex", A770))</f>
        <v>0</v>
      </c>
    </row>
    <row r="771" spans="1:8" x14ac:dyDescent="0.25">
      <c r="A771" t="s">
        <v>3376</v>
      </c>
      <c r="B771">
        <v>12.226262</v>
      </c>
      <c r="C771">
        <v>102.504824</v>
      </c>
      <c r="D771" t="b">
        <f>ISNUMBER(SEARCH("PT",A771))</f>
        <v>0</v>
      </c>
      <c r="E771" t="b">
        <f>ISNUMBER(SEARCH("PTT", A771))</f>
        <v>0</v>
      </c>
      <c r="F771" t="b">
        <f>ISNUMBER(SEARCH("Shell", A771))</f>
        <v>0</v>
      </c>
      <c r="G771" t="b">
        <f>ISNUMBER(SEARCH("Esso", A771))</f>
        <v>0</v>
      </c>
      <c r="H771" t="b">
        <f>ISNUMBER(SEARCH("Caltex", A771))</f>
        <v>0</v>
      </c>
    </row>
    <row r="772" spans="1:8" x14ac:dyDescent="0.25">
      <c r="A772" t="s">
        <v>3376</v>
      </c>
      <c r="B772">
        <v>12.644178999999999</v>
      </c>
      <c r="C772">
        <v>101.352592</v>
      </c>
      <c r="D772" t="b">
        <f>ISNUMBER(SEARCH("PT",A772))</f>
        <v>0</v>
      </c>
      <c r="E772" t="b">
        <f>ISNUMBER(SEARCH("PTT", A772))</f>
        <v>0</v>
      </c>
      <c r="F772" t="b">
        <f>ISNUMBER(SEARCH("Shell", A772))</f>
        <v>0</v>
      </c>
      <c r="G772" t="b">
        <f>ISNUMBER(SEARCH("Esso", A772))</f>
        <v>0</v>
      </c>
      <c r="H772" t="b">
        <f>ISNUMBER(SEARCH("Caltex", A772))</f>
        <v>0</v>
      </c>
    </row>
    <row r="773" spans="1:8" x14ac:dyDescent="0.25">
      <c r="A773" t="s">
        <v>3376</v>
      </c>
      <c r="B773">
        <v>12.378846599999999</v>
      </c>
      <c r="C773">
        <v>102.3785384</v>
      </c>
      <c r="D773" t="b">
        <f>ISNUMBER(SEARCH("PT",A773))</f>
        <v>0</v>
      </c>
      <c r="E773" t="b">
        <f>ISNUMBER(SEARCH("PTT", A773))</f>
        <v>0</v>
      </c>
      <c r="F773" t="b">
        <f>ISNUMBER(SEARCH("Shell", A773))</f>
        <v>0</v>
      </c>
      <c r="G773" t="b">
        <f>ISNUMBER(SEARCH("Esso", A773))</f>
        <v>0</v>
      </c>
      <c r="H773" t="b">
        <f>ISNUMBER(SEARCH("Caltex", A773))</f>
        <v>0</v>
      </c>
    </row>
    <row r="774" spans="1:8" x14ac:dyDescent="0.25">
      <c r="A774" t="s">
        <v>3376</v>
      </c>
      <c r="B774">
        <v>12.75924</v>
      </c>
      <c r="C774">
        <v>100.90324699999999</v>
      </c>
      <c r="D774" t="b">
        <f>ISNUMBER(SEARCH("PT",A774))</f>
        <v>0</v>
      </c>
      <c r="E774" t="b">
        <f>ISNUMBER(SEARCH("PTT", A774))</f>
        <v>0</v>
      </c>
      <c r="F774" t="b">
        <f>ISNUMBER(SEARCH("Shell", A774))</f>
        <v>0</v>
      </c>
      <c r="G774" t="b">
        <f>ISNUMBER(SEARCH("Esso", A774))</f>
        <v>0</v>
      </c>
      <c r="H774" t="b">
        <f>ISNUMBER(SEARCH("Caltex", A774))</f>
        <v>0</v>
      </c>
    </row>
    <row r="775" spans="1:8" x14ac:dyDescent="0.25">
      <c r="A775" t="s">
        <v>3376</v>
      </c>
      <c r="B775">
        <v>12.815455</v>
      </c>
      <c r="C775">
        <v>99.942421999999993</v>
      </c>
      <c r="D775" t="b">
        <f>ISNUMBER(SEARCH("PT",A775))</f>
        <v>0</v>
      </c>
      <c r="E775" t="b">
        <f>ISNUMBER(SEARCH("PTT", A775))</f>
        <v>0</v>
      </c>
      <c r="F775" t="b">
        <f>ISNUMBER(SEARCH("Shell", A775))</f>
        <v>0</v>
      </c>
      <c r="G775" t="b">
        <f>ISNUMBER(SEARCH("Esso", A775))</f>
        <v>0</v>
      </c>
      <c r="H775" t="b">
        <f>ISNUMBER(SEARCH("Caltex", A775))</f>
        <v>0</v>
      </c>
    </row>
    <row r="776" spans="1:8" x14ac:dyDescent="0.25">
      <c r="A776" t="s">
        <v>3376</v>
      </c>
      <c r="B776">
        <v>6.9385177000000002</v>
      </c>
      <c r="C776">
        <v>100.81449979999999</v>
      </c>
      <c r="D776" t="b">
        <f>ISNUMBER(SEARCH("PT",A776))</f>
        <v>0</v>
      </c>
      <c r="E776" t="b">
        <f>ISNUMBER(SEARCH("PTT", A776))</f>
        <v>0</v>
      </c>
      <c r="F776" t="b">
        <f>ISNUMBER(SEARCH("Shell", A776))</f>
        <v>0</v>
      </c>
      <c r="G776" t="b">
        <f>ISNUMBER(SEARCH("Esso", A776))</f>
        <v>0</v>
      </c>
      <c r="H776" t="b">
        <f>ISNUMBER(SEARCH("Caltex", A776))</f>
        <v>0</v>
      </c>
    </row>
    <row r="777" spans="1:8" x14ac:dyDescent="0.25">
      <c r="A777" t="s">
        <v>3376</v>
      </c>
      <c r="B777">
        <v>6.9385177000000002</v>
      </c>
      <c r="C777">
        <v>100.81449979999999</v>
      </c>
      <c r="D777" t="b">
        <f>ISNUMBER(SEARCH("PT",A777))</f>
        <v>0</v>
      </c>
      <c r="E777" t="b">
        <f>ISNUMBER(SEARCH("PTT", A777))</f>
        <v>0</v>
      </c>
      <c r="F777" t="b">
        <f>ISNUMBER(SEARCH("Shell", A777))</f>
        <v>0</v>
      </c>
      <c r="G777" t="b">
        <f>ISNUMBER(SEARCH("Esso", A777))</f>
        <v>0</v>
      </c>
      <c r="H777" t="b">
        <f>ISNUMBER(SEARCH("Caltex", A777))</f>
        <v>0</v>
      </c>
    </row>
    <row r="778" spans="1:8" x14ac:dyDescent="0.25">
      <c r="A778" t="s">
        <v>3376</v>
      </c>
      <c r="B778">
        <v>18.362411999999999</v>
      </c>
      <c r="C778">
        <v>103.64537300000001</v>
      </c>
      <c r="D778" t="b">
        <f>ISNUMBER(SEARCH("PT",A778))</f>
        <v>0</v>
      </c>
      <c r="E778" t="b">
        <f>ISNUMBER(SEARCH("PTT", A778))</f>
        <v>0</v>
      </c>
      <c r="F778" t="b">
        <f>ISNUMBER(SEARCH("Shell", A778))</f>
        <v>0</v>
      </c>
      <c r="G778" t="b">
        <f>ISNUMBER(SEARCH("Esso", A778))</f>
        <v>0</v>
      </c>
      <c r="H778" t="b">
        <f>ISNUMBER(SEARCH("Caltex", A778))</f>
        <v>0</v>
      </c>
    </row>
    <row r="779" spans="1:8" x14ac:dyDescent="0.25">
      <c r="A779" t="s">
        <v>3376</v>
      </c>
      <c r="B779">
        <v>11.812368899999999</v>
      </c>
      <c r="C779">
        <v>99.797165399999997</v>
      </c>
      <c r="D779" t="b">
        <f>ISNUMBER(SEARCH("PT",A779))</f>
        <v>0</v>
      </c>
      <c r="E779" t="b">
        <f>ISNUMBER(SEARCH("PTT", A779))</f>
        <v>0</v>
      </c>
      <c r="F779" t="b">
        <f>ISNUMBER(SEARCH("Shell", A779))</f>
        <v>0</v>
      </c>
      <c r="G779" t="b">
        <f>ISNUMBER(SEARCH("Esso", A779))</f>
        <v>0</v>
      </c>
      <c r="H779" t="b">
        <f>ISNUMBER(SEARCH("Caltex", A779))</f>
        <v>0</v>
      </c>
    </row>
    <row r="780" spans="1:8" x14ac:dyDescent="0.25">
      <c r="A780" t="s">
        <v>3376</v>
      </c>
      <c r="B780">
        <v>11.812368899999999</v>
      </c>
      <c r="C780">
        <v>99.797165399999997</v>
      </c>
      <c r="D780" t="b">
        <f>ISNUMBER(SEARCH("PT",A780))</f>
        <v>0</v>
      </c>
      <c r="E780" t="b">
        <f>ISNUMBER(SEARCH("PTT", A780))</f>
        <v>0</v>
      </c>
      <c r="F780" t="b">
        <f>ISNUMBER(SEARCH("Shell", A780))</f>
        <v>0</v>
      </c>
      <c r="G780" t="b">
        <f>ISNUMBER(SEARCH("Esso", A780))</f>
        <v>0</v>
      </c>
      <c r="H780" t="b">
        <f>ISNUMBER(SEARCH("Caltex", A780))</f>
        <v>0</v>
      </c>
    </row>
    <row r="781" spans="1:8" x14ac:dyDescent="0.25">
      <c r="A781" t="s">
        <v>3376</v>
      </c>
      <c r="B781">
        <v>8.6938639999999996</v>
      </c>
      <c r="C781">
        <v>98.254555999999994</v>
      </c>
      <c r="D781" t="b">
        <f>ISNUMBER(SEARCH("PT",A781))</f>
        <v>0</v>
      </c>
      <c r="E781" t="b">
        <f>ISNUMBER(SEARCH("PTT", A781))</f>
        <v>0</v>
      </c>
      <c r="F781" t="b">
        <f>ISNUMBER(SEARCH("Shell", A781))</f>
        <v>0</v>
      </c>
      <c r="G781" t="b">
        <f>ISNUMBER(SEARCH("Esso", A781))</f>
        <v>0</v>
      </c>
      <c r="H781" t="b">
        <f>ISNUMBER(SEARCH("Caltex", A781))</f>
        <v>0</v>
      </c>
    </row>
    <row r="782" spans="1:8" x14ac:dyDescent="0.25">
      <c r="A782" t="s">
        <v>3376</v>
      </c>
      <c r="B782">
        <v>12.691205</v>
      </c>
      <c r="C782">
        <v>100.892382</v>
      </c>
      <c r="D782" t="b">
        <f>ISNUMBER(SEARCH("PT",A782))</f>
        <v>0</v>
      </c>
      <c r="E782" t="b">
        <f>ISNUMBER(SEARCH("PTT", A782))</f>
        <v>0</v>
      </c>
      <c r="F782" t="b">
        <f>ISNUMBER(SEARCH("Shell", A782))</f>
        <v>0</v>
      </c>
      <c r="G782" t="b">
        <f>ISNUMBER(SEARCH("Esso", A782))</f>
        <v>0</v>
      </c>
      <c r="H782" t="b">
        <f>ISNUMBER(SEARCH("Caltex", A782))</f>
        <v>0</v>
      </c>
    </row>
    <row r="783" spans="1:8" x14ac:dyDescent="0.25">
      <c r="A783" t="s">
        <v>3376</v>
      </c>
      <c r="B783">
        <v>14.723784</v>
      </c>
      <c r="C783">
        <v>104.19922</v>
      </c>
      <c r="D783" t="b">
        <f>ISNUMBER(SEARCH("PT",A783))</f>
        <v>0</v>
      </c>
      <c r="E783" t="b">
        <f>ISNUMBER(SEARCH("PTT", A783))</f>
        <v>0</v>
      </c>
      <c r="F783" t="b">
        <f>ISNUMBER(SEARCH("Shell", A783))</f>
        <v>0</v>
      </c>
      <c r="G783" t="b">
        <f>ISNUMBER(SEARCH("Esso", A783))</f>
        <v>0</v>
      </c>
      <c r="H783" t="b">
        <f>ISNUMBER(SEARCH("Caltex", A783))</f>
        <v>0</v>
      </c>
    </row>
    <row r="784" spans="1:8" x14ac:dyDescent="0.25">
      <c r="A784" t="s">
        <v>3376</v>
      </c>
      <c r="B784">
        <v>9.1349999999999998</v>
      </c>
      <c r="C784">
        <v>99.333320999999998</v>
      </c>
      <c r="D784" t="b">
        <f>ISNUMBER(SEARCH("PT",A784))</f>
        <v>0</v>
      </c>
      <c r="E784" t="b">
        <f>ISNUMBER(SEARCH("PTT", A784))</f>
        <v>0</v>
      </c>
      <c r="F784" t="b">
        <f>ISNUMBER(SEARCH("Shell", A784))</f>
        <v>0</v>
      </c>
      <c r="G784" t="b">
        <f>ISNUMBER(SEARCH("Esso", A784))</f>
        <v>0</v>
      </c>
      <c r="H784" t="b">
        <f>ISNUMBER(SEARCH("Caltex", A784))</f>
        <v>0</v>
      </c>
    </row>
    <row r="785" spans="1:8" x14ac:dyDescent="0.25">
      <c r="A785" t="s">
        <v>3376</v>
      </c>
      <c r="B785">
        <v>9.1404890000000005</v>
      </c>
      <c r="C785">
        <v>99.669105000000002</v>
      </c>
      <c r="D785" t="b">
        <f>ISNUMBER(SEARCH("PT",A785))</f>
        <v>0</v>
      </c>
      <c r="E785" t="b">
        <f>ISNUMBER(SEARCH("PTT", A785))</f>
        <v>0</v>
      </c>
      <c r="F785" t="b">
        <f>ISNUMBER(SEARCH("Shell", A785))</f>
        <v>0</v>
      </c>
      <c r="G785" t="b">
        <f>ISNUMBER(SEARCH("Esso", A785))</f>
        <v>0</v>
      </c>
      <c r="H785" t="b">
        <f>ISNUMBER(SEARCH("Caltex", A785))</f>
        <v>0</v>
      </c>
    </row>
    <row r="786" spans="1:8" x14ac:dyDescent="0.25">
      <c r="A786" t="s">
        <v>3376</v>
      </c>
      <c r="B786">
        <v>6.4752159000000002</v>
      </c>
      <c r="C786">
        <v>101.4340298</v>
      </c>
      <c r="D786" t="b">
        <f>ISNUMBER(SEARCH("PT",A786))</f>
        <v>0</v>
      </c>
      <c r="E786" t="b">
        <f>ISNUMBER(SEARCH("PTT", A786))</f>
        <v>0</v>
      </c>
      <c r="F786" t="b">
        <f>ISNUMBER(SEARCH("Shell", A786))</f>
        <v>0</v>
      </c>
      <c r="G786" t="b">
        <f>ISNUMBER(SEARCH("Esso", A786))</f>
        <v>0</v>
      </c>
      <c r="H786" t="b">
        <f>ISNUMBER(SEARCH("Caltex", A786))</f>
        <v>0</v>
      </c>
    </row>
    <row r="787" spans="1:8" x14ac:dyDescent="0.25">
      <c r="A787" t="s">
        <v>3376</v>
      </c>
      <c r="B787">
        <v>6.4752159000000002</v>
      </c>
      <c r="C787">
        <v>101.4340298</v>
      </c>
      <c r="D787" t="b">
        <f>ISNUMBER(SEARCH("PT",A787))</f>
        <v>0</v>
      </c>
      <c r="E787" t="b">
        <f>ISNUMBER(SEARCH("PTT", A787))</f>
        <v>0</v>
      </c>
      <c r="F787" t="b">
        <f>ISNUMBER(SEARCH("Shell", A787))</f>
        <v>0</v>
      </c>
      <c r="G787" t="b">
        <f>ISNUMBER(SEARCH("Esso", A787))</f>
        <v>0</v>
      </c>
      <c r="H787" t="b">
        <f>ISNUMBER(SEARCH("Caltex", A787))</f>
        <v>0</v>
      </c>
    </row>
    <row r="788" spans="1:8" x14ac:dyDescent="0.25">
      <c r="A788" t="s">
        <v>3376</v>
      </c>
      <c r="B788">
        <v>6.7529176</v>
      </c>
      <c r="C788">
        <v>101.4850524</v>
      </c>
      <c r="D788" t="b">
        <f>ISNUMBER(SEARCH("PT",A788))</f>
        <v>0</v>
      </c>
      <c r="E788" t="b">
        <f>ISNUMBER(SEARCH("PTT", A788))</f>
        <v>0</v>
      </c>
      <c r="F788" t="b">
        <f>ISNUMBER(SEARCH("Shell", A788))</f>
        <v>0</v>
      </c>
      <c r="G788" t="b">
        <f>ISNUMBER(SEARCH("Esso", A788))</f>
        <v>0</v>
      </c>
      <c r="H788" t="b">
        <f>ISNUMBER(SEARCH("Caltex", A788))</f>
        <v>0</v>
      </c>
    </row>
    <row r="789" spans="1:8" x14ac:dyDescent="0.25">
      <c r="A789" t="s">
        <v>3376</v>
      </c>
      <c r="B789">
        <v>17.591861000000002</v>
      </c>
      <c r="C789">
        <v>103.97968299999999</v>
      </c>
      <c r="D789" t="b">
        <f>ISNUMBER(SEARCH("PT",A789))</f>
        <v>0</v>
      </c>
      <c r="E789" t="b">
        <f>ISNUMBER(SEARCH("PTT", A789))</f>
        <v>0</v>
      </c>
      <c r="F789" t="b">
        <f>ISNUMBER(SEARCH("Shell", A789))</f>
        <v>0</v>
      </c>
      <c r="G789" t="b">
        <f>ISNUMBER(SEARCH("Esso", A789))</f>
        <v>0</v>
      </c>
      <c r="H789" t="b">
        <f>ISNUMBER(SEARCH("Caltex", A789))</f>
        <v>0</v>
      </c>
    </row>
    <row r="790" spans="1:8" x14ac:dyDescent="0.25">
      <c r="A790" t="s">
        <v>3376</v>
      </c>
      <c r="B790">
        <v>13.418348</v>
      </c>
      <c r="C790">
        <v>99.992954999999995</v>
      </c>
      <c r="D790" t="b">
        <f>ISNUMBER(SEARCH("PT",A790))</f>
        <v>0</v>
      </c>
      <c r="E790" t="b">
        <f>ISNUMBER(SEARCH("PTT", A790))</f>
        <v>0</v>
      </c>
      <c r="F790" t="b">
        <f>ISNUMBER(SEARCH("Shell", A790))</f>
        <v>0</v>
      </c>
      <c r="G790" t="b">
        <f>ISNUMBER(SEARCH("Esso", A790))</f>
        <v>0</v>
      </c>
      <c r="H790" t="b">
        <f>ISNUMBER(SEARCH("Caltex", A790))</f>
        <v>0</v>
      </c>
    </row>
    <row r="791" spans="1:8" x14ac:dyDescent="0.25">
      <c r="A791" t="s">
        <v>3376</v>
      </c>
      <c r="B791">
        <v>17.929635000000001</v>
      </c>
      <c r="C791">
        <v>103.961608</v>
      </c>
      <c r="D791" t="b">
        <f>ISNUMBER(SEARCH("PT",A791))</f>
        <v>0</v>
      </c>
      <c r="E791" t="b">
        <f>ISNUMBER(SEARCH("PTT", A791))</f>
        <v>0</v>
      </c>
      <c r="F791" t="b">
        <f>ISNUMBER(SEARCH("Shell", A791))</f>
        <v>0</v>
      </c>
      <c r="G791" t="b">
        <f>ISNUMBER(SEARCH("Esso", A791))</f>
        <v>0</v>
      </c>
      <c r="H791" t="b">
        <f>ISNUMBER(SEARCH("Caltex", A791))</f>
        <v>0</v>
      </c>
    </row>
    <row r="792" spans="1:8" x14ac:dyDescent="0.25">
      <c r="A792" t="s">
        <v>3376</v>
      </c>
      <c r="B792">
        <v>8.3362201000000002</v>
      </c>
      <c r="C792">
        <v>100.1499972</v>
      </c>
      <c r="D792" t="b">
        <f>ISNUMBER(SEARCH("PT",A792))</f>
        <v>0</v>
      </c>
      <c r="E792" t="b">
        <f>ISNUMBER(SEARCH("PTT", A792))</f>
        <v>0</v>
      </c>
      <c r="F792" t="b">
        <f>ISNUMBER(SEARCH("Shell", A792))</f>
        <v>0</v>
      </c>
      <c r="G792" t="b">
        <f>ISNUMBER(SEARCH("Esso", A792))</f>
        <v>0</v>
      </c>
      <c r="H792" t="b">
        <f>ISNUMBER(SEARCH("Caltex", A792))</f>
        <v>0</v>
      </c>
    </row>
    <row r="793" spans="1:8" x14ac:dyDescent="0.25">
      <c r="A793" t="s">
        <v>3376</v>
      </c>
      <c r="B793">
        <v>8.7001120000000007</v>
      </c>
      <c r="C793">
        <v>99.784104999999997</v>
      </c>
      <c r="D793" t="b">
        <f>ISNUMBER(SEARCH("PT",A793))</f>
        <v>0</v>
      </c>
      <c r="E793" t="b">
        <f>ISNUMBER(SEARCH("PTT", A793))</f>
        <v>0</v>
      </c>
      <c r="F793" t="b">
        <f>ISNUMBER(SEARCH("Shell", A793))</f>
        <v>0</v>
      </c>
      <c r="G793" t="b">
        <f>ISNUMBER(SEARCH("Esso", A793))</f>
        <v>0</v>
      </c>
      <c r="H793" t="b">
        <f>ISNUMBER(SEARCH("Caltex", A793))</f>
        <v>0</v>
      </c>
    </row>
    <row r="794" spans="1:8" x14ac:dyDescent="0.25">
      <c r="A794" t="s">
        <v>3376</v>
      </c>
      <c r="B794">
        <v>6.7734955000000001</v>
      </c>
      <c r="C794">
        <v>100.7028139</v>
      </c>
      <c r="D794" t="b">
        <f>ISNUMBER(SEARCH("PT",A794))</f>
        <v>0</v>
      </c>
      <c r="E794" t="b">
        <f>ISNUMBER(SEARCH("PTT", A794))</f>
        <v>0</v>
      </c>
      <c r="F794" t="b">
        <f>ISNUMBER(SEARCH("Shell", A794))</f>
        <v>0</v>
      </c>
      <c r="G794" t="b">
        <f>ISNUMBER(SEARCH("Esso", A794))</f>
        <v>0</v>
      </c>
      <c r="H794" t="b">
        <f>ISNUMBER(SEARCH("Caltex", A794))</f>
        <v>0</v>
      </c>
    </row>
    <row r="795" spans="1:8" x14ac:dyDescent="0.25">
      <c r="A795" t="s">
        <v>3376</v>
      </c>
      <c r="B795">
        <v>6.7734955000000001</v>
      </c>
      <c r="C795">
        <v>100.7028139</v>
      </c>
      <c r="D795" t="b">
        <f>ISNUMBER(SEARCH("PT",A795))</f>
        <v>0</v>
      </c>
      <c r="E795" t="b">
        <f>ISNUMBER(SEARCH("PTT", A795))</f>
        <v>0</v>
      </c>
      <c r="F795" t="b">
        <f>ISNUMBER(SEARCH("Shell", A795))</f>
        <v>0</v>
      </c>
      <c r="G795" t="b">
        <f>ISNUMBER(SEARCH("Esso", A795))</f>
        <v>0</v>
      </c>
      <c r="H795" t="b">
        <f>ISNUMBER(SEARCH("Caltex", A795))</f>
        <v>0</v>
      </c>
    </row>
    <row r="796" spans="1:8" x14ac:dyDescent="0.25">
      <c r="A796" t="s">
        <v>3376</v>
      </c>
      <c r="B796">
        <v>12.618277000000001</v>
      </c>
      <c r="C796">
        <v>102.09593150000001</v>
      </c>
      <c r="D796" t="b">
        <f>ISNUMBER(SEARCH("PT",A796))</f>
        <v>0</v>
      </c>
      <c r="E796" t="b">
        <f>ISNUMBER(SEARCH("PTT", A796))</f>
        <v>0</v>
      </c>
      <c r="F796" t="b">
        <f>ISNUMBER(SEARCH("Shell", A796))</f>
        <v>0</v>
      </c>
      <c r="G796" t="b">
        <f>ISNUMBER(SEARCH("Esso", A796))</f>
        <v>0</v>
      </c>
      <c r="H796" t="b">
        <f>ISNUMBER(SEARCH("Caltex", A796))</f>
        <v>0</v>
      </c>
    </row>
    <row r="797" spans="1:8" x14ac:dyDescent="0.25">
      <c r="A797" t="s">
        <v>3376</v>
      </c>
      <c r="B797">
        <v>14.897417000000001</v>
      </c>
      <c r="C797">
        <v>105.065736</v>
      </c>
      <c r="D797" t="b">
        <f>ISNUMBER(SEARCH("PT",A797))</f>
        <v>0</v>
      </c>
      <c r="E797" t="b">
        <f>ISNUMBER(SEARCH("PTT", A797))</f>
        <v>0</v>
      </c>
      <c r="F797" t="b">
        <f>ISNUMBER(SEARCH("Shell", A797))</f>
        <v>0</v>
      </c>
      <c r="G797" t="b">
        <f>ISNUMBER(SEARCH("Esso", A797))</f>
        <v>0</v>
      </c>
      <c r="H797" t="b">
        <f>ISNUMBER(SEARCH("Caltex", A797))</f>
        <v>0</v>
      </c>
    </row>
    <row r="798" spans="1:8" x14ac:dyDescent="0.25">
      <c r="A798" t="s">
        <v>3376</v>
      </c>
      <c r="B798">
        <v>16.039719999999999</v>
      </c>
      <c r="C798">
        <v>105.222977</v>
      </c>
      <c r="D798" t="b">
        <f>ISNUMBER(SEARCH("PT",A798))</f>
        <v>0</v>
      </c>
      <c r="E798" t="b">
        <f>ISNUMBER(SEARCH("PTT", A798))</f>
        <v>0</v>
      </c>
      <c r="F798" t="b">
        <f>ISNUMBER(SEARCH("Shell", A798))</f>
        <v>0</v>
      </c>
      <c r="G798" t="b">
        <f>ISNUMBER(SEARCH("Esso", A798))</f>
        <v>0</v>
      </c>
      <c r="H798" t="b">
        <f>ISNUMBER(SEARCH("Caltex", A798))</f>
        <v>0</v>
      </c>
    </row>
    <row r="799" spans="1:8" x14ac:dyDescent="0.25">
      <c r="A799" t="s">
        <v>3376</v>
      </c>
      <c r="B799">
        <v>8.5619639999999997</v>
      </c>
      <c r="C799">
        <v>99.948338000000007</v>
      </c>
      <c r="D799" t="b">
        <f>ISNUMBER(SEARCH("PT",A799))</f>
        <v>0</v>
      </c>
      <c r="E799" t="b">
        <f>ISNUMBER(SEARCH("PTT", A799))</f>
        <v>0</v>
      </c>
      <c r="F799" t="b">
        <f>ISNUMBER(SEARCH("Shell", A799))</f>
        <v>0</v>
      </c>
      <c r="G799" t="b">
        <f>ISNUMBER(SEARCH("Esso", A799))</f>
        <v>0</v>
      </c>
      <c r="H799" t="b">
        <f>ISNUMBER(SEARCH("Caltex", A799))</f>
        <v>0</v>
      </c>
    </row>
    <row r="800" spans="1:8" x14ac:dyDescent="0.25">
      <c r="A800" t="s">
        <v>3376</v>
      </c>
      <c r="B800">
        <v>17.375748999999999</v>
      </c>
      <c r="C800">
        <v>104.793586</v>
      </c>
      <c r="D800" t="b">
        <f>ISNUMBER(SEARCH("PT",A800))</f>
        <v>0</v>
      </c>
      <c r="E800" t="b">
        <f>ISNUMBER(SEARCH("PTT", A800))</f>
        <v>0</v>
      </c>
      <c r="F800" t="b">
        <f>ISNUMBER(SEARCH("Shell", A800))</f>
        <v>0</v>
      </c>
      <c r="G800" t="b">
        <f>ISNUMBER(SEARCH("Esso", A800))</f>
        <v>0</v>
      </c>
      <c r="H800" t="b">
        <f>ISNUMBER(SEARCH("Caltex", A800))</f>
        <v>0</v>
      </c>
    </row>
    <row r="801" spans="1:8" x14ac:dyDescent="0.25">
      <c r="A801" t="s">
        <v>3376</v>
      </c>
      <c r="B801">
        <v>6.5862790000000002</v>
      </c>
      <c r="C801">
        <v>101.19595700000001</v>
      </c>
      <c r="D801" t="b">
        <f>ISNUMBER(SEARCH("PT",A801))</f>
        <v>0</v>
      </c>
      <c r="E801" t="b">
        <f>ISNUMBER(SEARCH("PTT", A801))</f>
        <v>0</v>
      </c>
      <c r="F801" t="b">
        <f>ISNUMBER(SEARCH("Shell", A801))</f>
        <v>0</v>
      </c>
      <c r="G801" t="b">
        <f>ISNUMBER(SEARCH("Esso", A801))</f>
        <v>0</v>
      </c>
      <c r="H801" t="b">
        <f>ISNUMBER(SEARCH("Caltex", A801))</f>
        <v>0</v>
      </c>
    </row>
    <row r="802" spans="1:8" x14ac:dyDescent="0.25">
      <c r="A802" t="s">
        <v>3376</v>
      </c>
      <c r="B802">
        <v>13.508881000000001</v>
      </c>
      <c r="C802">
        <v>102.17824400000001</v>
      </c>
      <c r="D802" t="b">
        <f>ISNUMBER(SEARCH("PT",A802))</f>
        <v>0</v>
      </c>
      <c r="E802" t="b">
        <f>ISNUMBER(SEARCH("PTT", A802))</f>
        <v>0</v>
      </c>
      <c r="F802" t="b">
        <f>ISNUMBER(SEARCH("Shell", A802))</f>
        <v>0</v>
      </c>
      <c r="G802" t="b">
        <f>ISNUMBER(SEARCH("Esso", A802))</f>
        <v>0</v>
      </c>
      <c r="H802" t="b">
        <f>ISNUMBER(SEARCH("Caltex", A802))</f>
        <v>0</v>
      </c>
    </row>
    <row r="803" spans="1:8" x14ac:dyDescent="0.25">
      <c r="A803" t="s">
        <v>3376</v>
      </c>
      <c r="B803">
        <v>12.247366</v>
      </c>
      <c r="C803">
        <v>102.513395</v>
      </c>
      <c r="D803" t="b">
        <f>ISNUMBER(SEARCH("PT",A803))</f>
        <v>0</v>
      </c>
      <c r="E803" t="b">
        <f>ISNUMBER(SEARCH("PTT", A803))</f>
        <v>0</v>
      </c>
      <c r="F803" t="b">
        <f>ISNUMBER(SEARCH("Shell", A803))</f>
        <v>0</v>
      </c>
      <c r="G803" t="b">
        <f>ISNUMBER(SEARCH("Esso", A803))</f>
        <v>0</v>
      </c>
      <c r="H803" t="b">
        <f>ISNUMBER(SEARCH("Caltex", A803))</f>
        <v>0</v>
      </c>
    </row>
    <row r="804" spans="1:8" x14ac:dyDescent="0.25">
      <c r="A804" t="s">
        <v>3376</v>
      </c>
      <c r="B804">
        <v>11.78</v>
      </c>
      <c r="C804">
        <v>102.8816667</v>
      </c>
      <c r="D804" t="b">
        <f>ISNUMBER(SEARCH("PT",A804))</f>
        <v>0</v>
      </c>
      <c r="E804" t="b">
        <f>ISNUMBER(SEARCH("PTT", A804))</f>
        <v>0</v>
      </c>
      <c r="F804" t="b">
        <f>ISNUMBER(SEARCH("Shell", A804))</f>
        <v>0</v>
      </c>
      <c r="G804" t="b">
        <f>ISNUMBER(SEARCH("Esso", A804))</f>
        <v>0</v>
      </c>
      <c r="H804" t="b">
        <f>ISNUMBER(SEARCH("Caltex", A804))</f>
        <v>0</v>
      </c>
    </row>
    <row r="805" spans="1:8" x14ac:dyDescent="0.25">
      <c r="A805" t="s">
        <v>3376</v>
      </c>
      <c r="B805">
        <v>13.381762999999999</v>
      </c>
      <c r="C805">
        <v>100.99212900000001</v>
      </c>
      <c r="D805" t="b">
        <f>ISNUMBER(SEARCH("PT",A805))</f>
        <v>0</v>
      </c>
      <c r="E805" t="b">
        <f>ISNUMBER(SEARCH("PTT", A805))</f>
        <v>0</v>
      </c>
      <c r="F805" t="b">
        <f>ISNUMBER(SEARCH("Shell", A805))</f>
        <v>0</v>
      </c>
      <c r="G805" t="b">
        <f>ISNUMBER(SEARCH("Esso", A805))</f>
        <v>0</v>
      </c>
      <c r="H805" t="b">
        <f>ISNUMBER(SEARCH("Caltex", A805))</f>
        <v>0</v>
      </c>
    </row>
    <row r="806" spans="1:8" x14ac:dyDescent="0.25">
      <c r="A806" t="s">
        <v>3376</v>
      </c>
      <c r="B806">
        <v>12.7225035</v>
      </c>
      <c r="C806">
        <v>101.1511636</v>
      </c>
      <c r="D806" t="b">
        <f>ISNUMBER(SEARCH("PT",A806))</f>
        <v>0</v>
      </c>
      <c r="E806" t="b">
        <f>ISNUMBER(SEARCH("PTT", A806))</f>
        <v>0</v>
      </c>
      <c r="F806" t="b">
        <f>ISNUMBER(SEARCH("Shell", A806))</f>
        <v>0</v>
      </c>
      <c r="G806" t="b">
        <f>ISNUMBER(SEARCH("Esso", A806))</f>
        <v>0</v>
      </c>
      <c r="H806" t="b">
        <f>ISNUMBER(SEARCH("Caltex", A806))</f>
        <v>0</v>
      </c>
    </row>
    <row r="807" spans="1:8" x14ac:dyDescent="0.25">
      <c r="A807" t="s">
        <v>3376</v>
      </c>
      <c r="B807">
        <v>13.658282</v>
      </c>
      <c r="C807">
        <v>102.51701749999999</v>
      </c>
      <c r="D807" t="b">
        <f>ISNUMBER(SEARCH("PT",A807))</f>
        <v>0</v>
      </c>
      <c r="E807" t="b">
        <f>ISNUMBER(SEARCH("PTT", A807))</f>
        <v>0</v>
      </c>
      <c r="F807" t="b">
        <f>ISNUMBER(SEARCH("Shell", A807))</f>
        <v>0</v>
      </c>
      <c r="G807" t="b">
        <f>ISNUMBER(SEARCH("Esso", A807))</f>
        <v>0</v>
      </c>
      <c r="H807" t="b">
        <f>ISNUMBER(SEARCH("Caltex", A807))</f>
        <v>0</v>
      </c>
    </row>
    <row r="808" spans="1:8" x14ac:dyDescent="0.25">
      <c r="A808" t="s">
        <v>3376</v>
      </c>
      <c r="B808">
        <v>13.693724</v>
      </c>
      <c r="C808">
        <v>102.499942</v>
      </c>
      <c r="D808" t="b">
        <f>ISNUMBER(SEARCH("PT",A808))</f>
        <v>0</v>
      </c>
      <c r="E808" t="b">
        <f>ISNUMBER(SEARCH("PTT", A808))</f>
        <v>0</v>
      </c>
      <c r="F808" t="b">
        <f>ISNUMBER(SEARCH("Shell", A808))</f>
        <v>0</v>
      </c>
      <c r="G808" t="b">
        <f>ISNUMBER(SEARCH("Esso", A808))</f>
        <v>0</v>
      </c>
      <c r="H808" t="b">
        <f>ISNUMBER(SEARCH("Caltex", A808))</f>
        <v>0</v>
      </c>
    </row>
    <row r="809" spans="1:8" x14ac:dyDescent="0.25">
      <c r="A809" t="s">
        <v>3376</v>
      </c>
      <c r="B809">
        <v>12.481479999999999</v>
      </c>
      <c r="C809">
        <v>99.892849999999996</v>
      </c>
      <c r="D809" t="b">
        <f>ISNUMBER(SEARCH("PT",A809))</f>
        <v>0</v>
      </c>
      <c r="E809" t="b">
        <f>ISNUMBER(SEARCH("PTT", A809))</f>
        <v>0</v>
      </c>
      <c r="F809" t="b">
        <f>ISNUMBER(SEARCH("Shell", A809))</f>
        <v>0</v>
      </c>
      <c r="G809" t="b">
        <f>ISNUMBER(SEARCH("Esso", A809))</f>
        <v>0</v>
      </c>
      <c r="H809" t="b">
        <f>ISNUMBER(SEARCH("Caltex", A809))</f>
        <v>0</v>
      </c>
    </row>
    <row r="810" spans="1:8" x14ac:dyDescent="0.25">
      <c r="A810" t="s">
        <v>3376</v>
      </c>
      <c r="B810">
        <v>13.3878182</v>
      </c>
      <c r="C810">
        <v>100.9876615</v>
      </c>
      <c r="D810" t="b">
        <f>ISNUMBER(SEARCH("PT",A810))</f>
        <v>0</v>
      </c>
      <c r="E810" t="b">
        <f>ISNUMBER(SEARCH("PTT", A810))</f>
        <v>0</v>
      </c>
      <c r="F810" t="b">
        <f>ISNUMBER(SEARCH("Shell", A810))</f>
        <v>0</v>
      </c>
      <c r="G810" t="b">
        <f>ISNUMBER(SEARCH("Esso", A810))</f>
        <v>0</v>
      </c>
      <c r="H810" t="b">
        <f>ISNUMBER(SEARCH("Caltex", A810))</f>
        <v>0</v>
      </c>
    </row>
    <row r="811" spans="1:8" x14ac:dyDescent="0.25">
      <c r="A811" t="s">
        <v>3376</v>
      </c>
      <c r="B811">
        <v>6.9162520000000001</v>
      </c>
      <c r="C811">
        <v>100.732691</v>
      </c>
      <c r="D811" t="b">
        <f>ISNUMBER(SEARCH("PT",A811))</f>
        <v>0</v>
      </c>
      <c r="E811" t="b">
        <f>ISNUMBER(SEARCH("PTT", A811))</f>
        <v>0</v>
      </c>
      <c r="F811" t="b">
        <f>ISNUMBER(SEARCH("Shell", A811))</f>
        <v>0</v>
      </c>
      <c r="G811" t="b">
        <f>ISNUMBER(SEARCH("Esso", A811))</f>
        <v>0</v>
      </c>
      <c r="H811" t="b">
        <f>ISNUMBER(SEARCH("Caltex", A811))</f>
        <v>0</v>
      </c>
    </row>
    <row r="812" spans="1:8" x14ac:dyDescent="0.25">
      <c r="A812" t="s">
        <v>3376</v>
      </c>
      <c r="B812">
        <v>6.9162520000000001</v>
      </c>
      <c r="C812">
        <v>100.732691</v>
      </c>
      <c r="D812" t="b">
        <f>ISNUMBER(SEARCH("PT",A812))</f>
        <v>0</v>
      </c>
      <c r="E812" t="b">
        <f>ISNUMBER(SEARCH("PTT", A812))</f>
        <v>0</v>
      </c>
      <c r="F812" t="b">
        <f>ISNUMBER(SEARCH("Shell", A812))</f>
        <v>0</v>
      </c>
      <c r="G812" t="b">
        <f>ISNUMBER(SEARCH("Esso", A812))</f>
        <v>0</v>
      </c>
      <c r="H812" t="b">
        <f>ISNUMBER(SEARCH("Caltex", A812))</f>
        <v>0</v>
      </c>
    </row>
    <row r="813" spans="1:8" x14ac:dyDescent="0.25">
      <c r="A813" t="s">
        <v>3376</v>
      </c>
      <c r="B813">
        <v>9.1268130000000003</v>
      </c>
      <c r="C813">
        <v>99.3234846</v>
      </c>
      <c r="D813" t="b">
        <f>ISNUMBER(SEARCH("PT",A813))</f>
        <v>0</v>
      </c>
      <c r="E813" t="b">
        <f>ISNUMBER(SEARCH("PTT", A813))</f>
        <v>0</v>
      </c>
      <c r="F813" t="b">
        <f>ISNUMBER(SEARCH("Shell", A813))</f>
        <v>0</v>
      </c>
      <c r="G813" t="b">
        <f>ISNUMBER(SEARCH("Esso", A813))</f>
        <v>0</v>
      </c>
      <c r="H813" t="b">
        <f>ISNUMBER(SEARCH("Caltex", A813))</f>
        <v>0</v>
      </c>
    </row>
    <row r="814" spans="1:8" x14ac:dyDescent="0.25">
      <c r="A814" t="s">
        <v>3376</v>
      </c>
      <c r="B814">
        <v>15.895932200000001</v>
      </c>
      <c r="C814">
        <v>104.9290798</v>
      </c>
      <c r="D814" t="b">
        <f>ISNUMBER(SEARCH("PT",A814))</f>
        <v>0</v>
      </c>
      <c r="E814" t="b">
        <f>ISNUMBER(SEARCH("PTT", A814))</f>
        <v>0</v>
      </c>
      <c r="F814" t="b">
        <f>ISNUMBER(SEARCH("Shell", A814))</f>
        <v>0</v>
      </c>
      <c r="G814" t="b">
        <f>ISNUMBER(SEARCH("Esso", A814))</f>
        <v>0</v>
      </c>
      <c r="H814" t="b">
        <f>ISNUMBER(SEARCH("Caltex", A814))</f>
        <v>0</v>
      </c>
    </row>
    <row r="815" spans="1:8" x14ac:dyDescent="0.25">
      <c r="A815" t="s">
        <v>3376</v>
      </c>
      <c r="B815">
        <v>14.888320999999999</v>
      </c>
      <c r="C815">
        <v>105.08504499999999</v>
      </c>
      <c r="D815" t="b">
        <f>ISNUMBER(SEARCH("PT",A815))</f>
        <v>0</v>
      </c>
      <c r="E815" t="b">
        <f>ISNUMBER(SEARCH("PTT", A815))</f>
        <v>0</v>
      </c>
      <c r="F815" t="b">
        <f>ISNUMBER(SEARCH("Shell", A815))</f>
        <v>0</v>
      </c>
      <c r="G815" t="b">
        <f>ISNUMBER(SEARCH("Esso", A815))</f>
        <v>0</v>
      </c>
      <c r="H815" t="b">
        <f>ISNUMBER(SEARCH("Caltex", A815))</f>
        <v>0</v>
      </c>
    </row>
    <row r="816" spans="1:8" x14ac:dyDescent="0.25">
      <c r="A816" t="s">
        <v>3376</v>
      </c>
      <c r="B816">
        <v>9.1567310000000006</v>
      </c>
      <c r="C816">
        <v>99.800075000000007</v>
      </c>
      <c r="D816" t="b">
        <f>ISNUMBER(SEARCH("PT",A816))</f>
        <v>0</v>
      </c>
      <c r="E816" t="b">
        <f>ISNUMBER(SEARCH("PTT", A816))</f>
        <v>0</v>
      </c>
      <c r="F816" t="b">
        <f>ISNUMBER(SEARCH("Shell", A816))</f>
        <v>0</v>
      </c>
      <c r="G816" t="b">
        <f>ISNUMBER(SEARCH("Esso", A816))</f>
        <v>0</v>
      </c>
      <c r="H816" t="b">
        <f>ISNUMBER(SEARCH("Caltex", A816))</f>
        <v>0</v>
      </c>
    </row>
    <row r="817" spans="1:8" x14ac:dyDescent="0.25">
      <c r="A817" t="s">
        <v>3376</v>
      </c>
      <c r="B817">
        <v>11.769659000000001</v>
      </c>
      <c r="C817">
        <v>99.794689000000005</v>
      </c>
      <c r="D817" t="b">
        <f>ISNUMBER(SEARCH("PT",A817))</f>
        <v>0</v>
      </c>
      <c r="E817" t="b">
        <f>ISNUMBER(SEARCH("PTT", A817))</f>
        <v>0</v>
      </c>
      <c r="F817" t="b">
        <f>ISNUMBER(SEARCH("Shell", A817))</f>
        <v>0</v>
      </c>
      <c r="G817" t="b">
        <f>ISNUMBER(SEARCH("Esso", A817))</f>
        <v>0</v>
      </c>
      <c r="H817" t="b">
        <f>ISNUMBER(SEARCH("Caltex", A817))</f>
        <v>0</v>
      </c>
    </row>
    <row r="818" spans="1:8" x14ac:dyDescent="0.25">
      <c r="A818" t="s">
        <v>3376</v>
      </c>
      <c r="B818">
        <v>11.769659000000001</v>
      </c>
      <c r="C818">
        <v>99.794689000000005</v>
      </c>
      <c r="D818" t="b">
        <f>ISNUMBER(SEARCH("PT",A818))</f>
        <v>0</v>
      </c>
      <c r="E818" t="b">
        <f>ISNUMBER(SEARCH("PTT", A818))</f>
        <v>0</v>
      </c>
      <c r="F818" t="b">
        <f>ISNUMBER(SEARCH("Shell", A818))</f>
        <v>0</v>
      </c>
      <c r="G818" t="b">
        <f>ISNUMBER(SEARCH("Esso", A818))</f>
        <v>0</v>
      </c>
      <c r="H818" t="b">
        <f>ISNUMBER(SEARCH("Caltex", A818))</f>
        <v>0</v>
      </c>
    </row>
    <row r="819" spans="1:8" x14ac:dyDescent="0.25">
      <c r="A819" t="s">
        <v>3376</v>
      </c>
      <c r="B819">
        <v>9.9133344999999995</v>
      </c>
      <c r="C819">
        <v>99.057108900000003</v>
      </c>
      <c r="D819" t="b">
        <f>ISNUMBER(SEARCH("PT",A819))</f>
        <v>0</v>
      </c>
      <c r="E819" t="b">
        <f>ISNUMBER(SEARCH("PTT", A819))</f>
        <v>0</v>
      </c>
      <c r="F819" t="b">
        <f>ISNUMBER(SEARCH("Shell", A819))</f>
        <v>0</v>
      </c>
      <c r="G819" t="b">
        <f>ISNUMBER(SEARCH("Esso", A819))</f>
        <v>0</v>
      </c>
      <c r="H819" t="b">
        <f>ISNUMBER(SEARCH("Caltex", A819))</f>
        <v>0</v>
      </c>
    </row>
    <row r="820" spans="1:8" x14ac:dyDescent="0.25">
      <c r="A820" t="s">
        <v>3376</v>
      </c>
      <c r="B820">
        <v>13.427145299999999</v>
      </c>
      <c r="C820">
        <v>100.00370150000001</v>
      </c>
      <c r="D820" t="b">
        <f>ISNUMBER(SEARCH("PT",A820))</f>
        <v>0</v>
      </c>
      <c r="E820" t="b">
        <f>ISNUMBER(SEARCH("PTT", A820))</f>
        <v>0</v>
      </c>
      <c r="F820" t="b">
        <f>ISNUMBER(SEARCH("Shell", A820))</f>
        <v>0</v>
      </c>
      <c r="G820" t="b">
        <f>ISNUMBER(SEARCH("Esso", A820))</f>
        <v>0</v>
      </c>
      <c r="H820" t="b">
        <f>ISNUMBER(SEARCH("Caltex", A820))</f>
        <v>0</v>
      </c>
    </row>
    <row r="821" spans="1:8" x14ac:dyDescent="0.25">
      <c r="A821" t="s">
        <v>3376</v>
      </c>
      <c r="B821">
        <v>12.670615</v>
      </c>
      <c r="C821">
        <v>100.90357299999999</v>
      </c>
      <c r="D821" t="b">
        <f>ISNUMBER(SEARCH("PT",A821))</f>
        <v>0</v>
      </c>
      <c r="E821" t="b">
        <f>ISNUMBER(SEARCH("PTT", A821))</f>
        <v>0</v>
      </c>
      <c r="F821" t="b">
        <f>ISNUMBER(SEARCH("Shell", A821))</f>
        <v>0</v>
      </c>
      <c r="G821" t="b">
        <f>ISNUMBER(SEARCH("Esso", A821))</f>
        <v>0</v>
      </c>
      <c r="H821" t="b">
        <f>ISNUMBER(SEARCH("Caltex", A821))</f>
        <v>0</v>
      </c>
    </row>
    <row r="822" spans="1:8" x14ac:dyDescent="0.25">
      <c r="A822" t="s">
        <v>3376</v>
      </c>
      <c r="B822">
        <v>9.9731740000000002</v>
      </c>
      <c r="C822">
        <v>98.644694000000001</v>
      </c>
      <c r="D822" t="b">
        <f>ISNUMBER(SEARCH("PT",A822))</f>
        <v>0</v>
      </c>
      <c r="E822" t="b">
        <f>ISNUMBER(SEARCH("PTT", A822))</f>
        <v>0</v>
      </c>
      <c r="F822" t="b">
        <f>ISNUMBER(SEARCH("Shell", A822))</f>
        <v>0</v>
      </c>
      <c r="G822" t="b">
        <f>ISNUMBER(SEARCH("Esso", A822))</f>
        <v>0</v>
      </c>
      <c r="H822" t="b">
        <f>ISNUMBER(SEARCH("Caltex", A822))</f>
        <v>0</v>
      </c>
    </row>
    <row r="823" spans="1:8" x14ac:dyDescent="0.25">
      <c r="A823" t="s">
        <v>3376</v>
      </c>
      <c r="B823">
        <v>13.095217399999999</v>
      </c>
      <c r="C823">
        <v>100.0622372</v>
      </c>
      <c r="D823" t="b">
        <f>ISNUMBER(SEARCH("PT",A823))</f>
        <v>0</v>
      </c>
      <c r="E823" t="b">
        <f>ISNUMBER(SEARCH("PTT", A823))</f>
        <v>0</v>
      </c>
      <c r="F823" t="b">
        <f>ISNUMBER(SEARCH("Shell", A823))</f>
        <v>0</v>
      </c>
      <c r="G823" t="b">
        <f>ISNUMBER(SEARCH("Esso", A823))</f>
        <v>0</v>
      </c>
      <c r="H823" t="b">
        <f>ISNUMBER(SEARCH("Caltex", A823))</f>
        <v>0</v>
      </c>
    </row>
    <row r="824" spans="1:8" x14ac:dyDescent="0.25">
      <c r="A824" t="s">
        <v>3376</v>
      </c>
      <c r="B824">
        <v>12.825583</v>
      </c>
      <c r="C824">
        <v>100.9148017</v>
      </c>
      <c r="D824" t="b">
        <f>ISNUMBER(SEARCH("PT",A824))</f>
        <v>0</v>
      </c>
      <c r="E824" t="b">
        <f>ISNUMBER(SEARCH("PTT", A824))</f>
        <v>0</v>
      </c>
      <c r="F824" t="b">
        <f>ISNUMBER(SEARCH("Shell", A824))</f>
        <v>0</v>
      </c>
      <c r="G824" t="b">
        <f>ISNUMBER(SEARCH("Esso", A824))</f>
        <v>0</v>
      </c>
      <c r="H824" t="b">
        <f>ISNUMBER(SEARCH("Caltex", A824))</f>
        <v>0</v>
      </c>
    </row>
    <row r="825" spans="1:8" x14ac:dyDescent="0.25">
      <c r="A825" t="s">
        <v>3376</v>
      </c>
      <c r="B825">
        <v>6.0206872000000002</v>
      </c>
      <c r="C825">
        <v>101.9486058</v>
      </c>
      <c r="D825" t="b">
        <f>ISNUMBER(SEARCH("PT",A825))</f>
        <v>0</v>
      </c>
      <c r="E825" t="b">
        <f>ISNUMBER(SEARCH("PTT", A825))</f>
        <v>0</v>
      </c>
      <c r="F825" t="b">
        <f>ISNUMBER(SEARCH("Shell", A825))</f>
        <v>0</v>
      </c>
      <c r="G825" t="b">
        <f>ISNUMBER(SEARCH("Esso", A825))</f>
        <v>0</v>
      </c>
      <c r="H825" t="b">
        <f>ISNUMBER(SEARCH("Caltex", A825))</f>
        <v>0</v>
      </c>
    </row>
    <row r="826" spans="1:8" x14ac:dyDescent="0.25">
      <c r="A826" t="s">
        <v>3376</v>
      </c>
      <c r="B826">
        <v>12.761520000000001</v>
      </c>
      <c r="C826">
        <v>101.16468</v>
      </c>
      <c r="D826" t="b">
        <f>ISNUMBER(SEARCH("PT",A826))</f>
        <v>0</v>
      </c>
      <c r="E826" t="b">
        <f>ISNUMBER(SEARCH("PTT", A826))</f>
        <v>0</v>
      </c>
      <c r="F826" t="b">
        <f>ISNUMBER(SEARCH("Shell", A826))</f>
        <v>0</v>
      </c>
      <c r="G826" t="b">
        <f>ISNUMBER(SEARCH("Esso", A826))</f>
        <v>0</v>
      </c>
      <c r="H826" t="b">
        <f>ISNUMBER(SEARCH("Caltex", A826))</f>
        <v>0</v>
      </c>
    </row>
    <row r="827" spans="1:8" x14ac:dyDescent="0.25">
      <c r="A827" t="s">
        <v>3376</v>
      </c>
      <c r="B827">
        <v>12.65436</v>
      </c>
      <c r="C827">
        <v>101.3339</v>
      </c>
      <c r="D827" t="b">
        <f>ISNUMBER(SEARCH("PT",A827))</f>
        <v>0</v>
      </c>
      <c r="E827" t="b">
        <f>ISNUMBER(SEARCH("PTT", A827))</f>
        <v>0</v>
      </c>
      <c r="F827" t="b">
        <f>ISNUMBER(SEARCH("Shell", A827))</f>
        <v>0</v>
      </c>
      <c r="G827" t="b">
        <f>ISNUMBER(SEARCH("Esso", A827))</f>
        <v>0</v>
      </c>
      <c r="H827" t="b">
        <f>ISNUMBER(SEARCH("Caltex", A827))</f>
        <v>0</v>
      </c>
    </row>
    <row r="828" spans="1:8" x14ac:dyDescent="0.25">
      <c r="A828" t="s">
        <v>3376</v>
      </c>
      <c r="B828">
        <v>9.1335750000000004</v>
      </c>
      <c r="C828">
        <v>99.316030999999995</v>
      </c>
      <c r="D828" t="b">
        <f>ISNUMBER(SEARCH("PT",A828))</f>
        <v>0</v>
      </c>
      <c r="E828" t="b">
        <f>ISNUMBER(SEARCH("PTT", A828))</f>
        <v>0</v>
      </c>
      <c r="F828" t="b">
        <f>ISNUMBER(SEARCH("Shell", A828))</f>
        <v>0</v>
      </c>
      <c r="G828" t="b">
        <f>ISNUMBER(SEARCH("Esso", A828))</f>
        <v>0</v>
      </c>
      <c r="H828" t="b">
        <f>ISNUMBER(SEARCH("Caltex", A828))</f>
        <v>0</v>
      </c>
    </row>
    <row r="829" spans="1:8" x14ac:dyDescent="0.25">
      <c r="A829" t="s">
        <v>3376</v>
      </c>
      <c r="B829">
        <v>8.2566179999999996</v>
      </c>
      <c r="C829">
        <v>100.007136</v>
      </c>
      <c r="D829" t="b">
        <f>ISNUMBER(SEARCH("PT",A829))</f>
        <v>0</v>
      </c>
      <c r="E829" t="b">
        <f>ISNUMBER(SEARCH("PTT", A829))</f>
        <v>0</v>
      </c>
      <c r="F829" t="b">
        <f>ISNUMBER(SEARCH("Shell", A829))</f>
        <v>0</v>
      </c>
      <c r="G829" t="b">
        <f>ISNUMBER(SEARCH("Esso", A829))</f>
        <v>0</v>
      </c>
      <c r="H829" t="b">
        <f>ISNUMBER(SEARCH("Caltex", A829))</f>
        <v>0</v>
      </c>
    </row>
    <row r="830" spans="1:8" x14ac:dyDescent="0.25">
      <c r="A830" t="s">
        <v>3376</v>
      </c>
      <c r="B830">
        <v>9.140428</v>
      </c>
      <c r="C830">
        <v>99.364777000000004</v>
      </c>
      <c r="D830" t="b">
        <f>ISNUMBER(SEARCH("PT",A830))</f>
        <v>0</v>
      </c>
      <c r="E830" t="b">
        <f>ISNUMBER(SEARCH("PTT", A830))</f>
        <v>0</v>
      </c>
      <c r="F830" t="b">
        <f>ISNUMBER(SEARCH("Shell", A830))</f>
        <v>0</v>
      </c>
      <c r="G830" t="b">
        <f>ISNUMBER(SEARCH("Esso", A830))</f>
        <v>0</v>
      </c>
      <c r="H830" t="b">
        <f>ISNUMBER(SEARCH("Caltex", A830))</f>
        <v>0</v>
      </c>
    </row>
    <row r="831" spans="1:8" x14ac:dyDescent="0.25">
      <c r="A831" t="s">
        <v>3376</v>
      </c>
      <c r="B831">
        <v>8.4357050000000005</v>
      </c>
      <c r="C831">
        <v>99.970927000000003</v>
      </c>
      <c r="D831" t="b">
        <f>ISNUMBER(SEARCH("PT",A831))</f>
        <v>0</v>
      </c>
      <c r="E831" t="b">
        <f>ISNUMBER(SEARCH("PTT", A831))</f>
        <v>0</v>
      </c>
      <c r="F831" t="b">
        <f>ISNUMBER(SEARCH("Shell", A831))</f>
        <v>0</v>
      </c>
      <c r="G831" t="b">
        <f>ISNUMBER(SEARCH("Esso", A831))</f>
        <v>0</v>
      </c>
      <c r="H831" t="b">
        <f>ISNUMBER(SEARCH("Caltex", A831))</f>
        <v>0</v>
      </c>
    </row>
    <row r="832" spans="1:8" x14ac:dyDescent="0.25">
      <c r="A832" t="s">
        <v>3376</v>
      </c>
      <c r="B832">
        <v>6.6977549999999999</v>
      </c>
      <c r="C832">
        <v>100.06677999999999</v>
      </c>
      <c r="D832" t="b">
        <f>ISNUMBER(SEARCH("PT",A832))</f>
        <v>0</v>
      </c>
      <c r="E832" t="b">
        <f>ISNUMBER(SEARCH("PTT", A832))</f>
        <v>0</v>
      </c>
      <c r="F832" t="b">
        <f>ISNUMBER(SEARCH("Shell", A832))</f>
        <v>0</v>
      </c>
      <c r="G832" t="b">
        <f>ISNUMBER(SEARCH("Esso", A832))</f>
        <v>0</v>
      </c>
      <c r="H832" t="b">
        <f>ISNUMBER(SEARCH("Caltex", A832))</f>
        <v>0</v>
      </c>
    </row>
    <row r="833" spans="1:8" x14ac:dyDescent="0.25">
      <c r="A833" t="s">
        <v>3376</v>
      </c>
      <c r="B833">
        <v>7.1449800000000003</v>
      </c>
      <c r="C833">
        <v>100.292439</v>
      </c>
      <c r="D833" t="b">
        <f>ISNUMBER(SEARCH("PT",A833))</f>
        <v>0</v>
      </c>
      <c r="E833" t="b">
        <f>ISNUMBER(SEARCH("PTT", A833))</f>
        <v>0</v>
      </c>
      <c r="F833" t="b">
        <f>ISNUMBER(SEARCH("Shell", A833))</f>
        <v>0</v>
      </c>
      <c r="G833" t="b">
        <f>ISNUMBER(SEARCH("Esso", A833))</f>
        <v>0</v>
      </c>
      <c r="H833" t="b">
        <f>ISNUMBER(SEARCH("Caltex", A833))</f>
        <v>0</v>
      </c>
    </row>
    <row r="834" spans="1:8" x14ac:dyDescent="0.25">
      <c r="A834" t="s">
        <v>3376</v>
      </c>
      <c r="B834">
        <v>9.1106649999999991</v>
      </c>
      <c r="C834">
        <v>99.208698999999996</v>
      </c>
      <c r="D834" t="b">
        <f>ISNUMBER(SEARCH("PT",A834))</f>
        <v>0</v>
      </c>
      <c r="E834" t="b">
        <f>ISNUMBER(SEARCH("PTT", A834))</f>
        <v>0</v>
      </c>
      <c r="F834" t="b">
        <f>ISNUMBER(SEARCH("Shell", A834))</f>
        <v>0</v>
      </c>
      <c r="G834" t="b">
        <f>ISNUMBER(SEARCH("Esso", A834))</f>
        <v>0</v>
      </c>
      <c r="H834" t="b">
        <f>ISNUMBER(SEARCH("Caltex", A834))</f>
        <v>0</v>
      </c>
    </row>
    <row r="835" spans="1:8" x14ac:dyDescent="0.25">
      <c r="A835" t="s">
        <v>3376</v>
      </c>
      <c r="B835">
        <v>7.1918708999999996</v>
      </c>
      <c r="C835">
        <v>100.5950352</v>
      </c>
      <c r="D835" t="b">
        <f>ISNUMBER(SEARCH("PT",A835))</f>
        <v>0</v>
      </c>
      <c r="E835" t="b">
        <f>ISNUMBER(SEARCH("PTT", A835))</f>
        <v>0</v>
      </c>
      <c r="F835" t="b">
        <f>ISNUMBER(SEARCH("Shell", A835))</f>
        <v>0</v>
      </c>
      <c r="G835" t="b">
        <f>ISNUMBER(SEARCH("Esso", A835))</f>
        <v>0</v>
      </c>
      <c r="H835" t="b">
        <f>ISNUMBER(SEARCH("Caltex", A835))</f>
        <v>0</v>
      </c>
    </row>
    <row r="836" spans="1:8" x14ac:dyDescent="0.25">
      <c r="A836" t="s">
        <v>3376</v>
      </c>
      <c r="B836">
        <v>6.9589391000000003</v>
      </c>
      <c r="C836">
        <v>100.56457760000001</v>
      </c>
      <c r="D836" t="b">
        <f>ISNUMBER(SEARCH("PT",A836))</f>
        <v>0</v>
      </c>
      <c r="E836" t="b">
        <f>ISNUMBER(SEARCH("PTT", A836))</f>
        <v>0</v>
      </c>
      <c r="F836" t="b">
        <f>ISNUMBER(SEARCH("Shell", A836))</f>
        <v>0</v>
      </c>
      <c r="G836" t="b">
        <f>ISNUMBER(SEARCH("Esso", A836))</f>
        <v>0</v>
      </c>
      <c r="H836" t="b">
        <f>ISNUMBER(SEARCH("Caltex", A836))</f>
        <v>0</v>
      </c>
    </row>
    <row r="837" spans="1:8" x14ac:dyDescent="0.25">
      <c r="A837" t="s">
        <v>3376</v>
      </c>
      <c r="B837">
        <v>13.354402</v>
      </c>
      <c r="C837">
        <v>100.983113</v>
      </c>
      <c r="D837" t="b">
        <f>ISNUMBER(SEARCH("PT",A837))</f>
        <v>0</v>
      </c>
      <c r="E837" t="b">
        <f>ISNUMBER(SEARCH("PTT", A837))</f>
        <v>0</v>
      </c>
      <c r="F837" t="b">
        <f>ISNUMBER(SEARCH("Shell", A837))</f>
        <v>0</v>
      </c>
      <c r="G837" t="b">
        <f>ISNUMBER(SEARCH("Esso", A837))</f>
        <v>0</v>
      </c>
      <c r="H837" t="b">
        <f>ISNUMBER(SEARCH("Caltex", A837))</f>
        <v>0</v>
      </c>
    </row>
    <row r="838" spans="1:8" x14ac:dyDescent="0.25">
      <c r="A838" t="s">
        <v>3376</v>
      </c>
      <c r="B838">
        <v>6.8648030000000002</v>
      </c>
      <c r="C838">
        <v>101.24093000000001</v>
      </c>
      <c r="D838" t="b">
        <f>ISNUMBER(SEARCH("PT",A838))</f>
        <v>0</v>
      </c>
      <c r="E838" t="b">
        <f>ISNUMBER(SEARCH("PTT", A838))</f>
        <v>0</v>
      </c>
      <c r="F838" t="b">
        <f>ISNUMBER(SEARCH("Shell", A838))</f>
        <v>0</v>
      </c>
      <c r="G838" t="b">
        <f>ISNUMBER(SEARCH("Esso", A838))</f>
        <v>0</v>
      </c>
      <c r="H838" t="b">
        <f>ISNUMBER(SEARCH("Caltex", A838))</f>
        <v>0</v>
      </c>
    </row>
    <row r="839" spans="1:8" x14ac:dyDescent="0.25">
      <c r="A839" t="s">
        <v>3376</v>
      </c>
      <c r="B839">
        <v>11.82429</v>
      </c>
      <c r="C839">
        <v>99.781819999999996</v>
      </c>
      <c r="D839" t="b">
        <f>ISNUMBER(SEARCH("PT",A839))</f>
        <v>0</v>
      </c>
      <c r="E839" t="b">
        <f>ISNUMBER(SEARCH("PTT", A839))</f>
        <v>0</v>
      </c>
      <c r="F839" t="b">
        <f>ISNUMBER(SEARCH("Shell", A839))</f>
        <v>0</v>
      </c>
      <c r="G839" t="b">
        <f>ISNUMBER(SEARCH("Esso", A839))</f>
        <v>0</v>
      </c>
      <c r="H839" t="b">
        <f>ISNUMBER(SEARCH("Caltex", A839))</f>
        <v>0</v>
      </c>
    </row>
    <row r="840" spans="1:8" x14ac:dyDescent="0.25">
      <c r="A840" t="s">
        <v>3376</v>
      </c>
      <c r="B840">
        <v>11.82429</v>
      </c>
      <c r="C840">
        <v>99.781819999999996</v>
      </c>
      <c r="D840" t="b">
        <f>ISNUMBER(SEARCH("PT",A840))</f>
        <v>0</v>
      </c>
      <c r="E840" t="b">
        <f>ISNUMBER(SEARCH("PTT", A840))</f>
        <v>0</v>
      </c>
      <c r="F840" t="b">
        <f>ISNUMBER(SEARCH("Shell", A840))</f>
        <v>0</v>
      </c>
      <c r="G840" t="b">
        <f>ISNUMBER(SEARCH("Esso", A840))</f>
        <v>0</v>
      </c>
      <c r="H840" t="b">
        <f>ISNUMBER(SEARCH("Caltex", A840))</f>
        <v>0</v>
      </c>
    </row>
    <row r="841" spans="1:8" x14ac:dyDescent="0.25">
      <c r="A841" t="s">
        <v>3376</v>
      </c>
      <c r="B841">
        <v>7.3820560000000004</v>
      </c>
      <c r="C841">
        <v>99.670979000000003</v>
      </c>
      <c r="D841" t="b">
        <f>ISNUMBER(SEARCH("PT",A841))</f>
        <v>0</v>
      </c>
      <c r="E841" t="b">
        <f>ISNUMBER(SEARCH("PTT", A841))</f>
        <v>0</v>
      </c>
      <c r="F841" t="b">
        <f>ISNUMBER(SEARCH("Shell", A841))</f>
        <v>0</v>
      </c>
      <c r="G841" t="b">
        <f>ISNUMBER(SEARCH("Esso", A841))</f>
        <v>0</v>
      </c>
      <c r="H841" t="b">
        <f>ISNUMBER(SEARCH("Caltex", A841))</f>
        <v>0</v>
      </c>
    </row>
    <row r="842" spans="1:8" x14ac:dyDescent="0.25">
      <c r="A842" t="s">
        <v>3376</v>
      </c>
      <c r="B842">
        <v>8.2740460000000002</v>
      </c>
      <c r="C842">
        <v>98.304351999999994</v>
      </c>
      <c r="D842" t="b">
        <f>ISNUMBER(SEARCH("PT",A842))</f>
        <v>0</v>
      </c>
      <c r="E842" t="b">
        <f>ISNUMBER(SEARCH("PTT", A842))</f>
        <v>0</v>
      </c>
      <c r="F842" t="b">
        <f>ISNUMBER(SEARCH("Shell", A842))</f>
        <v>0</v>
      </c>
      <c r="G842" t="b">
        <f>ISNUMBER(SEARCH("Esso", A842))</f>
        <v>0</v>
      </c>
      <c r="H842" t="b">
        <f>ISNUMBER(SEARCH("Caltex", A842))</f>
        <v>0</v>
      </c>
    </row>
    <row r="843" spans="1:8" x14ac:dyDescent="0.25">
      <c r="A843" t="s">
        <v>3376</v>
      </c>
      <c r="B843">
        <v>8.2740460000000002</v>
      </c>
      <c r="C843">
        <v>98.304351999999994</v>
      </c>
      <c r="D843" t="b">
        <f>ISNUMBER(SEARCH("PT",A843))</f>
        <v>0</v>
      </c>
      <c r="E843" t="b">
        <f>ISNUMBER(SEARCH("PTT", A843))</f>
        <v>0</v>
      </c>
      <c r="F843" t="b">
        <f>ISNUMBER(SEARCH("Shell", A843))</f>
        <v>0</v>
      </c>
      <c r="G843" t="b">
        <f>ISNUMBER(SEARCH("Esso", A843))</f>
        <v>0</v>
      </c>
      <c r="H843" t="b">
        <f>ISNUMBER(SEARCH("Caltex", A843))</f>
        <v>0</v>
      </c>
    </row>
    <row r="844" spans="1:8" x14ac:dyDescent="0.25">
      <c r="A844" t="s">
        <v>3376</v>
      </c>
      <c r="B844">
        <v>7.5727688000000004</v>
      </c>
      <c r="C844">
        <v>99.605759599999999</v>
      </c>
      <c r="D844" t="b">
        <f>ISNUMBER(SEARCH("PT",A844))</f>
        <v>0</v>
      </c>
      <c r="E844" t="b">
        <f>ISNUMBER(SEARCH("PTT", A844))</f>
        <v>0</v>
      </c>
      <c r="F844" t="b">
        <f>ISNUMBER(SEARCH("Shell", A844))</f>
        <v>0</v>
      </c>
      <c r="G844" t="b">
        <f>ISNUMBER(SEARCH("Esso", A844))</f>
        <v>0</v>
      </c>
      <c r="H844" t="b">
        <f>ISNUMBER(SEARCH("Caltex", A844))</f>
        <v>0</v>
      </c>
    </row>
    <row r="845" spans="1:8" x14ac:dyDescent="0.25">
      <c r="A845" t="s">
        <v>3376</v>
      </c>
      <c r="B845">
        <v>9.1336659999999998</v>
      </c>
      <c r="C845">
        <v>99.339821999999998</v>
      </c>
      <c r="D845" t="b">
        <f>ISNUMBER(SEARCH("PT",A845))</f>
        <v>0</v>
      </c>
      <c r="E845" t="b">
        <f>ISNUMBER(SEARCH("PTT", A845))</f>
        <v>0</v>
      </c>
      <c r="F845" t="b">
        <f>ISNUMBER(SEARCH("Shell", A845))</f>
        <v>0</v>
      </c>
      <c r="G845" t="b">
        <f>ISNUMBER(SEARCH("Esso", A845))</f>
        <v>0</v>
      </c>
      <c r="H845" t="b">
        <f>ISNUMBER(SEARCH("Caltex", A845))</f>
        <v>0</v>
      </c>
    </row>
    <row r="846" spans="1:8" x14ac:dyDescent="0.25">
      <c r="A846" t="s">
        <v>3376</v>
      </c>
      <c r="B846">
        <v>14.68411</v>
      </c>
      <c r="C846">
        <v>104.356606</v>
      </c>
      <c r="D846" t="b">
        <f>ISNUMBER(SEARCH("PT",A846))</f>
        <v>0</v>
      </c>
      <c r="E846" t="b">
        <f>ISNUMBER(SEARCH("PTT", A846))</f>
        <v>0</v>
      </c>
      <c r="F846" t="b">
        <f>ISNUMBER(SEARCH("Shell", A846))</f>
        <v>0</v>
      </c>
      <c r="G846" t="b">
        <f>ISNUMBER(SEARCH("Esso", A846))</f>
        <v>0</v>
      </c>
      <c r="H846" t="b">
        <f>ISNUMBER(SEARCH("Caltex", A846))</f>
        <v>0</v>
      </c>
    </row>
    <row r="847" spans="1:8" x14ac:dyDescent="0.25">
      <c r="A847" t="s">
        <v>3376</v>
      </c>
      <c r="B847">
        <v>9.1579069000000004</v>
      </c>
      <c r="C847">
        <v>99.433865600000004</v>
      </c>
      <c r="D847" t="b">
        <f>ISNUMBER(SEARCH("PT",A847))</f>
        <v>0</v>
      </c>
      <c r="E847" t="b">
        <f>ISNUMBER(SEARCH("PTT", A847))</f>
        <v>0</v>
      </c>
      <c r="F847" t="b">
        <f>ISNUMBER(SEARCH("Shell", A847))</f>
        <v>0</v>
      </c>
      <c r="G847" t="b">
        <f>ISNUMBER(SEARCH("Esso", A847))</f>
        <v>0</v>
      </c>
      <c r="H847" t="b">
        <f>ISNUMBER(SEARCH("Caltex", A847))</f>
        <v>0</v>
      </c>
    </row>
    <row r="848" spans="1:8" x14ac:dyDescent="0.25">
      <c r="A848" t="s">
        <v>3376</v>
      </c>
      <c r="B848">
        <v>13.5383672</v>
      </c>
      <c r="C848">
        <v>101.01034799999999</v>
      </c>
      <c r="D848" t="b">
        <f>ISNUMBER(SEARCH("PT",A848))</f>
        <v>0</v>
      </c>
      <c r="E848" t="b">
        <f>ISNUMBER(SEARCH("PTT", A848))</f>
        <v>0</v>
      </c>
      <c r="F848" t="b">
        <f>ISNUMBER(SEARCH("Shell", A848))</f>
        <v>0</v>
      </c>
      <c r="G848" t="b">
        <f>ISNUMBER(SEARCH("Esso", A848))</f>
        <v>0</v>
      </c>
      <c r="H848" t="b">
        <f>ISNUMBER(SEARCH("Caltex", A848))</f>
        <v>0</v>
      </c>
    </row>
    <row r="849" spans="1:8" x14ac:dyDescent="0.25">
      <c r="A849" t="s">
        <v>3376</v>
      </c>
      <c r="B849">
        <v>12.682514599999999</v>
      </c>
      <c r="C849">
        <v>101.2698158</v>
      </c>
      <c r="D849" t="b">
        <f>ISNUMBER(SEARCH("PT",A849))</f>
        <v>0</v>
      </c>
      <c r="E849" t="b">
        <f>ISNUMBER(SEARCH("PTT", A849))</f>
        <v>0</v>
      </c>
      <c r="F849" t="b">
        <f>ISNUMBER(SEARCH("Shell", A849))</f>
        <v>0</v>
      </c>
      <c r="G849" t="b">
        <f>ISNUMBER(SEARCH("Esso", A849))</f>
        <v>0</v>
      </c>
      <c r="H849" t="b">
        <f>ISNUMBER(SEARCH("Caltex", A849))</f>
        <v>0</v>
      </c>
    </row>
    <row r="850" spans="1:8" x14ac:dyDescent="0.25">
      <c r="A850" t="s">
        <v>3376</v>
      </c>
      <c r="B850">
        <v>12.697319999999999</v>
      </c>
      <c r="C850">
        <v>101.26669</v>
      </c>
      <c r="D850" t="b">
        <f>ISNUMBER(SEARCH("PT",A850))</f>
        <v>0</v>
      </c>
      <c r="E850" t="b">
        <f>ISNUMBER(SEARCH("PTT", A850))</f>
        <v>0</v>
      </c>
      <c r="F850" t="b">
        <f>ISNUMBER(SEARCH("Shell", A850))</f>
        <v>0</v>
      </c>
      <c r="G850" t="b">
        <f>ISNUMBER(SEARCH("Esso", A850))</f>
        <v>0</v>
      </c>
      <c r="H850" t="b">
        <f>ISNUMBER(SEARCH("Caltex", A850))</f>
        <v>0</v>
      </c>
    </row>
    <row r="851" spans="1:8" x14ac:dyDescent="0.25">
      <c r="A851" t="s">
        <v>3376</v>
      </c>
      <c r="B851">
        <v>6.8710385</v>
      </c>
      <c r="C851">
        <v>100.95888600000001</v>
      </c>
      <c r="D851" t="b">
        <f>ISNUMBER(SEARCH("PT",A851))</f>
        <v>0</v>
      </c>
      <c r="E851" t="b">
        <f>ISNUMBER(SEARCH("PTT", A851))</f>
        <v>0</v>
      </c>
      <c r="F851" t="b">
        <f>ISNUMBER(SEARCH("Shell", A851))</f>
        <v>0</v>
      </c>
      <c r="G851" t="b">
        <f>ISNUMBER(SEARCH("Esso", A851))</f>
        <v>0</v>
      </c>
      <c r="H851" t="b">
        <f>ISNUMBER(SEARCH("Caltex", A851))</f>
        <v>0</v>
      </c>
    </row>
    <row r="852" spans="1:8" x14ac:dyDescent="0.25">
      <c r="A852" t="s">
        <v>3376</v>
      </c>
      <c r="B852">
        <v>6.8710385</v>
      </c>
      <c r="C852">
        <v>100.95888600000001</v>
      </c>
      <c r="D852" t="b">
        <f>ISNUMBER(SEARCH("PT",A852))</f>
        <v>0</v>
      </c>
      <c r="E852" t="b">
        <f>ISNUMBER(SEARCH("PTT", A852))</f>
        <v>0</v>
      </c>
      <c r="F852" t="b">
        <f>ISNUMBER(SEARCH("Shell", A852))</f>
        <v>0</v>
      </c>
      <c r="G852" t="b">
        <f>ISNUMBER(SEARCH("Esso", A852))</f>
        <v>0</v>
      </c>
      <c r="H852" t="b">
        <f>ISNUMBER(SEARCH("Caltex", A852))</f>
        <v>0</v>
      </c>
    </row>
    <row r="853" spans="1:8" x14ac:dyDescent="0.25">
      <c r="A853" t="s">
        <v>3376</v>
      </c>
      <c r="B853">
        <v>7.0096268000000004</v>
      </c>
      <c r="C853">
        <v>100.487909</v>
      </c>
      <c r="D853" t="b">
        <f>ISNUMBER(SEARCH("PT",A853))</f>
        <v>0</v>
      </c>
      <c r="E853" t="b">
        <f>ISNUMBER(SEARCH("PTT", A853))</f>
        <v>0</v>
      </c>
      <c r="F853" t="b">
        <f>ISNUMBER(SEARCH("Shell", A853))</f>
        <v>0</v>
      </c>
      <c r="G853" t="b">
        <f>ISNUMBER(SEARCH("Esso", A853))</f>
        <v>0</v>
      </c>
      <c r="H853" t="b">
        <f>ISNUMBER(SEARCH("Caltex", A853))</f>
        <v>0</v>
      </c>
    </row>
    <row r="854" spans="1:8" x14ac:dyDescent="0.25">
      <c r="A854" t="s">
        <v>3376</v>
      </c>
      <c r="B854">
        <v>6.4079853</v>
      </c>
      <c r="C854">
        <v>101.7955492</v>
      </c>
      <c r="D854" t="b">
        <f>ISNUMBER(SEARCH("PT",A854))</f>
        <v>0</v>
      </c>
      <c r="E854" t="b">
        <f>ISNUMBER(SEARCH("PTT", A854))</f>
        <v>0</v>
      </c>
      <c r="F854" t="b">
        <f>ISNUMBER(SEARCH("Shell", A854))</f>
        <v>0</v>
      </c>
      <c r="G854" t="b">
        <f>ISNUMBER(SEARCH("Esso", A854))</f>
        <v>0</v>
      </c>
      <c r="H854" t="b">
        <f>ISNUMBER(SEARCH("Caltex", A854))</f>
        <v>0</v>
      </c>
    </row>
    <row r="855" spans="1:8" x14ac:dyDescent="0.25">
      <c r="A855" t="s">
        <v>3376</v>
      </c>
      <c r="B855">
        <v>13.4988276</v>
      </c>
      <c r="C855">
        <v>100.81365270000001</v>
      </c>
      <c r="D855" t="b">
        <f>ISNUMBER(SEARCH("PT",A855))</f>
        <v>0</v>
      </c>
      <c r="E855" t="b">
        <f>ISNUMBER(SEARCH("PTT", A855))</f>
        <v>0</v>
      </c>
      <c r="F855" t="b">
        <f>ISNUMBER(SEARCH("Shell", A855))</f>
        <v>0</v>
      </c>
      <c r="G855" t="b">
        <f>ISNUMBER(SEARCH("Esso", A855))</f>
        <v>0</v>
      </c>
      <c r="H855" t="b">
        <f>ISNUMBER(SEARCH("Caltex", A855))</f>
        <v>0</v>
      </c>
    </row>
    <row r="856" spans="1:8" x14ac:dyDescent="0.25">
      <c r="A856" t="s">
        <v>3376</v>
      </c>
      <c r="B856">
        <v>9.4893809999999998</v>
      </c>
      <c r="C856">
        <v>99.951699000000005</v>
      </c>
      <c r="D856" t="b">
        <f>ISNUMBER(SEARCH("PT",A856))</f>
        <v>0</v>
      </c>
      <c r="E856" t="b">
        <f>ISNUMBER(SEARCH("PTT", A856))</f>
        <v>0</v>
      </c>
      <c r="F856" t="b">
        <f>ISNUMBER(SEARCH("Shell", A856))</f>
        <v>0</v>
      </c>
      <c r="G856" t="b">
        <f>ISNUMBER(SEARCH("Esso", A856))</f>
        <v>0</v>
      </c>
      <c r="H856" t="b">
        <f>ISNUMBER(SEARCH("Caltex", A856))</f>
        <v>0</v>
      </c>
    </row>
    <row r="857" spans="1:8" x14ac:dyDescent="0.25">
      <c r="A857" t="s">
        <v>3376</v>
      </c>
      <c r="B857">
        <v>10.511082</v>
      </c>
      <c r="C857">
        <v>99.118269999999995</v>
      </c>
      <c r="D857" t="b">
        <f>ISNUMBER(SEARCH("PT",A857))</f>
        <v>0</v>
      </c>
      <c r="E857" t="b">
        <f>ISNUMBER(SEARCH("PTT", A857))</f>
        <v>0</v>
      </c>
      <c r="F857" t="b">
        <f>ISNUMBER(SEARCH("Shell", A857))</f>
        <v>0</v>
      </c>
      <c r="G857" t="b">
        <f>ISNUMBER(SEARCH("Esso", A857))</f>
        <v>0</v>
      </c>
      <c r="H857" t="b">
        <f>ISNUMBER(SEARCH("Caltex", A857))</f>
        <v>0</v>
      </c>
    </row>
    <row r="858" spans="1:8" x14ac:dyDescent="0.25">
      <c r="A858" t="s">
        <v>3376</v>
      </c>
      <c r="B858">
        <v>10.511082</v>
      </c>
      <c r="C858">
        <v>99.118269999999995</v>
      </c>
      <c r="D858" t="b">
        <f>ISNUMBER(SEARCH("PT",A858))</f>
        <v>0</v>
      </c>
      <c r="E858" t="b">
        <f>ISNUMBER(SEARCH("PTT", A858))</f>
        <v>0</v>
      </c>
      <c r="F858" t="b">
        <f>ISNUMBER(SEARCH("Shell", A858))</f>
        <v>0</v>
      </c>
      <c r="G858" t="b">
        <f>ISNUMBER(SEARCH("Esso", A858))</f>
        <v>0</v>
      </c>
      <c r="H858" t="b">
        <f>ISNUMBER(SEARCH("Caltex", A858))</f>
        <v>0</v>
      </c>
    </row>
    <row r="859" spans="1:8" x14ac:dyDescent="0.25">
      <c r="A859" t="s">
        <v>3376</v>
      </c>
      <c r="B859">
        <v>14.628940999999999</v>
      </c>
      <c r="C859">
        <v>103.404167</v>
      </c>
      <c r="D859" t="b">
        <f>ISNUMBER(SEARCH("PT",A859))</f>
        <v>0</v>
      </c>
      <c r="E859" t="b">
        <f>ISNUMBER(SEARCH("PTT", A859))</f>
        <v>0</v>
      </c>
      <c r="F859" t="b">
        <f>ISNUMBER(SEARCH("Shell", A859))</f>
        <v>0</v>
      </c>
      <c r="G859" t="b">
        <f>ISNUMBER(SEARCH("Esso", A859))</f>
        <v>0</v>
      </c>
      <c r="H859" t="b">
        <f>ISNUMBER(SEARCH("Caltex", A859))</f>
        <v>0</v>
      </c>
    </row>
    <row r="860" spans="1:8" x14ac:dyDescent="0.25">
      <c r="A860" t="s">
        <v>3376</v>
      </c>
      <c r="B860">
        <v>9.1367639</v>
      </c>
      <c r="C860">
        <v>99.300736700000002</v>
      </c>
      <c r="D860" t="b">
        <f>ISNUMBER(SEARCH("PT",A860))</f>
        <v>0</v>
      </c>
      <c r="E860" t="b">
        <f>ISNUMBER(SEARCH("PTT", A860))</f>
        <v>0</v>
      </c>
      <c r="F860" t="b">
        <f>ISNUMBER(SEARCH("Shell", A860))</f>
        <v>0</v>
      </c>
      <c r="G860" t="b">
        <f>ISNUMBER(SEARCH("Esso", A860))</f>
        <v>0</v>
      </c>
      <c r="H860" t="b">
        <f>ISNUMBER(SEARCH("Caltex", A860))</f>
        <v>0</v>
      </c>
    </row>
    <row r="861" spans="1:8" x14ac:dyDescent="0.25">
      <c r="A861" t="s">
        <v>3376</v>
      </c>
      <c r="B861">
        <v>7.2246306999999996</v>
      </c>
      <c r="C861">
        <v>100.56044730000001</v>
      </c>
      <c r="D861" t="b">
        <f>ISNUMBER(SEARCH("PT",A861))</f>
        <v>0</v>
      </c>
      <c r="E861" t="b">
        <f>ISNUMBER(SEARCH("PTT", A861))</f>
        <v>0</v>
      </c>
      <c r="F861" t="b">
        <f>ISNUMBER(SEARCH("Shell", A861))</f>
        <v>0</v>
      </c>
      <c r="G861" t="b">
        <f>ISNUMBER(SEARCH("Esso", A861))</f>
        <v>0</v>
      </c>
      <c r="H861" t="b">
        <f>ISNUMBER(SEARCH("Caltex", A861))</f>
        <v>0</v>
      </c>
    </row>
    <row r="862" spans="1:8" x14ac:dyDescent="0.25">
      <c r="A862" t="s">
        <v>3376</v>
      </c>
      <c r="B862">
        <v>18.018644999999999</v>
      </c>
      <c r="C862">
        <v>103.082055</v>
      </c>
      <c r="D862" t="b">
        <f>ISNUMBER(SEARCH("PT",A862))</f>
        <v>0</v>
      </c>
      <c r="E862" t="b">
        <f>ISNUMBER(SEARCH("PTT", A862))</f>
        <v>0</v>
      </c>
      <c r="F862" t="b">
        <f>ISNUMBER(SEARCH("Shell", A862))</f>
        <v>0</v>
      </c>
      <c r="G862" t="b">
        <f>ISNUMBER(SEARCH("Esso", A862))</f>
        <v>0</v>
      </c>
      <c r="H862" t="b">
        <f>ISNUMBER(SEARCH("Caltex", A862))</f>
        <v>0</v>
      </c>
    </row>
    <row r="863" spans="1:8" x14ac:dyDescent="0.25">
      <c r="A863" t="s">
        <v>3376</v>
      </c>
      <c r="B863">
        <v>7.1341539000000003</v>
      </c>
      <c r="C863">
        <v>100.5753721</v>
      </c>
      <c r="D863" t="b">
        <f>ISNUMBER(SEARCH("PT",A863))</f>
        <v>0</v>
      </c>
      <c r="E863" t="b">
        <f>ISNUMBER(SEARCH("PTT", A863))</f>
        <v>0</v>
      </c>
      <c r="F863" t="b">
        <f>ISNUMBER(SEARCH("Shell", A863))</f>
        <v>0</v>
      </c>
      <c r="G863" t="b">
        <f>ISNUMBER(SEARCH("Esso", A863))</f>
        <v>0</v>
      </c>
      <c r="H863" t="b">
        <f>ISNUMBER(SEARCH("Caltex", A863))</f>
        <v>0</v>
      </c>
    </row>
    <row r="864" spans="1:8" x14ac:dyDescent="0.25">
      <c r="A864" t="s">
        <v>3376</v>
      </c>
      <c r="B864">
        <v>12.688090600000001</v>
      </c>
      <c r="C864">
        <v>101.2013819</v>
      </c>
      <c r="D864" t="b">
        <f>ISNUMBER(SEARCH("PT",A864))</f>
        <v>0</v>
      </c>
      <c r="E864" t="b">
        <f>ISNUMBER(SEARCH("PTT", A864))</f>
        <v>0</v>
      </c>
      <c r="F864" t="b">
        <f>ISNUMBER(SEARCH("Shell", A864))</f>
        <v>0</v>
      </c>
      <c r="G864" t="b">
        <f>ISNUMBER(SEARCH("Esso", A864))</f>
        <v>0</v>
      </c>
      <c r="H864" t="b">
        <f>ISNUMBER(SEARCH("Caltex", A864))</f>
        <v>0</v>
      </c>
    </row>
    <row r="865" spans="1:8" x14ac:dyDescent="0.25">
      <c r="A865" t="s">
        <v>3376</v>
      </c>
      <c r="B865">
        <v>12.458726</v>
      </c>
      <c r="C865">
        <v>102.22947739999999</v>
      </c>
      <c r="D865" t="b">
        <f>ISNUMBER(SEARCH("PT",A865))</f>
        <v>0</v>
      </c>
      <c r="E865" t="b">
        <f>ISNUMBER(SEARCH("PTT", A865))</f>
        <v>0</v>
      </c>
      <c r="F865" t="b">
        <f>ISNUMBER(SEARCH("Shell", A865))</f>
        <v>0</v>
      </c>
      <c r="G865" t="b">
        <f>ISNUMBER(SEARCH("Esso", A865))</f>
        <v>0</v>
      </c>
      <c r="H865" t="b">
        <f>ISNUMBER(SEARCH("Caltex", A865))</f>
        <v>0</v>
      </c>
    </row>
    <row r="866" spans="1:8" x14ac:dyDescent="0.25">
      <c r="A866" t="s">
        <v>3376</v>
      </c>
      <c r="B866">
        <v>12.458480399999999</v>
      </c>
      <c r="C866">
        <v>102.22943429999999</v>
      </c>
      <c r="D866" t="b">
        <f>ISNUMBER(SEARCH("PT",A866))</f>
        <v>0</v>
      </c>
      <c r="E866" t="b">
        <f>ISNUMBER(SEARCH("PTT", A866))</f>
        <v>0</v>
      </c>
      <c r="F866" t="b">
        <f>ISNUMBER(SEARCH("Shell", A866))</f>
        <v>0</v>
      </c>
      <c r="G866" t="b">
        <f>ISNUMBER(SEARCH("Esso", A866))</f>
        <v>0</v>
      </c>
      <c r="H866" t="b">
        <f>ISNUMBER(SEARCH("Caltex", A866))</f>
        <v>0</v>
      </c>
    </row>
    <row r="867" spans="1:8" x14ac:dyDescent="0.25">
      <c r="A867" t="s">
        <v>3376</v>
      </c>
      <c r="B867">
        <v>8.9951737999999999</v>
      </c>
      <c r="C867">
        <v>99.889089100000007</v>
      </c>
      <c r="D867" t="b">
        <f>ISNUMBER(SEARCH("PT",A867))</f>
        <v>0</v>
      </c>
      <c r="E867" t="b">
        <f>ISNUMBER(SEARCH("PTT", A867))</f>
        <v>0</v>
      </c>
      <c r="F867" t="b">
        <f>ISNUMBER(SEARCH("Shell", A867))</f>
        <v>0</v>
      </c>
      <c r="G867" t="b">
        <f>ISNUMBER(SEARCH("Esso", A867))</f>
        <v>0</v>
      </c>
      <c r="H867" t="b">
        <f>ISNUMBER(SEARCH("Caltex", A867))</f>
        <v>0</v>
      </c>
    </row>
    <row r="868" spans="1:8" x14ac:dyDescent="0.25">
      <c r="A868" t="s">
        <v>3376</v>
      </c>
      <c r="B868">
        <v>8.5619140999999992</v>
      </c>
      <c r="C868">
        <v>99.947946799999997</v>
      </c>
      <c r="D868" t="b">
        <f>ISNUMBER(SEARCH("PT",A868))</f>
        <v>0</v>
      </c>
      <c r="E868" t="b">
        <f>ISNUMBER(SEARCH("PTT", A868))</f>
        <v>0</v>
      </c>
      <c r="F868" t="b">
        <f>ISNUMBER(SEARCH("Shell", A868))</f>
        <v>0</v>
      </c>
      <c r="G868" t="b">
        <f>ISNUMBER(SEARCH("Esso", A868))</f>
        <v>0</v>
      </c>
      <c r="H868" t="b">
        <f>ISNUMBER(SEARCH("Caltex", A868))</f>
        <v>0</v>
      </c>
    </row>
    <row r="869" spans="1:8" x14ac:dyDescent="0.25">
      <c r="A869" t="s">
        <v>3376</v>
      </c>
      <c r="B869">
        <v>8.0512593999999993</v>
      </c>
      <c r="C869">
        <v>100.22818770000001</v>
      </c>
      <c r="D869" t="b">
        <f>ISNUMBER(SEARCH("PT",A869))</f>
        <v>0</v>
      </c>
      <c r="E869" t="b">
        <f>ISNUMBER(SEARCH("PTT", A869))</f>
        <v>0</v>
      </c>
      <c r="F869" t="b">
        <f>ISNUMBER(SEARCH("Shell", A869))</f>
        <v>0</v>
      </c>
      <c r="G869" t="b">
        <f>ISNUMBER(SEARCH("Esso", A869))</f>
        <v>0</v>
      </c>
      <c r="H869" t="b">
        <f>ISNUMBER(SEARCH("Caltex", A869))</f>
        <v>0</v>
      </c>
    </row>
    <row r="870" spans="1:8" x14ac:dyDescent="0.25">
      <c r="A870" t="s">
        <v>3376</v>
      </c>
      <c r="B870">
        <v>12.7226032</v>
      </c>
      <c r="C870">
        <v>101.9446962</v>
      </c>
      <c r="D870" t="b">
        <f>ISNUMBER(SEARCH("PT",A870))</f>
        <v>0</v>
      </c>
      <c r="E870" t="b">
        <f>ISNUMBER(SEARCH("PTT", A870))</f>
        <v>0</v>
      </c>
      <c r="F870" t="b">
        <f>ISNUMBER(SEARCH("Shell", A870))</f>
        <v>0</v>
      </c>
      <c r="G870" t="b">
        <f>ISNUMBER(SEARCH("Esso", A870))</f>
        <v>0</v>
      </c>
      <c r="H870" t="b">
        <f>ISNUMBER(SEARCH("Caltex", A870))</f>
        <v>0</v>
      </c>
    </row>
    <row r="871" spans="1:8" x14ac:dyDescent="0.25">
      <c r="A871" t="s">
        <v>3376</v>
      </c>
      <c r="B871">
        <v>6.5421456999999998</v>
      </c>
      <c r="C871">
        <v>100.05072029999999</v>
      </c>
      <c r="D871" t="b">
        <f>ISNUMBER(SEARCH("PT",A871))</f>
        <v>0</v>
      </c>
      <c r="E871" t="b">
        <f>ISNUMBER(SEARCH("PTT", A871))</f>
        <v>0</v>
      </c>
      <c r="F871" t="b">
        <f>ISNUMBER(SEARCH("Shell", A871))</f>
        <v>0</v>
      </c>
      <c r="G871" t="b">
        <f>ISNUMBER(SEARCH("Esso", A871))</f>
        <v>0</v>
      </c>
      <c r="H871" t="b">
        <f>ISNUMBER(SEARCH("Caltex", A871))</f>
        <v>0</v>
      </c>
    </row>
    <row r="872" spans="1:8" x14ac:dyDescent="0.25">
      <c r="A872" t="s">
        <v>3376</v>
      </c>
      <c r="B872">
        <v>14.4604125</v>
      </c>
      <c r="C872">
        <v>103.0998833</v>
      </c>
      <c r="D872" t="b">
        <f>ISNUMBER(SEARCH("PT",A872))</f>
        <v>0</v>
      </c>
      <c r="E872" t="b">
        <f>ISNUMBER(SEARCH("PTT", A872))</f>
        <v>0</v>
      </c>
      <c r="F872" t="b">
        <f>ISNUMBER(SEARCH("Shell", A872))</f>
        <v>0</v>
      </c>
      <c r="G872" t="b">
        <f>ISNUMBER(SEARCH("Esso", A872))</f>
        <v>0</v>
      </c>
      <c r="H872" t="b">
        <f>ISNUMBER(SEARCH("Caltex", A872))</f>
        <v>0</v>
      </c>
    </row>
    <row r="873" spans="1:8" x14ac:dyDescent="0.25">
      <c r="A873" t="s">
        <v>3376</v>
      </c>
      <c r="B873">
        <v>12.2671461</v>
      </c>
      <c r="C873">
        <v>99.840581299999997</v>
      </c>
      <c r="D873" t="b">
        <f>ISNUMBER(SEARCH("PT",A873))</f>
        <v>0</v>
      </c>
      <c r="E873" t="b">
        <f>ISNUMBER(SEARCH("PTT", A873))</f>
        <v>0</v>
      </c>
      <c r="F873" t="b">
        <f>ISNUMBER(SEARCH("Shell", A873))</f>
        <v>0</v>
      </c>
      <c r="G873" t="b">
        <f>ISNUMBER(SEARCH("Esso", A873))</f>
        <v>0</v>
      </c>
      <c r="H873" t="b">
        <f>ISNUMBER(SEARCH("Caltex", A873))</f>
        <v>0</v>
      </c>
    </row>
    <row r="874" spans="1:8" x14ac:dyDescent="0.25">
      <c r="A874" t="s">
        <v>3376</v>
      </c>
      <c r="B874">
        <v>16.034146100000001</v>
      </c>
      <c r="C874">
        <v>105.2249431</v>
      </c>
      <c r="D874" t="b">
        <f>ISNUMBER(SEARCH("PT",A874))</f>
        <v>0</v>
      </c>
      <c r="E874" t="b">
        <f>ISNUMBER(SEARCH("PTT", A874))</f>
        <v>0</v>
      </c>
      <c r="F874" t="b">
        <f>ISNUMBER(SEARCH("Shell", A874))</f>
        <v>0</v>
      </c>
      <c r="G874" t="b">
        <f>ISNUMBER(SEARCH("Esso", A874))</f>
        <v>0</v>
      </c>
      <c r="H874" t="b">
        <f>ISNUMBER(SEARCH("Caltex", A874))</f>
        <v>0</v>
      </c>
    </row>
    <row r="875" spans="1:8" x14ac:dyDescent="0.25">
      <c r="A875" t="s">
        <v>3376</v>
      </c>
      <c r="B875">
        <v>7.6012161999999996</v>
      </c>
      <c r="C875">
        <v>100.40122169999999</v>
      </c>
      <c r="D875" t="b">
        <f>ISNUMBER(SEARCH("PT",A875))</f>
        <v>0</v>
      </c>
      <c r="E875" t="b">
        <f>ISNUMBER(SEARCH("PTT", A875))</f>
        <v>0</v>
      </c>
      <c r="F875" t="b">
        <f>ISNUMBER(SEARCH("Shell", A875))</f>
        <v>0</v>
      </c>
      <c r="G875" t="b">
        <f>ISNUMBER(SEARCH("Esso", A875))</f>
        <v>0</v>
      </c>
      <c r="H875" t="b">
        <f>ISNUMBER(SEARCH("Caltex", A875))</f>
        <v>0</v>
      </c>
    </row>
    <row r="876" spans="1:8" x14ac:dyDescent="0.25">
      <c r="A876" t="s">
        <v>3376</v>
      </c>
      <c r="B876">
        <v>8.2999676000000004</v>
      </c>
      <c r="C876">
        <v>98.786414199999996</v>
      </c>
      <c r="D876" t="b">
        <f>ISNUMBER(SEARCH("PT",A876))</f>
        <v>0</v>
      </c>
      <c r="E876" t="b">
        <f>ISNUMBER(SEARCH("PTT", A876))</f>
        <v>0</v>
      </c>
      <c r="F876" t="b">
        <f>ISNUMBER(SEARCH("Shell", A876))</f>
        <v>0</v>
      </c>
      <c r="G876" t="b">
        <f>ISNUMBER(SEARCH("Esso", A876))</f>
        <v>0</v>
      </c>
      <c r="H876" t="b">
        <f>ISNUMBER(SEARCH("Caltex", A876))</f>
        <v>0</v>
      </c>
    </row>
    <row r="877" spans="1:8" x14ac:dyDescent="0.25">
      <c r="A877" t="s">
        <v>3376</v>
      </c>
      <c r="B877">
        <v>7.6729880000000001</v>
      </c>
      <c r="C877">
        <v>99.460469000000003</v>
      </c>
      <c r="D877" t="b">
        <f>ISNUMBER(SEARCH("PT",A877))</f>
        <v>0</v>
      </c>
      <c r="E877" t="b">
        <f>ISNUMBER(SEARCH("PTT", A877))</f>
        <v>0</v>
      </c>
      <c r="F877" t="b">
        <f>ISNUMBER(SEARCH("Shell", A877))</f>
        <v>0</v>
      </c>
      <c r="G877" t="b">
        <f>ISNUMBER(SEARCH("Esso", A877))</f>
        <v>0</v>
      </c>
      <c r="H877" t="b">
        <f>ISNUMBER(SEARCH("Caltex", A877))</f>
        <v>0</v>
      </c>
    </row>
    <row r="878" spans="1:8" x14ac:dyDescent="0.25">
      <c r="A878" t="s">
        <v>3376</v>
      </c>
      <c r="B878">
        <v>13.0691474</v>
      </c>
      <c r="C878">
        <v>100.9217087</v>
      </c>
      <c r="D878" t="b">
        <f>ISNUMBER(SEARCH("PT",A878))</f>
        <v>0</v>
      </c>
      <c r="E878" t="b">
        <f>ISNUMBER(SEARCH("PTT", A878))</f>
        <v>0</v>
      </c>
      <c r="F878" t="b">
        <f>ISNUMBER(SEARCH("Shell", A878))</f>
        <v>0</v>
      </c>
      <c r="G878" t="b">
        <f>ISNUMBER(SEARCH("Esso", A878))</f>
        <v>0</v>
      </c>
      <c r="H878" t="b">
        <f>ISNUMBER(SEARCH("Caltex", A878))</f>
        <v>0</v>
      </c>
    </row>
    <row r="879" spans="1:8" x14ac:dyDescent="0.25">
      <c r="A879" t="s">
        <v>3376</v>
      </c>
      <c r="B879">
        <v>15.734303799999999</v>
      </c>
      <c r="C879">
        <v>105.4366792</v>
      </c>
      <c r="D879" t="b">
        <f>ISNUMBER(SEARCH("PT",A879))</f>
        <v>0</v>
      </c>
      <c r="E879" t="b">
        <f>ISNUMBER(SEARCH("PTT", A879))</f>
        <v>0</v>
      </c>
      <c r="F879" t="b">
        <f>ISNUMBER(SEARCH("Shell", A879))</f>
        <v>0</v>
      </c>
      <c r="G879" t="b">
        <f>ISNUMBER(SEARCH("Esso", A879))</f>
        <v>0</v>
      </c>
      <c r="H879" t="b">
        <f>ISNUMBER(SEARCH("Caltex", A879))</f>
        <v>0</v>
      </c>
    </row>
    <row r="880" spans="1:8" x14ac:dyDescent="0.25">
      <c r="A880" t="s">
        <v>3376</v>
      </c>
      <c r="B880">
        <v>17.042780700000002</v>
      </c>
      <c r="C880">
        <v>104.6231559</v>
      </c>
      <c r="D880" t="b">
        <f>ISNUMBER(SEARCH("PT",A880))</f>
        <v>0</v>
      </c>
      <c r="E880" t="b">
        <f>ISNUMBER(SEARCH("PTT", A880))</f>
        <v>0</v>
      </c>
      <c r="F880" t="b">
        <f>ISNUMBER(SEARCH("Shell", A880))</f>
        <v>0</v>
      </c>
      <c r="G880" t="b">
        <f>ISNUMBER(SEARCH("Esso", A880))</f>
        <v>0</v>
      </c>
      <c r="H880" t="b">
        <f>ISNUMBER(SEARCH("Caltex", A880))</f>
        <v>0</v>
      </c>
    </row>
    <row r="881" spans="1:8" x14ac:dyDescent="0.25">
      <c r="A881" t="s">
        <v>3376</v>
      </c>
      <c r="B881">
        <v>13.501702399999999</v>
      </c>
      <c r="C881">
        <v>102.181663</v>
      </c>
      <c r="D881" t="b">
        <f>ISNUMBER(SEARCH("PT",A881))</f>
        <v>0</v>
      </c>
      <c r="E881" t="b">
        <f>ISNUMBER(SEARCH("PTT", A881))</f>
        <v>0</v>
      </c>
      <c r="F881" t="b">
        <f>ISNUMBER(SEARCH("Shell", A881))</f>
        <v>0</v>
      </c>
      <c r="G881" t="b">
        <f>ISNUMBER(SEARCH("Esso", A881))</f>
        <v>0</v>
      </c>
      <c r="H881" t="b">
        <f>ISNUMBER(SEARCH("Caltex", A881))</f>
        <v>0</v>
      </c>
    </row>
    <row r="882" spans="1:8" x14ac:dyDescent="0.25">
      <c r="A882" t="s">
        <v>3376</v>
      </c>
      <c r="B882">
        <v>12.9429359</v>
      </c>
      <c r="C882">
        <v>100.8905974</v>
      </c>
      <c r="D882" t="b">
        <f>ISNUMBER(SEARCH("PT",A882))</f>
        <v>0</v>
      </c>
      <c r="E882" t="b">
        <f>ISNUMBER(SEARCH("PTT", A882))</f>
        <v>0</v>
      </c>
      <c r="F882" t="b">
        <f>ISNUMBER(SEARCH("Shell", A882))</f>
        <v>0</v>
      </c>
      <c r="G882" t="b">
        <f>ISNUMBER(SEARCH("Esso", A882))</f>
        <v>0</v>
      </c>
      <c r="H882" t="b">
        <f>ISNUMBER(SEARCH("Caltex", A882))</f>
        <v>0</v>
      </c>
    </row>
    <row r="883" spans="1:8" x14ac:dyDescent="0.25">
      <c r="A883" t="s">
        <v>3376</v>
      </c>
      <c r="B883">
        <v>14.505414999999999</v>
      </c>
      <c r="C883">
        <v>103.487802</v>
      </c>
      <c r="D883" t="b">
        <f>ISNUMBER(SEARCH("PT",A883))</f>
        <v>0</v>
      </c>
      <c r="E883" t="b">
        <f>ISNUMBER(SEARCH("PTT", A883))</f>
        <v>0</v>
      </c>
      <c r="F883" t="b">
        <f>ISNUMBER(SEARCH("Shell", A883))</f>
        <v>0</v>
      </c>
      <c r="G883" t="b">
        <f>ISNUMBER(SEARCH("Esso", A883))</f>
        <v>0</v>
      </c>
      <c r="H883" t="b">
        <f>ISNUMBER(SEARCH("Caltex", A883))</f>
        <v>0</v>
      </c>
    </row>
    <row r="884" spans="1:8" x14ac:dyDescent="0.25">
      <c r="A884" t="s">
        <v>3376</v>
      </c>
      <c r="B884">
        <v>8.0441289000000005</v>
      </c>
      <c r="C884">
        <v>98.836996900000003</v>
      </c>
      <c r="D884" t="b">
        <f>ISNUMBER(SEARCH("PT",A884))</f>
        <v>0</v>
      </c>
      <c r="E884" t="b">
        <f>ISNUMBER(SEARCH("PTT", A884))</f>
        <v>0</v>
      </c>
      <c r="F884" t="b">
        <f>ISNUMBER(SEARCH("Shell", A884))</f>
        <v>0</v>
      </c>
      <c r="G884" t="b">
        <f>ISNUMBER(SEARCH("Esso", A884))</f>
        <v>0</v>
      </c>
      <c r="H884" t="b">
        <f>ISNUMBER(SEARCH("Caltex", A884))</f>
        <v>0</v>
      </c>
    </row>
    <row r="885" spans="1:8" x14ac:dyDescent="0.25">
      <c r="A885" t="s">
        <v>3376</v>
      </c>
      <c r="B885">
        <v>6.9431001999999999</v>
      </c>
      <c r="C885">
        <v>100.79827899999999</v>
      </c>
      <c r="D885" t="b">
        <f>ISNUMBER(SEARCH("PT",A885))</f>
        <v>0</v>
      </c>
      <c r="E885" t="b">
        <f>ISNUMBER(SEARCH("PTT", A885))</f>
        <v>0</v>
      </c>
      <c r="F885" t="b">
        <f>ISNUMBER(SEARCH("Shell", A885))</f>
        <v>0</v>
      </c>
      <c r="G885" t="b">
        <f>ISNUMBER(SEARCH("Esso", A885))</f>
        <v>0</v>
      </c>
      <c r="H885" t="b">
        <f>ISNUMBER(SEARCH("Caltex", A885))</f>
        <v>0</v>
      </c>
    </row>
    <row r="886" spans="1:8" x14ac:dyDescent="0.25">
      <c r="A886" t="s">
        <v>3376</v>
      </c>
      <c r="B886">
        <v>17.943456699999999</v>
      </c>
      <c r="C886">
        <v>104.03142699999999</v>
      </c>
      <c r="D886" t="b">
        <f>ISNUMBER(SEARCH("PT",A886))</f>
        <v>0</v>
      </c>
      <c r="E886" t="b">
        <f>ISNUMBER(SEARCH("PTT", A886))</f>
        <v>0</v>
      </c>
      <c r="F886" t="b">
        <f>ISNUMBER(SEARCH("Shell", A886))</f>
        <v>0</v>
      </c>
      <c r="G886" t="b">
        <f>ISNUMBER(SEARCH("Esso", A886))</f>
        <v>0</v>
      </c>
      <c r="H886" t="b">
        <f>ISNUMBER(SEARCH("Caltex", A886))</f>
        <v>0</v>
      </c>
    </row>
    <row r="887" spans="1:8" x14ac:dyDescent="0.25">
      <c r="A887" t="s">
        <v>3376</v>
      </c>
      <c r="B887">
        <v>6.8275800000000002</v>
      </c>
      <c r="C887">
        <v>100.966072</v>
      </c>
      <c r="D887" t="b">
        <f>ISNUMBER(SEARCH("PT",A887))</f>
        <v>0</v>
      </c>
      <c r="E887" t="b">
        <f>ISNUMBER(SEARCH("PTT", A887))</f>
        <v>0</v>
      </c>
      <c r="F887" t="b">
        <f>ISNUMBER(SEARCH("Shell", A887))</f>
        <v>0</v>
      </c>
      <c r="G887" t="b">
        <f>ISNUMBER(SEARCH("Esso", A887))</f>
        <v>0</v>
      </c>
      <c r="H887" t="b">
        <f>ISNUMBER(SEARCH("Caltex", A887))</f>
        <v>0</v>
      </c>
    </row>
    <row r="888" spans="1:8" x14ac:dyDescent="0.25">
      <c r="A888" t="s">
        <v>3376</v>
      </c>
      <c r="B888">
        <v>12.1788057</v>
      </c>
      <c r="C888">
        <v>102.40018120000001</v>
      </c>
      <c r="D888" t="b">
        <f>ISNUMBER(SEARCH("PT",A888))</f>
        <v>0</v>
      </c>
      <c r="E888" t="b">
        <f>ISNUMBER(SEARCH("PTT", A888))</f>
        <v>0</v>
      </c>
      <c r="F888" t="b">
        <f>ISNUMBER(SEARCH("Shell", A888))</f>
        <v>0</v>
      </c>
      <c r="G888" t="b">
        <f>ISNUMBER(SEARCH("Esso", A888))</f>
        <v>0</v>
      </c>
      <c r="H888" t="b">
        <f>ISNUMBER(SEARCH("Caltex", A888))</f>
        <v>0</v>
      </c>
    </row>
    <row r="889" spans="1:8" x14ac:dyDescent="0.25">
      <c r="A889" t="s">
        <v>3376</v>
      </c>
      <c r="B889">
        <v>18.360874800000001</v>
      </c>
      <c r="C889">
        <v>103.64645040000001</v>
      </c>
      <c r="D889" t="b">
        <f>ISNUMBER(SEARCH("PT",A889))</f>
        <v>0</v>
      </c>
      <c r="E889" t="b">
        <f>ISNUMBER(SEARCH("PTT", A889))</f>
        <v>0</v>
      </c>
      <c r="F889" t="b">
        <f>ISNUMBER(SEARCH("Shell", A889))</f>
        <v>0</v>
      </c>
      <c r="G889" t="b">
        <f>ISNUMBER(SEARCH("Esso", A889))</f>
        <v>0</v>
      </c>
      <c r="H889" t="b">
        <f>ISNUMBER(SEARCH("Caltex", A889))</f>
        <v>0</v>
      </c>
    </row>
    <row r="890" spans="1:8" x14ac:dyDescent="0.25">
      <c r="A890" t="s">
        <v>3376</v>
      </c>
      <c r="B890">
        <v>12.1999236</v>
      </c>
      <c r="C890">
        <v>102.6790445</v>
      </c>
      <c r="D890" t="b">
        <f>ISNUMBER(SEARCH("PT",A890))</f>
        <v>0</v>
      </c>
      <c r="E890" t="b">
        <f>ISNUMBER(SEARCH("PTT", A890))</f>
        <v>0</v>
      </c>
      <c r="F890" t="b">
        <f>ISNUMBER(SEARCH("Shell", A890))</f>
        <v>0</v>
      </c>
      <c r="G890" t="b">
        <f>ISNUMBER(SEARCH("Esso", A890))</f>
        <v>0</v>
      </c>
      <c r="H890" t="b">
        <f>ISNUMBER(SEARCH("Caltex", A890))</f>
        <v>0</v>
      </c>
    </row>
    <row r="891" spans="1:8" x14ac:dyDescent="0.25">
      <c r="A891" t="s">
        <v>3376</v>
      </c>
      <c r="B891">
        <v>7.1983300999999997</v>
      </c>
      <c r="C891">
        <v>100.59995069999999</v>
      </c>
      <c r="D891" t="b">
        <f>ISNUMBER(SEARCH("PT",A891))</f>
        <v>0</v>
      </c>
      <c r="E891" t="b">
        <f>ISNUMBER(SEARCH("PTT", A891))</f>
        <v>0</v>
      </c>
      <c r="F891" t="b">
        <f>ISNUMBER(SEARCH("Shell", A891))</f>
        <v>0</v>
      </c>
      <c r="G891" t="b">
        <f>ISNUMBER(SEARCH("Esso", A891))</f>
        <v>0</v>
      </c>
      <c r="H891" t="b">
        <f>ISNUMBER(SEARCH("Caltex", A891))</f>
        <v>0</v>
      </c>
    </row>
    <row r="892" spans="1:8" x14ac:dyDescent="0.25">
      <c r="A892" t="s">
        <v>3376</v>
      </c>
      <c r="B892">
        <v>17.929072600000001</v>
      </c>
      <c r="C892">
        <v>103.9598579</v>
      </c>
      <c r="D892" t="b">
        <f>ISNUMBER(SEARCH("PT",A892))</f>
        <v>0</v>
      </c>
      <c r="E892" t="b">
        <f>ISNUMBER(SEARCH("PTT", A892))</f>
        <v>0</v>
      </c>
      <c r="F892" t="b">
        <f>ISNUMBER(SEARCH("Shell", A892))</f>
        <v>0</v>
      </c>
      <c r="G892" t="b">
        <f>ISNUMBER(SEARCH("Esso", A892))</f>
        <v>0</v>
      </c>
      <c r="H892" t="b">
        <f>ISNUMBER(SEARCH("Caltex", A892))</f>
        <v>0</v>
      </c>
    </row>
    <row r="893" spans="1:8" x14ac:dyDescent="0.25">
      <c r="A893" t="s">
        <v>3376</v>
      </c>
      <c r="B893">
        <v>6.6377610000000002</v>
      </c>
      <c r="C893">
        <v>100.4247464</v>
      </c>
      <c r="D893" t="b">
        <f>ISNUMBER(SEARCH("PT",A893))</f>
        <v>0</v>
      </c>
      <c r="E893" t="b">
        <f>ISNUMBER(SEARCH("PTT", A893))</f>
        <v>0</v>
      </c>
      <c r="F893" t="b">
        <f>ISNUMBER(SEARCH("Shell", A893))</f>
        <v>0</v>
      </c>
      <c r="G893" t="b">
        <f>ISNUMBER(SEARCH("Esso", A893))</f>
        <v>0</v>
      </c>
      <c r="H893" t="b">
        <f>ISNUMBER(SEARCH("Caltex", A893))</f>
        <v>0</v>
      </c>
    </row>
    <row r="894" spans="1:8" x14ac:dyDescent="0.25">
      <c r="A894" t="s">
        <v>3376</v>
      </c>
      <c r="B894">
        <v>12.783148000000001</v>
      </c>
      <c r="C894">
        <v>101.6526618</v>
      </c>
      <c r="D894" t="b">
        <f>ISNUMBER(SEARCH("PT",A894))</f>
        <v>0</v>
      </c>
      <c r="E894" t="b">
        <f>ISNUMBER(SEARCH("PTT", A894))</f>
        <v>0</v>
      </c>
      <c r="F894" t="b">
        <f>ISNUMBER(SEARCH("Shell", A894))</f>
        <v>0</v>
      </c>
      <c r="G894" t="b">
        <f>ISNUMBER(SEARCH("Esso", A894))</f>
        <v>0</v>
      </c>
      <c r="H894" t="b">
        <f>ISNUMBER(SEARCH("Caltex", A894))</f>
        <v>0</v>
      </c>
    </row>
    <row r="895" spans="1:8" x14ac:dyDescent="0.25">
      <c r="A895" t="s">
        <v>3376</v>
      </c>
      <c r="B895">
        <v>7.973325</v>
      </c>
      <c r="C895">
        <v>100.21404</v>
      </c>
      <c r="D895" t="b">
        <f>ISNUMBER(SEARCH("PT",A895))</f>
        <v>0</v>
      </c>
      <c r="E895" t="b">
        <f>ISNUMBER(SEARCH("PTT", A895))</f>
        <v>0</v>
      </c>
      <c r="F895" t="b">
        <f>ISNUMBER(SEARCH("Shell", A895))</f>
        <v>0</v>
      </c>
      <c r="G895" t="b">
        <f>ISNUMBER(SEARCH("Esso", A895))</f>
        <v>0</v>
      </c>
      <c r="H895" t="b">
        <f>ISNUMBER(SEARCH("Caltex", A895))</f>
        <v>0</v>
      </c>
    </row>
    <row r="896" spans="1:8" x14ac:dyDescent="0.25">
      <c r="A896" t="s">
        <v>3376</v>
      </c>
      <c r="B896">
        <v>14.662822999999999</v>
      </c>
      <c r="C896">
        <v>104.6512889</v>
      </c>
      <c r="D896" t="b">
        <f>ISNUMBER(SEARCH("PT",A896))</f>
        <v>0</v>
      </c>
      <c r="E896" t="b">
        <f>ISNUMBER(SEARCH("PTT", A896))</f>
        <v>0</v>
      </c>
      <c r="F896" t="b">
        <f>ISNUMBER(SEARCH("Shell", A896))</f>
        <v>0</v>
      </c>
      <c r="G896" t="b">
        <f>ISNUMBER(SEARCH("Esso", A896))</f>
        <v>0</v>
      </c>
      <c r="H896" t="b">
        <f>ISNUMBER(SEARCH("Caltex", A896))</f>
        <v>0</v>
      </c>
    </row>
    <row r="897" spans="1:8" x14ac:dyDescent="0.25">
      <c r="A897" t="s">
        <v>3376</v>
      </c>
      <c r="B897">
        <v>11.7554225</v>
      </c>
      <c r="C897">
        <v>99.785995200000002</v>
      </c>
      <c r="D897" t="b">
        <f>ISNUMBER(SEARCH("PT",A897))</f>
        <v>0</v>
      </c>
      <c r="E897" t="b">
        <f>ISNUMBER(SEARCH("PTT", A897))</f>
        <v>0</v>
      </c>
      <c r="F897" t="b">
        <f>ISNUMBER(SEARCH("Shell", A897))</f>
        <v>0</v>
      </c>
      <c r="G897" t="b">
        <f>ISNUMBER(SEARCH("Esso", A897))</f>
        <v>0</v>
      </c>
      <c r="H897" t="b">
        <f>ISNUMBER(SEARCH("Caltex", A897))</f>
        <v>0</v>
      </c>
    </row>
    <row r="898" spans="1:8" x14ac:dyDescent="0.25">
      <c r="A898" t="s">
        <v>3376</v>
      </c>
      <c r="B898">
        <v>13.574121999999999</v>
      </c>
      <c r="C898">
        <v>100.5724302</v>
      </c>
      <c r="D898" t="b">
        <f>ISNUMBER(SEARCH("PT",A898))</f>
        <v>0</v>
      </c>
      <c r="E898" t="b">
        <f>ISNUMBER(SEARCH("PTT", A898))</f>
        <v>0</v>
      </c>
      <c r="F898" t="b">
        <f>ISNUMBER(SEARCH("Shell", A898))</f>
        <v>0</v>
      </c>
      <c r="G898" t="b">
        <f>ISNUMBER(SEARCH("Esso", A898))</f>
        <v>0</v>
      </c>
      <c r="H898" t="b">
        <f>ISNUMBER(SEARCH("Caltex", A898))</f>
        <v>0</v>
      </c>
    </row>
    <row r="899" spans="1:8" x14ac:dyDescent="0.25">
      <c r="A899" t="s">
        <v>3376</v>
      </c>
      <c r="B899">
        <v>12.724237</v>
      </c>
      <c r="C899">
        <v>101.936046</v>
      </c>
      <c r="D899" t="b">
        <f>ISNUMBER(SEARCH("PT",A899))</f>
        <v>0</v>
      </c>
      <c r="E899" t="b">
        <f>ISNUMBER(SEARCH("PTT", A899))</f>
        <v>0</v>
      </c>
      <c r="F899" t="b">
        <f>ISNUMBER(SEARCH("Shell", A899))</f>
        <v>0</v>
      </c>
      <c r="G899" t="b">
        <f>ISNUMBER(SEARCH("Esso", A899))</f>
        <v>0</v>
      </c>
      <c r="H899" t="b">
        <f>ISNUMBER(SEARCH("Caltex", A899))</f>
        <v>0</v>
      </c>
    </row>
    <row r="900" spans="1:8" x14ac:dyDescent="0.25">
      <c r="A900" t="s">
        <v>3376</v>
      </c>
      <c r="B900">
        <v>17.888474299999999</v>
      </c>
      <c r="C900">
        <v>102.7567215</v>
      </c>
      <c r="D900" t="b">
        <f>ISNUMBER(SEARCH("PT",A900))</f>
        <v>0</v>
      </c>
      <c r="E900" t="b">
        <f>ISNUMBER(SEARCH("PTT", A900))</f>
        <v>0</v>
      </c>
      <c r="F900" t="b">
        <f>ISNUMBER(SEARCH("Shell", A900))</f>
        <v>0</v>
      </c>
      <c r="G900" t="b">
        <f>ISNUMBER(SEARCH("Esso", A900))</f>
        <v>0</v>
      </c>
      <c r="H900" t="b">
        <f>ISNUMBER(SEARCH("Caltex", A900))</f>
        <v>0</v>
      </c>
    </row>
    <row r="901" spans="1:8" x14ac:dyDescent="0.25">
      <c r="A901" t="s">
        <v>3376</v>
      </c>
      <c r="B901">
        <v>7.4017771000000003</v>
      </c>
      <c r="C901">
        <v>99.478381600000006</v>
      </c>
      <c r="D901" t="b">
        <f>ISNUMBER(SEARCH("PT",A901))</f>
        <v>0</v>
      </c>
      <c r="E901" t="b">
        <f>ISNUMBER(SEARCH("PTT", A901))</f>
        <v>0</v>
      </c>
      <c r="F901" t="b">
        <f>ISNUMBER(SEARCH("Shell", A901))</f>
        <v>0</v>
      </c>
      <c r="G901" t="b">
        <f>ISNUMBER(SEARCH("Esso", A901))</f>
        <v>0</v>
      </c>
      <c r="H901" t="b">
        <f>ISNUMBER(SEARCH("Caltex", A901))</f>
        <v>0</v>
      </c>
    </row>
    <row r="902" spans="1:8" x14ac:dyDescent="0.25">
      <c r="A902" t="s">
        <v>3376</v>
      </c>
      <c r="B902">
        <v>7.6002172000000003</v>
      </c>
      <c r="C902">
        <v>100.38909510000001</v>
      </c>
      <c r="D902" t="b">
        <f>ISNUMBER(SEARCH("PT",A902))</f>
        <v>0</v>
      </c>
      <c r="E902" t="b">
        <f>ISNUMBER(SEARCH("PTT", A902))</f>
        <v>0</v>
      </c>
      <c r="F902" t="b">
        <f>ISNUMBER(SEARCH("Shell", A902))</f>
        <v>0</v>
      </c>
      <c r="G902" t="b">
        <f>ISNUMBER(SEARCH("Esso", A902))</f>
        <v>0</v>
      </c>
      <c r="H902" t="b">
        <f>ISNUMBER(SEARCH("Caltex", A902))</f>
        <v>0</v>
      </c>
    </row>
    <row r="903" spans="1:8" x14ac:dyDescent="0.25">
      <c r="A903" t="s">
        <v>3376</v>
      </c>
      <c r="B903">
        <v>13.0204662</v>
      </c>
      <c r="C903">
        <v>102.4724537</v>
      </c>
      <c r="D903" t="b">
        <f>ISNUMBER(SEARCH("PT",A903))</f>
        <v>0</v>
      </c>
      <c r="E903" t="b">
        <f>ISNUMBER(SEARCH("PTT", A903))</f>
        <v>0</v>
      </c>
      <c r="F903" t="b">
        <f>ISNUMBER(SEARCH("Shell", A903))</f>
        <v>0</v>
      </c>
      <c r="G903" t="b">
        <f>ISNUMBER(SEARCH("Esso", A903))</f>
        <v>0</v>
      </c>
      <c r="H903" t="b">
        <f>ISNUMBER(SEARCH("Caltex", A903))</f>
        <v>0</v>
      </c>
    </row>
    <row r="904" spans="1:8" x14ac:dyDescent="0.25">
      <c r="A904" t="s">
        <v>3376</v>
      </c>
      <c r="B904">
        <v>13.529013300000001</v>
      </c>
      <c r="C904">
        <v>100.9677418</v>
      </c>
      <c r="D904" t="b">
        <f>ISNUMBER(SEARCH("PT",A904))</f>
        <v>0</v>
      </c>
      <c r="E904" t="b">
        <f>ISNUMBER(SEARCH("PTT", A904))</f>
        <v>0</v>
      </c>
      <c r="F904" t="b">
        <f>ISNUMBER(SEARCH("Shell", A904))</f>
        <v>0</v>
      </c>
      <c r="G904" t="b">
        <f>ISNUMBER(SEARCH("Esso", A904))</f>
        <v>0</v>
      </c>
      <c r="H904" t="b">
        <f>ISNUMBER(SEARCH("Caltex", A904))</f>
        <v>0</v>
      </c>
    </row>
    <row r="905" spans="1:8" x14ac:dyDescent="0.25">
      <c r="A905" t="s">
        <v>3376</v>
      </c>
      <c r="B905">
        <v>12.8937575</v>
      </c>
      <c r="C905">
        <v>100.88654579999999</v>
      </c>
      <c r="D905" t="b">
        <f>ISNUMBER(SEARCH("PT",A905))</f>
        <v>0</v>
      </c>
      <c r="E905" t="b">
        <f>ISNUMBER(SEARCH("PTT", A905))</f>
        <v>0</v>
      </c>
      <c r="F905" t="b">
        <f>ISNUMBER(SEARCH("Shell", A905))</f>
        <v>0</v>
      </c>
      <c r="G905" t="b">
        <f>ISNUMBER(SEARCH("Esso", A905))</f>
        <v>0</v>
      </c>
      <c r="H905" t="b">
        <f>ISNUMBER(SEARCH("Caltex", A905))</f>
        <v>0</v>
      </c>
    </row>
    <row r="906" spans="1:8" x14ac:dyDescent="0.25">
      <c r="A906" t="s">
        <v>3376</v>
      </c>
      <c r="B906">
        <v>13.3374396</v>
      </c>
      <c r="C906">
        <v>100.92951720000001</v>
      </c>
      <c r="D906" t="b">
        <f>ISNUMBER(SEARCH("PT",A906))</f>
        <v>0</v>
      </c>
      <c r="E906" t="b">
        <f>ISNUMBER(SEARCH("PTT", A906))</f>
        <v>0</v>
      </c>
      <c r="F906" t="b">
        <f>ISNUMBER(SEARCH("Shell", A906))</f>
        <v>0</v>
      </c>
      <c r="G906" t="b">
        <f>ISNUMBER(SEARCH("Esso", A906))</f>
        <v>0</v>
      </c>
      <c r="H906" t="b">
        <f>ISNUMBER(SEARCH("Caltex", A906))</f>
        <v>0</v>
      </c>
    </row>
    <row r="907" spans="1:8" x14ac:dyDescent="0.25">
      <c r="A907" t="s">
        <v>3376</v>
      </c>
      <c r="B907">
        <v>12.927706000000001</v>
      </c>
      <c r="C907">
        <v>100.93346099999999</v>
      </c>
      <c r="D907" t="b">
        <f>ISNUMBER(SEARCH("PT",A907))</f>
        <v>0</v>
      </c>
      <c r="E907" t="b">
        <f>ISNUMBER(SEARCH("PTT", A907))</f>
        <v>0</v>
      </c>
      <c r="F907" t="b">
        <f>ISNUMBER(SEARCH("Shell", A907))</f>
        <v>0</v>
      </c>
      <c r="G907" t="b">
        <f>ISNUMBER(SEARCH("Esso", A907))</f>
        <v>0</v>
      </c>
      <c r="H907" t="b">
        <f>ISNUMBER(SEARCH("Caltex", A907))</f>
        <v>0</v>
      </c>
    </row>
    <row r="908" spans="1:8" x14ac:dyDescent="0.25">
      <c r="A908" t="s">
        <v>3376</v>
      </c>
      <c r="B908">
        <v>8.6161116</v>
      </c>
      <c r="C908">
        <v>99.954218499999996</v>
      </c>
      <c r="D908" t="b">
        <f>ISNUMBER(SEARCH("PT",A908))</f>
        <v>0</v>
      </c>
      <c r="E908" t="b">
        <f>ISNUMBER(SEARCH("PTT", A908))</f>
        <v>0</v>
      </c>
      <c r="F908" t="b">
        <f>ISNUMBER(SEARCH("Shell", A908))</f>
        <v>0</v>
      </c>
      <c r="G908" t="b">
        <f>ISNUMBER(SEARCH("Esso", A908))</f>
        <v>0</v>
      </c>
      <c r="H908" t="b">
        <f>ISNUMBER(SEARCH("Caltex", A908))</f>
        <v>0</v>
      </c>
    </row>
    <row r="909" spans="1:8" x14ac:dyDescent="0.25">
      <c r="A909" t="s">
        <v>3376</v>
      </c>
      <c r="B909">
        <v>13.565504000000001</v>
      </c>
      <c r="C909">
        <v>100.27161</v>
      </c>
      <c r="D909" t="b">
        <f>ISNUMBER(SEARCH("PT",A909))</f>
        <v>0</v>
      </c>
      <c r="E909" t="b">
        <f>ISNUMBER(SEARCH("PTT", A909))</f>
        <v>0</v>
      </c>
      <c r="F909" t="b">
        <f>ISNUMBER(SEARCH("Shell", A909))</f>
        <v>0</v>
      </c>
      <c r="G909" t="b">
        <f>ISNUMBER(SEARCH("Esso", A909))</f>
        <v>0</v>
      </c>
      <c r="H909" t="b">
        <f>ISNUMBER(SEARCH("Caltex", A909))</f>
        <v>0</v>
      </c>
    </row>
    <row r="910" spans="1:8" x14ac:dyDescent="0.25">
      <c r="A910" t="s">
        <v>3376</v>
      </c>
      <c r="B910">
        <v>7.8328977000000002</v>
      </c>
      <c r="C910">
        <v>100.2324745</v>
      </c>
      <c r="D910" t="b">
        <f>ISNUMBER(SEARCH("PT",A910))</f>
        <v>0</v>
      </c>
      <c r="E910" t="b">
        <f>ISNUMBER(SEARCH("PTT", A910))</f>
        <v>0</v>
      </c>
      <c r="F910" t="b">
        <f>ISNUMBER(SEARCH("Shell", A910))</f>
        <v>0</v>
      </c>
      <c r="G910" t="b">
        <f>ISNUMBER(SEARCH("Esso", A910))</f>
        <v>0</v>
      </c>
      <c r="H910" t="b">
        <f>ISNUMBER(SEARCH("Caltex", A910))</f>
        <v>0</v>
      </c>
    </row>
    <row r="911" spans="1:8" x14ac:dyDescent="0.25">
      <c r="A911" t="s">
        <v>3376</v>
      </c>
      <c r="B911">
        <v>12.706750299999999</v>
      </c>
      <c r="C911">
        <v>101.2449859</v>
      </c>
      <c r="D911" t="b">
        <f>ISNUMBER(SEARCH("PT",A911))</f>
        <v>0</v>
      </c>
      <c r="E911" t="b">
        <f>ISNUMBER(SEARCH("PTT", A911))</f>
        <v>0</v>
      </c>
      <c r="F911" t="b">
        <f>ISNUMBER(SEARCH("Shell", A911))</f>
        <v>0</v>
      </c>
      <c r="G911" t="b">
        <f>ISNUMBER(SEARCH("Esso", A911))</f>
        <v>0</v>
      </c>
      <c r="H911" t="b">
        <f>ISNUMBER(SEARCH("Caltex", A911))</f>
        <v>0</v>
      </c>
    </row>
    <row r="912" spans="1:8" x14ac:dyDescent="0.25">
      <c r="A912" t="s">
        <v>3376</v>
      </c>
      <c r="B912">
        <v>9.1478713000000003</v>
      </c>
      <c r="C912">
        <v>99.398608899999999</v>
      </c>
      <c r="D912" t="b">
        <f>ISNUMBER(SEARCH("PT",A912))</f>
        <v>0</v>
      </c>
      <c r="E912" t="b">
        <f>ISNUMBER(SEARCH("PTT", A912))</f>
        <v>0</v>
      </c>
      <c r="F912" t="b">
        <f>ISNUMBER(SEARCH("Shell", A912))</f>
        <v>0</v>
      </c>
      <c r="G912" t="b">
        <f>ISNUMBER(SEARCH("Esso", A912))</f>
        <v>0</v>
      </c>
      <c r="H912" t="b">
        <f>ISNUMBER(SEARCH("Caltex", A912))</f>
        <v>0</v>
      </c>
    </row>
    <row r="913" spans="1:8" x14ac:dyDescent="0.25">
      <c r="A913" t="s">
        <v>3376</v>
      </c>
      <c r="B913">
        <v>8.9101777000000002</v>
      </c>
      <c r="C913">
        <v>99.900272700000002</v>
      </c>
      <c r="D913" t="b">
        <f>ISNUMBER(SEARCH("PT",A913))</f>
        <v>0</v>
      </c>
      <c r="E913" t="b">
        <f>ISNUMBER(SEARCH("PTT", A913))</f>
        <v>0</v>
      </c>
      <c r="F913" t="b">
        <f>ISNUMBER(SEARCH("Shell", A913))</f>
        <v>0</v>
      </c>
      <c r="G913" t="b">
        <f>ISNUMBER(SEARCH("Esso", A913))</f>
        <v>0</v>
      </c>
      <c r="H913" t="b">
        <f>ISNUMBER(SEARCH("Caltex", A913))</f>
        <v>0</v>
      </c>
    </row>
    <row r="914" spans="1:8" x14ac:dyDescent="0.25">
      <c r="A914" t="s">
        <v>3376</v>
      </c>
      <c r="B914">
        <v>12.676949</v>
      </c>
      <c r="C914">
        <v>101.134038</v>
      </c>
      <c r="D914" t="b">
        <f>ISNUMBER(SEARCH("PT",A914))</f>
        <v>0</v>
      </c>
      <c r="E914" t="b">
        <f>ISNUMBER(SEARCH("PTT", A914))</f>
        <v>0</v>
      </c>
      <c r="F914" t="b">
        <f>ISNUMBER(SEARCH("Shell", A914))</f>
        <v>0</v>
      </c>
      <c r="G914" t="b">
        <f>ISNUMBER(SEARCH("Esso", A914))</f>
        <v>0</v>
      </c>
      <c r="H914" t="b">
        <f>ISNUMBER(SEARCH("Caltex", A914))</f>
        <v>0</v>
      </c>
    </row>
    <row r="915" spans="1:8" x14ac:dyDescent="0.25">
      <c r="A915" t="s">
        <v>3376</v>
      </c>
      <c r="B915">
        <v>9.7402759000000003</v>
      </c>
      <c r="C915">
        <v>98.421105699999998</v>
      </c>
      <c r="D915" t="b">
        <f>ISNUMBER(SEARCH("PT",A915))</f>
        <v>0</v>
      </c>
      <c r="E915" t="b">
        <f>ISNUMBER(SEARCH("PTT", A915))</f>
        <v>0</v>
      </c>
      <c r="F915" t="b">
        <f>ISNUMBER(SEARCH("Shell", A915))</f>
        <v>0</v>
      </c>
      <c r="G915" t="b">
        <f>ISNUMBER(SEARCH("Esso", A915))</f>
        <v>0</v>
      </c>
      <c r="H915" t="b">
        <f>ISNUMBER(SEARCH("Caltex", A915))</f>
        <v>0</v>
      </c>
    </row>
    <row r="916" spans="1:8" x14ac:dyDescent="0.25">
      <c r="A916" t="s">
        <v>3376</v>
      </c>
      <c r="B916">
        <v>18.097321999999998</v>
      </c>
      <c r="C916">
        <v>104.00959539999999</v>
      </c>
      <c r="D916" t="b">
        <f>ISNUMBER(SEARCH("PT",A916))</f>
        <v>0</v>
      </c>
      <c r="E916" t="b">
        <f>ISNUMBER(SEARCH("PTT", A916))</f>
        <v>0</v>
      </c>
      <c r="F916" t="b">
        <f>ISNUMBER(SEARCH("Shell", A916))</f>
        <v>0</v>
      </c>
      <c r="G916" t="b">
        <f>ISNUMBER(SEARCH("Esso", A916))</f>
        <v>0</v>
      </c>
      <c r="H916" t="b">
        <f>ISNUMBER(SEARCH("Caltex", A916))</f>
        <v>0</v>
      </c>
    </row>
    <row r="917" spans="1:8" x14ac:dyDescent="0.25">
      <c r="A917" t="s">
        <v>3376</v>
      </c>
      <c r="B917">
        <v>13.6094673</v>
      </c>
      <c r="C917">
        <v>100.5931243</v>
      </c>
      <c r="D917" t="b">
        <f>ISNUMBER(SEARCH("PT",A917))</f>
        <v>0</v>
      </c>
      <c r="E917" t="b">
        <f>ISNUMBER(SEARCH("PTT", A917))</f>
        <v>0</v>
      </c>
      <c r="F917" t="b">
        <f>ISNUMBER(SEARCH("Shell", A917))</f>
        <v>0</v>
      </c>
      <c r="G917" t="b">
        <f>ISNUMBER(SEARCH("Esso", A917))</f>
        <v>0</v>
      </c>
      <c r="H917" t="b">
        <f>ISNUMBER(SEARCH("Caltex", A917))</f>
        <v>0</v>
      </c>
    </row>
    <row r="918" spans="1:8" x14ac:dyDescent="0.25">
      <c r="A918" t="s">
        <v>3376</v>
      </c>
      <c r="B918">
        <v>8.5790366999999996</v>
      </c>
      <c r="C918">
        <v>99.949481000000006</v>
      </c>
      <c r="D918" t="b">
        <f>ISNUMBER(SEARCH("PT",A918))</f>
        <v>0</v>
      </c>
      <c r="E918" t="b">
        <f>ISNUMBER(SEARCH("PTT", A918))</f>
        <v>0</v>
      </c>
      <c r="F918" t="b">
        <f>ISNUMBER(SEARCH("Shell", A918))</f>
        <v>0</v>
      </c>
      <c r="G918" t="b">
        <f>ISNUMBER(SEARCH("Esso", A918))</f>
        <v>0</v>
      </c>
      <c r="H918" t="b">
        <f>ISNUMBER(SEARCH("Caltex", A918))</f>
        <v>0</v>
      </c>
    </row>
    <row r="919" spans="1:8" x14ac:dyDescent="0.25">
      <c r="A919" t="s">
        <v>3376</v>
      </c>
      <c r="B919">
        <v>8.5792432999999999</v>
      </c>
      <c r="C919">
        <v>99.949210899999997</v>
      </c>
      <c r="D919" t="b">
        <f>ISNUMBER(SEARCH("PT",A919))</f>
        <v>0</v>
      </c>
      <c r="E919" t="b">
        <f>ISNUMBER(SEARCH("PTT", A919))</f>
        <v>0</v>
      </c>
      <c r="F919" t="b">
        <f>ISNUMBER(SEARCH("Shell", A919))</f>
        <v>0</v>
      </c>
      <c r="G919" t="b">
        <f>ISNUMBER(SEARCH("Esso", A919))</f>
        <v>0</v>
      </c>
      <c r="H919" t="b">
        <f>ISNUMBER(SEARCH("Caltex", A919))</f>
        <v>0</v>
      </c>
    </row>
    <row r="920" spans="1:8" x14ac:dyDescent="0.25">
      <c r="A920" t="s">
        <v>3376</v>
      </c>
      <c r="B920">
        <v>8.5793874999999993</v>
      </c>
      <c r="C920">
        <v>99.949407600000001</v>
      </c>
      <c r="D920" t="b">
        <f>ISNUMBER(SEARCH("PT",A920))</f>
        <v>0</v>
      </c>
      <c r="E920" t="b">
        <f>ISNUMBER(SEARCH("PTT", A920))</f>
        <v>0</v>
      </c>
      <c r="F920" t="b">
        <f>ISNUMBER(SEARCH("Shell", A920))</f>
        <v>0</v>
      </c>
      <c r="G920" t="b">
        <f>ISNUMBER(SEARCH("Esso", A920))</f>
        <v>0</v>
      </c>
      <c r="H920" t="b">
        <f>ISNUMBER(SEARCH("Caltex", A920))</f>
        <v>0</v>
      </c>
    </row>
    <row r="921" spans="1:8" x14ac:dyDescent="0.25">
      <c r="A921" t="s">
        <v>3376</v>
      </c>
      <c r="B921">
        <v>7.3059931000000002</v>
      </c>
      <c r="C921">
        <v>99.464694499999993</v>
      </c>
      <c r="D921" t="b">
        <f>ISNUMBER(SEARCH("PT",A921))</f>
        <v>0</v>
      </c>
      <c r="E921" t="b">
        <f>ISNUMBER(SEARCH("PTT", A921))</f>
        <v>0</v>
      </c>
      <c r="F921" t="b">
        <f>ISNUMBER(SEARCH("Shell", A921))</f>
        <v>0</v>
      </c>
      <c r="G921" t="b">
        <f>ISNUMBER(SEARCH("Esso", A921))</f>
        <v>0</v>
      </c>
      <c r="H921" t="b">
        <f>ISNUMBER(SEARCH("Caltex", A921))</f>
        <v>0</v>
      </c>
    </row>
    <row r="922" spans="1:8" x14ac:dyDescent="0.25">
      <c r="A922" t="s">
        <v>3376</v>
      </c>
      <c r="B922">
        <v>13.519966399999999</v>
      </c>
      <c r="C922">
        <v>100.26568330000001</v>
      </c>
      <c r="D922" t="b">
        <f>ISNUMBER(SEARCH("PT",A922))</f>
        <v>0</v>
      </c>
      <c r="E922" t="b">
        <f>ISNUMBER(SEARCH("PTT", A922))</f>
        <v>0</v>
      </c>
      <c r="F922" t="b">
        <f>ISNUMBER(SEARCH("Shell", A922))</f>
        <v>0</v>
      </c>
      <c r="G922" t="b">
        <f>ISNUMBER(SEARCH("Esso", A922))</f>
        <v>0</v>
      </c>
      <c r="H922" t="b">
        <f>ISNUMBER(SEARCH("Caltex", A922))</f>
        <v>0</v>
      </c>
    </row>
    <row r="923" spans="1:8" x14ac:dyDescent="0.25">
      <c r="A923" t="s">
        <v>3376</v>
      </c>
      <c r="B923">
        <v>16.542435999999999</v>
      </c>
      <c r="C923">
        <v>104.72093719999999</v>
      </c>
      <c r="D923" t="b">
        <f>ISNUMBER(SEARCH("PT",A923))</f>
        <v>0</v>
      </c>
      <c r="E923" t="b">
        <f>ISNUMBER(SEARCH("PTT", A923))</f>
        <v>0</v>
      </c>
      <c r="F923" t="b">
        <f>ISNUMBER(SEARCH("Shell", A923))</f>
        <v>0</v>
      </c>
      <c r="G923" t="b">
        <f>ISNUMBER(SEARCH("Esso", A923))</f>
        <v>0</v>
      </c>
      <c r="H923" t="b">
        <f>ISNUMBER(SEARCH("Caltex", A923))</f>
        <v>0</v>
      </c>
    </row>
    <row r="924" spans="1:8" x14ac:dyDescent="0.25">
      <c r="A924" t="s">
        <v>3376</v>
      </c>
      <c r="B924">
        <v>13.5181966</v>
      </c>
      <c r="C924">
        <v>100.2962145</v>
      </c>
      <c r="D924" t="b">
        <f>ISNUMBER(SEARCH("PT",A924))</f>
        <v>0</v>
      </c>
      <c r="E924" t="b">
        <f>ISNUMBER(SEARCH("PTT", A924))</f>
        <v>0</v>
      </c>
      <c r="F924" t="b">
        <f>ISNUMBER(SEARCH("Shell", A924))</f>
        <v>0</v>
      </c>
      <c r="G924" t="b">
        <f>ISNUMBER(SEARCH("Esso", A924))</f>
        <v>0</v>
      </c>
      <c r="H924" t="b">
        <f>ISNUMBER(SEARCH("Caltex", A924))</f>
        <v>0</v>
      </c>
    </row>
    <row r="925" spans="1:8" x14ac:dyDescent="0.25">
      <c r="A925" t="s">
        <v>3376</v>
      </c>
      <c r="B925">
        <v>16.729400399999999</v>
      </c>
      <c r="C925">
        <v>104.7418388</v>
      </c>
      <c r="D925" t="b">
        <f>ISNUMBER(SEARCH("PT",A925))</f>
        <v>0</v>
      </c>
      <c r="E925" t="b">
        <f>ISNUMBER(SEARCH("PTT", A925))</f>
        <v>0</v>
      </c>
      <c r="F925" t="b">
        <f>ISNUMBER(SEARCH("Shell", A925))</f>
        <v>0</v>
      </c>
      <c r="G925" t="b">
        <f>ISNUMBER(SEARCH("Esso", A925))</f>
        <v>0</v>
      </c>
      <c r="H925" t="b">
        <f>ISNUMBER(SEARCH("Caltex", A925))</f>
        <v>0</v>
      </c>
    </row>
    <row r="926" spans="1:8" x14ac:dyDescent="0.25">
      <c r="A926" t="s">
        <v>3376</v>
      </c>
      <c r="B926">
        <v>17.816295799999999</v>
      </c>
      <c r="C926">
        <v>102.638476</v>
      </c>
      <c r="D926" t="b">
        <f>ISNUMBER(SEARCH("PT",A926))</f>
        <v>0</v>
      </c>
      <c r="E926" t="b">
        <f>ISNUMBER(SEARCH("PTT", A926))</f>
        <v>0</v>
      </c>
      <c r="F926" t="b">
        <f>ISNUMBER(SEARCH("Shell", A926))</f>
        <v>0</v>
      </c>
      <c r="G926" t="b">
        <f>ISNUMBER(SEARCH("Esso", A926))</f>
        <v>0</v>
      </c>
      <c r="H926" t="b">
        <f>ISNUMBER(SEARCH("Caltex", A926))</f>
        <v>0</v>
      </c>
    </row>
    <row r="927" spans="1:8" x14ac:dyDescent="0.25">
      <c r="A927" t="s">
        <v>3376</v>
      </c>
      <c r="B927">
        <v>18.370045999999999</v>
      </c>
      <c r="C927">
        <v>103.63717939999999</v>
      </c>
      <c r="D927" t="b">
        <f>ISNUMBER(SEARCH("PT",A927))</f>
        <v>0</v>
      </c>
      <c r="E927" t="b">
        <f>ISNUMBER(SEARCH("PTT", A927))</f>
        <v>0</v>
      </c>
      <c r="F927" t="b">
        <f>ISNUMBER(SEARCH("Shell", A927))</f>
        <v>0</v>
      </c>
      <c r="G927" t="b">
        <f>ISNUMBER(SEARCH("Esso", A927))</f>
        <v>0</v>
      </c>
      <c r="H927" t="b">
        <f>ISNUMBER(SEARCH("Caltex", A927))</f>
        <v>0</v>
      </c>
    </row>
    <row r="928" spans="1:8" x14ac:dyDescent="0.25">
      <c r="A928" t="s">
        <v>3376</v>
      </c>
      <c r="B928">
        <v>12.668794200000001</v>
      </c>
      <c r="C928">
        <v>101.2947587</v>
      </c>
      <c r="D928" t="b">
        <f>ISNUMBER(SEARCH("PT",A928))</f>
        <v>0</v>
      </c>
      <c r="E928" t="b">
        <f>ISNUMBER(SEARCH("PTT", A928))</f>
        <v>0</v>
      </c>
      <c r="F928" t="b">
        <f>ISNUMBER(SEARCH("Shell", A928))</f>
        <v>0</v>
      </c>
      <c r="G928" t="b">
        <f>ISNUMBER(SEARCH("Esso", A928))</f>
        <v>0</v>
      </c>
      <c r="H928" t="b">
        <f>ISNUMBER(SEARCH("Caltex", A928))</f>
        <v>0</v>
      </c>
    </row>
    <row r="929" spans="1:8" x14ac:dyDescent="0.25">
      <c r="A929" t="s">
        <v>3376</v>
      </c>
      <c r="B929">
        <v>7.3647</v>
      </c>
      <c r="C929">
        <v>99.302383300000002</v>
      </c>
      <c r="D929" t="b">
        <f>ISNUMBER(SEARCH("PT",A929))</f>
        <v>0</v>
      </c>
      <c r="E929" t="b">
        <f>ISNUMBER(SEARCH("PTT", A929))</f>
        <v>0</v>
      </c>
      <c r="F929" t="b">
        <f>ISNUMBER(SEARCH("Shell", A929))</f>
        <v>0</v>
      </c>
      <c r="G929" t="b">
        <f>ISNUMBER(SEARCH("Esso", A929))</f>
        <v>0</v>
      </c>
      <c r="H929" t="b">
        <f>ISNUMBER(SEARCH("Caltex", A929))</f>
        <v>0</v>
      </c>
    </row>
    <row r="930" spans="1:8" x14ac:dyDescent="0.25">
      <c r="A930" t="s">
        <v>3376</v>
      </c>
      <c r="B930">
        <v>9.7946150000000003</v>
      </c>
      <c r="C930">
        <v>99.033195000000006</v>
      </c>
      <c r="D930" t="b">
        <f>ISNUMBER(SEARCH("PT",A930))</f>
        <v>0</v>
      </c>
      <c r="E930" t="b">
        <f>ISNUMBER(SEARCH("PTT", A930))</f>
        <v>0</v>
      </c>
      <c r="F930" t="b">
        <f>ISNUMBER(SEARCH("Shell", A930))</f>
        <v>0</v>
      </c>
      <c r="G930" t="b">
        <f>ISNUMBER(SEARCH("Esso", A930))</f>
        <v>0</v>
      </c>
      <c r="H930" t="b">
        <f>ISNUMBER(SEARCH("Caltex", A930))</f>
        <v>0</v>
      </c>
    </row>
    <row r="931" spans="1:8" x14ac:dyDescent="0.25">
      <c r="A931" t="s">
        <v>3376</v>
      </c>
      <c r="B931">
        <v>12.0098898</v>
      </c>
      <c r="C931">
        <v>99.837334799999994</v>
      </c>
      <c r="D931" t="b">
        <f>ISNUMBER(SEARCH("PT",A931))</f>
        <v>0</v>
      </c>
      <c r="E931" t="b">
        <f>ISNUMBER(SEARCH("PTT", A931))</f>
        <v>0</v>
      </c>
      <c r="F931" t="b">
        <f>ISNUMBER(SEARCH("Shell", A931))</f>
        <v>0</v>
      </c>
      <c r="G931" t="b">
        <f>ISNUMBER(SEARCH("Esso", A931))</f>
        <v>0</v>
      </c>
      <c r="H931" t="b">
        <f>ISNUMBER(SEARCH("Caltex", A931))</f>
        <v>0</v>
      </c>
    </row>
    <row r="932" spans="1:8" x14ac:dyDescent="0.25">
      <c r="A932" t="s">
        <v>3376</v>
      </c>
      <c r="B932">
        <v>12.0098898</v>
      </c>
      <c r="C932">
        <v>99.837334799999994</v>
      </c>
      <c r="D932" t="b">
        <f>ISNUMBER(SEARCH("PT",A932))</f>
        <v>0</v>
      </c>
      <c r="E932" t="b">
        <f>ISNUMBER(SEARCH("PTT", A932))</f>
        <v>0</v>
      </c>
      <c r="F932" t="b">
        <f>ISNUMBER(SEARCH("Shell", A932))</f>
        <v>0</v>
      </c>
      <c r="G932" t="b">
        <f>ISNUMBER(SEARCH("Esso", A932))</f>
        <v>0</v>
      </c>
      <c r="H932" t="b">
        <f>ISNUMBER(SEARCH("Caltex", A932))</f>
        <v>0</v>
      </c>
    </row>
    <row r="933" spans="1:8" x14ac:dyDescent="0.25">
      <c r="A933" t="s">
        <v>3376</v>
      </c>
      <c r="B933">
        <v>13.0201969</v>
      </c>
      <c r="C933">
        <v>100.9314438</v>
      </c>
      <c r="D933" t="b">
        <f>ISNUMBER(SEARCH("PT",A933))</f>
        <v>0</v>
      </c>
      <c r="E933" t="b">
        <f>ISNUMBER(SEARCH("PTT", A933))</f>
        <v>0</v>
      </c>
      <c r="F933" t="b">
        <f>ISNUMBER(SEARCH("Shell", A933))</f>
        <v>0</v>
      </c>
      <c r="G933" t="b">
        <f>ISNUMBER(SEARCH("Esso", A933))</f>
        <v>0</v>
      </c>
      <c r="H933" t="b">
        <f>ISNUMBER(SEARCH("Caltex", A933))</f>
        <v>0</v>
      </c>
    </row>
    <row r="934" spans="1:8" x14ac:dyDescent="0.25">
      <c r="A934" t="s">
        <v>3376</v>
      </c>
      <c r="B934">
        <v>8.0590575999999992</v>
      </c>
      <c r="C934">
        <v>98.813608500000001</v>
      </c>
      <c r="D934" t="b">
        <f>ISNUMBER(SEARCH("PT",A934))</f>
        <v>0</v>
      </c>
      <c r="E934" t="b">
        <f>ISNUMBER(SEARCH("PTT", A934))</f>
        <v>0</v>
      </c>
      <c r="F934" t="b">
        <f>ISNUMBER(SEARCH("Shell", A934))</f>
        <v>0</v>
      </c>
      <c r="G934" t="b">
        <f>ISNUMBER(SEARCH("Esso", A934))</f>
        <v>0</v>
      </c>
      <c r="H934" t="b">
        <f>ISNUMBER(SEARCH("Caltex", A934))</f>
        <v>0</v>
      </c>
    </row>
    <row r="935" spans="1:8" x14ac:dyDescent="0.25">
      <c r="A935" t="s">
        <v>3376</v>
      </c>
      <c r="B935">
        <v>16.381880200000001</v>
      </c>
      <c r="C935">
        <v>104.86135539999999</v>
      </c>
      <c r="D935" t="b">
        <f>ISNUMBER(SEARCH("PT",A935))</f>
        <v>0</v>
      </c>
      <c r="E935" t="b">
        <f>ISNUMBER(SEARCH("PTT", A935))</f>
        <v>0</v>
      </c>
      <c r="F935" t="b">
        <f>ISNUMBER(SEARCH("Shell", A935))</f>
        <v>0</v>
      </c>
      <c r="G935" t="b">
        <f>ISNUMBER(SEARCH("Esso", A935))</f>
        <v>0</v>
      </c>
      <c r="H935" t="b">
        <f>ISNUMBER(SEARCH("Caltex", A935))</f>
        <v>0</v>
      </c>
    </row>
    <row r="936" spans="1:8" x14ac:dyDescent="0.25">
      <c r="A936" t="s">
        <v>3376</v>
      </c>
      <c r="B936">
        <v>12.892049200000001</v>
      </c>
      <c r="C936">
        <v>100.89803790000001</v>
      </c>
      <c r="D936" t="b">
        <f>ISNUMBER(SEARCH("PT",A936))</f>
        <v>0</v>
      </c>
      <c r="E936" t="b">
        <f>ISNUMBER(SEARCH("PTT", A936))</f>
        <v>0</v>
      </c>
      <c r="F936" t="b">
        <f>ISNUMBER(SEARCH("Shell", A936))</f>
        <v>0</v>
      </c>
      <c r="G936" t="b">
        <f>ISNUMBER(SEARCH("Esso", A936))</f>
        <v>0</v>
      </c>
      <c r="H936" t="b">
        <f>ISNUMBER(SEARCH("Caltex", A936))</f>
        <v>0</v>
      </c>
    </row>
    <row r="937" spans="1:8" x14ac:dyDescent="0.25">
      <c r="A937" t="s">
        <v>3376</v>
      </c>
      <c r="B937">
        <v>13.007135</v>
      </c>
      <c r="C937">
        <v>100.932042</v>
      </c>
      <c r="D937" t="b">
        <f>ISNUMBER(SEARCH("PT",A937))</f>
        <v>0</v>
      </c>
      <c r="E937" t="b">
        <f>ISNUMBER(SEARCH("PTT", A937))</f>
        <v>0</v>
      </c>
      <c r="F937" t="b">
        <f>ISNUMBER(SEARCH("Shell", A937))</f>
        <v>0</v>
      </c>
      <c r="G937" t="b">
        <f>ISNUMBER(SEARCH("Esso", A937))</f>
        <v>0</v>
      </c>
      <c r="H937" t="b">
        <f>ISNUMBER(SEARCH("Caltex", A937))</f>
        <v>0</v>
      </c>
    </row>
    <row r="938" spans="1:8" x14ac:dyDescent="0.25">
      <c r="A938" t="s">
        <v>3376</v>
      </c>
      <c r="B938">
        <v>7.7893727999999998</v>
      </c>
      <c r="C938">
        <v>100.2432828</v>
      </c>
      <c r="D938" t="b">
        <f>ISNUMBER(SEARCH("PT",A938))</f>
        <v>0</v>
      </c>
      <c r="E938" t="b">
        <f>ISNUMBER(SEARCH("PTT", A938))</f>
        <v>0</v>
      </c>
      <c r="F938" t="b">
        <f>ISNUMBER(SEARCH("Shell", A938))</f>
        <v>0</v>
      </c>
      <c r="G938" t="b">
        <f>ISNUMBER(SEARCH("Esso", A938))</f>
        <v>0</v>
      </c>
      <c r="H938" t="b">
        <f>ISNUMBER(SEARCH("Caltex", A938))</f>
        <v>0</v>
      </c>
    </row>
    <row r="939" spans="1:8" x14ac:dyDescent="0.25">
      <c r="A939" t="s">
        <v>3376</v>
      </c>
      <c r="B939">
        <v>7.4043932000000003</v>
      </c>
      <c r="C939">
        <v>99.510198900000006</v>
      </c>
      <c r="D939" t="b">
        <f>ISNUMBER(SEARCH("PT",A939))</f>
        <v>0</v>
      </c>
      <c r="E939" t="b">
        <f>ISNUMBER(SEARCH("PTT", A939))</f>
        <v>0</v>
      </c>
      <c r="F939" t="b">
        <f>ISNUMBER(SEARCH("Shell", A939))</f>
        <v>0</v>
      </c>
      <c r="G939" t="b">
        <f>ISNUMBER(SEARCH("Esso", A939))</f>
        <v>0</v>
      </c>
      <c r="H939" t="b">
        <f>ISNUMBER(SEARCH("Caltex", A939))</f>
        <v>0</v>
      </c>
    </row>
    <row r="940" spans="1:8" x14ac:dyDescent="0.25">
      <c r="A940" t="s">
        <v>3376</v>
      </c>
      <c r="B940">
        <v>8.3924521999999993</v>
      </c>
      <c r="C940">
        <v>98.265689399999999</v>
      </c>
      <c r="D940" t="b">
        <f>ISNUMBER(SEARCH("PT",A940))</f>
        <v>0</v>
      </c>
      <c r="E940" t="b">
        <f>ISNUMBER(SEARCH("PTT", A940))</f>
        <v>0</v>
      </c>
      <c r="F940" t="b">
        <f>ISNUMBER(SEARCH("Shell", A940))</f>
        <v>0</v>
      </c>
      <c r="G940" t="b">
        <f>ISNUMBER(SEARCH("Esso", A940))</f>
        <v>0</v>
      </c>
      <c r="H940" t="b">
        <f>ISNUMBER(SEARCH("Caltex", A940))</f>
        <v>0</v>
      </c>
    </row>
    <row r="941" spans="1:8" x14ac:dyDescent="0.25">
      <c r="A941" t="s">
        <v>3376</v>
      </c>
      <c r="B941">
        <v>8.5849644999999999</v>
      </c>
      <c r="C941">
        <v>99.949687299999994</v>
      </c>
      <c r="D941" t="b">
        <f>ISNUMBER(SEARCH("PT",A941))</f>
        <v>0</v>
      </c>
      <c r="E941" t="b">
        <f>ISNUMBER(SEARCH("PTT", A941))</f>
        <v>0</v>
      </c>
      <c r="F941" t="b">
        <f>ISNUMBER(SEARCH("Shell", A941))</f>
        <v>0</v>
      </c>
      <c r="G941" t="b">
        <f>ISNUMBER(SEARCH("Esso", A941))</f>
        <v>0</v>
      </c>
      <c r="H941" t="b">
        <f>ISNUMBER(SEARCH("Caltex", A941))</f>
        <v>0</v>
      </c>
    </row>
    <row r="942" spans="1:8" x14ac:dyDescent="0.25">
      <c r="A942" t="s">
        <v>3376</v>
      </c>
      <c r="B942">
        <v>10.528891</v>
      </c>
      <c r="C942">
        <v>99.107708700000003</v>
      </c>
      <c r="D942" t="b">
        <f>ISNUMBER(SEARCH("PT",A942))</f>
        <v>0</v>
      </c>
      <c r="E942" t="b">
        <f>ISNUMBER(SEARCH("PTT", A942))</f>
        <v>0</v>
      </c>
      <c r="F942" t="b">
        <f>ISNUMBER(SEARCH("Shell", A942))</f>
        <v>0</v>
      </c>
      <c r="G942" t="b">
        <f>ISNUMBER(SEARCH("Esso", A942))</f>
        <v>0</v>
      </c>
      <c r="H942" t="b">
        <f>ISNUMBER(SEARCH("Caltex", A942))</f>
        <v>0</v>
      </c>
    </row>
    <row r="943" spans="1:8" x14ac:dyDescent="0.25">
      <c r="A943" t="s">
        <v>3376</v>
      </c>
      <c r="B943">
        <v>8.0869587000000003</v>
      </c>
      <c r="C943">
        <v>98.882105600000003</v>
      </c>
      <c r="D943" t="b">
        <f>ISNUMBER(SEARCH("PT",A943))</f>
        <v>0</v>
      </c>
      <c r="E943" t="b">
        <f>ISNUMBER(SEARCH("PTT", A943))</f>
        <v>0</v>
      </c>
      <c r="F943" t="b">
        <f>ISNUMBER(SEARCH("Shell", A943))</f>
        <v>0</v>
      </c>
      <c r="G943" t="b">
        <f>ISNUMBER(SEARCH("Esso", A943))</f>
        <v>0</v>
      </c>
      <c r="H943" t="b">
        <f>ISNUMBER(SEARCH("Caltex", A943))</f>
        <v>0</v>
      </c>
    </row>
    <row r="944" spans="1:8" x14ac:dyDescent="0.25">
      <c r="A944" t="s">
        <v>3376</v>
      </c>
      <c r="B944">
        <v>8.3923570000000005</v>
      </c>
      <c r="C944">
        <v>98.265499300000002</v>
      </c>
      <c r="D944" t="b">
        <f>ISNUMBER(SEARCH("PT",A944))</f>
        <v>0</v>
      </c>
      <c r="E944" t="b">
        <f>ISNUMBER(SEARCH("PTT", A944))</f>
        <v>0</v>
      </c>
      <c r="F944" t="b">
        <f>ISNUMBER(SEARCH("Shell", A944))</f>
        <v>0</v>
      </c>
      <c r="G944" t="b">
        <f>ISNUMBER(SEARCH("Esso", A944))</f>
        <v>0</v>
      </c>
      <c r="H944" t="b">
        <f>ISNUMBER(SEARCH("Caltex", A944))</f>
        <v>0</v>
      </c>
    </row>
    <row r="945" spans="1:8" x14ac:dyDescent="0.25">
      <c r="A945" t="s">
        <v>3376</v>
      </c>
      <c r="B945">
        <v>10.4233666</v>
      </c>
      <c r="C945">
        <v>99.130345800000001</v>
      </c>
      <c r="D945" t="b">
        <f>ISNUMBER(SEARCH("PT",A945))</f>
        <v>0</v>
      </c>
      <c r="E945" t="b">
        <f>ISNUMBER(SEARCH("PTT", A945))</f>
        <v>0</v>
      </c>
      <c r="F945" t="b">
        <f>ISNUMBER(SEARCH("Shell", A945))</f>
        <v>0</v>
      </c>
      <c r="G945" t="b">
        <f>ISNUMBER(SEARCH("Esso", A945))</f>
        <v>0</v>
      </c>
      <c r="H945" t="b">
        <f>ISNUMBER(SEARCH("Caltex", A945))</f>
        <v>0</v>
      </c>
    </row>
    <row r="946" spans="1:8" x14ac:dyDescent="0.25">
      <c r="A946" t="s">
        <v>3376</v>
      </c>
      <c r="B946">
        <v>8.3923848999999997</v>
      </c>
      <c r="C946">
        <v>98.265755799999994</v>
      </c>
      <c r="D946" t="b">
        <f>ISNUMBER(SEARCH("PT",A946))</f>
        <v>0</v>
      </c>
      <c r="E946" t="b">
        <f>ISNUMBER(SEARCH("PTT", A946))</f>
        <v>0</v>
      </c>
      <c r="F946" t="b">
        <f>ISNUMBER(SEARCH("Shell", A946))</f>
        <v>0</v>
      </c>
      <c r="G946" t="b">
        <f>ISNUMBER(SEARCH("Esso", A946))</f>
        <v>0</v>
      </c>
      <c r="H946" t="b">
        <f>ISNUMBER(SEARCH("Caltex", A946))</f>
        <v>0</v>
      </c>
    </row>
    <row r="947" spans="1:8" x14ac:dyDescent="0.25">
      <c r="A947" t="s">
        <v>3376</v>
      </c>
      <c r="B947">
        <v>8.2966104000000005</v>
      </c>
      <c r="C947">
        <v>98.298979700000004</v>
      </c>
      <c r="D947" t="b">
        <f>ISNUMBER(SEARCH("PT",A947))</f>
        <v>0</v>
      </c>
      <c r="E947" t="b">
        <f>ISNUMBER(SEARCH("PTT", A947))</f>
        <v>0</v>
      </c>
      <c r="F947" t="b">
        <f>ISNUMBER(SEARCH("Shell", A947))</f>
        <v>0</v>
      </c>
      <c r="G947" t="b">
        <f>ISNUMBER(SEARCH("Esso", A947))</f>
        <v>0</v>
      </c>
      <c r="H947" t="b">
        <f>ISNUMBER(SEARCH("Caltex", A947))</f>
        <v>0</v>
      </c>
    </row>
    <row r="948" spans="1:8" x14ac:dyDescent="0.25">
      <c r="A948" t="s">
        <v>3376</v>
      </c>
      <c r="B948">
        <v>8.0954926999999994</v>
      </c>
      <c r="C948">
        <v>99.004975099999996</v>
      </c>
      <c r="D948" t="b">
        <f>ISNUMBER(SEARCH("PT",A948))</f>
        <v>0</v>
      </c>
      <c r="E948" t="b">
        <f>ISNUMBER(SEARCH("PTT", A948))</f>
        <v>0</v>
      </c>
      <c r="F948" t="b">
        <f>ISNUMBER(SEARCH("Shell", A948))</f>
        <v>0</v>
      </c>
      <c r="G948" t="b">
        <f>ISNUMBER(SEARCH("Esso", A948))</f>
        <v>0</v>
      </c>
      <c r="H948" t="b">
        <f>ISNUMBER(SEARCH("Caltex", A948))</f>
        <v>0</v>
      </c>
    </row>
    <row r="949" spans="1:8" x14ac:dyDescent="0.25">
      <c r="A949" t="s">
        <v>3376</v>
      </c>
      <c r="B949">
        <v>7.7814097000000002</v>
      </c>
      <c r="C949">
        <v>100.31458840000001</v>
      </c>
      <c r="D949" t="b">
        <f>ISNUMBER(SEARCH("PT",A949))</f>
        <v>0</v>
      </c>
      <c r="E949" t="b">
        <f>ISNUMBER(SEARCH("PTT", A949))</f>
        <v>0</v>
      </c>
      <c r="F949" t="b">
        <f>ISNUMBER(SEARCH("Shell", A949))</f>
        <v>0</v>
      </c>
      <c r="G949" t="b">
        <f>ISNUMBER(SEARCH("Esso", A949))</f>
        <v>0</v>
      </c>
      <c r="H949" t="b">
        <f>ISNUMBER(SEARCH("Caltex", A949))</f>
        <v>0</v>
      </c>
    </row>
    <row r="950" spans="1:8" x14ac:dyDescent="0.25">
      <c r="A950" t="s">
        <v>3376</v>
      </c>
      <c r="B950">
        <v>8.5815827999999996</v>
      </c>
      <c r="C950">
        <v>98.259850900000004</v>
      </c>
      <c r="D950" t="b">
        <f>ISNUMBER(SEARCH("PT",A950))</f>
        <v>0</v>
      </c>
      <c r="E950" t="b">
        <f>ISNUMBER(SEARCH("PTT", A950))</f>
        <v>0</v>
      </c>
      <c r="F950" t="b">
        <f>ISNUMBER(SEARCH("Shell", A950))</f>
        <v>0</v>
      </c>
      <c r="G950" t="b">
        <f>ISNUMBER(SEARCH("Esso", A950))</f>
        <v>0</v>
      </c>
      <c r="H950" t="b">
        <f>ISNUMBER(SEARCH("Caltex", A950))</f>
        <v>0</v>
      </c>
    </row>
    <row r="951" spans="1:8" x14ac:dyDescent="0.25">
      <c r="A951" t="s">
        <v>3376</v>
      </c>
      <c r="B951">
        <v>9.0633212000000007</v>
      </c>
      <c r="C951">
        <v>98.432737700000004</v>
      </c>
      <c r="D951" t="b">
        <f>ISNUMBER(SEARCH("PT",A951))</f>
        <v>0</v>
      </c>
      <c r="E951" t="b">
        <f>ISNUMBER(SEARCH("PTT", A951))</f>
        <v>0</v>
      </c>
      <c r="F951" t="b">
        <f>ISNUMBER(SEARCH("Shell", A951))</f>
        <v>0</v>
      </c>
      <c r="G951" t="b">
        <f>ISNUMBER(SEARCH("Esso", A951))</f>
        <v>0</v>
      </c>
      <c r="H951" t="b">
        <f>ISNUMBER(SEARCH("Caltex", A951))</f>
        <v>0</v>
      </c>
    </row>
    <row r="952" spans="1:8" x14ac:dyDescent="0.25">
      <c r="A952" t="s">
        <v>3376</v>
      </c>
      <c r="B952">
        <v>7.6263370999999998</v>
      </c>
      <c r="C952">
        <v>99.321275</v>
      </c>
      <c r="D952" t="b">
        <f>ISNUMBER(SEARCH("PT",A952))</f>
        <v>0</v>
      </c>
      <c r="E952" t="b">
        <f>ISNUMBER(SEARCH("PTT", A952))</f>
        <v>0</v>
      </c>
      <c r="F952" t="b">
        <f>ISNUMBER(SEARCH("Shell", A952))</f>
        <v>0</v>
      </c>
      <c r="G952" t="b">
        <f>ISNUMBER(SEARCH("Esso", A952))</f>
        <v>0</v>
      </c>
      <c r="H952" t="b">
        <f>ISNUMBER(SEARCH("Caltex", A952))</f>
        <v>0</v>
      </c>
    </row>
    <row r="953" spans="1:8" x14ac:dyDescent="0.25">
      <c r="A953" t="s">
        <v>3376</v>
      </c>
      <c r="B953">
        <v>8.8376053999999993</v>
      </c>
      <c r="C953">
        <v>98.283294799999993</v>
      </c>
      <c r="D953" t="b">
        <f>ISNUMBER(SEARCH("PT",A953))</f>
        <v>0</v>
      </c>
      <c r="E953" t="b">
        <f>ISNUMBER(SEARCH("PTT", A953))</f>
        <v>0</v>
      </c>
      <c r="F953" t="b">
        <f>ISNUMBER(SEARCH("Shell", A953))</f>
        <v>0</v>
      </c>
      <c r="G953" t="b">
        <f>ISNUMBER(SEARCH("Esso", A953))</f>
        <v>0</v>
      </c>
      <c r="H953" t="b">
        <f>ISNUMBER(SEARCH("Caltex", A953))</f>
        <v>0</v>
      </c>
    </row>
    <row r="954" spans="1:8" x14ac:dyDescent="0.25">
      <c r="A954" t="s">
        <v>3376</v>
      </c>
      <c r="B954">
        <v>7.6475932999999996</v>
      </c>
      <c r="C954">
        <v>100.1186641</v>
      </c>
      <c r="D954" t="b">
        <f>ISNUMBER(SEARCH("PT",A954))</f>
        <v>0</v>
      </c>
      <c r="E954" t="b">
        <f>ISNUMBER(SEARCH("PTT", A954))</f>
        <v>0</v>
      </c>
      <c r="F954" t="b">
        <f>ISNUMBER(SEARCH("Shell", A954))</f>
        <v>0</v>
      </c>
      <c r="G954" t="b">
        <f>ISNUMBER(SEARCH("Esso", A954))</f>
        <v>0</v>
      </c>
      <c r="H954" t="b">
        <f>ISNUMBER(SEARCH("Caltex", A954))</f>
        <v>0</v>
      </c>
    </row>
    <row r="955" spans="1:8" x14ac:dyDescent="0.25">
      <c r="A955" t="s">
        <v>3376</v>
      </c>
      <c r="B955">
        <v>12.7292033</v>
      </c>
      <c r="C955">
        <v>100.9833981</v>
      </c>
      <c r="D955" t="b">
        <f>ISNUMBER(SEARCH("PT",A955))</f>
        <v>0</v>
      </c>
      <c r="E955" t="b">
        <f>ISNUMBER(SEARCH("PTT", A955))</f>
        <v>0</v>
      </c>
      <c r="F955" t="b">
        <f>ISNUMBER(SEARCH("Shell", A955))</f>
        <v>0</v>
      </c>
      <c r="G955" t="b">
        <f>ISNUMBER(SEARCH("Esso", A955))</f>
        <v>0</v>
      </c>
      <c r="H955" t="b">
        <f>ISNUMBER(SEARCH("Caltex", A955))</f>
        <v>0</v>
      </c>
    </row>
    <row r="956" spans="1:8" x14ac:dyDescent="0.25">
      <c r="A956" t="s">
        <v>3376</v>
      </c>
      <c r="B956">
        <v>9.3129861999999992</v>
      </c>
      <c r="C956">
        <v>99.696480300000005</v>
      </c>
      <c r="D956" t="b">
        <f>ISNUMBER(SEARCH("PT",A956))</f>
        <v>0</v>
      </c>
      <c r="E956" t="b">
        <f>ISNUMBER(SEARCH("PTT", A956))</f>
        <v>0</v>
      </c>
      <c r="F956" t="b">
        <f>ISNUMBER(SEARCH("Shell", A956))</f>
        <v>0</v>
      </c>
      <c r="G956" t="b">
        <f>ISNUMBER(SEARCH("Esso", A956))</f>
        <v>0</v>
      </c>
      <c r="H956" t="b">
        <f>ISNUMBER(SEARCH("Caltex", A956))</f>
        <v>0</v>
      </c>
    </row>
    <row r="957" spans="1:8" x14ac:dyDescent="0.25">
      <c r="A957" t="s">
        <v>3376</v>
      </c>
      <c r="B957">
        <v>9.2471119999999996</v>
      </c>
      <c r="C957">
        <v>99.699988300000001</v>
      </c>
      <c r="D957" t="b">
        <f>ISNUMBER(SEARCH("PT",A957))</f>
        <v>0</v>
      </c>
      <c r="E957" t="b">
        <f>ISNUMBER(SEARCH("PTT", A957))</f>
        <v>0</v>
      </c>
      <c r="F957" t="b">
        <f>ISNUMBER(SEARCH("Shell", A957))</f>
        <v>0</v>
      </c>
      <c r="G957" t="b">
        <f>ISNUMBER(SEARCH("Esso", A957))</f>
        <v>0</v>
      </c>
      <c r="H957" t="b">
        <f>ISNUMBER(SEARCH("Caltex", A957))</f>
        <v>0</v>
      </c>
    </row>
    <row r="958" spans="1:8" x14ac:dyDescent="0.25">
      <c r="A958" t="s">
        <v>3376</v>
      </c>
      <c r="B958">
        <v>9.3768483000000007</v>
      </c>
      <c r="C958">
        <v>98.4196472</v>
      </c>
      <c r="D958" t="b">
        <f>ISNUMBER(SEARCH("PT",A958))</f>
        <v>0</v>
      </c>
      <c r="E958" t="b">
        <f>ISNUMBER(SEARCH("PTT", A958))</f>
        <v>0</v>
      </c>
      <c r="F958" t="b">
        <f>ISNUMBER(SEARCH("Shell", A958))</f>
        <v>0</v>
      </c>
      <c r="G958" t="b">
        <f>ISNUMBER(SEARCH("Esso", A958))</f>
        <v>0</v>
      </c>
      <c r="H958" t="b">
        <f>ISNUMBER(SEARCH("Caltex", A958))</f>
        <v>0</v>
      </c>
    </row>
    <row r="959" spans="1:8" x14ac:dyDescent="0.25">
      <c r="A959" t="s">
        <v>3376</v>
      </c>
      <c r="B959">
        <v>8.7820011999999998</v>
      </c>
      <c r="C959">
        <v>99.911412400000003</v>
      </c>
      <c r="D959" t="b">
        <f>ISNUMBER(SEARCH("PT",A959))</f>
        <v>0</v>
      </c>
      <c r="E959" t="b">
        <f>ISNUMBER(SEARCH("PTT", A959))</f>
        <v>0</v>
      </c>
      <c r="F959" t="b">
        <f>ISNUMBER(SEARCH("Shell", A959))</f>
        <v>0</v>
      </c>
      <c r="G959" t="b">
        <f>ISNUMBER(SEARCH("Esso", A959))</f>
        <v>0</v>
      </c>
      <c r="H959" t="b">
        <f>ISNUMBER(SEARCH("Caltex", A959))</f>
        <v>0</v>
      </c>
    </row>
    <row r="960" spans="1:8" x14ac:dyDescent="0.25">
      <c r="A960" t="s">
        <v>3376</v>
      </c>
      <c r="B960">
        <v>10.552787</v>
      </c>
      <c r="C960">
        <v>99.251497000000001</v>
      </c>
      <c r="D960" t="b">
        <f>ISNUMBER(SEARCH("PT",A960))</f>
        <v>0</v>
      </c>
      <c r="E960" t="b">
        <f>ISNUMBER(SEARCH("PTT", A960))</f>
        <v>0</v>
      </c>
      <c r="F960" t="b">
        <f>ISNUMBER(SEARCH("Shell", A960))</f>
        <v>0</v>
      </c>
      <c r="G960" t="b">
        <f>ISNUMBER(SEARCH("Esso", A960))</f>
        <v>0</v>
      </c>
      <c r="H960" t="b">
        <f>ISNUMBER(SEARCH("Caltex", A960))</f>
        <v>0</v>
      </c>
    </row>
    <row r="961" spans="1:8" x14ac:dyDescent="0.25">
      <c r="A961" t="s">
        <v>3376</v>
      </c>
      <c r="B961">
        <v>7.5295075999999996</v>
      </c>
      <c r="C961">
        <v>99.642261500000004</v>
      </c>
      <c r="D961" t="b">
        <f>ISNUMBER(SEARCH("PT",A961))</f>
        <v>0</v>
      </c>
      <c r="E961" t="b">
        <f>ISNUMBER(SEARCH("PTT", A961))</f>
        <v>0</v>
      </c>
      <c r="F961" t="b">
        <f>ISNUMBER(SEARCH("Shell", A961))</f>
        <v>0</v>
      </c>
      <c r="G961" t="b">
        <f>ISNUMBER(SEARCH("Esso", A961))</f>
        <v>0</v>
      </c>
      <c r="H961" t="b">
        <f>ISNUMBER(SEARCH("Caltex", A961))</f>
        <v>0</v>
      </c>
    </row>
    <row r="962" spans="1:8" x14ac:dyDescent="0.25">
      <c r="A962" t="s">
        <v>3376</v>
      </c>
      <c r="B962">
        <v>12.776935</v>
      </c>
      <c r="C962">
        <v>99.966686999999993</v>
      </c>
      <c r="D962" t="b">
        <f>ISNUMBER(SEARCH("PT",A962))</f>
        <v>0</v>
      </c>
      <c r="E962" t="b">
        <f>ISNUMBER(SEARCH("PTT", A962))</f>
        <v>0</v>
      </c>
      <c r="F962" t="b">
        <f>ISNUMBER(SEARCH("Shell", A962))</f>
        <v>0</v>
      </c>
      <c r="G962" t="b">
        <f>ISNUMBER(SEARCH("Esso", A962))</f>
        <v>0</v>
      </c>
      <c r="H962" t="b">
        <f>ISNUMBER(SEARCH("Caltex", A962))</f>
        <v>0</v>
      </c>
    </row>
    <row r="963" spans="1:8" x14ac:dyDescent="0.25">
      <c r="A963" t="s">
        <v>3376</v>
      </c>
      <c r="B963">
        <v>13.170043400000001</v>
      </c>
      <c r="C963">
        <v>100.94514700000001</v>
      </c>
      <c r="D963" t="b">
        <f>ISNUMBER(SEARCH("PT",A963))</f>
        <v>0</v>
      </c>
      <c r="E963" t="b">
        <f>ISNUMBER(SEARCH("PTT", A963))</f>
        <v>0</v>
      </c>
      <c r="F963" t="b">
        <f>ISNUMBER(SEARCH("Shell", A963))</f>
        <v>0</v>
      </c>
      <c r="G963" t="b">
        <f>ISNUMBER(SEARCH("Esso", A963))</f>
        <v>0</v>
      </c>
      <c r="H963" t="b">
        <f>ISNUMBER(SEARCH("Caltex", A963))</f>
        <v>0</v>
      </c>
    </row>
    <row r="964" spans="1:8" x14ac:dyDescent="0.25">
      <c r="A964" t="s">
        <v>3376</v>
      </c>
      <c r="B964">
        <v>8.3762448999999997</v>
      </c>
      <c r="C964">
        <v>98.727540099999999</v>
      </c>
      <c r="D964" t="b">
        <f>ISNUMBER(SEARCH("PT",A964))</f>
        <v>0</v>
      </c>
      <c r="E964" t="b">
        <f>ISNUMBER(SEARCH("PTT", A964))</f>
        <v>0</v>
      </c>
      <c r="F964" t="b">
        <f>ISNUMBER(SEARCH("Shell", A964))</f>
        <v>0</v>
      </c>
      <c r="G964" t="b">
        <f>ISNUMBER(SEARCH("Esso", A964))</f>
        <v>0</v>
      </c>
      <c r="H964" t="b">
        <f>ISNUMBER(SEARCH("Caltex", A964))</f>
        <v>0</v>
      </c>
    </row>
    <row r="965" spans="1:8" x14ac:dyDescent="0.25">
      <c r="A965" t="s">
        <v>3376</v>
      </c>
      <c r="B965">
        <v>17.527108200000001</v>
      </c>
      <c r="C965">
        <v>104.6764895</v>
      </c>
      <c r="D965" t="b">
        <f>ISNUMBER(SEARCH("PT",A965))</f>
        <v>0</v>
      </c>
      <c r="E965" t="b">
        <f>ISNUMBER(SEARCH("PTT", A965))</f>
        <v>0</v>
      </c>
      <c r="F965" t="b">
        <f>ISNUMBER(SEARCH("Shell", A965))</f>
        <v>0</v>
      </c>
      <c r="G965" t="b">
        <f>ISNUMBER(SEARCH("Esso", A965))</f>
        <v>0</v>
      </c>
      <c r="H965" t="b">
        <f>ISNUMBER(SEARCH("Caltex", A965))</f>
        <v>0</v>
      </c>
    </row>
    <row r="966" spans="1:8" x14ac:dyDescent="0.25">
      <c r="A966" t="s">
        <v>3376</v>
      </c>
      <c r="B966">
        <v>18.358611100000001</v>
      </c>
      <c r="C966">
        <v>103.66083329999999</v>
      </c>
      <c r="D966" t="b">
        <f>ISNUMBER(SEARCH("PT",A966))</f>
        <v>0</v>
      </c>
      <c r="E966" t="b">
        <f>ISNUMBER(SEARCH("PTT", A966))</f>
        <v>0</v>
      </c>
      <c r="F966" t="b">
        <f>ISNUMBER(SEARCH("Shell", A966))</f>
        <v>0</v>
      </c>
      <c r="G966" t="b">
        <f>ISNUMBER(SEARCH("Esso", A966))</f>
        <v>0</v>
      </c>
      <c r="H966" t="b">
        <f>ISNUMBER(SEARCH("Caltex", A966))</f>
        <v>0</v>
      </c>
    </row>
    <row r="967" spans="1:8" x14ac:dyDescent="0.25">
      <c r="A967" t="s">
        <v>3376</v>
      </c>
      <c r="B967">
        <v>8.9668144000000005</v>
      </c>
      <c r="C967">
        <v>99.886451100000002</v>
      </c>
      <c r="D967" t="b">
        <f>ISNUMBER(SEARCH("PT",A967))</f>
        <v>0</v>
      </c>
      <c r="E967" t="b">
        <f>ISNUMBER(SEARCH("PTT", A967))</f>
        <v>0</v>
      </c>
      <c r="F967" t="b">
        <f>ISNUMBER(SEARCH("Shell", A967))</f>
        <v>0</v>
      </c>
      <c r="G967" t="b">
        <f>ISNUMBER(SEARCH("Esso", A967))</f>
        <v>0</v>
      </c>
      <c r="H967" t="b">
        <f>ISNUMBER(SEARCH("Caltex", A967))</f>
        <v>0</v>
      </c>
    </row>
    <row r="968" spans="1:8" x14ac:dyDescent="0.25">
      <c r="A968" t="s">
        <v>3376</v>
      </c>
      <c r="B968">
        <v>13.571483000000001</v>
      </c>
      <c r="C968">
        <v>100.64906240000001</v>
      </c>
      <c r="D968" t="b">
        <f>ISNUMBER(SEARCH("PT",A968))</f>
        <v>0</v>
      </c>
      <c r="E968" t="b">
        <f>ISNUMBER(SEARCH("PTT", A968))</f>
        <v>0</v>
      </c>
      <c r="F968" t="b">
        <f>ISNUMBER(SEARCH("Shell", A968))</f>
        <v>0</v>
      </c>
      <c r="G968" t="b">
        <f>ISNUMBER(SEARCH("Esso", A968))</f>
        <v>0</v>
      </c>
      <c r="H968" t="b">
        <f>ISNUMBER(SEARCH("Caltex", A968))</f>
        <v>0</v>
      </c>
    </row>
    <row r="969" spans="1:8" x14ac:dyDescent="0.25">
      <c r="A969" t="s">
        <v>3376</v>
      </c>
      <c r="B969">
        <v>12.815773999999999</v>
      </c>
      <c r="C969">
        <v>101.6342324</v>
      </c>
      <c r="D969" t="b">
        <f>ISNUMBER(SEARCH("PT",A969))</f>
        <v>0</v>
      </c>
      <c r="E969" t="b">
        <f>ISNUMBER(SEARCH("PTT", A969))</f>
        <v>0</v>
      </c>
      <c r="F969" t="b">
        <f>ISNUMBER(SEARCH("Shell", A969))</f>
        <v>0</v>
      </c>
      <c r="G969" t="b">
        <f>ISNUMBER(SEARCH("Esso", A969))</f>
        <v>0</v>
      </c>
      <c r="H969" t="b">
        <f>ISNUMBER(SEARCH("Caltex", A969))</f>
        <v>0</v>
      </c>
    </row>
    <row r="970" spans="1:8" x14ac:dyDescent="0.25">
      <c r="A970" t="s">
        <v>3376</v>
      </c>
      <c r="B970">
        <v>9.8620920000000005</v>
      </c>
      <c r="C970">
        <v>98.624004999999997</v>
      </c>
      <c r="D970" t="b">
        <f>ISNUMBER(SEARCH("PT",A970))</f>
        <v>0</v>
      </c>
      <c r="E970" t="b">
        <f>ISNUMBER(SEARCH("PTT", A970))</f>
        <v>0</v>
      </c>
      <c r="F970" t="b">
        <f>ISNUMBER(SEARCH("Shell", A970))</f>
        <v>0</v>
      </c>
      <c r="G970" t="b">
        <f>ISNUMBER(SEARCH("Esso", A970))</f>
        <v>0</v>
      </c>
      <c r="H970" t="b">
        <f>ISNUMBER(SEARCH("Caltex", A970))</f>
        <v>0</v>
      </c>
    </row>
    <row r="971" spans="1:8" x14ac:dyDescent="0.25">
      <c r="A971" t="s">
        <v>3376</v>
      </c>
      <c r="B971">
        <v>12.796843300000001</v>
      </c>
      <c r="C971">
        <v>99.974991399999993</v>
      </c>
      <c r="D971" t="b">
        <f>ISNUMBER(SEARCH("PT",A971))</f>
        <v>0</v>
      </c>
      <c r="E971" t="b">
        <f>ISNUMBER(SEARCH("PTT", A971))</f>
        <v>0</v>
      </c>
      <c r="F971" t="b">
        <f>ISNUMBER(SEARCH("Shell", A971))</f>
        <v>0</v>
      </c>
      <c r="G971" t="b">
        <f>ISNUMBER(SEARCH("Esso", A971))</f>
        <v>0</v>
      </c>
      <c r="H971" t="b">
        <f>ISNUMBER(SEARCH("Caltex", A971))</f>
        <v>0</v>
      </c>
    </row>
    <row r="972" spans="1:8" x14ac:dyDescent="0.25">
      <c r="A972" t="s">
        <v>3376</v>
      </c>
      <c r="B972">
        <v>12.595939</v>
      </c>
      <c r="C972">
        <v>102.10643</v>
      </c>
      <c r="D972" t="b">
        <f>ISNUMBER(SEARCH("PT",A972))</f>
        <v>0</v>
      </c>
      <c r="E972" t="b">
        <f>ISNUMBER(SEARCH("PTT", A972))</f>
        <v>0</v>
      </c>
      <c r="F972" t="b">
        <f>ISNUMBER(SEARCH("Shell", A972))</f>
        <v>0</v>
      </c>
      <c r="G972" t="b">
        <f>ISNUMBER(SEARCH("Esso", A972))</f>
        <v>0</v>
      </c>
      <c r="H972" t="b">
        <f>ISNUMBER(SEARCH("Caltex", A972))</f>
        <v>0</v>
      </c>
    </row>
    <row r="973" spans="1:8" x14ac:dyDescent="0.25">
      <c r="A973" t="s">
        <v>3376</v>
      </c>
      <c r="B973">
        <v>16.350335600000001</v>
      </c>
      <c r="C973">
        <v>104.8820178</v>
      </c>
      <c r="D973" t="b">
        <f>ISNUMBER(SEARCH("PT",A973))</f>
        <v>0</v>
      </c>
      <c r="E973" t="b">
        <f>ISNUMBER(SEARCH("PTT", A973))</f>
        <v>0</v>
      </c>
      <c r="F973" t="b">
        <f>ISNUMBER(SEARCH("Shell", A973))</f>
        <v>0</v>
      </c>
      <c r="G973" t="b">
        <f>ISNUMBER(SEARCH("Esso", A973))</f>
        <v>0</v>
      </c>
      <c r="H973" t="b">
        <f>ISNUMBER(SEARCH("Caltex", A973))</f>
        <v>0</v>
      </c>
    </row>
    <row r="974" spans="1:8" x14ac:dyDescent="0.25">
      <c r="A974" t="s">
        <v>3376</v>
      </c>
      <c r="B974">
        <v>18.055557100000001</v>
      </c>
      <c r="C974">
        <v>102.28354299999999</v>
      </c>
      <c r="D974" t="b">
        <f>ISNUMBER(SEARCH("PT",A974))</f>
        <v>0</v>
      </c>
      <c r="E974" t="b">
        <f>ISNUMBER(SEARCH("PTT", A974))</f>
        <v>0</v>
      </c>
      <c r="F974" t="b">
        <f>ISNUMBER(SEARCH("Shell", A974))</f>
        <v>0</v>
      </c>
      <c r="G974" t="b">
        <f>ISNUMBER(SEARCH("Esso", A974))</f>
        <v>0</v>
      </c>
      <c r="H974" t="b">
        <f>ISNUMBER(SEARCH("Caltex", A974))</f>
        <v>0</v>
      </c>
    </row>
    <row r="975" spans="1:8" x14ac:dyDescent="0.25">
      <c r="A975" t="s">
        <v>3376</v>
      </c>
      <c r="B975">
        <v>8.3858002000000003</v>
      </c>
      <c r="C975">
        <v>99.980543699999998</v>
      </c>
      <c r="D975" t="b">
        <f>ISNUMBER(SEARCH("PT",A975))</f>
        <v>0</v>
      </c>
      <c r="E975" t="b">
        <f>ISNUMBER(SEARCH("PTT", A975))</f>
        <v>0</v>
      </c>
      <c r="F975" t="b">
        <f>ISNUMBER(SEARCH("Shell", A975))</f>
        <v>0</v>
      </c>
      <c r="G975" t="b">
        <f>ISNUMBER(SEARCH("Esso", A975))</f>
        <v>0</v>
      </c>
      <c r="H975" t="b">
        <f>ISNUMBER(SEARCH("Caltex", A975))</f>
        <v>0</v>
      </c>
    </row>
    <row r="976" spans="1:8" x14ac:dyDescent="0.25">
      <c r="A976" t="s">
        <v>3376</v>
      </c>
      <c r="B976">
        <v>12.180228400000001</v>
      </c>
      <c r="C976">
        <v>99.851682600000004</v>
      </c>
      <c r="D976" t="b">
        <f>ISNUMBER(SEARCH("PT",A976))</f>
        <v>0</v>
      </c>
      <c r="E976" t="b">
        <f>ISNUMBER(SEARCH("PTT", A976))</f>
        <v>0</v>
      </c>
      <c r="F976" t="b">
        <f>ISNUMBER(SEARCH("Shell", A976))</f>
        <v>0</v>
      </c>
      <c r="G976" t="b">
        <f>ISNUMBER(SEARCH("Esso", A976))</f>
        <v>0</v>
      </c>
      <c r="H976" t="b">
        <f>ISNUMBER(SEARCH("Caltex", A976))</f>
        <v>0</v>
      </c>
    </row>
    <row r="977" spans="1:8" x14ac:dyDescent="0.25">
      <c r="A977" t="s">
        <v>3376</v>
      </c>
      <c r="B977">
        <v>12.180228400000001</v>
      </c>
      <c r="C977">
        <v>99.851682600000004</v>
      </c>
      <c r="D977" t="b">
        <f>ISNUMBER(SEARCH("PT",A977))</f>
        <v>0</v>
      </c>
      <c r="E977" t="b">
        <f>ISNUMBER(SEARCH("PTT", A977))</f>
        <v>0</v>
      </c>
      <c r="F977" t="b">
        <f>ISNUMBER(SEARCH("Shell", A977))</f>
        <v>0</v>
      </c>
      <c r="G977" t="b">
        <f>ISNUMBER(SEARCH("Esso", A977))</f>
        <v>0</v>
      </c>
      <c r="H977" t="b">
        <f>ISNUMBER(SEARCH("Caltex", A977))</f>
        <v>0</v>
      </c>
    </row>
    <row r="978" spans="1:8" x14ac:dyDescent="0.25">
      <c r="A978" t="s">
        <v>3376</v>
      </c>
      <c r="B978">
        <v>7.6136584999999997</v>
      </c>
      <c r="C978">
        <v>100.0685671</v>
      </c>
      <c r="D978" t="b">
        <f>ISNUMBER(SEARCH("PT",A978))</f>
        <v>0</v>
      </c>
      <c r="E978" t="b">
        <f>ISNUMBER(SEARCH("PTT", A978))</f>
        <v>0</v>
      </c>
      <c r="F978" t="b">
        <f>ISNUMBER(SEARCH("Shell", A978))</f>
        <v>0</v>
      </c>
      <c r="G978" t="b">
        <f>ISNUMBER(SEARCH("Esso", A978))</f>
        <v>0</v>
      </c>
      <c r="H978" t="b">
        <f>ISNUMBER(SEARCH("Caltex", A978))</f>
        <v>0</v>
      </c>
    </row>
    <row r="979" spans="1:8" x14ac:dyDescent="0.25">
      <c r="A979" t="s">
        <v>3376</v>
      </c>
      <c r="B979">
        <v>13.5357571</v>
      </c>
      <c r="C979">
        <v>100.62557839999999</v>
      </c>
      <c r="D979" t="b">
        <f>ISNUMBER(SEARCH("PT",A979))</f>
        <v>0</v>
      </c>
      <c r="E979" t="b">
        <f>ISNUMBER(SEARCH("PTT", A979))</f>
        <v>0</v>
      </c>
      <c r="F979" t="b">
        <f>ISNUMBER(SEARCH("Shell", A979))</f>
        <v>0</v>
      </c>
      <c r="G979" t="b">
        <f>ISNUMBER(SEARCH("Esso", A979))</f>
        <v>0</v>
      </c>
      <c r="H979" t="b">
        <f>ISNUMBER(SEARCH("Caltex", A979))</f>
        <v>0</v>
      </c>
    </row>
    <row r="980" spans="1:8" x14ac:dyDescent="0.25">
      <c r="A980" t="s">
        <v>3376</v>
      </c>
      <c r="B980">
        <v>6.63286</v>
      </c>
      <c r="C980">
        <v>100.06918</v>
      </c>
      <c r="D980" t="b">
        <f>ISNUMBER(SEARCH("PT",A980))</f>
        <v>0</v>
      </c>
      <c r="E980" t="b">
        <f>ISNUMBER(SEARCH("PTT", A980))</f>
        <v>0</v>
      </c>
      <c r="F980" t="b">
        <f>ISNUMBER(SEARCH("Shell", A980))</f>
        <v>0</v>
      </c>
      <c r="G980" t="b">
        <f>ISNUMBER(SEARCH("Esso", A980))</f>
        <v>0</v>
      </c>
      <c r="H980" t="b">
        <f>ISNUMBER(SEARCH("Caltex", A980))</f>
        <v>0</v>
      </c>
    </row>
    <row r="981" spans="1:8" x14ac:dyDescent="0.25">
      <c r="A981" t="s">
        <v>3376</v>
      </c>
      <c r="B981">
        <v>17.389679999999998</v>
      </c>
      <c r="C981">
        <v>104.76712999999999</v>
      </c>
      <c r="D981" t="b">
        <f>ISNUMBER(SEARCH("PT",A981))</f>
        <v>0</v>
      </c>
      <c r="E981" t="b">
        <f>ISNUMBER(SEARCH("PTT", A981))</f>
        <v>0</v>
      </c>
      <c r="F981" t="b">
        <f>ISNUMBER(SEARCH("Shell", A981))</f>
        <v>0</v>
      </c>
      <c r="G981" t="b">
        <f>ISNUMBER(SEARCH("Esso", A981))</f>
        <v>0</v>
      </c>
      <c r="H981" t="b">
        <f>ISNUMBER(SEARCH("Caltex", A981))</f>
        <v>0</v>
      </c>
    </row>
    <row r="982" spans="1:8" x14ac:dyDescent="0.25">
      <c r="A982" t="s">
        <v>3376</v>
      </c>
      <c r="B982">
        <v>12.95</v>
      </c>
      <c r="C982">
        <v>100.90551000000001</v>
      </c>
      <c r="D982" t="b">
        <f>ISNUMBER(SEARCH("PT",A982))</f>
        <v>0</v>
      </c>
      <c r="E982" t="b">
        <f>ISNUMBER(SEARCH("PTT", A982))</f>
        <v>0</v>
      </c>
      <c r="F982" t="b">
        <f>ISNUMBER(SEARCH("Shell", A982))</f>
        <v>0</v>
      </c>
      <c r="G982" t="b">
        <f>ISNUMBER(SEARCH("Esso", A982))</f>
        <v>0</v>
      </c>
      <c r="H982" t="b">
        <f>ISNUMBER(SEARCH("Caltex", A982))</f>
        <v>0</v>
      </c>
    </row>
    <row r="983" spans="1:8" x14ac:dyDescent="0.25">
      <c r="A983" t="s">
        <v>3376</v>
      </c>
      <c r="B983">
        <v>8.1413005999999992</v>
      </c>
      <c r="C983">
        <v>98.859524500000006</v>
      </c>
      <c r="D983" t="b">
        <f>ISNUMBER(SEARCH("PT",A983))</f>
        <v>0</v>
      </c>
      <c r="E983" t="b">
        <f>ISNUMBER(SEARCH("PTT", A983))</f>
        <v>0</v>
      </c>
      <c r="F983" t="b">
        <f>ISNUMBER(SEARCH("Shell", A983))</f>
        <v>0</v>
      </c>
      <c r="G983" t="b">
        <f>ISNUMBER(SEARCH("Esso", A983))</f>
        <v>0</v>
      </c>
      <c r="H983" t="b">
        <f>ISNUMBER(SEARCH("Caltex", A983))</f>
        <v>0</v>
      </c>
    </row>
    <row r="984" spans="1:8" x14ac:dyDescent="0.25">
      <c r="A984" t="s">
        <v>3376</v>
      </c>
      <c r="B984">
        <v>13.567767699999999</v>
      </c>
      <c r="C984">
        <v>100.34069239999999</v>
      </c>
      <c r="D984" t="b">
        <f>ISNUMBER(SEARCH("PT",A984))</f>
        <v>0</v>
      </c>
      <c r="E984" t="b">
        <f>ISNUMBER(SEARCH("PTT", A984))</f>
        <v>0</v>
      </c>
      <c r="F984" t="b">
        <f>ISNUMBER(SEARCH("Shell", A984))</f>
        <v>0</v>
      </c>
      <c r="G984" t="b">
        <f>ISNUMBER(SEARCH("Esso", A984))</f>
        <v>0</v>
      </c>
      <c r="H984" t="b">
        <f>ISNUMBER(SEARCH("Caltex", A984))</f>
        <v>0</v>
      </c>
    </row>
    <row r="985" spans="1:8" x14ac:dyDescent="0.25">
      <c r="A985" t="s">
        <v>3376</v>
      </c>
      <c r="B985">
        <v>18.018439999999998</v>
      </c>
      <c r="C985">
        <v>103.08329000000001</v>
      </c>
      <c r="D985" t="b">
        <f>ISNUMBER(SEARCH("PT",A985))</f>
        <v>0</v>
      </c>
      <c r="E985" t="b">
        <f>ISNUMBER(SEARCH("PTT", A985))</f>
        <v>0</v>
      </c>
      <c r="F985" t="b">
        <f>ISNUMBER(SEARCH("Shell", A985))</f>
        <v>0</v>
      </c>
      <c r="G985" t="b">
        <f>ISNUMBER(SEARCH("Esso", A985))</f>
        <v>0</v>
      </c>
      <c r="H985" t="b">
        <f>ISNUMBER(SEARCH("Caltex", A985))</f>
        <v>0</v>
      </c>
    </row>
    <row r="986" spans="1:8" x14ac:dyDescent="0.25">
      <c r="A986" t="s">
        <v>3376</v>
      </c>
      <c r="B986">
        <v>8.2688889000000003</v>
      </c>
      <c r="C986">
        <v>98.302222200000003</v>
      </c>
      <c r="D986" t="b">
        <f>ISNUMBER(SEARCH("PT",A986))</f>
        <v>0</v>
      </c>
      <c r="E986" t="b">
        <f>ISNUMBER(SEARCH("PTT", A986))</f>
        <v>0</v>
      </c>
      <c r="F986" t="b">
        <f>ISNUMBER(SEARCH("Shell", A986))</f>
        <v>0</v>
      </c>
      <c r="G986" t="b">
        <f>ISNUMBER(SEARCH("Esso", A986))</f>
        <v>0</v>
      </c>
      <c r="H986" t="b">
        <f>ISNUMBER(SEARCH("Caltex", A986))</f>
        <v>0</v>
      </c>
    </row>
    <row r="987" spans="1:8" x14ac:dyDescent="0.25">
      <c r="A987" t="s">
        <v>3376</v>
      </c>
      <c r="B987">
        <v>8.2688889000000003</v>
      </c>
      <c r="C987">
        <v>98.302222200000003</v>
      </c>
      <c r="D987" t="b">
        <f>ISNUMBER(SEARCH("PT",A987))</f>
        <v>0</v>
      </c>
      <c r="E987" t="b">
        <f>ISNUMBER(SEARCH("PTT", A987))</f>
        <v>0</v>
      </c>
      <c r="F987" t="b">
        <f>ISNUMBER(SEARCH("Shell", A987))</f>
        <v>0</v>
      </c>
      <c r="G987" t="b">
        <f>ISNUMBER(SEARCH("Esso", A987))</f>
        <v>0</v>
      </c>
      <c r="H987" t="b">
        <f>ISNUMBER(SEARCH("Caltex", A987))</f>
        <v>0</v>
      </c>
    </row>
    <row r="988" spans="1:8" x14ac:dyDescent="0.25">
      <c r="A988" t="s">
        <v>3376</v>
      </c>
      <c r="B988">
        <v>9.1826308000000001</v>
      </c>
      <c r="C988">
        <v>99.8483868</v>
      </c>
      <c r="D988" t="b">
        <f>ISNUMBER(SEARCH("PT",A988))</f>
        <v>0</v>
      </c>
      <c r="E988" t="b">
        <f>ISNUMBER(SEARCH("PTT", A988))</f>
        <v>0</v>
      </c>
      <c r="F988" t="b">
        <f>ISNUMBER(SEARCH("Shell", A988))</f>
        <v>0</v>
      </c>
      <c r="G988" t="b">
        <f>ISNUMBER(SEARCH("Esso", A988))</f>
        <v>0</v>
      </c>
      <c r="H988" t="b">
        <f>ISNUMBER(SEARCH("Caltex", A988))</f>
        <v>0</v>
      </c>
    </row>
    <row r="989" spans="1:8" x14ac:dyDescent="0.25">
      <c r="A989" t="s">
        <v>3376</v>
      </c>
      <c r="B989">
        <v>17.878928599999998</v>
      </c>
      <c r="C989">
        <v>102.7487058</v>
      </c>
      <c r="D989" t="b">
        <f>ISNUMBER(SEARCH("PT",A989))</f>
        <v>0</v>
      </c>
      <c r="E989" t="b">
        <f>ISNUMBER(SEARCH("PTT", A989))</f>
        <v>0</v>
      </c>
      <c r="F989" t="b">
        <f>ISNUMBER(SEARCH("Shell", A989))</f>
        <v>0</v>
      </c>
      <c r="G989" t="b">
        <f>ISNUMBER(SEARCH("Esso", A989))</f>
        <v>0</v>
      </c>
      <c r="H989" t="b">
        <f>ISNUMBER(SEARCH("Caltex", A989))</f>
        <v>0</v>
      </c>
    </row>
    <row r="990" spans="1:8" x14ac:dyDescent="0.25">
      <c r="A990" t="s">
        <v>3376</v>
      </c>
      <c r="B990">
        <v>7.0388679999999999</v>
      </c>
      <c r="C990">
        <v>100.4657191</v>
      </c>
      <c r="D990" t="b">
        <f>ISNUMBER(SEARCH("PT",A990))</f>
        <v>0</v>
      </c>
      <c r="E990" t="b">
        <f>ISNUMBER(SEARCH("PTT", A990))</f>
        <v>0</v>
      </c>
      <c r="F990" t="b">
        <f>ISNUMBER(SEARCH("Shell", A990))</f>
        <v>0</v>
      </c>
      <c r="G990" t="b">
        <f>ISNUMBER(SEARCH("Esso", A990))</f>
        <v>0</v>
      </c>
      <c r="H990" t="b">
        <f>ISNUMBER(SEARCH("Caltex", A990))</f>
        <v>0</v>
      </c>
    </row>
    <row r="991" spans="1:8" x14ac:dyDescent="0.25">
      <c r="A991" t="s">
        <v>3376</v>
      </c>
      <c r="B991">
        <v>17.69153</v>
      </c>
      <c r="C991">
        <v>102.46608000000001</v>
      </c>
      <c r="D991" t="b">
        <f>ISNUMBER(SEARCH("PT",A991))</f>
        <v>0</v>
      </c>
      <c r="E991" t="b">
        <f>ISNUMBER(SEARCH("PTT", A991))</f>
        <v>0</v>
      </c>
      <c r="F991" t="b">
        <f>ISNUMBER(SEARCH("Shell", A991))</f>
        <v>0</v>
      </c>
      <c r="G991" t="b">
        <f>ISNUMBER(SEARCH("Esso", A991))</f>
        <v>0</v>
      </c>
      <c r="H991" t="b">
        <f>ISNUMBER(SEARCH("Caltex", A991))</f>
        <v>0</v>
      </c>
    </row>
    <row r="992" spans="1:8" x14ac:dyDescent="0.25">
      <c r="A992" t="s">
        <v>3376</v>
      </c>
      <c r="B992">
        <v>7.9888573999999997</v>
      </c>
      <c r="C992">
        <v>98.355602700000006</v>
      </c>
      <c r="D992" t="b">
        <f>ISNUMBER(SEARCH("PT",A992))</f>
        <v>0</v>
      </c>
      <c r="E992" t="b">
        <f>ISNUMBER(SEARCH("PTT", A992))</f>
        <v>0</v>
      </c>
      <c r="F992" t="b">
        <f>ISNUMBER(SEARCH("Shell", A992))</f>
        <v>0</v>
      </c>
      <c r="G992" t="b">
        <f>ISNUMBER(SEARCH("Esso", A992))</f>
        <v>0</v>
      </c>
      <c r="H992" t="b">
        <f>ISNUMBER(SEARCH("Caltex", A992))</f>
        <v>0</v>
      </c>
    </row>
    <row r="993" spans="1:8" x14ac:dyDescent="0.25">
      <c r="A993" t="s">
        <v>3376</v>
      </c>
      <c r="B993">
        <v>7.9888573999999997</v>
      </c>
      <c r="C993">
        <v>98.355602700000006</v>
      </c>
      <c r="D993" t="b">
        <f>ISNUMBER(SEARCH("PT",A993))</f>
        <v>0</v>
      </c>
      <c r="E993" t="b">
        <f>ISNUMBER(SEARCH("PTT", A993))</f>
        <v>0</v>
      </c>
      <c r="F993" t="b">
        <f>ISNUMBER(SEARCH("Shell", A993))</f>
        <v>0</v>
      </c>
      <c r="G993" t="b">
        <f>ISNUMBER(SEARCH("Esso", A993))</f>
        <v>0</v>
      </c>
      <c r="H993" t="b">
        <f>ISNUMBER(SEARCH("Caltex", A993))</f>
        <v>0</v>
      </c>
    </row>
    <row r="994" spans="1:8" x14ac:dyDescent="0.25">
      <c r="A994" t="s">
        <v>3376</v>
      </c>
      <c r="B994">
        <v>6.8700308999999997</v>
      </c>
      <c r="C994">
        <v>99.781630800000002</v>
      </c>
      <c r="D994" t="b">
        <f>ISNUMBER(SEARCH("PT",A994))</f>
        <v>0</v>
      </c>
      <c r="E994" t="b">
        <f>ISNUMBER(SEARCH("PTT", A994))</f>
        <v>0</v>
      </c>
      <c r="F994" t="b">
        <f>ISNUMBER(SEARCH("Shell", A994))</f>
        <v>0</v>
      </c>
      <c r="G994" t="b">
        <f>ISNUMBER(SEARCH("Esso", A994))</f>
        <v>0</v>
      </c>
      <c r="H994" t="b">
        <f>ISNUMBER(SEARCH("Caltex", A994))</f>
        <v>0</v>
      </c>
    </row>
    <row r="995" spans="1:8" x14ac:dyDescent="0.25">
      <c r="A995" t="s">
        <v>3376</v>
      </c>
      <c r="B995">
        <v>8.6606532999999999</v>
      </c>
      <c r="C995">
        <v>99.923591000000002</v>
      </c>
      <c r="D995" t="b">
        <f>ISNUMBER(SEARCH("PT",A995))</f>
        <v>0</v>
      </c>
      <c r="E995" t="b">
        <f>ISNUMBER(SEARCH("PTT", A995))</f>
        <v>0</v>
      </c>
      <c r="F995" t="b">
        <f>ISNUMBER(SEARCH("Shell", A995))</f>
        <v>0</v>
      </c>
      <c r="G995" t="b">
        <f>ISNUMBER(SEARCH("Esso", A995))</f>
        <v>0</v>
      </c>
      <c r="H995" t="b">
        <f>ISNUMBER(SEARCH("Caltex", A995))</f>
        <v>0</v>
      </c>
    </row>
    <row r="996" spans="1:8" x14ac:dyDescent="0.25">
      <c r="A996" t="s">
        <v>3376</v>
      </c>
      <c r="B996">
        <v>9.9958749000000005</v>
      </c>
      <c r="C996">
        <v>98.648430599999998</v>
      </c>
      <c r="D996" t="b">
        <f>ISNUMBER(SEARCH("PT",A996))</f>
        <v>0</v>
      </c>
      <c r="E996" t="b">
        <f>ISNUMBER(SEARCH("PTT", A996))</f>
        <v>0</v>
      </c>
      <c r="F996" t="b">
        <f>ISNUMBER(SEARCH("Shell", A996))</f>
        <v>0</v>
      </c>
      <c r="G996" t="b">
        <f>ISNUMBER(SEARCH("Esso", A996))</f>
        <v>0</v>
      </c>
      <c r="H996" t="b">
        <f>ISNUMBER(SEARCH("Caltex", A996))</f>
        <v>0</v>
      </c>
    </row>
    <row r="997" spans="1:8" x14ac:dyDescent="0.25">
      <c r="A997" t="s">
        <v>3376</v>
      </c>
      <c r="B997">
        <v>6.7863626000000004</v>
      </c>
      <c r="C997">
        <v>100.0791165</v>
      </c>
      <c r="D997" t="b">
        <f>ISNUMBER(SEARCH("PT",A997))</f>
        <v>0</v>
      </c>
      <c r="E997" t="b">
        <f>ISNUMBER(SEARCH("PTT", A997))</f>
        <v>0</v>
      </c>
      <c r="F997" t="b">
        <f>ISNUMBER(SEARCH("Shell", A997))</f>
        <v>0</v>
      </c>
      <c r="G997" t="b">
        <f>ISNUMBER(SEARCH("Esso", A997))</f>
        <v>0</v>
      </c>
      <c r="H997" t="b">
        <f>ISNUMBER(SEARCH("Caltex", A997))</f>
        <v>0</v>
      </c>
    </row>
    <row r="998" spans="1:8" x14ac:dyDescent="0.25">
      <c r="A998" t="s">
        <v>3376</v>
      </c>
      <c r="B998">
        <v>12.382198900000001</v>
      </c>
      <c r="C998">
        <v>99.933643500000002</v>
      </c>
      <c r="D998" t="b">
        <f>ISNUMBER(SEARCH("PT",A998))</f>
        <v>0</v>
      </c>
      <c r="E998" t="b">
        <f>ISNUMBER(SEARCH("PTT", A998))</f>
        <v>0</v>
      </c>
      <c r="F998" t="b">
        <f>ISNUMBER(SEARCH("Shell", A998))</f>
        <v>0</v>
      </c>
      <c r="G998" t="b">
        <f>ISNUMBER(SEARCH("Esso", A998))</f>
        <v>0</v>
      </c>
      <c r="H998" t="b">
        <f>ISNUMBER(SEARCH("Caltex", A998))</f>
        <v>0</v>
      </c>
    </row>
    <row r="999" spans="1:8" x14ac:dyDescent="0.25">
      <c r="A999" t="s">
        <v>3376</v>
      </c>
      <c r="B999">
        <v>13.567429000000001</v>
      </c>
      <c r="C999">
        <v>100.2722708</v>
      </c>
      <c r="D999" t="b">
        <f>ISNUMBER(SEARCH("PT",A999))</f>
        <v>0</v>
      </c>
      <c r="E999" t="b">
        <f>ISNUMBER(SEARCH("PTT", A999))</f>
        <v>0</v>
      </c>
      <c r="F999" t="b">
        <f>ISNUMBER(SEARCH("Shell", A999))</f>
        <v>0</v>
      </c>
      <c r="G999" t="b">
        <f>ISNUMBER(SEARCH("Esso", A999))</f>
        <v>0</v>
      </c>
      <c r="H999" t="b">
        <f>ISNUMBER(SEARCH("Caltex", A999))</f>
        <v>0</v>
      </c>
    </row>
    <row r="1000" spans="1:8" x14ac:dyDescent="0.25">
      <c r="A1000" t="s">
        <v>3376</v>
      </c>
      <c r="B1000">
        <v>7.543005</v>
      </c>
      <c r="C1000">
        <v>99.616128000000003</v>
      </c>
      <c r="D1000" t="b">
        <f>ISNUMBER(SEARCH("PT",A1000))</f>
        <v>0</v>
      </c>
      <c r="E1000" t="b">
        <f>ISNUMBER(SEARCH("PTT", A1000))</f>
        <v>0</v>
      </c>
      <c r="F1000" t="b">
        <f>ISNUMBER(SEARCH("Shell", A1000))</f>
        <v>0</v>
      </c>
      <c r="G1000" t="b">
        <f>ISNUMBER(SEARCH("Esso", A1000))</f>
        <v>0</v>
      </c>
      <c r="H1000" t="b">
        <f>ISNUMBER(SEARCH("Caltex", A1000))</f>
        <v>0</v>
      </c>
    </row>
    <row r="1001" spans="1:8" x14ac:dyDescent="0.25">
      <c r="A1001" t="s">
        <v>3376</v>
      </c>
      <c r="B1001">
        <v>12.682495599999999</v>
      </c>
      <c r="C1001">
        <v>101.2544931</v>
      </c>
      <c r="D1001" t="b">
        <f>ISNUMBER(SEARCH("PT",A1001))</f>
        <v>0</v>
      </c>
      <c r="E1001" t="b">
        <f>ISNUMBER(SEARCH("PTT", A1001))</f>
        <v>0</v>
      </c>
      <c r="F1001" t="b">
        <f>ISNUMBER(SEARCH("Shell", A1001))</f>
        <v>0</v>
      </c>
      <c r="G1001" t="b">
        <f>ISNUMBER(SEARCH("Esso", A1001))</f>
        <v>0</v>
      </c>
      <c r="H1001" t="b">
        <f>ISNUMBER(SEARCH("Caltex", A1001))</f>
        <v>0</v>
      </c>
    </row>
    <row r="1002" spans="1:8" x14ac:dyDescent="0.25">
      <c r="A1002" t="s">
        <v>3376</v>
      </c>
      <c r="B1002">
        <v>8.1024077000000005</v>
      </c>
      <c r="C1002">
        <v>98.903267299999996</v>
      </c>
      <c r="D1002" t="b">
        <f>ISNUMBER(SEARCH("PT",A1002))</f>
        <v>0</v>
      </c>
      <c r="E1002" t="b">
        <f>ISNUMBER(SEARCH("PTT", A1002))</f>
        <v>0</v>
      </c>
      <c r="F1002" t="b">
        <f>ISNUMBER(SEARCH("Shell", A1002))</f>
        <v>0</v>
      </c>
      <c r="G1002" t="b">
        <f>ISNUMBER(SEARCH("Esso", A1002))</f>
        <v>0</v>
      </c>
      <c r="H1002" t="b">
        <f>ISNUMBER(SEARCH("Caltex", A1002))</f>
        <v>0</v>
      </c>
    </row>
    <row r="1003" spans="1:8" x14ac:dyDescent="0.25">
      <c r="A1003" t="s">
        <v>3376</v>
      </c>
      <c r="B1003">
        <v>9.1580048000000005</v>
      </c>
      <c r="C1003">
        <v>99.512693299999995</v>
      </c>
      <c r="D1003" t="b">
        <f>ISNUMBER(SEARCH("PT",A1003))</f>
        <v>0</v>
      </c>
      <c r="E1003" t="b">
        <f>ISNUMBER(SEARCH("PTT", A1003))</f>
        <v>0</v>
      </c>
      <c r="F1003" t="b">
        <f>ISNUMBER(SEARCH("Shell", A1003))</f>
        <v>0</v>
      </c>
      <c r="G1003" t="b">
        <f>ISNUMBER(SEARCH("Esso", A1003))</f>
        <v>0</v>
      </c>
      <c r="H1003" t="b">
        <f>ISNUMBER(SEARCH("Caltex", A1003))</f>
        <v>0</v>
      </c>
    </row>
    <row r="1004" spans="1:8" x14ac:dyDescent="0.25">
      <c r="A1004" t="s">
        <v>3376</v>
      </c>
      <c r="B1004">
        <v>8.1031680999999995</v>
      </c>
      <c r="C1004">
        <v>98.902428900000004</v>
      </c>
      <c r="D1004" t="b">
        <f>ISNUMBER(SEARCH("PT",A1004))</f>
        <v>0</v>
      </c>
      <c r="E1004" t="b">
        <f>ISNUMBER(SEARCH("PTT", A1004))</f>
        <v>0</v>
      </c>
      <c r="F1004" t="b">
        <f>ISNUMBER(SEARCH("Shell", A1004))</f>
        <v>0</v>
      </c>
      <c r="G1004" t="b">
        <f>ISNUMBER(SEARCH("Esso", A1004))</f>
        <v>0</v>
      </c>
      <c r="H1004" t="b">
        <f>ISNUMBER(SEARCH("Caltex", A1004))</f>
        <v>0</v>
      </c>
    </row>
    <row r="1005" spans="1:8" x14ac:dyDescent="0.25">
      <c r="A1005" t="s">
        <v>3376</v>
      </c>
      <c r="B1005">
        <v>6.8869007</v>
      </c>
      <c r="C1005">
        <v>99.797693100000004</v>
      </c>
      <c r="D1005" t="b">
        <f>ISNUMBER(SEARCH("PT",A1005))</f>
        <v>0</v>
      </c>
      <c r="E1005" t="b">
        <f>ISNUMBER(SEARCH("PTT", A1005))</f>
        <v>0</v>
      </c>
      <c r="F1005" t="b">
        <f>ISNUMBER(SEARCH("Shell", A1005))</f>
        <v>0</v>
      </c>
      <c r="G1005" t="b">
        <f>ISNUMBER(SEARCH("Esso", A1005))</f>
        <v>0</v>
      </c>
      <c r="H1005" t="b">
        <f>ISNUMBER(SEARCH("Caltex", A1005))</f>
        <v>0</v>
      </c>
    </row>
    <row r="1006" spans="1:8" x14ac:dyDescent="0.25">
      <c r="A1006" t="s">
        <v>3376</v>
      </c>
      <c r="B1006">
        <v>6.7309767000000003</v>
      </c>
      <c r="C1006">
        <v>100.9859835</v>
      </c>
      <c r="D1006" t="b">
        <f>ISNUMBER(SEARCH("PT",A1006))</f>
        <v>0</v>
      </c>
      <c r="E1006" t="b">
        <f>ISNUMBER(SEARCH("PTT", A1006))</f>
        <v>0</v>
      </c>
      <c r="F1006" t="b">
        <f>ISNUMBER(SEARCH("Shell", A1006))</f>
        <v>0</v>
      </c>
      <c r="G1006" t="b">
        <f>ISNUMBER(SEARCH("Esso", A1006))</f>
        <v>0</v>
      </c>
      <c r="H1006" t="b">
        <f>ISNUMBER(SEARCH("Caltex", A1006))</f>
        <v>0</v>
      </c>
    </row>
    <row r="1007" spans="1:8" x14ac:dyDescent="0.25">
      <c r="A1007" t="s">
        <v>3376</v>
      </c>
      <c r="B1007">
        <v>5.8169680000000001</v>
      </c>
      <c r="C1007">
        <v>101.0920692</v>
      </c>
      <c r="D1007" t="b">
        <f>ISNUMBER(SEARCH("PT",A1007))</f>
        <v>0</v>
      </c>
      <c r="E1007" t="b">
        <f>ISNUMBER(SEARCH("PTT", A1007))</f>
        <v>0</v>
      </c>
      <c r="F1007" t="b">
        <f>ISNUMBER(SEARCH("Shell", A1007))</f>
        <v>0</v>
      </c>
      <c r="G1007" t="b">
        <f>ISNUMBER(SEARCH("Esso", A1007))</f>
        <v>0</v>
      </c>
      <c r="H1007" t="b">
        <f>ISNUMBER(SEARCH("Caltex", A1007))</f>
        <v>0</v>
      </c>
    </row>
    <row r="1008" spans="1:8" x14ac:dyDescent="0.25">
      <c r="A1008" t="s">
        <v>3376</v>
      </c>
      <c r="B1008">
        <v>6.4055363999999999</v>
      </c>
      <c r="C1008">
        <v>101.5178813</v>
      </c>
      <c r="D1008" t="b">
        <f>ISNUMBER(SEARCH("PT",A1008))</f>
        <v>0</v>
      </c>
      <c r="E1008" t="b">
        <f>ISNUMBER(SEARCH("PTT", A1008))</f>
        <v>0</v>
      </c>
      <c r="F1008" t="b">
        <f>ISNUMBER(SEARCH("Shell", A1008))</f>
        <v>0</v>
      </c>
      <c r="G1008" t="b">
        <f>ISNUMBER(SEARCH("Esso", A1008))</f>
        <v>0</v>
      </c>
      <c r="H1008" t="b">
        <f>ISNUMBER(SEARCH("Caltex", A1008))</f>
        <v>0</v>
      </c>
    </row>
    <row r="1009" spans="1:8" x14ac:dyDescent="0.25">
      <c r="A1009" t="s">
        <v>3376</v>
      </c>
      <c r="B1009">
        <v>6.4055363999999999</v>
      </c>
      <c r="C1009">
        <v>101.5178813</v>
      </c>
      <c r="D1009" t="b">
        <f>ISNUMBER(SEARCH("PT",A1009))</f>
        <v>0</v>
      </c>
      <c r="E1009" t="b">
        <f>ISNUMBER(SEARCH("PTT", A1009))</f>
        <v>0</v>
      </c>
      <c r="F1009" t="b">
        <f>ISNUMBER(SEARCH("Shell", A1009))</f>
        <v>0</v>
      </c>
      <c r="G1009" t="b">
        <f>ISNUMBER(SEARCH("Esso", A1009))</f>
        <v>0</v>
      </c>
      <c r="H1009" t="b">
        <f>ISNUMBER(SEARCH("Caltex", A1009))</f>
        <v>0</v>
      </c>
    </row>
    <row r="1010" spans="1:8" x14ac:dyDescent="0.25">
      <c r="A1010" t="s">
        <v>3376</v>
      </c>
      <c r="B1010">
        <v>6.8558887999999998</v>
      </c>
      <c r="C1010">
        <v>101.4897509</v>
      </c>
      <c r="D1010" t="b">
        <f>ISNUMBER(SEARCH("PT",A1010))</f>
        <v>0</v>
      </c>
      <c r="E1010" t="b">
        <f>ISNUMBER(SEARCH("PTT", A1010))</f>
        <v>0</v>
      </c>
      <c r="F1010" t="b">
        <f>ISNUMBER(SEARCH("Shell", A1010))</f>
        <v>0</v>
      </c>
      <c r="G1010" t="b">
        <f>ISNUMBER(SEARCH("Esso", A1010))</f>
        <v>0</v>
      </c>
      <c r="H1010" t="b">
        <f>ISNUMBER(SEARCH("Caltex", A1010))</f>
        <v>0</v>
      </c>
    </row>
    <row r="1011" spans="1:8" x14ac:dyDescent="0.25">
      <c r="A1011" t="s">
        <v>3376</v>
      </c>
      <c r="B1011">
        <v>6.7309767000000003</v>
      </c>
      <c r="C1011">
        <v>100.9859835</v>
      </c>
      <c r="D1011" t="b">
        <f>ISNUMBER(SEARCH("PT",A1011))</f>
        <v>0</v>
      </c>
      <c r="E1011" t="b">
        <f>ISNUMBER(SEARCH("PTT", A1011))</f>
        <v>0</v>
      </c>
      <c r="F1011" t="b">
        <f>ISNUMBER(SEARCH("Shell", A1011))</f>
        <v>0</v>
      </c>
      <c r="G1011" t="b">
        <f>ISNUMBER(SEARCH("Esso", A1011))</f>
        <v>0</v>
      </c>
      <c r="H1011" t="b">
        <f>ISNUMBER(SEARCH("Caltex", A1011))</f>
        <v>0</v>
      </c>
    </row>
    <row r="1012" spans="1:8" x14ac:dyDescent="0.25">
      <c r="A1012" t="s">
        <v>3376</v>
      </c>
      <c r="B1012">
        <v>13.420491200000001</v>
      </c>
      <c r="C1012">
        <v>100.0323465</v>
      </c>
      <c r="D1012" t="b">
        <f>ISNUMBER(SEARCH("PT",A1012))</f>
        <v>0</v>
      </c>
      <c r="E1012" t="b">
        <f>ISNUMBER(SEARCH("PTT", A1012))</f>
        <v>0</v>
      </c>
      <c r="F1012" t="b">
        <f>ISNUMBER(SEARCH("Shell", A1012))</f>
        <v>0</v>
      </c>
      <c r="G1012" t="b">
        <f>ISNUMBER(SEARCH("Esso", A1012))</f>
        <v>0</v>
      </c>
      <c r="H1012" t="b">
        <f>ISNUMBER(SEARCH("Caltex", A1012))</f>
        <v>0</v>
      </c>
    </row>
    <row r="1013" spans="1:8" x14ac:dyDescent="0.25">
      <c r="A1013" t="s">
        <v>3376</v>
      </c>
      <c r="B1013">
        <v>13.5968657</v>
      </c>
      <c r="C1013">
        <v>100.6041288</v>
      </c>
      <c r="D1013" t="b">
        <f>ISNUMBER(SEARCH("PT",A1013))</f>
        <v>0</v>
      </c>
      <c r="E1013" t="b">
        <f>ISNUMBER(SEARCH("PTT", A1013))</f>
        <v>0</v>
      </c>
      <c r="F1013" t="b">
        <f>ISNUMBER(SEARCH("Shell", A1013))</f>
        <v>0</v>
      </c>
      <c r="G1013" t="b">
        <f>ISNUMBER(SEARCH("Esso", A1013))</f>
        <v>0</v>
      </c>
      <c r="H1013" t="b">
        <f>ISNUMBER(SEARCH("Caltex", A1013))</f>
        <v>0</v>
      </c>
    </row>
    <row r="1014" spans="1:8" x14ac:dyDescent="0.25">
      <c r="A1014" t="s">
        <v>3376</v>
      </c>
      <c r="B1014">
        <v>13.5878786</v>
      </c>
      <c r="C1014">
        <v>100.8396364</v>
      </c>
      <c r="D1014" t="b">
        <f>ISNUMBER(SEARCH("PT",A1014))</f>
        <v>0</v>
      </c>
      <c r="E1014" t="b">
        <f>ISNUMBER(SEARCH("PTT", A1014))</f>
        <v>0</v>
      </c>
      <c r="F1014" t="b">
        <f>ISNUMBER(SEARCH("Shell", A1014))</f>
        <v>0</v>
      </c>
      <c r="G1014" t="b">
        <f>ISNUMBER(SEARCH("Esso", A1014))</f>
        <v>0</v>
      </c>
      <c r="H1014" t="b">
        <f>ISNUMBER(SEARCH("Caltex", A1014))</f>
        <v>0</v>
      </c>
    </row>
    <row r="1015" spans="1:8" x14ac:dyDescent="0.25">
      <c r="A1015" t="s">
        <v>3376</v>
      </c>
      <c r="B1015">
        <v>12.9645967</v>
      </c>
      <c r="C1015">
        <v>100.9099217</v>
      </c>
      <c r="D1015" t="b">
        <f>ISNUMBER(SEARCH("PT",A1015))</f>
        <v>0</v>
      </c>
      <c r="E1015" t="b">
        <f>ISNUMBER(SEARCH("PTT", A1015))</f>
        <v>0</v>
      </c>
      <c r="F1015" t="b">
        <f>ISNUMBER(SEARCH("Shell", A1015))</f>
        <v>0</v>
      </c>
      <c r="G1015" t="b">
        <f>ISNUMBER(SEARCH("Esso", A1015))</f>
        <v>0</v>
      </c>
      <c r="H1015" t="b">
        <f>ISNUMBER(SEARCH("Caltex", A1015))</f>
        <v>0</v>
      </c>
    </row>
    <row r="1016" spans="1:8" x14ac:dyDescent="0.25">
      <c r="A1016" t="s">
        <v>3376</v>
      </c>
      <c r="B1016">
        <v>8.649915</v>
      </c>
      <c r="C1016">
        <v>99.940058399999998</v>
      </c>
      <c r="D1016" t="b">
        <f>ISNUMBER(SEARCH("PT",A1016))</f>
        <v>0</v>
      </c>
      <c r="E1016" t="b">
        <f>ISNUMBER(SEARCH("PTT", A1016))</f>
        <v>0</v>
      </c>
      <c r="F1016" t="b">
        <f>ISNUMBER(SEARCH("Shell", A1016))</f>
        <v>0</v>
      </c>
      <c r="G1016" t="b">
        <f>ISNUMBER(SEARCH("Esso", A1016))</f>
        <v>0</v>
      </c>
      <c r="H1016" t="b">
        <f>ISNUMBER(SEARCH("Caltex", A1016))</f>
        <v>0</v>
      </c>
    </row>
    <row r="1017" spans="1:8" x14ac:dyDescent="0.25">
      <c r="A1017" t="s">
        <v>3376</v>
      </c>
      <c r="B1017">
        <v>7.0539535999999998</v>
      </c>
      <c r="C1017">
        <v>100.6484794</v>
      </c>
      <c r="D1017" t="b">
        <f>ISNUMBER(SEARCH("PT",A1017))</f>
        <v>0</v>
      </c>
      <c r="E1017" t="b">
        <f>ISNUMBER(SEARCH("PTT", A1017))</f>
        <v>0</v>
      </c>
      <c r="F1017" t="b">
        <f>ISNUMBER(SEARCH("Shell", A1017))</f>
        <v>0</v>
      </c>
      <c r="G1017" t="b">
        <f>ISNUMBER(SEARCH("Esso", A1017))</f>
        <v>0</v>
      </c>
      <c r="H1017" t="b">
        <f>ISNUMBER(SEARCH("Caltex", A1017))</f>
        <v>0</v>
      </c>
    </row>
    <row r="1018" spans="1:8" x14ac:dyDescent="0.25">
      <c r="A1018" t="s">
        <v>3376</v>
      </c>
      <c r="B1018">
        <v>8.2460796999999992</v>
      </c>
      <c r="C1018">
        <v>98.297412199999997</v>
      </c>
      <c r="D1018" t="b">
        <f>ISNUMBER(SEARCH("PT",A1018))</f>
        <v>0</v>
      </c>
      <c r="E1018" t="b">
        <f>ISNUMBER(SEARCH("PTT", A1018))</f>
        <v>0</v>
      </c>
      <c r="F1018" t="b">
        <f>ISNUMBER(SEARCH("Shell", A1018))</f>
        <v>0</v>
      </c>
      <c r="G1018" t="b">
        <f>ISNUMBER(SEARCH("Esso", A1018))</f>
        <v>0</v>
      </c>
      <c r="H1018" t="b">
        <f>ISNUMBER(SEARCH("Caltex", A1018))</f>
        <v>0</v>
      </c>
    </row>
    <row r="1019" spans="1:8" x14ac:dyDescent="0.25">
      <c r="A1019" t="s">
        <v>3376</v>
      </c>
      <c r="B1019">
        <v>13.042051000000001</v>
      </c>
      <c r="C1019">
        <v>100.92675850000001</v>
      </c>
      <c r="D1019" t="b">
        <f>ISNUMBER(SEARCH("PT",A1019))</f>
        <v>0</v>
      </c>
      <c r="E1019" t="b">
        <f>ISNUMBER(SEARCH("PTT", A1019))</f>
        <v>0</v>
      </c>
      <c r="F1019" t="b">
        <f>ISNUMBER(SEARCH("Shell", A1019))</f>
        <v>0</v>
      </c>
      <c r="G1019" t="b">
        <f>ISNUMBER(SEARCH("Esso", A1019))</f>
        <v>0</v>
      </c>
      <c r="H1019" t="b">
        <f>ISNUMBER(SEARCH("Caltex", A1019))</f>
        <v>0</v>
      </c>
    </row>
    <row r="1020" spans="1:8" x14ac:dyDescent="0.25">
      <c r="A1020" t="s">
        <v>3376</v>
      </c>
      <c r="B1020">
        <v>11.612458500000001</v>
      </c>
      <c r="C1020">
        <v>99.664242799999997</v>
      </c>
      <c r="D1020" t="b">
        <f>ISNUMBER(SEARCH("PT",A1020))</f>
        <v>0</v>
      </c>
      <c r="E1020" t="b">
        <f>ISNUMBER(SEARCH("PTT", A1020))</f>
        <v>0</v>
      </c>
      <c r="F1020" t="b">
        <f>ISNUMBER(SEARCH("Shell", A1020))</f>
        <v>0</v>
      </c>
      <c r="G1020" t="b">
        <f>ISNUMBER(SEARCH("Esso", A1020))</f>
        <v>0</v>
      </c>
      <c r="H1020" t="b">
        <f>ISNUMBER(SEARCH("Caltex", A1020))</f>
        <v>0</v>
      </c>
    </row>
    <row r="1021" spans="1:8" x14ac:dyDescent="0.25">
      <c r="A1021" t="s">
        <v>3376</v>
      </c>
      <c r="B1021">
        <v>10.7187497</v>
      </c>
      <c r="C1021">
        <v>99.205351699999994</v>
      </c>
      <c r="D1021" t="b">
        <f>ISNUMBER(SEARCH("PT",A1021))</f>
        <v>0</v>
      </c>
      <c r="E1021" t="b">
        <f>ISNUMBER(SEARCH("PTT", A1021))</f>
        <v>0</v>
      </c>
      <c r="F1021" t="b">
        <f>ISNUMBER(SEARCH("Shell", A1021))</f>
        <v>0</v>
      </c>
      <c r="G1021" t="b">
        <f>ISNUMBER(SEARCH("Esso", A1021))</f>
        <v>0</v>
      </c>
      <c r="H1021" t="b">
        <f>ISNUMBER(SEARCH("Caltex", A1021))</f>
        <v>0</v>
      </c>
    </row>
    <row r="1022" spans="1:8" x14ac:dyDescent="0.25">
      <c r="A1022" t="s">
        <v>3376</v>
      </c>
      <c r="B1022">
        <v>10.7187497</v>
      </c>
      <c r="C1022">
        <v>99.205351699999994</v>
      </c>
      <c r="D1022" t="b">
        <f>ISNUMBER(SEARCH("PT",A1022))</f>
        <v>0</v>
      </c>
      <c r="E1022" t="b">
        <f>ISNUMBER(SEARCH("PTT", A1022))</f>
        <v>0</v>
      </c>
      <c r="F1022" t="b">
        <f>ISNUMBER(SEARCH("Shell", A1022))</f>
        <v>0</v>
      </c>
      <c r="G1022" t="b">
        <f>ISNUMBER(SEARCH("Esso", A1022))</f>
        <v>0</v>
      </c>
      <c r="H1022" t="b">
        <f>ISNUMBER(SEARCH("Caltex", A1022))</f>
        <v>0</v>
      </c>
    </row>
    <row r="1023" spans="1:8" x14ac:dyDescent="0.25">
      <c r="A1023" t="s">
        <v>3376</v>
      </c>
      <c r="B1023">
        <v>6.0199680000000004</v>
      </c>
      <c r="C1023">
        <v>101.9581307</v>
      </c>
      <c r="D1023" t="b">
        <f>ISNUMBER(SEARCH("PT",A1023))</f>
        <v>0</v>
      </c>
      <c r="E1023" t="b">
        <f>ISNUMBER(SEARCH("PTT", A1023))</f>
        <v>0</v>
      </c>
      <c r="F1023" t="b">
        <f>ISNUMBER(SEARCH("Shell", A1023))</f>
        <v>0</v>
      </c>
      <c r="G1023" t="b">
        <f>ISNUMBER(SEARCH("Esso", A1023))</f>
        <v>0</v>
      </c>
      <c r="H1023" t="b">
        <f>ISNUMBER(SEARCH("Caltex", A1023))</f>
        <v>0</v>
      </c>
    </row>
    <row r="1024" spans="1:8" x14ac:dyDescent="0.25">
      <c r="A1024" t="s">
        <v>3376</v>
      </c>
      <c r="B1024">
        <v>12.654400000000001</v>
      </c>
      <c r="C1024">
        <v>102.0520693</v>
      </c>
      <c r="D1024" t="b">
        <f>ISNUMBER(SEARCH("PT",A1024))</f>
        <v>0</v>
      </c>
      <c r="E1024" t="b">
        <f>ISNUMBER(SEARCH("PTT", A1024))</f>
        <v>0</v>
      </c>
      <c r="F1024" t="b">
        <f>ISNUMBER(SEARCH("Shell", A1024))</f>
        <v>0</v>
      </c>
      <c r="G1024" t="b">
        <f>ISNUMBER(SEARCH("Esso", A1024))</f>
        <v>0</v>
      </c>
      <c r="H1024" t="b">
        <f>ISNUMBER(SEARCH("Caltex", A1024))</f>
        <v>0</v>
      </c>
    </row>
    <row r="1025" spans="1:8" x14ac:dyDescent="0.25">
      <c r="A1025" t="s">
        <v>3376</v>
      </c>
      <c r="B1025">
        <v>12.7022216</v>
      </c>
      <c r="C1025">
        <v>101.2461084</v>
      </c>
      <c r="D1025" t="b">
        <f>ISNUMBER(SEARCH("PT",A1025))</f>
        <v>0</v>
      </c>
      <c r="E1025" t="b">
        <f>ISNUMBER(SEARCH("PTT", A1025))</f>
        <v>0</v>
      </c>
      <c r="F1025" t="b">
        <f>ISNUMBER(SEARCH("Shell", A1025))</f>
        <v>0</v>
      </c>
      <c r="G1025" t="b">
        <f>ISNUMBER(SEARCH("Esso", A1025))</f>
        <v>0</v>
      </c>
      <c r="H1025" t="b">
        <f>ISNUMBER(SEARCH("Caltex", A1025))</f>
        <v>0</v>
      </c>
    </row>
    <row r="1026" spans="1:8" x14ac:dyDescent="0.25">
      <c r="A1026" t="s">
        <v>3376</v>
      </c>
      <c r="B1026">
        <v>12.7362517</v>
      </c>
      <c r="C1026">
        <v>100.89282249999999</v>
      </c>
      <c r="D1026" t="b">
        <f>ISNUMBER(SEARCH("PT",A1026))</f>
        <v>0</v>
      </c>
      <c r="E1026" t="b">
        <f>ISNUMBER(SEARCH("PTT", A1026))</f>
        <v>0</v>
      </c>
      <c r="F1026" t="b">
        <f>ISNUMBER(SEARCH("Shell", A1026))</f>
        <v>0</v>
      </c>
      <c r="G1026" t="b">
        <f>ISNUMBER(SEARCH("Esso", A1026))</f>
        <v>0</v>
      </c>
      <c r="H1026" t="b">
        <f>ISNUMBER(SEARCH("Caltex", A1026))</f>
        <v>0</v>
      </c>
    </row>
    <row r="1027" spans="1:8" x14ac:dyDescent="0.25">
      <c r="A1027" t="s">
        <v>3376</v>
      </c>
      <c r="B1027">
        <v>12.6941334</v>
      </c>
      <c r="C1027">
        <v>102.2086876</v>
      </c>
      <c r="D1027" t="b">
        <f>ISNUMBER(SEARCH("PT",A1027))</f>
        <v>0</v>
      </c>
      <c r="E1027" t="b">
        <f>ISNUMBER(SEARCH("PTT", A1027))</f>
        <v>0</v>
      </c>
      <c r="F1027" t="b">
        <f>ISNUMBER(SEARCH("Shell", A1027))</f>
        <v>0</v>
      </c>
      <c r="G1027" t="b">
        <f>ISNUMBER(SEARCH("Esso", A1027))</f>
        <v>0</v>
      </c>
      <c r="H1027" t="b">
        <f>ISNUMBER(SEARCH("Caltex", A1027))</f>
        <v>0</v>
      </c>
    </row>
    <row r="1028" spans="1:8" x14ac:dyDescent="0.25">
      <c r="A1028" t="s">
        <v>3376</v>
      </c>
      <c r="B1028">
        <v>13.5527921</v>
      </c>
      <c r="C1028">
        <v>100.9572024</v>
      </c>
      <c r="D1028" t="b">
        <f>ISNUMBER(SEARCH("PT",A1028))</f>
        <v>0</v>
      </c>
      <c r="E1028" t="b">
        <f>ISNUMBER(SEARCH("PTT", A1028))</f>
        <v>0</v>
      </c>
      <c r="F1028" t="b">
        <f>ISNUMBER(SEARCH("Shell", A1028))</f>
        <v>0</v>
      </c>
      <c r="G1028" t="b">
        <f>ISNUMBER(SEARCH("Esso", A1028))</f>
        <v>0</v>
      </c>
      <c r="H1028" t="b">
        <f>ISNUMBER(SEARCH("Caltex", A1028))</f>
        <v>0</v>
      </c>
    </row>
    <row r="1029" spans="1:8" x14ac:dyDescent="0.25">
      <c r="A1029" t="s">
        <v>3376</v>
      </c>
      <c r="B1029">
        <v>12.468699900000001</v>
      </c>
      <c r="C1029">
        <v>102.1992255</v>
      </c>
      <c r="D1029" t="b">
        <f>ISNUMBER(SEARCH("PT",A1029))</f>
        <v>0</v>
      </c>
      <c r="E1029" t="b">
        <f>ISNUMBER(SEARCH("PTT", A1029))</f>
        <v>0</v>
      </c>
      <c r="F1029" t="b">
        <f>ISNUMBER(SEARCH("Shell", A1029))</f>
        <v>0</v>
      </c>
      <c r="G1029" t="b">
        <f>ISNUMBER(SEARCH("Esso", A1029))</f>
        <v>0</v>
      </c>
      <c r="H1029" t="b">
        <f>ISNUMBER(SEARCH("Caltex", A1029))</f>
        <v>0</v>
      </c>
    </row>
    <row r="1030" spans="1:8" x14ac:dyDescent="0.25">
      <c r="A1030" t="s">
        <v>3376</v>
      </c>
      <c r="B1030">
        <v>8.0477162999999994</v>
      </c>
      <c r="C1030">
        <v>100.26947389999999</v>
      </c>
      <c r="D1030" t="b">
        <f>ISNUMBER(SEARCH("PT",A1030))</f>
        <v>0</v>
      </c>
      <c r="E1030" t="b">
        <f>ISNUMBER(SEARCH("PTT", A1030))</f>
        <v>0</v>
      </c>
      <c r="F1030" t="b">
        <f>ISNUMBER(SEARCH("Shell", A1030))</f>
        <v>0</v>
      </c>
      <c r="G1030" t="b">
        <f>ISNUMBER(SEARCH("Esso", A1030))</f>
        <v>0</v>
      </c>
      <c r="H1030" t="b">
        <f>ISNUMBER(SEARCH("Caltex", A1030))</f>
        <v>0</v>
      </c>
    </row>
    <row r="1031" spans="1:8" x14ac:dyDescent="0.25">
      <c r="A1031" t="s">
        <v>3376</v>
      </c>
      <c r="B1031">
        <v>12.5542777</v>
      </c>
      <c r="C1031">
        <v>102.519744</v>
      </c>
      <c r="D1031" t="b">
        <f>ISNUMBER(SEARCH("PT",A1031))</f>
        <v>0</v>
      </c>
      <c r="E1031" t="b">
        <f>ISNUMBER(SEARCH("PTT", A1031))</f>
        <v>0</v>
      </c>
      <c r="F1031" t="b">
        <f>ISNUMBER(SEARCH("Shell", A1031))</f>
        <v>0</v>
      </c>
      <c r="G1031" t="b">
        <f>ISNUMBER(SEARCH("Esso", A1031))</f>
        <v>0</v>
      </c>
      <c r="H1031" t="b">
        <f>ISNUMBER(SEARCH("Caltex", A1031))</f>
        <v>0</v>
      </c>
    </row>
    <row r="1032" spans="1:8" x14ac:dyDescent="0.25">
      <c r="A1032" t="s">
        <v>3376</v>
      </c>
      <c r="B1032">
        <v>12.7224624</v>
      </c>
      <c r="C1032">
        <v>101.9447955</v>
      </c>
      <c r="D1032" t="b">
        <f>ISNUMBER(SEARCH("PT",A1032))</f>
        <v>0</v>
      </c>
      <c r="E1032" t="b">
        <f>ISNUMBER(SEARCH("PTT", A1032))</f>
        <v>0</v>
      </c>
      <c r="F1032" t="b">
        <f>ISNUMBER(SEARCH("Shell", A1032))</f>
        <v>0</v>
      </c>
      <c r="G1032" t="b">
        <f>ISNUMBER(SEARCH("Esso", A1032))</f>
        <v>0</v>
      </c>
      <c r="H1032" t="b">
        <f>ISNUMBER(SEARCH("Caltex", A1032))</f>
        <v>0</v>
      </c>
    </row>
    <row r="1033" spans="1:8" x14ac:dyDescent="0.25">
      <c r="A1033" t="s">
        <v>3376</v>
      </c>
      <c r="B1033">
        <v>13.545667</v>
      </c>
      <c r="C1033">
        <v>99.430131000000003</v>
      </c>
      <c r="D1033" t="b">
        <f>ISNUMBER(SEARCH("PT",A1033))</f>
        <v>0</v>
      </c>
      <c r="E1033" t="b">
        <f>ISNUMBER(SEARCH("PTT", A1033))</f>
        <v>0</v>
      </c>
      <c r="F1033" t="b">
        <f>ISNUMBER(SEARCH("Shell", A1033))</f>
        <v>0</v>
      </c>
      <c r="G1033" t="b">
        <f>ISNUMBER(SEARCH("Esso", A1033))</f>
        <v>0</v>
      </c>
      <c r="H1033" t="b">
        <f>ISNUMBER(SEARCH("Caltex", A1033))</f>
        <v>0</v>
      </c>
    </row>
    <row r="1034" spans="1:8" x14ac:dyDescent="0.25">
      <c r="A1034" t="s">
        <v>3376</v>
      </c>
      <c r="B1034">
        <v>15.133380000000001</v>
      </c>
      <c r="C1034">
        <v>105.4463787</v>
      </c>
      <c r="D1034" t="b">
        <f>ISNUMBER(SEARCH("PT",A1034))</f>
        <v>0</v>
      </c>
      <c r="E1034" t="b">
        <f>ISNUMBER(SEARCH("PTT", A1034))</f>
        <v>0</v>
      </c>
      <c r="F1034" t="b">
        <f>ISNUMBER(SEARCH("Shell", A1034))</f>
        <v>0</v>
      </c>
      <c r="G1034" t="b">
        <f>ISNUMBER(SEARCH("Esso", A1034))</f>
        <v>0</v>
      </c>
      <c r="H1034" t="b">
        <f>ISNUMBER(SEARCH("Caltex", A1034))</f>
        <v>0</v>
      </c>
    </row>
    <row r="1035" spans="1:8" x14ac:dyDescent="0.25">
      <c r="A1035" t="s">
        <v>3376</v>
      </c>
      <c r="B1035">
        <v>12.9282153</v>
      </c>
      <c r="C1035">
        <v>100.90034319999999</v>
      </c>
      <c r="D1035" t="b">
        <f>ISNUMBER(SEARCH("PT",A1035))</f>
        <v>0</v>
      </c>
      <c r="E1035" t="b">
        <f>ISNUMBER(SEARCH("PTT", A1035))</f>
        <v>0</v>
      </c>
      <c r="F1035" t="b">
        <f>ISNUMBER(SEARCH("Shell", A1035))</f>
        <v>0</v>
      </c>
      <c r="G1035" t="b">
        <f>ISNUMBER(SEARCH("Esso", A1035))</f>
        <v>0</v>
      </c>
      <c r="H1035" t="b">
        <f>ISNUMBER(SEARCH("Caltex", A1035))</f>
        <v>0</v>
      </c>
    </row>
    <row r="1036" spans="1:8" x14ac:dyDescent="0.25">
      <c r="A1036" t="s">
        <v>3376</v>
      </c>
      <c r="B1036">
        <v>7.1507284000000002</v>
      </c>
      <c r="C1036">
        <v>100.5984938</v>
      </c>
      <c r="D1036" t="b">
        <f>ISNUMBER(SEARCH("PT",A1036))</f>
        <v>0</v>
      </c>
      <c r="E1036" t="b">
        <f>ISNUMBER(SEARCH("PTT", A1036))</f>
        <v>0</v>
      </c>
      <c r="F1036" t="b">
        <f>ISNUMBER(SEARCH("Shell", A1036))</f>
        <v>0</v>
      </c>
      <c r="G1036" t="b">
        <f>ISNUMBER(SEARCH("Esso", A1036))</f>
        <v>0</v>
      </c>
      <c r="H1036" t="b">
        <f>ISNUMBER(SEARCH("Caltex", A1036))</f>
        <v>0</v>
      </c>
    </row>
    <row r="1037" spans="1:8" x14ac:dyDescent="0.25">
      <c r="A1037" t="s">
        <v>3376</v>
      </c>
      <c r="B1037">
        <v>18.370045699999999</v>
      </c>
      <c r="C1037">
        <v>103.6371365</v>
      </c>
      <c r="D1037" t="b">
        <f>ISNUMBER(SEARCH("PT",A1037))</f>
        <v>0</v>
      </c>
      <c r="E1037" t="b">
        <f>ISNUMBER(SEARCH("PTT", A1037))</f>
        <v>0</v>
      </c>
      <c r="F1037" t="b">
        <f>ISNUMBER(SEARCH("Shell", A1037))</f>
        <v>0</v>
      </c>
      <c r="G1037" t="b">
        <f>ISNUMBER(SEARCH("Esso", A1037))</f>
        <v>0</v>
      </c>
      <c r="H1037" t="b">
        <f>ISNUMBER(SEARCH("Caltex", A1037))</f>
        <v>0</v>
      </c>
    </row>
    <row r="1038" spans="1:8" x14ac:dyDescent="0.25">
      <c r="A1038" t="s">
        <v>3376</v>
      </c>
      <c r="B1038">
        <v>6.5507884000000001</v>
      </c>
      <c r="C1038">
        <v>101.2585472</v>
      </c>
      <c r="D1038" t="b">
        <f>ISNUMBER(SEARCH("PT",A1038))</f>
        <v>0</v>
      </c>
      <c r="E1038" t="b">
        <f>ISNUMBER(SEARCH("PTT", A1038))</f>
        <v>0</v>
      </c>
      <c r="F1038" t="b">
        <f>ISNUMBER(SEARCH("Shell", A1038))</f>
        <v>0</v>
      </c>
      <c r="G1038" t="b">
        <f>ISNUMBER(SEARCH("Esso", A1038))</f>
        <v>0</v>
      </c>
      <c r="H1038" t="b">
        <f>ISNUMBER(SEARCH("Caltex", A1038))</f>
        <v>0</v>
      </c>
    </row>
    <row r="1039" spans="1:8" x14ac:dyDescent="0.25">
      <c r="A1039" t="s">
        <v>3376</v>
      </c>
      <c r="B1039">
        <v>7.5383696999999996</v>
      </c>
      <c r="C1039">
        <v>100.0404029</v>
      </c>
      <c r="D1039" t="b">
        <f>ISNUMBER(SEARCH("PT",A1039))</f>
        <v>0</v>
      </c>
      <c r="E1039" t="b">
        <f>ISNUMBER(SEARCH("PTT", A1039))</f>
        <v>0</v>
      </c>
      <c r="F1039" t="b">
        <f>ISNUMBER(SEARCH("Shell", A1039))</f>
        <v>0</v>
      </c>
      <c r="G1039" t="b">
        <f>ISNUMBER(SEARCH("Esso", A1039))</f>
        <v>0</v>
      </c>
      <c r="H1039" t="b">
        <f>ISNUMBER(SEARCH("Caltex", A1039))</f>
        <v>0</v>
      </c>
    </row>
    <row r="1040" spans="1:8" x14ac:dyDescent="0.25">
      <c r="A1040" t="s">
        <v>3376</v>
      </c>
      <c r="B1040">
        <v>7.6135773999999996</v>
      </c>
      <c r="C1040">
        <v>100.0683796</v>
      </c>
      <c r="D1040" t="b">
        <f>ISNUMBER(SEARCH("PT",A1040))</f>
        <v>0</v>
      </c>
      <c r="E1040" t="b">
        <f>ISNUMBER(SEARCH("PTT", A1040))</f>
        <v>0</v>
      </c>
      <c r="F1040" t="b">
        <f>ISNUMBER(SEARCH("Shell", A1040))</f>
        <v>0</v>
      </c>
      <c r="G1040" t="b">
        <f>ISNUMBER(SEARCH("Esso", A1040))</f>
        <v>0</v>
      </c>
      <c r="H1040" t="b">
        <f>ISNUMBER(SEARCH("Caltex", A1040))</f>
        <v>0</v>
      </c>
    </row>
    <row r="1041" spans="1:8" x14ac:dyDescent="0.25">
      <c r="A1041" t="s">
        <v>3376</v>
      </c>
      <c r="B1041">
        <v>7.2525053000000002</v>
      </c>
      <c r="C1041">
        <v>100.5315951</v>
      </c>
      <c r="D1041" t="b">
        <f>ISNUMBER(SEARCH("PT",A1041))</f>
        <v>0</v>
      </c>
      <c r="E1041" t="b">
        <f>ISNUMBER(SEARCH("PTT", A1041))</f>
        <v>0</v>
      </c>
      <c r="F1041" t="b">
        <f>ISNUMBER(SEARCH("Shell", A1041))</f>
        <v>0</v>
      </c>
      <c r="G1041" t="b">
        <f>ISNUMBER(SEARCH("Esso", A1041))</f>
        <v>0</v>
      </c>
      <c r="H1041" t="b">
        <f>ISNUMBER(SEARCH("Caltex", A1041))</f>
        <v>0</v>
      </c>
    </row>
    <row r="1042" spans="1:8" x14ac:dyDescent="0.25">
      <c r="A1042" t="s">
        <v>3376</v>
      </c>
      <c r="B1042">
        <v>8.6737339999999996</v>
      </c>
      <c r="C1042">
        <v>99.923536999999996</v>
      </c>
      <c r="D1042" t="b">
        <f>ISNUMBER(SEARCH("PT",A1042))</f>
        <v>0</v>
      </c>
      <c r="E1042" t="b">
        <f>ISNUMBER(SEARCH("PTT", A1042))</f>
        <v>0</v>
      </c>
      <c r="F1042" t="b">
        <f>ISNUMBER(SEARCH("Shell", A1042))</f>
        <v>0</v>
      </c>
      <c r="G1042" t="b">
        <f>ISNUMBER(SEARCH("Esso", A1042))</f>
        <v>0</v>
      </c>
      <c r="H1042" t="b">
        <f>ISNUMBER(SEARCH("Caltex", A1042))</f>
        <v>0</v>
      </c>
    </row>
    <row r="1043" spans="1:8" x14ac:dyDescent="0.25">
      <c r="A1043" t="s">
        <v>3376</v>
      </c>
      <c r="B1043">
        <v>11.519856799999999</v>
      </c>
      <c r="C1043">
        <v>99.614985399999995</v>
      </c>
      <c r="D1043" t="b">
        <f>ISNUMBER(SEARCH("PT",A1043))</f>
        <v>0</v>
      </c>
      <c r="E1043" t="b">
        <f>ISNUMBER(SEARCH("PTT", A1043))</f>
        <v>0</v>
      </c>
      <c r="F1043" t="b">
        <f>ISNUMBER(SEARCH("Shell", A1043))</f>
        <v>0</v>
      </c>
      <c r="G1043" t="b">
        <f>ISNUMBER(SEARCH("Esso", A1043))</f>
        <v>0</v>
      </c>
      <c r="H1043" t="b">
        <f>ISNUMBER(SEARCH("Caltex", A1043))</f>
        <v>0</v>
      </c>
    </row>
    <row r="1044" spans="1:8" x14ac:dyDescent="0.25">
      <c r="A1044" t="s">
        <v>3376</v>
      </c>
      <c r="B1044">
        <v>13.4721145</v>
      </c>
      <c r="C1044">
        <v>100.1122836</v>
      </c>
      <c r="D1044" t="b">
        <f>ISNUMBER(SEARCH("PT",A1044))</f>
        <v>0</v>
      </c>
      <c r="E1044" t="b">
        <f>ISNUMBER(SEARCH("PTT", A1044))</f>
        <v>0</v>
      </c>
      <c r="F1044" t="b">
        <f>ISNUMBER(SEARCH("Shell", A1044))</f>
        <v>0</v>
      </c>
      <c r="G1044" t="b">
        <f>ISNUMBER(SEARCH("Esso", A1044))</f>
        <v>0</v>
      </c>
      <c r="H1044" t="b">
        <f>ISNUMBER(SEARCH("Caltex", A1044))</f>
        <v>0</v>
      </c>
    </row>
    <row r="1045" spans="1:8" x14ac:dyDescent="0.25">
      <c r="A1045" t="s">
        <v>3376</v>
      </c>
      <c r="B1045">
        <v>13.040931199999999</v>
      </c>
      <c r="C1045">
        <v>100.9267382</v>
      </c>
      <c r="D1045" t="b">
        <f>ISNUMBER(SEARCH("PT",A1045))</f>
        <v>0</v>
      </c>
      <c r="E1045" t="b">
        <f>ISNUMBER(SEARCH("PTT", A1045))</f>
        <v>0</v>
      </c>
      <c r="F1045" t="b">
        <f>ISNUMBER(SEARCH("Shell", A1045))</f>
        <v>0</v>
      </c>
      <c r="G1045" t="b">
        <f>ISNUMBER(SEARCH("Esso", A1045))</f>
        <v>0</v>
      </c>
      <c r="H1045" t="b">
        <f>ISNUMBER(SEARCH("Caltex", A1045))</f>
        <v>0</v>
      </c>
    </row>
    <row r="1046" spans="1:8" x14ac:dyDescent="0.25">
      <c r="A1046" t="s">
        <v>3376</v>
      </c>
      <c r="B1046">
        <v>13.682639399999999</v>
      </c>
      <c r="C1046">
        <v>102.5188716</v>
      </c>
      <c r="D1046" t="b">
        <f>ISNUMBER(SEARCH("PT",A1046))</f>
        <v>0</v>
      </c>
      <c r="E1046" t="b">
        <f>ISNUMBER(SEARCH("PTT", A1046))</f>
        <v>0</v>
      </c>
      <c r="F1046" t="b">
        <f>ISNUMBER(SEARCH("Shell", A1046))</f>
        <v>0</v>
      </c>
      <c r="G1046" t="b">
        <f>ISNUMBER(SEARCH("Esso", A1046))</f>
        <v>0</v>
      </c>
      <c r="H1046" t="b">
        <f>ISNUMBER(SEARCH("Caltex", A1046))</f>
        <v>0</v>
      </c>
    </row>
    <row r="1047" spans="1:8" x14ac:dyDescent="0.25">
      <c r="A1047" t="s">
        <v>3376</v>
      </c>
      <c r="B1047">
        <v>13.5960065</v>
      </c>
      <c r="C1047">
        <v>100.60619509999999</v>
      </c>
      <c r="D1047" t="b">
        <f>ISNUMBER(SEARCH("PT",A1047))</f>
        <v>0</v>
      </c>
      <c r="E1047" t="b">
        <f>ISNUMBER(SEARCH("PTT", A1047))</f>
        <v>0</v>
      </c>
      <c r="F1047" t="b">
        <f>ISNUMBER(SEARCH("Shell", A1047))</f>
        <v>0</v>
      </c>
      <c r="G1047" t="b">
        <f>ISNUMBER(SEARCH("Esso", A1047))</f>
        <v>0</v>
      </c>
      <c r="H1047" t="b">
        <f>ISNUMBER(SEARCH("Caltex", A1047))</f>
        <v>0</v>
      </c>
    </row>
    <row r="1048" spans="1:8" x14ac:dyDescent="0.25">
      <c r="A1048" t="s">
        <v>3376</v>
      </c>
      <c r="B1048">
        <v>13.981491200000001</v>
      </c>
      <c r="C1048">
        <v>102.7831819</v>
      </c>
      <c r="D1048" t="b">
        <f>ISNUMBER(SEARCH("PT",A1048))</f>
        <v>0</v>
      </c>
      <c r="E1048" t="b">
        <f>ISNUMBER(SEARCH("PTT", A1048))</f>
        <v>0</v>
      </c>
      <c r="F1048" t="b">
        <f>ISNUMBER(SEARCH("Shell", A1048))</f>
        <v>0</v>
      </c>
      <c r="G1048" t="b">
        <f>ISNUMBER(SEARCH("Esso", A1048))</f>
        <v>0</v>
      </c>
      <c r="H1048" t="b">
        <f>ISNUMBER(SEARCH("Caltex", A1048))</f>
        <v>0</v>
      </c>
    </row>
    <row r="1049" spans="1:8" x14ac:dyDescent="0.25">
      <c r="A1049" t="s">
        <v>3376</v>
      </c>
      <c r="B1049">
        <v>8.9093052000000004</v>
      </c>
      <c r="C1049">
        <v>99.872316699999999</v>
      </c>
      <c r="D1049" t="b">
        <f>ISNUMBER(SEARCH("PT",A1049))</f>
        <v>0</v>
      </c>
      <c r="E1049" t="b">
        <f>ISNUMBER(SEARCH("PTT", A1049))</f>
        <v>0</v>
      </c>
      <c r="F1049" t="b">
        <f>ISNUMBER(SEARCH("Shell", A1049))</f>
        <v>0</v>
      </c>
      <c r="G1049" t="b">
        <f>ISNUMBER(SEARCH("Esso", A1049))</f>
        <v>0</v>
      </c>
      <c r="H1049" t="b">
        <f>ISNUMBER(SEARCH("Caltex", A1049))</f>
        <v>0</v>
      </c>
    </row>
    <row r="1050" spans="1:8" x14ac:dyDescent="0.25">
      <c r="A1050" t="s">
        <v>3376</v>
      </c>
      <c r="B1050">
        <v>17.575025199999999</v>
      </c>
      <c r="C1050">
        <v>104.5968499</v>
      </c>
      <c r="D1050" t="b">
        <f>ISNUMBER(SEARCH("PT",A1050))</f>
        <v>0</v>
      </c>
      <c r="E1050" t="b">
        <f>ISNUMBER(SEARCH("PTT", A1050))</f>
        <v>0</v>
      </c>
      <c r="F1050" t="b">
        <f>ISNUMBER(SEARCH("Shell", A1050))</f>
        <v>0</v>
      </c>
      <c r="G1050" t="b">
        <f>ISNUMBER(SEARCH("Esso", A1050))</f>
        <v>0</v>
      </c>
      <c r="H1050" t="b">
        <f>ISNUMBER(SEARCH("Caltex", A1050))</f>
        <v>0</v>
      </c>
    </row>
    <row r="1051" spans="1:8" x14ac:dyDescent="0.25">
      <c r="A1051" t="s">
        <v>3376</v>
      </c>
      <c r="B1051">
        <v>15.3289901</v>
      </c>
      <c r="C1051">
        <v>105.4786769</v>
      </c>
      <c r="D1051" t="b">
        <f>ISNUMBER(SEARCH("PT",A1051))</f>
        <v>0</v>
      </c>
      <c r="E1051" t="b">
        <f>ISNUMBER(SEARCH("PTT", A1051))</f>
        <v>0</v>
      </c>
      <c r="F1051" t="b">
        <f>ISNUMBER(SEARCH("Shell", A1051))</f>
        <v>0</v>
      </c>
      <c r="G1051" t="b">
        <f>ISNUMBER(SEARCH("Esso", A1051))</f>
        <v>0</v>
      </c>
      <c r="H1051" t="b">
        <f>ISNUMBER(SEARCH("Caltex", A1051))</f>
        <v>0</v>
      </c>
    </row>
    <row r="1052" spans="1:8" x14ac:dyDescent="0.25">
      <c r="A1052" t="s">
        <v>3376</v>
      </c>
      <c r="B1052">
        <v>11.598840900000001</v>
      </c>
      <c r="C1052">
        <v>99.660270299999993</v>
      </c>
      <c r="D1052" t="b">
        <f>ISNUMBER(SEARCH("PT",A1052))</f>
        <v>0</v>
      </c>
      <c r="E1052" t="b">
        <f>ISNUMBER(SEARCH("PTT", A1052))</f>
        <v>0</v>
      </c>
      <c r="F1052" t="b">
        <f>ISNUMBER(SEARCH("Shell", A1052))</f>
        <v>0</v>
      </c>
      <c r="G1052" t="b">
        <f>ISNUMBER(SEARCH("Esso", A1052))</f>
        <v>0</v>
      </c>
      <c r="H1052" t="b">
        <f>ISNUMBER(SEARCH("Caltex", A1052))</f>
        <v>0</v>
      </c>
    </row>
    <row r="1053" spans="1:8" x14ac:dyDescent="0.25">
      <c r="A1053" t="s">
        <v>3376</v>
      </c>
      <c r="B1053">
        <v>13.44346</v>
      </c>
      <c r="C1053">
        <v>101.02968799999999</v>
      </c>
      <c r="D1053" t="b">
        <f>ISNUMBER(SEARCH("PT",A1053))</f>
        <v>0</v>
      </c>
      <c r="E1053" t="b">
        <f>ISNUMBER(SEARCH("PTT", A1053))</f>
        <v>0</v>
      </c>
      <c r="F1053" t="b">
        <f>ISNUMBER(SEARCH("Shell", A1053))</f>
        <v>0</v>
      </c>
      <c r="G1053" t="b">
        <f>ISNUMBER(SEARCH("Esso", A1053))</f>
        <v>0</v>
      </c>
      <c r="H1053" t="b">
        <f>ISNUMBER(SEARCH("Caltex", A1053))</f>
        <v>0</v>
      </c>
    </row>
    <row r="1054" spans="1:8" x14ac:dyDescent="0.25">
      <c r="A1054" t="s">
        <v>3376</v>
      </c>
      <c r="B1054">
        <v>12.751386800000001</v>
      </c>
      <c r="C1054">
        <v>101.1585832</v>
      </c>
      <c r="D1054" t="b">
        <f>ISNUMBER(SEARCH("PT",A1054))</f>
        <v>0</v>
      </c>
      <c r="E1054" t="b">
        <f>ISNUMBER(SEARCH("PTT", A1054))</f>
        <v>0</v>
      </c>
      <c r="F1054" t="b">
        <f>ISNUMBER(SEARCH("Shell", A1054))</f>
        <v>0</v>
      </c>
      <c r="G1054" t="b">
        <f>ISNUMBER(SEARCH("Esso", A1054))</f>
        <v>0</v>
      </c>
      <c r="H1054" t="b">
        <f>ISNUMBER(SEARCH("Caltex", A1054))</f>
        <v>0</v>
      </c>
    </row>
    <row r="1055" spans="1:8" x14ac:dyDescent="0.25">
      <c r="A1055" t="s">
        <v>3376</v>
      </c>
      <c r="B1055">
        <v>13.507011</v>
      </c>
      <c r="C1055">
        <v>100.82611</v>
      </c>
      <c r="D1055" t="b">
        <f>ISNUMBER(SEARCH("PT",A1055))</f>
        <v>0</v>
      </c>
      <c r="E1055" t="b">
        <f>ISNUMBER(SEARCH("PTT", A1055))</f>
        <v>0</v>
      </c>
      <c r="F1055" t="b">
        <f>ISNUMBER(SEARCH("Shell", A1055))</f>
        <v>0</v>
      </c>
      <c r="G1055" t="b">
        <f>ISNUMBER(SEARCH("Esso", A1055))</f>
        <v>0</v>
      </c>
      <c r="H1055" t="b">
        <f>ISNUMBER(SEARCH("Caltex", A1055))</f>
        <v>0</v>
      </c>
    </row>
    <row r="1056" spans="1:8" x14ac:dyDescent="0.25">
      <c r="A1056" t="s">
        <v>3376</v>
      </c>
      <c r="B1056">
        <v>13.506086</v>
      </c>
      <c r="C1056">
        <v>100.82695099999999</v>
      </c>
      <c r="D1056" t="b">
        <f>ISNUMBER(SEARCH("PT",A1056))</f>
        <v>0</v>
      </c>
      <c r="E1056" t="b">
        <f>ISNUMBER(SEARCH("PTT", A1056))</f>
        <v>0</v>
      </c>
      <c r="F1056" t="b">
        <f>ISNUMBER(SEARCH("Shell", A1056))</f>
        <v>0</v>
      </c>
      <c r="G1056" t="b">
        <f>ISNUMBER(SEARCH("Esso", A1056))</f>
        <v>0</v>
      </c>
      <c r="H1056" t="b">
        <f>ISNUMBER(SEARCH("Caltex", A1056))</f>
        <v>0</v>
      </c>
    </row>
    <row r="1057" spans="1:8" x14ac:dyDescent="0.25">
      <c r="A1057" t="s">
        <v>3376</v>
      </c>
      <c r="B1057">
        <v>14.562127200000001</v>
      </c>
      <c r="C1057">
        <v>103.08694029999999</v>
      </c>
      <c r="D1057" t="b">
        <f>ISNUMBER(SEARCH("PT",A1057))</f>
        <v>0</v>
      </c>
      <c r="E1057" t="b">
        <f>ISNUMBER(SEARCH("PTT", A1057))</f>
        <v>0</v>
      </c>
      <c r="F1057" t="b">
        <f>ISNUMBER(SEARCH("Shell", A1057))</f>
        <v>0</v>
      </c>
      <c r="G1057" t="b">
        <f>ISNUMBER(SEARCH("Esso", A1057))</f>
        <v>0</v>
      </c>
      <c r="H1057" t="b">
        <f>ISNUMBER(SEARCH("Caltex", A1057))</f>
        <v>0</v>
      </c>
    </row>
    <row r="1058" spans="1:8" x14ac:dyDescent="0.25">
      <c r="A1058" t="s">
        <v>3376</v>
      </c>
      <c r="B1058">
        <v>13.109552799999999</v>
      </c>
      <c r="C1058">
        <v>99.958341099999998</v>
      </c>
      <c r="D1058" t="b">
        <f>ISNUMBER(SEARCH("PT",A1058))</f>
        <v>0</v>
      </c>
      <c r="E1058" t="b">
        <f>ISNUMBER(SEARCH("PTT", A1058))</f>
        <v>0</v>
      </c>
      <c r="F1058" t="b">
        <f>ISNUMBER(SEARCH("Shell", A1058))</f>
        <v>0</v>
      </c>
      <c r="G1058" t="b">
        <f>ISNUMBER(SEARCH("Esso", A1058))</f>
        <v>0</v>
      </c>
      <c r="H1058" t="b">
        <f>ISNUMBER(SEARCH("Caltex", A1058))</f>
        <v>0</v>
      </c>
    </row>
    <row r="1059" spans="1:8" x14ac:dyDescent="0.25">
      <c r="A1059" t="s">
        <v>3376</v>
      </c>
      <c r="B1059">
        <v>13.5071499</v>
      </c>
      <c r="C1059">
        <v>100.8267166</v>
      </c>
      <c r="D1059" t="b">
        <f>ISNUMBER(SEARCH("PT",A1059))</f>
        <v>0</v>
      </c>
      <c r="E1059" t="b">
        <f>ISNUMBER(SEARCH("PTT", A1059))</f>
        <v>0</v>
      </c>
      <c r="F1059" t="b">
        <f>ISNUMBER(SEARCH("Shell", A1059))</f>
        <v>0</v>
      </c>
      <c r="G1059" t="b">
        <f>ISNUMBER(SEARCH("Esso", A1059))</f>
        <v>0</v>
      </c>
      <c r="H1059" t="b">
        <f>ISNUMBER(SEARCH("Caltex", A1059))</f>
        <v>0</v>
      </c>
    </row>
    <row r="1060" spans="1:8" x14ac:dyDescent="0.25">
      <c r="A1060" t="s">
        <v>3376</v>
      </c>
      <c r="B1060">
        <v>8.3864927999999992</v>
      </c>
      <c r="C1060">
        <v>100.03002770000001</v>
      </c>
      <c r="D1060" t="b">
        <f>ISNUMBER(SEARCH("PT",A1060))</f>
        <v>0</v>
      </c>
      <c r="E1060" t="b">
        <f>ISNUMBER(SEARCH("PTT", A1060))</f>
        <v>0</v>
      </c>
      <c r="F1060" t="b">
        <f>ISNUMBER(SEARCH("Shell", A1060))</f>
        <v>0</v>
      </c>
      <c r="G1060" t="b">
        <f>ISNUMBER(SEARCH("Esso", A1060))</f>
        <v>0</v>
      </c>
      <c r="H1060" t="b">
        <f>ISNUMBER(SEARCH("Caltex", A1060))</f>
        <v>0</v>
      </c>
    </row>
    <row r="1061" spans="1:8" x14ac:dyDescent="0.25">
      <c r="A1061" t="s">
        <v>3376</v>
      </c>
      <c r="B1061">
        <v>13.5655044</v>
      </c>
      <c r="C1061">
        <v>100.2716716</v>
      </c>
      <c r="D1061" t="b">
        <f>ISNUMBER(SEARCH("PT",A1061))</f>
        <v>0</v>
      </c>
      <c r="E1061" t="b">
        <f>ISNUMBER(SEARCH("PTT", A1061))</f>
        <v>0</v>
      </c>
      <c r="F1061" t="b">
        <f>ISNUMBER(SEARCH("Shell", A1061))</f>
        <v>0</v>
      </c>
      <c r="G1061" t="b">
        <f>ISNUMBER(SEARCH("Esso", A1061))</f>
        <v>0</v>
      </c>
      <c r="H1061" t="b">
        <f>ISNUMBER(SEARCH("Caltex", A1061))</f>
        <v>0</v>
      </c>
    </row>
    <row r="1062" spans="1:8" x14ac:dyDescent="0.25">
      <c r="A1062" t="s">
        <v>3376</v>
      </c>
      <c r="B1062">
        <v>12.6795423</v>
      </c>
      <c r="C1062">
        <v>101.2849549</v>
      </c>
      <c r="D1062" t="b">
        <f>ISNUMBER(SEARCH("PT",A1062))</f>
        <v>0</v>
      </c>
      <c r="E1062" t="b">
        <f>ISNUMBER(SEARCH("PTT", A1062))</f>
        <v>0</v>
      </c>
      <c r="F1062" t="b">
        <f>ISNUMBER(SEARCH("Shell", A1062))</f>
        <v>0</v>
      </c>
      <c r="G1062" t="b">
        <f>ISNUMBER(SEARCH("Esso", A1062))</f>
        <v>0</v>
      </c>
      <c r="H1062" t="b">
        <f>ISNUMBER(SEARCH("Caltex", A1062))</f>
        <v>0</v>
      </c>
    </row>
    <row r="1063" spans="1:8" x14ac:dyDescent="0.25">
      <c r="A1063" t="s">
        <v>3376</v>
      </c>
      <c r="B1063">
        <v>12.388401399999999</v>
      </c>
      <c r="C1063">
        <v>99.991882000000004</v>
      </c>
      <c r="D1063" t="b">
        <f>ISNUMBER(SEARCH("PT",A1063))</f>
        <v>0</v>
      </c>
      <c r="E1063" t="b">
        <f>ISNUMBER(SEARCH("PTT", A1063))</f>
        <v>0</v>
      </c>
      <c r="F1063" t="b">
        <f>ISNUMBER(SEARCH("Shell", A1063))</f>
        <v>0</v>
      </c>
      <c r="G1063" t="b">
        <f>ISNUMBER(SEARCH("Esso", A1063))</f>
        <v>0</v>
      </c>
      <c r="H1063" t="b">
        <f>ISNUMBER(SEARCH("Caltex", A1063))</f>
        <v>0</v>
      </c>
    </row>
    <row r="1064" spans="1:8" x14ac:dyDescent="0.25">
      <c r="A1064" t="s">
        <v>3376</v>
      </c>
      <c r="B1064">
        <v>11.4796668</v>
      </c>
      <c r="C1064">
        <v>99.598780500000004</v>
      </c>
      <c r="D1064" t="b">
        <f>ISNUMBER(SEARCH("PT",A1064))</f>
        <v>0</v>
      </c>
      <c r="E1064" t="b">
        <f>ISNUMBER(SEARCH("PTT", A1064))</f>
        <v>0</v>
      </c>
      <c r="F1064" t="b">
        <f>ISNUMBER(SEARCH("Shell", A1064))</f>
        <v>0</v>
      </c>
      <c r="G1064" t="b">
        <f>ISNUMBER(SEARCH("Esso", A1064))</f>
        <v>0</v>
      </c>
      <c r="H1064" t="b">
        <f>ISNUMBER(SEARCH("Caltex", A1064))</f>
        <v>0</v>
      </c>
    </row>
    <row r="1065" spans="1:8" x14ac:dyDescent="0.25">
      <c r="A1065" t="s">
        <v>3376</v>
      </c>
      <c r="B1065">
        <v>14.562059</v>
      </c>
      <c r="C1065">
        <v>103.08689200000001</v>
      </c>
      <c r="D1065" t="b">
        <f>ISNUMBER(SEARCH("PT",A1065))</f>
        <v>0</v>
      </c>
      <c r="E1065" t="b">
        <f>ISNUMBER(SEARCH("PTT", A1065))</f>
        <v>0</v>
      </c>
      <c r="F1065" t="b">
        <f>ISNUMBER(SEARCH("Shell", A1065))</f>
        <v>0</v>
      </c>
      <c r="G1065" t="b">
        <f>ISNUMBER(SEARCH("Esso", A1065))</f>
        <v>0</v>
      </c>
      <c r="H1065" t="b">
        <f>ISNUMBER(SEARCH("Caltex", A1065))</f>
        <v>0</v>
      </c>
    </row>
    <row r="1066" spans="1:8" x14ac:dyDescent="0.25">
      <c r="A1066" t="s">
        <v>3376</v>
      </c>
      <c r="B1066">
        <v>13.406366800000001</v>
      </c>
      <c r="C1066">
        <v>100.01560449999999</v>
      </c>
      <c r="D1066" t="b">
        <f>ISNUMBER(SEARCH("PT",A1066))</f>
        <v>0</v>
      </c>
      <c r="E1066" t="b">
        <f>ISNUMBER(SEARCH("PTT", A1066))</f>
        <v>0</v>
      </c>
      <c r="F1066" t="b">
        <f>ISNUMBER(SEARCH("Shell", A1066))</f>
        <v>0</v>
      </c>
      <c r="G1066" t="b">
        <f>ISNUMBER(SEARCH("Esso", A1066))</f>
        <v>0</v>
      </c>
      <c r="H1066" t="b">
        <f>ISNUMBER(SEARCH("Caltex", A1066))</f>
        <v>0</v>
      </c>
    </row>
    <row r="1067" spans="1:8" x14ac:dyDescent="0.25">
      <c r="A1067" t="s">
        <v>3376</v>
      </c>
      <c r="B1067">
        <v>6.6403062000000004</v>
      </c>
      <c r="C1067">
        <v>100.42509200000001</v>
      </c>
      <c r="D1067" t="b">
        <f>ISNUMBER(SEARCH("PT",A1067))</f>
        <v>0</v>
      </c>
      <c r="E1067" t="b">
        <f>ISNUMBER(SEARCH("PTT", A1067))</f>
        <v>0</v>
      </c>
      <c r="F1067" t="b">
        <f>ISNUMBER(SEARCH("Shell", A1067))</f>
        <v>0</v>
      </c>
      <c r="G1067" t="b">
        <f>ISNUMBER(SEARCH("Esso", A1067))</f>
        <v>0</v>
      </c>
      <c r="H1067" t="b">
        <f>ISNUMBER(SEARCH("Caltex", A1067))</f>
        <v>0</v>
      </c>
    </row>
    <row r="1068" spans="1:8" x14ac:dyDescent="0.25">
      <c r="A1068" t="s">
        <v>3376</v>
      </c>
      <c r="B1068">
        <v>9.7577399000000007</v>
      </c>
      <c r="C1068">
        <v>99.058067600000001</v>
      </c>
      <c r="D1068" t="b">
        <f>ISNUMBER(SEARCH("PT",A1068))</f>
        <v>0</v>
      </c>
      <c r="E1068" t="b">
        <f>ISNUMBER(SEARCH("PTT", A1068))</f>
        <v>0</v>
      </c>
      <c r="F1068" t="b">
        <f>ISNUMBER(SEARCH("Shell", A1068))</f>
        <v>0</v>
      </c>
      <c r="G1068" t="b">
        <f>ISNUMBER(SEARCH("Esso", A1068))</f>
        <v>0</v>
      </c>
      <c r="H1068" t="b">
        <f>ISNUMBER(SEARCH("Caltex", A1068))</f>
        <v>0</v>
      </c>
    </row>
    <row r="1069" spans="1:8" x14ac:dyDescent="0.25">
      <c r="A1069" t="s">
        <v>3376</v>
      </c>
      <c r="B1069">
        <v>12.782339500000001</v>
      </c>
      <c r="C1069">
        <v>101.68964130000001</v>
      </c>
      <c r="D1069" t="b">
        <f>ISNUMBER(SEARCH("PT",A1069))</f>
        <v>0</v>
      </c>
      <c r="E1069" t="b">
        <f>ISNUMBER(SEARCH("PTT", A1069))</f>
        <v>0</v>
      </c>
      <c r="F1069" t="b">
        <f>ISNUMBER(SEARCH("Shell", A1069))</f>
        <v>0</v>
      </c>
      <c r="G1069" t="b">
        <f>ISNUMBER(SEARCH("Esso", A1069))</f>
        <v>0</v>
      </c>
      <c r="H1069" t="b">
        <f>ISNUMBER(SEARCH("Caltex", A1069))</f>
        <v>0</v>
      </c>
    </row>
    <row r="1070" spans="1:8" x14ac:dyDescent="0.25">
      <c r="A1070" t="s">
        <v>3376</v>
      </c>
      <c r="B1070">
        <v>12.996282600000001</v>
      </c>
      <c r="C1070">
        <v>100.9361289</v>
      </c>
      <c r="D1070" t="b">
        <f>ISNUMBER(SEARCH("PT",A1070))</f>
        <v>0</v>
      </c>
      <c r="E1070" t="b">
        <f>ISNUMBER(SEARCH("PTT", A1070))</f>
        <v>0</v>
      </c>
      <c r="F1070" t="b">
        <f>ISNUMBER(SEARCH("Shell", A1070))</f>
        <v>0</v>
      </c>
      <c r="G1070" t="b">
        <f>ISNUMBER(SEARCH("Esso", A1070))</f>
        <v>0</v>
      </c>
      <c r="H1070" t="b">
        <f>ISNUMBER(SEARCH("Caltex", A1070))</f>
        <v>0</v>
      </c>
    </row>
    <row r="1071" spans="1:8" x14ac:dyDescent="0.25">
      <c r="A1071" t="s">
        <v>3376</v>
      </c>
      <c r="B1071">
        <v>12.871796700000001</v>
      </c>
      <c r="C1071">
        <v>100.90180530000001</v>
      </c>
      <c r="D1071" t="b">
        <f>ISNUMBER(SEARCH("PT",A1071))</f>
        <v>0</v>
      </c>
      <c r="E1071" t="b">
        <f>ISNUMBER(SEARCH("PTT", A1071))</f>
        <v>0</v>
      </c>
      <c r="F1071" t="b">
        <f>ISNUMBER(SEARCH("Shell", A1071))</f>
        <v>0</v>
      </c>
      <c r="G1071" t="b">
        <f>ISNUMBER(SEARCH("Esso", A1071))</f>
        <v>0</v>
      </c>
      <c r="H1071" t="b">
        <f>ISNUMBER(SEARCH("Caltex", A1071))</f>
        <v>0</v>
      </c>
    </row>
    <row r="1072" spans="1:8" x14ac:dyDescent="0.25">
      <c r="A1072" t="s">
        <v>3376</v>
      </c>
      <c r="B1072">
        <v>9.7575594999999993</v>
      </c>
      <c r="C1072">
        <v>99.058245600000006</v>
      </c>
      <c r="D1072" t="b">
        <f>ISNUMBER(SEARCH("PT",A1072))</f>
        <v>0</v>
      </c>
      <c r="E1072" t="b">
        <f>ISNUMBER(SEARCH("PTT", A1072))</f>
        <v>0</v>
      </c>
      <c r="F1072" t="b">
        <f>ISNUMBER(SEARCH("Shell", A1072))</f>
        <v>0</v>
      </c>
      <c r="G1072" t="b">
        <f>ISNUMBER(SEARCH("Esso", A1072))</f>
        <v>0</v>
      </c>
      <c r="H1072" t="b">
        <f>ISNUMBER(SEARCH("Caltex", A1072))</f>
        <v>0</v>
      </c>
    </row>
    <row r="1073" spans="1:8" x14ac:dyDescent="0.25">
      <c r="A1073" t="s">
        <v>3376</v>
      </c>
      <c r="B1073">
        <v>12.613111</v>
      </c>
      <c r="C1073">
        <v>102.11788300000001</v>
      </c>
      <c r="D1073" t="b">
        <f>ISNUMBER(SEARCH("PT",A1073))</f>
        <v>0</v>
      </c>
      <c r="E1073" t="b">
        <f>ISNUMBER(SEARCH("PTT", A1073))</f>
        <v>0</v>
      </c>
      <c r="F1073" t="b">
        <f>ISNUMBER(SEARCH("Shell", A1073))</f>
        <v>0</v>
      </c>
      <c r="G1073" t="b">
        <f>ISNUMBER(SEARCH("Esso", A1073))</f>
        <v>0</v>
      </c>
      <c r="H1073" t="b">
        <f>ISNUMBER(SEARCH("Caltex", A1073))</f>
        <v>0</v>
      </c>
    </row>
    <row r="1074" spans="1:8" x14ac:dyDescent="0.25">
      <c r="A1074" t="s">
        <v>3376</v>
      </c>
      <c r="B1074">
        <v>13.0936412</v>
      </c>
      <c r="C1074">
        <v>100.9158276</v>
      </c>
      <c r="D1074" t="b">
        <f>ISNUMBER(SEARCH("PT",A1074))</f>
        <v>0</v>
      </c>
      <c r="E1074" t="b">
        <f>ISNUMBER(SEARCH("PTT", A1074))</f>
        <v>0</v>
      </c>
      <c r="F1074" t="b">
        <f>ISNUMBER(SEARCH("Shell", A1074))</f>
        <v>0</v>
      </c>
      <c r="G1074" t="b">
        <f>ISNUMBER(SEARCH("Esso", A1074))</f>
        <v>0</v>
      </c>
      <c r="H1074" t="b">
        <f>ISNUMBER(SEARCH("Caltex", A1074))</f>
        <v>0</v>
      </c>
    </row>
    <row r="1075" spans="1:8" x14ac:dyDescent="0.25">
      <c r="A1075" t="s">
        <v>3376</v>
      </c>
      <c r="B1075">
        <v>12.9603459</v>
      </c>
      <c r="C1075">
        <v>100.9090322</v>
      </c>
      <c r="D1075" t="b">
        <f>ISNUMBER(SEARCH("PT",A1075))</f>
        <v>0</v>
      </c>
      <c r="E1075" t="b">
        <f>ISNUMBER(SEARCH("PTT", A1075))</f>
        <v>0</v>
      </c>
      <c r="F1075" t="b">
        <f>ISNUMBER(SEARCH("Shell", A1075))</f>
        <v>0</v>
      </c>
      <c r="G1075" t="b">
        <f>ISNUMBER(SEARCH("Esso", A1075))</f>
        <v>0</v>
      </c>
      <c r="H1075" t="b">
        <f>ISNUMBER(SEARCH("Caltex", A1075))</f>
        <v>0</v>
      </c>
    </row>
    <row r="1076" spans="1:8" x14ac:dyDescent="0.25">
      <c r="A1076" t="s">
        <v>3376</v>
      </c>
      <c r="B1076">
        <v>12.8735807</v>
      </c>
      <c r="C1076">
        <v>100.9020441</v>
      </c>
      <c r="D1076" t="b">
        <f>ISNUMBER(SEARCH("PT",A1076))</f>
        <v>0</v>
      </c>
      <c r="E1076" t="b">
        <f>ISNUMBER(SEARCH("PTT", A1076))</f>
        <v>0</v>
      </c>
      <c r="F1076" t="b">
        <f>ISNUMBER(SEARCH("Shell", A1076))</f>
        <v>0</v>
      </c>
      <c r="G1076" t="b">
        <f>ISNUMBER(SEARCH("Esso", A1076))</f>
        <v>0</v>
      </c>
      <c r="H1076" t="b">
        <f>ISNUMBER(SEARCH("Caltex", A1076))</f>
        <v>0</v>
      </c>
    </row>
    <row r="1077" spans="1:8" x14ac:dyDescent="0.25">
      <c r="A1077" t="s">
        <v>3376</v>
      </c>
      <c r="B1077">
        <v>11.249108</v>
      </c>
      <c r="C1077">
        <v>99.439437999999996</v>
      </c>
      <c r="D1077" t="b">
        <f>ISNUMBER(SEARCH("PT",A1077))</f>
        <v>0</v>
      </c>
      <c r="E1077" t="b">
        <f>ISNUMBER(SEARCH("PTT", A1077))</f>
        <v>0</v>
      </c>
      <c r="F1077" t="b">
        <f>ISNUMBER(SEARCH("Shell", A1077))</f>
        <v>0</v>
      </c>
      <c r="G1077" t="b">
        <f>ISNUMBER(SEARCH("Esso", A1077))</f>
        <v>0</v>
      </c>
      <c r="H1077" t="b">
        <f>ISNUMBER(SEARCH("Caltex", A1077))</f>
        <v>0</v>
      </c>
    </row>
    <row r="1078" spans="1:8" x14ac:dyDescent="0.25">
      <c r="A1078" t="s">
        <v>3376</v>
      </c>
      <c r="B1078">
        <v>11.249108</v>
      </c>
      <c r="C1078">
        <v>99.439437999999996</v>
      </c>
      <c r="D1078" t="b">
        <f>ISNUMBER(SEARCH("PT",A1078))</f>
        <v>0</v>
      </c>
      <c r="E1078" t="b">
        <f>ISNUMBER(SEARCH("PTT", A1078))</f>
        <v>0</v>
      </c>
      <c r="F1078" t="b">
        <f>ISNUMBER(SEARCH("Shell", A1078))</f>
        <v>0</v>
      </c>
      <c r="G1078" t="b">
        <f>ISNUMBER(SEARCH("Esso", A1078))</f>
        <v>0</v>
      </c>
      <c r="H1078" t="b">
        <f>ISNUMBER(SEARCH("Caltex", A1078))</f>
        <v>0</v>
      </c>
    </row>
    <row r="1079" spans="1:8" x14ac:dyDescent="0.25">
      <c r="A1079" t="s">
        <v>3376</v>
      </c>
      <c r="B1079">
        <v>14.494403200000001</v>
      </c>
      <c r="C1079">
        <v>105.0158972</v>
      </c>
      <c r="D1079" t="b">
        <f>ISNUMBER(SEARCH("PT",A1079))</f>
        <v>0</v>
      </c>
      <c r="E1079" t="b">
        <f>ISNUMBER(SEARCH("PTT", A1079))</f>
        <v>0</v>
      </c>
      <c r="F1079" t="b">
        <f>ISNUMBER(SEARCH("Shell", A1079))</f>
        <v>0</v>
      </c>
      <c r="G1079" t="b">
        <f>ISNUMBER(SEARCH("Esso", A1079))</f>
        <v>0</v>
      </c>
      <c r="H1079" t="b">
        <f>ISNUMBER(SEARCH("Caltex", A1079))</f>
        <v>0</v>
      </c>
    </row>
    <row r="1080" spans="1:8" x14ac:dyDescent="0.25">
      <c r="A1080" t="s">
        <v>3376</v>
      </c>
      <c r="B1080">
        <v>13.542074</v>
      </c>
      <c r="C1080">
        <v>100.9615038</v>
      </c>
      <c r="D1080" t="b">
        <f>ISNUMBER(SEARCH("PT",A1080))</f>
        <v>0</v>
      </c>
      <c r="E1080" t="b">
        <f>ISNUMBER(SEARCH("PTT", A1080))</f>
        <v>0</v>
      </c>
      <c r="F1080" t="b">
        <f>ISNUMBER(SEARCH("Shell", A1080))</f>
        <v>0</v>
      </c>
      <c r="G1080" t="b">
        <f>ISNUMBER(SEARCH("Esso", A1080))</f>
        <v>0</v>
      </c>
      <c r="H1080" t="b">
        <f>ISNUMBER(SEARCH("Caltex", A1080))</f>
        <v>0</v>
      </c>
    </row>
    <row r="1081" spans="1:8" x14ac:dyDescent="0.25">
      <c r="A1081" t="s">
        <v>3376</v>
      </c>
      <c r="B1081">
        <v>8.9554378999999997</v>
      </c>
      <c r="C1081">
        <v>99.869289699999996</v>
      </c>
      <c r="D1081" t="b">
        <f>ISNUMBER(SEARCH("PT",A1081))</f>
        <v>0</v>
      </c>
      <c r="E1081" t="b">
        <f>ISNUMBER(SEARCH("PTT", A1081))</f>
        <v>0</v>
      </c>
      <c r="F1081" t="b">
        <f>ISNUMBER(SEARCH("Shell", A1081))</f>
        <v>0</v>
      </c>
      <c r="G1081" t="b">
        <f>ISNUMBER(SEARCH("Esso", A1081))</f>
        <v>0</v>
      </c>
      <c r="H1081" t="b">
        <f>ISNUMBER(SEARCH("Caltex", A1081))</f>
        <v>0</v>
      </c>
    </row>
    <row r="1082" spans="1:8" x14ac:dyDescent="0.25">
      <c r="A1082" t="s">
        <v>3376</v>
      </c>
      <c r="B1082">
        <v>11.5063263</v>
      </c>
      <c r="C1082">
        <v>99.615871799999994</v>
      </c>
      <c r="D1082" t="b">
        <f>ISNUMBER(SEARCH("PT",A1082))</f>
        <v>0</v>
      </c>
      <c r="E1082" t="b">
        <f>ISNUMBER(SEARCH("PTT", A1082))</f>
        <v>0</v>
      </c>
      <c r="F1082" t="b">
        <f>ISNUMBER(SEARCH("Shell", A1082))</f>
        <v>0</v>
      </c>
      <c r="G1082" t="b">
        <f>ISNUMBER(SEARCH("Esso", A1082))</f>
        <v>0</v>
      </c>
      <c r="H1082" t="b">
        <f>ISNUMBER(SEARCH("Caltex", A1082))</f>
        <v>0</v>
      </c>
    </row>
    <row r="1083" spans="1:8" x14ac:dyDescent="0.25">
      <c r="A1083" t="s">
        <v>3376</v>
      </c>
      <c r="B1083">
        <v>13.0105398</v>
      </c>
      <c r="C1083">
        <v>100.01874189999999</v>
      </c>
      <c r="D1083" t="b">
        <f>ISNUMBER(SEARCH("PT",A1083))</f>
        <v>0</v>
      </c>
      <c r="E1083" t="b">
        <f>ISNUMBER(SEARCH("PTT", A1083))</f>
        <v>0</v>
      </c>
      <c r="F1083" t="b">
        <f>ISNUMBER(SEARCH("Shell", A1083))</f>
        <v>0</v>
      </c>
      <c r="G1083" t="b">
        <f>ISNUMBER(SEARCH("Esso", A1083))</f>
        <v>0</v>
      </c>
      <c r="H1083" t="b">
        <f>ISNUMBER(SEARCH("Caltex", A1083))</f>
        <v>0</v>
      </c>
    </row>
    <row r="1084" spans="1:8" x14ac:dyDescent="0.25">
      <c r="A1084" t="s">
        <v>3376</v>
      </c>
      <c r="B1084">
        <v>9.1172798999999998</v>
      </c>
      <c r="C1084">
        <v>99.366499200000007</v>
      </c>
      <c r="D1084" t="b">
        <f>ISNUMBER(SEARCH("PT",A1084))</f>
        <v>0</v>
      </c>
      <c r="E1084" t="b">
        <f>ISNUMBER(SEARCH("PTT", A1084))</f>
        <v>0</v>
      </c>
      <c r="F1084" t="b">
        <f>ISNUMBER(SEARCH("Shell", A1084))</f>
        <v>0</v>
      </c>
      <c r="G1084" t="b">
        <f>ISNUMBER(SEARCH("Esso", A1084))</f>
        <v>0</v>
      </c>
      <c r="H1084" t="b">
        <f>ISNUMBER(SEARCH("Caltex", A1084))</f>
        <v>0</v>
      </c>
    </row>
    <row r="1085" spans="1:8" x14ac:dyDescent="0.25">
      <c r="A1085" t="s">
        <v>3376</v>
      </c>
      <c r="B1085">
        <v>13.020436699999999</v>
      </c>
      <c r="C1085">
        <v>100.9424301</v>
      </c>
      <c r="D1085" t="b">
        <f>ISNUMBER(SEARCH("PT",A1085))</f>
        <v>0</v>
      </c>
      <c r="E1085" t="b">
        <f>ISNUMBER(SEARCH("PTT", A1085))</f>
        <v>0</v>
      </c>
      <c r="F1085" t="b">
        <f>ISNUMBER(SEARCH("Shell", A1085))</f>
        <v>0</v>
      </c>
      <c r="G1085" t="b">
        <f>ISNUMBER(SEARCH("Esso", A1085))</f>
        <v>0</v>
      </c>
      <c r="H1085" t="b">
        <f>ISNUMBER(SEARCH("Caltex", A1085))</f>
        <v>0</v>
      </c>
    </row>
    <row r="1086" spans="1:8" x14ac:dyDescent="0.25">
      <c r="A1086" t="s">
        <v>3376</v>
      </c>
      <c r="B1086">
        <v>12.4797575</v>
      </c>
      <c r="C1086">
        <v>102.0697298</v>
      </c>
      <c r="D1086" t="b">
        <f>ISNUMBER(SEARCH("PT",A1086))</f>
        <v>0</v>
      </c>
      <c r="E1086" t="b">
        <f>ISNUMBER(SEARCH("PTT", A1086))</f>
        <v>0</v>
      </c>
      <c r="F1086" t="b">
        <f>ISNUMBER(SEARCH("Shell", A1086))</f>
        <v>0</v>
      </c>
      <c r="G1086" t="b">
        <f>ISNUMBER(SEARCH("Esso", A1086))</f>
        <v>0</v>
      </c>
      <c r="H1086" t="b">
        <f>ISNUMBER(SEARCH("Caltex", A1086))</f>
        <v>0</v>
      </c>
    </row>
    <row r="1087" spans="1:8" x14ac:dyDescent="0.25">
      <c r="A1087" t="s">
        <v>3376</v>
      </c>
      <c r="B1087">
        <v>7.7652812000000004</v>
      </c>
      <c r="C1087">
        <v>99.229774300000003</v>
      </c>
      <c r="D1087" t="b">
        <f>ISNUMBER(SEARCH("PT",A1087))</f>
        <v>0</v>
      </c>
      <c r="E1087" t="b">
        <f>ISNUMBER(SEARCH("PTT", A1087))</f>
        <v>0</v>
      </c>
      <c r="F1087" t="b">
        <f>ISNUMBER(SEARCH("Shell", A1087))</f>
        <v>0</v>
      </c>
      <c r="G1087" t="b">
        <f>ISNUMBER(SEARCH("Esso", A1087))</f>
        <v>0</v>
      </c>
      <c r="H1087" t="b">
        <f>ISNUMBER(SEARCH("Caltex", A1087))</f>
        <v>0</v>
      </c>
    </row>
    <row r="1088" spans="1:8" x14ac:dyDescent="0.25">
      <c r="A1088" t="s">
        <v>3376</v>
      </c>
      <c r="B1088">
        <v>12.671086900000001</v>
      </c>
      <c r="C1088">
        <v>101.2760909</v>
      </c>
      <c r="D1088" t="b">
        <f>ISNUMBER(SEARCH("PT",A1088))</f>
        <v>0</v>
      </c>
      <c r="E1088" t="b">
        <f>ISNUMBER(SEARCH("PTT", A1088))</f>
        <v>0</v>
      </c>
      <c r="F1088" t="b">
        <f>ISNUMBER(SEARCH("Shell", A1088))</f>
        <v>0</v>
      </c>
      <c r="G1088" t="b">
        <f>ISNUMBER(SEARCH("Esso", A1088))</f>
        <v>0</v>
      </c>
      <c r="H1088" t="b">
        <f>ISNUMBER(SEARCH("Caltex", A1088))</f>
        <v>0</v>
      </c>
    </row>
    <row r="1089" spans="1:8" x14ac:dyDescent="0.25">
      <c r="A1089" t="s">
        <v>3376</v>
      </c>
      <c r="B1089">
        <v>12.5509808</v>
      </c>
      <c r="C1089">
        <v>99.954518399999998</v>
      </c>
      <c r="D1089" t="b">
        <f>ISNUMBER(SEARCH("PT",A1089))</f>
        <v>0</v>
      </c>
      <c r="E1089" t="b">
        <f>ISNUMBER(SEARCH("PTT", A1089))</f>
        <v>0</v>
      </c>
      <c r="F1089" t="b">
        <f>ISNUMBER(SEARCH("Shell", A1089))</f>
        <v>0</v>
      </c>
      <c r="G1089" t="b">
        <f>ISNUMBER(SEARCH("Esso", A1089))</f>
        <v>0</v>
      </c>
      <c r="H1089" t="b">
        <f>ISNUMBER(SEARCH("Caltex", A1089))</f>
        <v>0</v>
      </c>
    </row>
    <row r="1090" spans="1:8" x14ac:dyDescent="0.25">
      <c r="A1090" t="s">
        <v>3376</v>
      </c>
      <c r="B1090">
        <v>9.9518249999999995</v>
      </c>
      <c r="C1090">
        <v>99.068102100000004</v>
      </c>
      <c r="D1090" t="b">
        <f>ISNUMBER(SEARCH("PT",A1090))</f>
        <v>0</v>
      </c>
      <c r="E1090" t="b">
        <f>ISNUMBER(SEARCH("PTT", A1090))</f>
        <v>0</v>
      </c>
      <c r="F1090" t="b">
        <f>ISNUMBER(SEARCH("Shell", A1090))</f>
        <v>0</v>
      </c>
      <c r="G1090" t="b">
        <f>ISNUMBER(SEARCH("Esso", A1090))</f>
        <v>0</v>
      </c>
      <c r="H1090" t="b">
        <f>ISNUMBER(SEARCH("Caltex", A1090))</f>
        <v>0</v>
      </c>
    </row>
    <row r="1091" spans="1:8" x14ac:dyDescent="0.25">
      <c r="A1091" t="s">
        <v>3376</v>
      </c>
      <c r="B1091">
        <v>7.1021539999999996</v>
      </c>
      <c r="C1091">
        <v>100.472134</v>
      </c>
      <c r="D1091" t="b">
        <f>ISNUMBER(SEARCH("PT",A1091))</f>
        <v>0</v>
      </c>
      <c r="E1091" t="b">
        <f>ISNUMBER(SEARCH("PTT", A1091))</f>
        <v>0</v>
      </c>
      <c r="F1091" t="b">
        <f>ISNUMBER(SEARCH("Shell", A1091))</f>
        <v>0</v>
      </c>
      <c r="G1091" t="b">
        <f>ISNUMBER(SEARCH("Esso", A1091))</f>
        <v>0</v>
      </c>
      <c r="H1091" t="b">
        <f>ISNUMBER(SEARCH("Caltex", A1091))</f>
        <v>0</v>
      </c>
    </row>
    <row r="1092" spans="1:8" x14ac:dyDescent="0.25">
      <c r="A1092" t="s">
        <v>3376</v>
      </c>
      <c r="B1092">
        <v>12.8146369</v>
      </c>
      <c r="C1092">
        <v>99.941208900000007</v>
      </c>
      <c r="D1092" t="b">
        <f>ISNUMBER(SEARCH("PT",A1092))</f>
        <v>0</v>
      </c>
      <c r="E1092" t="b">
        <f>ISNUMBER(SEARCH("PTT", A1092))</f>
        <v>0</v>
      </c>
      <c r="F1092" t="b">
        <f>ISNUMBER(SEARCH("Shell", A1092))</f>
        <v>0</v>
      </c>
      <c r="G1092" t="b">
        <f>ISNUMBER(SEARCH("Esso", A1092))</f>
        <v>0</v>
      </c>
      <c r="H1092" t="b">
        <f>ISNUMBER(SEARCH("Caltex", A1092))</f>
        <v>0</v>
      </c>
    </row>
    <row r="1093" spans="1:8" x14ac:dyDescent="0.25">
      <c r="A1093" t="s">
        <v>3376</v>
      </c>
      <c r="B1093">
        <v>6.9412877999999996</v>
      </c>
      <c r="C1093">
        <v>100.6948761</v>
      </c>
      <c r="D1093" t="b">
        <f>ISNUMBER(SEARCH("PT",A1093))</f>
        <v>0</v>
      </c>
      <c r="E1093" t="b">
        <f>ISNUMBER(SEARCH("PTT", A1093))</f>
        <v>0</v>
      </c>
      <c r="F1093" t="b">
        <f>ISNUMBER(SEARCH("Shell", A1093))</f>
        <v>0</v>
      </c>
      <c r="G1093" t="b">
        <f>ISNUMBER(SEARCH("Esso", A1093))</f>
        <v>0</v>
      </c>
      <c r="H1093" t="b">
        <f>ISNUMBER(SEARCH("Caltex", A1093))</f>
        <v>0</v>
      </c>
    </row>
    <row r="1094" spans="1:8" x14ac:dyDescent="0.25">
      <c r="A1094" t="s">
        <v>3376</v>
      </c>
      <c r="B1094">
        <v>11.746212099999999</v>
      </c>
      <c r="C1094">
        <v>99.781994499999996</v>
      </c>
      <c r="D1094" t="b">
        <f>ISNUMBER(SEARCH("PT",A1094))</f>
        <v>0</v>
      </c>
      <c r="E1094" t="b">
        <f>ISNUMBER(SEARCH("PTT", A1094))</f>
        <v>0</v>
      </c>
      <c r="F1094" t="b">
        <f>ISNUMBER(SEARCH("Shell", A1094))</f>
        <v>0</v>
      </c>
      <c r="G1094" t="b">
        <f>ISNUMBER(SEARCH("Esso", A1094))</f>
        <v>0</v>
      </c>
      <c r="H1094" t="b">
        <f>ISNUMBER(SEARCH("Caltex", A1094))</f>
        <v>0</v>
      </c>
    </row>
    <row r="1095" spans="1:8" x14ac:dyDescent="0.25">
      <c r="A1095" t="s">
        <v>3376</v>
      </c>
      <c r="B1095">
        <v>11.746212099999999</v>
      </c>
      <c r="C1095">
        <v>99.781994499999996</v>
      </c>
      <c r="D1095" t="b">
        <f>ISNUMBER(SEARCH("PT",A1095))</f>
        <v>0</v>
      </c>
      <c r="E1095" t="b">
        <f>ISNUMBER(SEARCH("PTT", A1095))</f>
        <v>0</v>
      </c>
      <c r="F1095" t="b">
        <f>ISNUMBER(SEARCH("Shell", A1095))</f>
        <v>0</v>
      </c>
      <c r="G1095" t="b">
        <f>ISNUMBER(SEARCH("Esso", A1095))</f>
        <v>0</v>
      </c>
      <c r="H1095" t="b">
        <f>ISNUMBER(SEARCH("Caltex", A1095))</f>
        <v>0</v>
      </c>
    </row>
    <row r="1096" spans="1:8" x14ac:dyDescent="0.25">
      <c r="A1096" t="s">
        <v>3376</v>
      </c>
      <c r="B1096">
        <v>6.2752577</v>
      </c>
      <c r="C1096">
        <v>102.0228815</v>
      </c>
      <c r="D1096" t="b">
        <f>ISNUMBER(SEARCH("PT",A1096))</f>
        <v>0</v>
      </c>
      <c r="E1096" t="b">
        <f>ISNUMBER(SEARCH("PTT", A1096))</f>
        <v>0</v>
      </c>
      <c r="F1096" t="b">
        <f>ISNUMBER(SEARCH("Shell", A1096))</f>
        <v>0</v>
      </c>
      <c r="G1096" t="b">
        <f>ISNUMBER(SEARCH("Esso", A1096))</f>
        <v>0</v>
      </c>
      <c r="H1096" t="b">
        <f>ISNUMBER(SEARCH("Caltex", A1096))</f>
        <v>0</v>
      </c>
    </row>
    <row r="1097" spans="1:8" x14ac:dyDescent="0.25">
      <c r="A1097" t="s">
        <v>3376</v>
      </c>
      <c r="B1097">
        <v>18.374421699999999</v>
      </c>
      <c r="C1097">
        <v>103.632504</v>
      </c>
      <c r="D1097" t="b">
        <f>ISNUMBER(SEARCH("PT",A1097))</f>
        <v>0</v>
      </c>
      <c r="E1097" t="b">
        <f>ISNUMBER(SEARCH("PTT", A1097))</f>
        <v>0</v>
      </c>
      <c r="F1097" t="b">
        <f>ISNUMBER(SEARCH("Shell", A1097))</f>
        <v>0</v>
      </c>
      <c r="G1097" t="b">
        <f>ISNUMBER(SEARCH("Esso", A1097))</f>
        <v>0</v>
      </c>
      <c r="H1097" t="b">
        <f>ISNUMBER(SEARCH("Caltex", A1097))</f>
        <v>0</v>
      </c>
    </row>
    <row r="1098" spans="1:8" x14ac:dyDescent="0.25">
      <c r="A1098" t="s">
        <v>3376</v>
      </c>
      <c r="B1098">
        <v>5.7673731000000004</v>
      </c>
      <c r="C1098">
        <v>101.0734314</v>
      </c>
      <c r="D1098" t="b">
        <f>ISNUMBER(SEARCH("PT",A1098))</f>
        <v>0</v>
      </c>
      <c r="E1098" t="b">
        <f>ISNUMBER(SEARCH("PTT", A1098))</f>
        <v>0</v>
      </c>
      <c r="F1098" t="b">
        <f>ISNUMBER(SEARCH("Shell", A1098))</f>
        <v>0</v>
      </c>
      <c r="G1098" t="b">
        <f>ISNUMBER(SEARCH("Esso", A1098))</f>
        <v>0</v>
      </c>
      <c r="H1098" t="b">
        <f>ISNUMBER(SEARCH("Caltex", A1098))</f>
        <v>0</v>
      </c>
    </row>
    <row r="1099" spans="1:8" x14ac:dyDescent="0.25">
      <c r="A1099" t="s">
        <v>3376</v>
      </c>
      <c r="B1099">
        <v>13.514188900000001</v>
      </c>
      <c r="C1099">
        <v>100.3932039</v>
      </c>
      <c r="D1099" t="b">
        <f>ISNUMBER(SEARCH("PT",A1099))</f>
        <v>0</v>
      </c>
      <c r="E1099" t="b">
        <f>ISNUMBER(SEARCH("PTT", A1099))</f>
        <v>0</v>
      </c>
      <c r="F1099" t="b">
        <f>ISNUMBER(SEARCH("Shell", A1099))</f>
        <v>0</v>
      </c>
      <c r="G1099" t="b">
        <f>ISNUMBER(SEARCH("Esso", A1099))</f>
        <v>0</v>
      </c>
      <c r="H1099" t="b">
        <f>ISNUMBER(SEARCH("Caltex", A1099))</f>
        <v>0</v>
      </c>
    </row>
    <row r="1100" spans="1:8" x14ac:dyDescent="0.25">
      <c r="A1100" t="s">
        <v>3376</v>
      </c>
      <c r="B1100">
        <v>7.3002579000000001</v>
      </c>
      <c r="C1100">
        <v>100.4452756</v>
      </c>
      <c r="D1100" t="b">
        <f>ISNUMBER(SEARCH("PT",A1100))</f>
        <v>0</v>
      </c>
      <c r="E1100" t="b">
        <f>ISNUMBER(SEARCH("PTT", A1100))</f>
        <v>0</v>
      </c>
      <c r="F1100" t="b">
        <f>ISNUMBER(SEARCH("Shell", A1100))</f>
        <v>0</v>
      </c>
      <c r="G1100" t="b">
        <f>ISNUMBER(SEARCH("Esso", A1100))</f>
        <v>0</v>
      </c>
      <c r="H1100" t="b">
        <f>ISNUMBER(SEARCH("Caltex", A1100))</f>
        <v>0</v>
      </c>
    </row>
    <row r="1101" spans="1:8" x14ac:dyDescent="0.25">
      <c r="A1101" t="s">
        <v>3376</v>
      </c>
      <c r="B1101">
        <v>12.126636</v>
      </c>
      <c r="C1101">
        <v>99.852958400000006</v>
      </c>
      <c r="D1101" t="b">
        <f>ISNUMBER(SEARCH("PT",A1101))</f>
        <v>0</v>
      </c>
      <c r="E1101" t="b">
        <f>ISNUMBER(SEARCH("PTT", A1101))</f>
        <v>0</v>
      </c>
      <c r="F1101" t="b">
        <f>ISNUMBER(SEARCH("Shell", A1101))</f>
        <v>0</v>
      </c>
      <c r="G1101" t="b">
        <f>ISNUMBER(SEARCH("Esso", A1101))</f>
        <v>0</v>
      </c>
      <c r="H1101" t="b">
        <f>ISNUMBER(SEARCH("Caltex", A1101))</f>
        <v>0</v>
      </c>
    </row>
    <row r="1102" spans="1:8" x14ac:dyDescent="0.25">
      <c r="A1102" t="s">
        <v>3376</v>
      </c>
      <c r="B1102">
        <v>12.126636</v>
      </c>
      <c r="C1102">
        <v>99.852958400000006</v>
      </c>
      <c r="D1102" t="b">
        <f>ISNUMBER(SEARCH("PT",A1102))</f>
        <v>0</v>
      </c>
      <c r="E1102" t="b">
        <f>ISNUMBER(SEARCH("PTT", A1102))</f>
        <v>0</v>
      </c>
      <c r="F1102" t="b">
        <f>ISNUMBER(SEARCH("Shell", A1102))</f>
        <v>0</v>
      </c>
      <c r="G1102" t="b">
        <f>ISNUMBER(SEARCH("Esso", A1102))</f>
        <v>0</v>
      </c>
      <c r="H1102" t="b">
        <f>ISNUMBER(SEARCH("Caltex", A1102))</f>
        <v>0</v>
      </c>
    </row>
    <row r="1103" spans="1:8" x14ac:dyDescent="0.25">
      <c r="A1103" t="s">
        <v>3376</v>
      </c>
      <c r="B1103">
        <v>13.510412199999999</v>
      </c>
      <c r="C1103">
        <v>100.8111119</v>
      </c>
      <c r="D1103" t="b">
        <f>ISNUMBER(SEARCH("PT",A1103))</f>
        <v>0</v>
      </c>
      <c r="E1103" t="b">
        <f>ISNUMBER(SEARCH("PTT", A1103))</f>
        <v>0</v>
      </c>
      <c r="F1103" t="b">
        <f>ISNUMBER(SEARCH("Shell", A1103))</f>
        <v>0</v>
      </c>
      <c r="G1103" t="b">
        <f>ISNUMBER(SEARCH("Esso", A1103))</f>
        <v>0</v>
      </c>
      <c r="H1103" t="b">
        <f>ISNUMBER(SEARCH("Caltex", A1103))</f>
        <v>0</v>
      </c>
    </row>
    <row r="1104" spans="1:8" x14ac:dyDescent="0.25">
      <c r="A1104" t="s">
        <v>3376</v>
      </c>
      <c r="B1104">
        <v>13.510142</v>
      </c>
      <c r="C1104">
        <v>100.81136960000001</v>
      </c>
      <c r="D1104" t="b">
        <f>ISNUMBER(SEARCH("PT",A1104))</f>
        <v>0</v>
      </c>
      <c r="E1104" t="b">
        <f>ISNUMBER(SEARCH("PTT", A1104))</f>
        <v>0</v>
      </c>
      <c r="F1104" t="b">
        <f>ISNUMBER(SEARCH("Shell", A1104))</f>
        <v>0</v>
      </c>
      <c r="G1104" t="b">
        <f>ISNUMBER(SEARCH("Esso", A1104))</f>
        <v>0</v>
      </c>
      <c r="H1104" t="b">
        <f>ISNUMBER(SEARCH("Caltex", A1104))</f>
        <v>0</v>
      </c>
    </row>
    <row r="1105" spans="1:8" x14ac:dyDescent="0.25">
      <c r="A1105" t="s">
        <v>3376</v>
      </c>
      <c r="B1105">
        <v>17.834758799999999</v>
      </c>
      <c r="C1105">
        <v>102.7043249</v>
      </c>
      <c r="D1105" t="b">
        <f>ISNUMBER(SEARCH("PT",A1105))</f>
        <v>0</v>
      </c>
      <c r="E1105" t="b">
        <f>ISNUMBER(SEARCH("PTT", A1105))</f>
        <v>0</v>
      </c>
      <c r="F1105" t="b">
        <f>ISNUMBER(SEARCH("Shell", A1105))</f>
        <v>0</v>
      </c>
      <c r="G1105" t="b">
        <f>ISNUMBER(SEARCH("Esso", A1105))</f>
        <v>0</v>
      </c>
      <c r="H1105" t="b">
        <f>ISNUMBER(SEARCH("Caltex", A1105))</f>
        <v>0</v>
      </c>
    </row>
    <row r="1106" spans="1:8" x14ac:dyDescent="0.25">
      <c r="A1106" t="s">
        <v>3376</v>
      </c>
      <c r="B1106">
        <v>8.9927127000000002</v>
      </c>
      <c r="C1106">
        <v>99.890245300000004</v>
      </c>
      <c r="D1106" t="b">
        <f>ISNUMBER(SEARCH("PT",A1106))</f>
        <v>0</v>
      </c>
      <c r="E1106" t="b">
        <f>ISNUMBER(SEARCH("PTT", A1106))</f>
        <v>0</v>
      </c>
      <c r="F1106" t="b">
        <f>ISNUMBER(SEARCH("Shell", A1106))</f>
        <v>0</v>
      </c>
      <c r="G1106" t="b">
        <f>ISNUMBER(SEARCH("Esso", A1106))</f>
        <v>0</v>
      </c>
      <c r="H1106" t="b">
        <f>ISNUMBER(SEARCH("Caltex", A1106))</f>
        <v>0</v>
      </c>
    </row>
    <row r="1107" spans="1:8" x14ac:dyDescent="0.25">
      <c r="A1107" t="s">
        <v>3376</v>
      </c>
      <c r="B1107">
        <v>17.9575928</v>
      </c>
      <c r="C1107">
        <v>102.56227060000001</v>
      </c>
      <c r="D1107" t="b">
        <f>ISNUMBER(SEARCH("PT",A1107))</f>
        <v>0</v>
      </c>
      <c r="E1107" t="b">
        <f>ISNUMBER(SEARCH("PTT", A1107))</f>
        <v>0</v>
      </c>
      <c r="F1107" t="b">
        <f>ISNUMBER(SEARCH("Shell", A1107))</f>
        <v>0</v>
      </c>
      <c r="G1107" t="b">
        <f>ISNUMBER(SEARCH("Esso", A1107))</f>
        <v>0</v>
      </c>
      <c r="H1107" t="b">
        <f>ISNUMBER(SEARCH("Caltex", A1107))</f>
        <v>0</v>
      </c>
    </row>
    <row r="1108" spans="1:8" x14ac:dyDescent="0.25">
      <c r="A1108" t="s">
        <v>3376</v>
      </c>
      <c r="B1108">
        <v>13.4180285</v>
      </c>
      <c r="C1108">
        <v>99.974291800000003</v>
      </c>
      <c r="D1108" t="b">
        <f>ISNUMBER(SEARCH("PT",A1108))</f>
        <v>0</v>
      </c>
      <c r="E1108" t="b">
        <f>ISNUMBER(SEARCH("PTT", A1108))</f>
        <v>0</v>
      </c>
      <c r="F1108" t="b">
        <f>ISNUMBER(SEARCH("Shell", A1108))</f>
        <v>0</v>
      </c>
      <c r="G1108" t="b">
        <f>ISNUMBER(SEARCH("Esso", A1108))</f>
        <v>0</v>
      </c>
      <c r="H1108" t="b">
        <f>ISNUMBER(SEARCH("Caltex", A1108))</f>
        <v>0</v>
      </c>
    </row>
    <row r="1109" spans="1:8" x14ac:dyDescent="0.25">
      <c r="A1109" t="s">
        <v>3376</v>
      </c>
      <c r="B1109">
        <v>17.800675200000001</v>
      </c>
      <c r="C1109">
        <v>102.7612441</v>
      </c>
      <c r="D1109" t="b">
        <f>ISNUMBER(SEARCH("PT",A1109))</f>
        <v>0</v>
      </c>
      <c r="E1109" t="b">
        <f>ISNUMBER(SEARCH("PTT", A1109))</f>
        <v>0</v>
      </c>
      <c r="F1109" t="b">
        <f>ISNUMBER(SEARCH("Shell", A1109))</f>
        <v>0</v>
      </c>
      <c r="G1109" t="b">
        <f>ISNUMBER(SEARCH("Esso", A1109))</f>
        <v>0</v>
      </c>
      <c r="H1109" t="b">
        <f>ISNUMBER(SEARCH("Caltex", A1109))</f>
        <v>0</v>
      </c>
    </row>
    <row r="1110" spans="1:8" x14ac:dyDescent="0.25">
      <c r="A1110" t="s">
        <v>3376</v>
      </c>
      <c r="B1110">
        <v>12.231008900000001</v>
      </c>
      <c r="C1110">
        <v>102.5070575</v>
      </c>
      <c r="D1110" t="b">
        <f>ISNUMBER(SEARCH("PT",A1110))</f>
        <v>0</v>
      </c>
      <c r="E1110" t="b">
        <f>ISNUMBER(SEARCH("PTT", A1110))</f>
        <v>0</v>
      </c>
      <c r="F1110" t="b">
        <f>ISNUMBER(SEARCH("Shell", A1110))</f>
        <v>0</v>
      </c>
      <c r="G1110" t="b">
        <f>ISNUMBER(SEARCH("Esso", A1110))</f>
        <v>0</v>
      </c>
      <c r="H1110" t="b">
        <f>ISNUMBER(SEARCH("Caltex", A1110))</f>
        <v>0</v>
      </c>
    </row>
    <row r="1111" spans="1:8" x14ac:dyDescent="0.25">
      <c r="A1111" t="s">
        <v>3376</v>
      </c>
      <c r="B1111">
        <v>7.7777542000000004</v>
      </c>
      <c r="C1111">
        <v>100.11318489999999</v>
      </c>
      <c r="D1111" t="b">
        <f>ISNUMBER(SEARCH("PT",A1111))</f>
        <v>0</v>
      </c>
      <c r="E1111" t="b">
        <f>ISNUMBER(SEARCH("PTT", A1111))</f>
        <v>0</v>
      </c>
      <c r="F1111" t="b">
        <f>ISNUMBER(SEARCH("Shell", A1111))</f>
        <v>0</v>
      </c>
      <c r="G1111" t="b">
        <f>ISNUMBER(SEARCH("Esso", A1111))</f>
        <v>0</v>
      </c>
      <c r="H1111" t="b">
        <f>ISNUMBER(SEARCH("Caltex", A1111))</f>
        <v>0</v>
      </c>
    </row>
    <row r="1112" spans="1:8" x14ac:dyDescent="0.25">
      <c r="A1112" t="s">
        <v>3376</v>
      </c>
      <c r="B1112">
        <v>9.1257024999999992</v>
      </c>
      <c r="C1112">
        <v>99.272990699999994</v>
      </c>
      <c r="D1112" t="b">
        <f>ISNUMBER(SEARCH("PT",A1112))</f>
        <v>0</v>
      </c>
      <c r="E1112" t="b">
        <f>ISNUMBER(SEARCH("PTT", A1112))</f>
        <v>0</v>
      </c>
      <c r="F1112" t="b">
        <f>ISNUMBER(SEARCH("Shell", A1112))</f>
        <v>0</v>
      </c>
      <c r="G1112" t="b">
        <f>ISNUMBER(SEARCH("Esso", A1112))</f>
        <v>0</v>
      </c>
      <c r="H1112" t="b">
        <f>ISNUMBER(SEARCH("Caltex", A1112))</f>
        <v>0</v>
      </c>
    </row>
    <row r="1113" spans="1:8" x14ac:dyDescent="0.25">
      <c r="A1113" t="s">
        <v>3376</v>
      </c>
      <c r="B1113">
        <v>13.5921576</v>
      </c>
      <c r="C1113">
        <v>100.33419019999999</v>
      </c>
      <c r="D1113" t="b">
        <f>ISNUMBER(SEARCH("PT",A1113))</f>
        <v>0</v>
      </c>
      <c r="E1113" t="b">
        <f>ISNUMBER(SEARCH("PTT", A1113))</f>
        <v>0</v>
      </c>
      <c r="F1113" t="b">
        <f>ISNUMBER(SEARCH("Shell", A1113))</f>
        <v>0</v>
      </c>
      <c r="G1113" t="b">
        <f>ISNUMBER(SEARCH("Esso", A1113))</f>
        <v>0</v>
      </c>
      <c r="H1113" t="b">
        <f>ISNUMBER(SEARCH("Caltex", A1113))</f>
        <v>0</v>
      </c>
    </row>
    <row r="1114" spans="1:8" x14ac:dyDescent="0.25">
      <c r="A1114" t="s">
        <v>3376</v>
      </c>
      <c r="B1114">
        <v>9.1478617</v>
      </c>
      <c r="C1114">
        <v>99.398618600000006</v>
      </c>
      <c r="D1114" t="b">
        <f>ISNUMBER(SEARCH("PT",A1114))</f>
        <v>0</v>
      </c>
      <c r="E1114" t="b">
        <f>ISNUMBER(SEARCH("PTT", A1114))</f>
        <v>0</v>
      </c>
      <c r="F1114" t="b">
        <f>ISNUMBER(SEARCH("Shell", A1114))</f>
        <v>0</v>
      </c>
      <c r="G1114" t="b">
        <f>ISNUMBER(SEARCH("Esso", A1114))</f>
        <v>0</v>
      </c>
      <c r="H1114" t="b">
        <f>ISNUMBER(SEARCH("Caltex", A1114))</f>
        <v>0</v>
      </c>
    </row>
    <row r="1115" spans="1:8" x14ac:dyDescent="0.25">
      <c r="A1115" t="s">
        <v>3376</v>
      </c>
      <c r="B1115">
        <v>12.922969500000001</v>
      </c>
      <c r="C1115">
        <v>100.8842667</v>
      </c>
      <c r="D1115" t="b">
        <f>ISNUMBER(SEARCH("PT",A1115))</f>
        <v>0</v>
      </c>
      <c r="E1115" t="b">
        <f>ISNUMBER(SEARCH("PTT", A1115))</f>
        <v>0</v>
      </c>
      <c r="F1115" t="b">
        <f>ISNUMBER(SEARCH("Shell", A1115))</f>
        <v>0</v>
      </c>
      <c r="G1115" t="b">
        <f>ISNUMBER(SEARCH("Esso", A1115))</f>
        <v>0</v>
      </c>
      <c r="H1115" t="b">
        <f>ISNUMBER(SEARCH("Caltex", A1115))</f>
        <v>0</v>
      </c>
    </row>
    <row r="1116" spans="1:8" x14ac:dyDescent="0.25">
      <c r="A1116" t="s">
        <v>3376</v>
      </c>
      <c r="B1116">
        <v>12.6956755</v>
      </c>
      <c r="C1116">
        <v>100.9764167</v>
      </c>
      <c r="D1116" t="b">
        <f>ISNUMBER(SEARCH("PT",A1116))</f>
        <v>0</v>
      </c>
      <c r="E1116" t="b">
        <f>ISNUMBER(SEARCH("PTT", A1116))</f>
        <v>0</v>
      </c>
      <c r="F1116" t="b">
        <f>ISNUMBER(SEARCH("Shell", A1116))</f>
        <v>0</v>
      </c>
      <c r="G1116" t="b">
        <f>ISNUMBER(SEARCH("Esso", A1116))</f>
        <v>0</v>
      </c>
      <c r="H1116" t="b">
        <f>ISNUMBER(SEARCH("Caltex", A1116))</f>
        <v>0</v>
      </c>
    </row>
    <row r="1117" spans="1:8" x14ac:dyDescent="0.25">
      <c r="A1117" t="s">
        <v>3376</v>
      </c>
      <c r="B1117">
        <v>13.7143332</v>
      </c>
      <c r="C1117">
        <v>102.4758611</v>
      </c>
      <c r="D1117" t="b">
        <f>ISNUMBER(SEARCH("PT",A1117))</f>
        <v>0</v>
      </c>
      <c r="E1117" t="b">
        <f>ISNUMBER(SEARCH("PTT", A1117))</f>
        <v>0</v>
      </c>
      <c r="F1117" t="b">
        <f>ISNUMBER(SEARCH("Shell", A1117))</f>
        <v>0</v>
      </c>
      <c r="G1117" t="b">
        <f>ISNUMBER(SEARCH("Esso", A1117))</f>
        <v>0</v>
      </c>
      <c r="H1117" t="b">
        <f>ISNUMBER(SEARCH("Caltex", A1117))</f>
        <v>0</v>
      </c>
    </row>
    <row r="1118" spans="1:8" x14ac:dyDescent="0.25">
      <c r="A1118" t="s">
        <v>3376</v>
      </c>
      <c r="B1118">
        <v>13.564429499999999</v>
      </c>
      <c r="C1118">
        <v>100.94523770000001</v>
      </c>
      <c r="D1118" t="b">
        <f>ISNUMBER(SEARCH("PT",A1118))</f>
        <v>0</v>
      </c>
      <c r="E1118" t="b">
        <f>ISNUMBER(SEARCH("PTT", A1118))</f>
        <v>0</v>
      </c>
      <c r="F1118" t="b">
        <f>ISNUMBER(SEARCH("Shell", A1118))</f>
        <v>0</v>
      </c>
      <c r="G1118" t="b">
        <f>ISNUMBER(SEARCH("Esso", A1118))</f>
        <v>0</v>
      </c>
      <c r="H1118" t="b">
        <f>ISNUMBER(SEARCH("Caltex", A1118))</f>
        <v>0</v>
      </c>
    </row>
    <row r="1119" spans="1:8" x14ac:dyDescent="0.25">
      <c r="A1119" t="s">
        <v>3376</v>
      </c>
      <c r="B1119">
        <v>17.6847283</v>
      </c>
      <c r="C1119">
        <v>102.4420606</v>
      </c>
      <c r="D1119" t="b">
        <f>ISNUMBER(SEARCH("PT",A1119))</f>
        <v>0</v>
      </c>
      <c r="E1119" t="b">
        <f>ISNUMBER(SEARCH("PTT", A1119))</f>
        <v>0</v>
      </c>
      <c r="F1119" t="b">
        <f>ISNUMBER(SEARCH("Shell", A1119))</f>
        <v>0</v>
      </c>
      <c r="G1119" t="b">
        <f>ISNUMBER(SEARCH("Esso", A1119))</f>
        <v>0</v>
      </c>
      <c r="H1119" t="b">
        <f>ISNUMBER(SEARCH("Caltex", A1119))</f>
        <v>0</v>
      </c>
    </row>
    <row r="1120" spans="1:8" x14ac:dyDescent="0.25">
      <c r="A1120" t="s">
        <v>3376</v>
      </c>
      <c r="B1120">
        <v>8.9513148999999999</v>
      </c>
      <c r="C1120">
        <v>99.865703699999997</v>
      </c>
      <c r="D1120" t="b">
        <f>ISNUMBER(SEARCH("PT",A1120))</f>
        <v>0</v>
      </c>
      <c r="E1120" t="b">
        <f>ISNUMBER(SEARCH("PTT", A1120))</f>
        <v>0</v>
      </c>
      <c r="F1120" t="b">
        <f>ISNUMBER(SEARCH("Shell", A1120))</f>
        <v>0</v>
      </c>
      <c r="G1120" t="b">
        <f>ISNUMBER(SEARCH("Esso", A1120))</f>
        <v>0</v>
      </c>
      <c r="H1120" t="b">
        <f>ISNUMBER(SEARCH("Caltex", A1120))</f>
        <v>0</v>
      </c>
    </row>
    <row r="1121" spans="1:8" x14ac:dyDescent="0.25">
      <c r="A1121" t="s">
        <v>3376</v>
      </c>
      <c r="B1121">
        <v>7.3570668000000001</v>
      </c>
      <c r="C1121">
        <v>100.42814199999999</v>
      </c>
      <c r="D1121" t="b">
        <f>ISNUMBER(SEARCH("PT",A1121))</f>
        <v>0</v>
      </c>
      <c r="E1121" t="b">
        <f>ISNUMBER(SEARCH("PTT", A1121))</f>
        <v>0</v>
      </c>
      <c r="F1121" t="b">
        <f>ISNUMBER(SEARCH("Shell", A1121))</f>
        <v>0</v>
      </c>
      <c r="G1121" t="b">
        <f>ISNUMBER(SEARCH("Esso", A1121))</f>
        <v>0</v>
      </c>
      <c r="H1121" t="b">
        <f>ISNUMBER(SEARCH("Caltex", A1121))</f>
        <v>0</v>
      </c>
    </row>
    <row r="1122" spans="1:8" x14ac:dyDescent="0.25">
      <c r="A1122" t="s">
        <v>3376</v>
      </c>
      <c r="B1122">
        <v>13.203242700000001</v>
      </c>
      <c r="C1122">
        <v>99.959965800000006</v>
      </c>
      <c r="D1122" t="b">
        <f>ISNUMBER(SEARCH("PT",A1122))</f>
        <v>0</v>
      </c>
      <c r="E1122" t="b">
        <f>ISNUMBER(SEARCH("PTT", A1122))</f>
        <v>0</v>
      </c>
      <c r="F1122" t="b">
        <f>ISNUMBER(SEARCH("Shell", A1122))</f>
        <v>0</v>
      </c>
      <c r="G1122" t="b">
        <f>ISNUMBER(SEARCH("Esso", A1122))</f>
        <v>0</v>
      </c>
      <c r="H1122" t="b">
        <f>ISNUMBER(SEARCH("Caltex", A1122))</f>
        <v>0</v>
      </c>
    </row>
    <row r="1123" spans="1:8" x14ac:dyDescent="0.25">
      <c r="A1123" t="s">
        <v>3376</v>
      </c>
      <c r="B1123">
        <v>7.2010643999999999</v>
      </c>
      <c r="C1123">
        <v>100.55249360000001</v>
      </c>
      <c r="D1123" t="b">
        <f>ISNUMBER(SEARCH("PT",A1123))</f>
        <v>0</v>
      </c>
      <c r="E1123" t="b">
        <f>ISNUMBER(SEARCH("PTT", A1123))</f>
        <v>0</v>
      </c>
      <c r="F1123" t="b">
        <f>ISNUMBER(SEARCH("Shell", A1123))</f>
        <v>0</v>
      </c>
      <c r="G1123" t="b">
        <f>ISNUMBER(SEARCH("Esso", A1123))</f>
        <v>0</v>
      </c>
      <c r="H1123" t="b">
        <f>ISNUMBER(SEARCH("Caltex", A1123))</f>
        <v>0</v>
      </c>
    </row>
    <row r="1124" spans="1:8" x14ac:dyDescent="0.25">
      <c r="A1124" t="s">
        <v>3376</v>
      </c>
      <c r="B1124">
        <v>13.5373596</v>
      </c>
      <c r="C1124">
        <v>100.2726419</v>
      </c>
      <c r="D1124" t="b">
        <f>ISNUMBER(SEARCH("PT",A1124))</f>
        <v>0</v>
      </c>
      <c r="E1124" t="b">
        <f>ISNUMBER(SEARCH("PTT", A1124))</f>
        <v>0</v>
      </c>
      <c r="F1124" t="b">
        <f>ISNUMBER(SEARCH("Shell", A1124))</f>
        <v>0</v>
      </c>
      <c r="G1124" t="b">
        <f>ISNUMBER(SEARCH("Esso", A1124))</f>
        <v>0</v>
      </c>
      <c r="H1124" t="b">
        <f>ISNUMBER(SEARCH("Caltex", A1124))</f>
        <v>0</v>
      </c>
    </row>
    <row r="1125" spans="1:8" x14ac:dyDescent="0.25">
      <c r="A1125" t="s">
        <v>3376</v>
      </c>
      <c r="B1125">
        <v>12.7082102</v>
      </c>
      <c r="C1125">
        <v>101.3288304</v>
      </c>
      <c r="D1125" t="b">
        <f>ISNUMBER(SEARCH("PT",A1125))</f>
        <v>0</v>
      </c>
      <c r="E1125" t="b">
        <f>ISNUMBER(SEARCH("PTT", A1125))</f>
        <v>0</v>
      </c>
      <c r="F1125" t="b">
        <f>ISNUMBER(SEARCH("Shell", A1125))</f>
        <v>0</v>
      </c>
      <c r="G1125" t="b">
        <f>ISNUMBER(SEARCH("Esso", A1125))</f>
        <v>0</v>
      </c>
      <c r="H1125" t="b">
        <f>ISNUMBER(SEARCH("Caltex", A1125))</f>
        <v>0</v>
      </c>
    </row>
    <row r="1126" spans="1:8" x14ac:dyDescent="0.25">
      <c r="A1126" t="s">
        <v>3376</v>
      </c>
      <c r="B1126">
        <v>12.140670399999999</v>
      </c>
      <c r="C1126">
        <v>102.6409019</v>
      </c>
      <c r="D1126" t="b">
        <f>ISNUMBER(SEARCH("PT",A1126))</f>
        <v>0</v>
      </c>
      <c r="E1126" t="b">
        <f>ISNUMBER(SEARCH("PTT", A1126))</f>
        <v>0</v>
      </c>
      <c r="F1126" t="b">
        <f>ISNUMBER(SEARCH("Shell", A1126))</f>
        <v>0</v>
      </c>
      <c r="G1126" t="b">
        <f>ISNUMBER(SEARCH("Esso", A1126))</f>
        <v>0</v>
      </c>
      <c r="H1126" t="b">
        <f>ISNUMBER(SEARCH("Caltex", A1126))</f>
        <v>0</v>
      </c>
    </row>
    <row r="1127" spans="1:8" x14ac:dyDescent="0.25">
      <c r="A1127" t="s">
        <v>3376</v>
      </c>
      <c r="B1127">
        <v>14.462213200000001</v>
      </c>
      <c r="C1127">
        <v>103.65127459999999</v>
      </c>
      <c r="D1127" t="b">
        <f>ISNUMBER(SEARCH("PT",A1127))</f>
        <v>0</v>
      </c>
      <c r="E1127" t="b">
        <f>ISNUMBER(SEARCH("PTT", A1127))</f>
        <v>0</v>
      </c>
      <c r="F1127" t="b">
        <f>ISNUMBER(SEARCH("Shell", A1127))</f>
        <v>0</v>
      </c>
      <c r="G1127" t="b">
        <f>ISNUMBER(SEARCH("Esso", A1127))</f>
        <v>0</v>
      </c>
      <c r="H1127" t="b">
        <f>ISNUMBER(SEARCH("Caltex", A1127))</f>
        <v>0</v>
      </c>
    </row>
    <row r="1128" spans="1:8" x14ac:dyDescent="0.25">
      <c r="A1128" t="s">
        <v>3376</v>
      </c>
      <c r="B1128">
        <v>13.109253199999999</v>
      </c>
      <c r="C1128">
        <v>100.91580980000001</v>
      </c>
      <c r="D1128" t="b">
        <f>ISNUMBER(SEARCH("PT",A1128))</f>
        <v>0</v>
      </c>
      <c r="E1128" t="b">
        <f>ISNUMBER(SEARCH("PTT", A1128))</f>
        <v>0</v>
      </c>
      <c r="F1128" t="b">
        <f>ISNUMBER(SEARCH("Shell", A1128))</f>
        <v>0</v>
      </c>
      <c r="G1128" t="b">
        <f>ISNUMBER(SEARCH("Esso", A1128))</f>
        <v>0</v>
      </c>
      <c r="H1128" t="b">
        <f>ISNUMBER(SEARCH("Caltex", A1128))</f>
        <v>0</v>
      </c>
    </row>
    <row r="1129" spans="1:8" x14ac:dyDescent="0.25">
      <c r="A1129" t="s">
        <v>3376</v>
      </c>
      <c r="B1129">
        <v>12.155194</v>
      </c>
      <c r="C1129">
        <v>102.681094</v>
      </c>
      <c r="D1129" t="b">
        <f>ISNUMBER(SEARCH("PT",A1129))</f>
        <v>0</v>
      </c>
      <c r="E1129" t="b">
        <f>ISNUMBER(SEARCH("PTT", A1129))</f>
        <v>0</v>
      </c>
      <c r="F1129" t="b">
        <f>ISNUMBER(SEARCH("Shell", A1129))</f>
        <v>0</v>
      </c>
      <c r="G1129" t="b">
        <f>ISNUMBER(SEARCH("Esso", A1129))</f>
        <v>0</v>
      </c>
      <c r="H1129" t="b">
        <f>ISNUMBER(SEARCH("Caltex", A1129))</f>
        <v>0</v>
      </c>
    </row>
    <row r="1130" spans="1:8" x14ac:dyDescent="0.25">
      <c r="A1130" t="s">
        <v>3376</v>
      </c>
      <c r="B1130">
        <v>7.7061618000000003</v>
      </c>
      <c r="C1130">
        <v>100.11131949999999</v>
      </c>
      <c r="D1130" t="b">
        <f>ISNUMBER(SEARCH("PT",A1130))</f>
        <v>0</v>
      </c>
      <c r="E1130" t="b">
        <f>ISNUMBER(SEARCH("PTT", A1130))</f>
        <v>0</v>
      </c>
      <c r="F1130" t="b">
        <f>ISNUMBER(SEARCH("Shell", A1130))</f>
        <v>0</v>
      </c>
      <c r="G1130" t="b">
        <f>ISNUMBER(SEARCH("Esso", A1130))</f>
        <v>0</v>
      </c>
      <c r="H1130" t="b">
        <f>ISNUMBER(SEARCH("Caltex", A1130))</f>
        <v>0</v>
      </c>
    </row>
    <row r="1131" spans="1:8" x14ac:dyDescent="0.25">
      <c r="A1131" t="s">
        <v>3376</v>
      </c>
      <c r="B1131">
        <v>9.7723483000000009</v>
      </c>
      <c r="C1131">
        <v>99.119879600000004</v>
      </c>
      <c r="D1131" t="b">
        <f>ISNUMBER(SEARCH("PT",A1131))</f>
        <v>0</v>
      </c>
      <c r="E1131" t="b">
        <f>ISNUMBER(SEARCH("PTT", A1131))</f>
        <v>0</v>
      </c>
      <c r="F1131" t="b">
        <f>ISNUMBER(SEARCH("Shell", A1131))</f>
        <v>0</v>
      </c>
      <c r="G1131" t="b">
        <f>ISNUMBER(SEARCH("Esso", A1131))</f>
        <v>0</v>
      </c>
      <c r="H1131" t="b">
        <f>ISNUMBER(SEARCH("Caltex", A1131))</f>
        <v>0</v>
      </c>
    </row>
    <row r="1132" spans="1:8" x14ac:dyDescent="0.25">
      <c r="A1132" t="s">
        <v>3376</v>
      </c>
      <c r="B1132">
        <v>8.3242203999999997</v>
      </c>
      <c r="C1132">
        <v>100.23197570000001</v>
      </c>
      <c r="D1132" t="b">
        <f>ISNUMBER(SEARCH("PT",A1132))</f>
        <v>0</v>
      </c>
      <c r="E1132" t="b">
        <f>ISNUMBER(SEARCH("PTT", A1132))</f>
        <v>0</v>
      </c>
      <c r="F1132" t="b">
        <f>ISNUMBER(SEARCH("Shell", A1132))</f>
        <v>0</v>
      </c>
      <c r="G1132" t="b">
        <f>ISNUMBER(SEARCH("Esso", A1132))</f>
        <v>0</v>
      </c>
      <c r="H1132" t="b">
        <f>ISNUMBER(SEARCH("Caltex", A1132))</f>
        <v>0</v>
      </c>
    </row>
    <row r="1133" spans="1:8" x14ac:dyDescent="0.25">
      <c r="A1133" t="s">
        <v>3376</v>
      </c>
      <c r="B1133">
        <v>13.5945518</v>
      </c>
      <c r="C1133">
        <v>102.3007372</v>
      </c>
      <c r="D1133" t="b">
        <f>ISNUMBER(SEARCH("PT",A1133))</f>
        <v>0</v>
      </c>
      <c r="E1133" t="b">
        <f>ISNUMBER(SEARCH("PTT", A1133))</f>
        <v>0</v>
      </c>
      <c r="F1133" t="b">
        <f>ISNUMBER(SEARCH("Shell", A1133))</f>
        <v>0</v>
      </c>
      <c r="G1133" t="b">
        <f>ISNUMBER(SEARCH("Esso", A1133))</f>
        <v>0</v>
      </c>
      <c r="H1133" t="b">
        <f>ISNUMBER(SEARCH("Caltex", A1133))</f>
        <v>0</v>
      </c>
    </row>
    <row r="1134" spans="1:8" x14ac:dyDescent="0.25">
      <c r="A1134" t="s">
        <v>3376</v>
      </c>
      <c r="B1134">
        <v>12.694513000000001</v>
      </c>
      <c r="C1134">
        <v>100.9913337</v>
      </c>
      <c r="D1134" t="b">
        <f>ISNUMBER(SEARCH("PT",A1134))</f>
        <v>0</v>
      </c>
      <c r="E1134" t="b">
        <f>ISNUMBER(SEARCH("PTT", A1134))</f>
        <v>0</v>
      </c>
      <c r="F1134" t="b">
        <f>ISNUMBER(SEARCH("Shell", A1134))</f>
        <v>0</v>
      </c>
      <c r="G1134" t="b">
        <f>ISNUMBER(SEARCH("Esso", A1134))</f>
        <v>0</v>
      </c>
      <c r="H1134" t="b">
        <f>ISNUMBER(SEARCH("Caltex", A1134))</f>
        <v>0</v>
      </c>
    </row>
    <row r="1135" spans="1:8" x14ac:dyDescent="0.25">
      <c r="A1135" t="s">
        <v>3376</v>
      </c>
      <c r="B1135">
        <v>12.624170400000001</v>
      </c>
      <c r="C1135">
        <v>100.93049360000001</v>
      </c>
      <c r="D1135" t="b">
        <f>ISNUMBER(SEARCH("PT",A1135))</f>
        <v>0</v>
      </c>
      <c r="E1135" t="b">
        <f>ISNUMBER(SEARCH("PTT", A1135))</f>
        <v>0</v>
      </c>
      <c r="F1135" t="b">
        <f>ISNUMBER(SEARCH("Shell", A1135))</f>
        <v>0</v>
      </c>
      <c r="G1135" t="b">
        <f>ISNUMBER(SEARCH("Esso", A1135))</f>
        <v>0</v>
      </c>
      <c r="H1135" t="b">
        <f>ISNUMBER(SEARCH("Caltex", A1135))</f>
        <v>0</v>
      </c>
    </row>
    <row r="1136" spans="1:8" x14ac:dyDescent="0.25">
      <c r="A1136" t="s">
        <v>3376</v>
      </c>
      <c r="B1136">
        <v>18.005803</v>
      </c>
      <c r="C1136">
        <v>103.23858</v>
      </c>
      <c r="D1136" t="b">
        <f>ISNUMBER(SEARCH("PT",A1136))</f>
        <v>0</v>
      </c>
      <c r="E1136" t="b">
        <f>ISNUMBER(SEARCH("PTT", A1136))</f>
        <v>0</v>
      </c>
      <c r="F1136" t="b">
        <f>ISNUMBER(SEARCH("Shell", A1136))</f>
        <v>0</v>
      </c>
      <c r="G1136" t="b">
        <f>ISNUMBER(SEARCH("Esso", A1136))</f>
        <v>0</v>
      </c>
      <c r="H1136" t="b">
        <f>ISNUMBER(SEARCH("Caltex", A1136))</f>
        <v>0</v>
      </c>
    </row>
    <row r="1137" spans="1:8" x14ac:dyDescent="0.25">
      <c r="A1137" t="s">
        <v>3376</v>
      </c>
      <c r="B1137">
        <v>12.6019437</v>
      </c>
      <c r="C1137">
        <v>101.8852789</v>
      </c>
      <c r="D1137" t="b">
        <f>ISNUMBER(SEARCH("PT",A1137))</f>
        <v>0</v>
      </c>
      <c r="E1137" t="b">
        <f>ISNUMBER(SEARCH("PTT", A1137))</f>
        <v>0</v>
      </c>
      <c r="F1137" t="b">
        <f>ISNUMBER(SEARCH("Shell", A1137))</f>
        <v>0</v>
      </c>
      <c r="G1137" t="b">
        <f>ISNUMBER(SEARCH("Esso", A1137))</f>
        <v>0</v>
      </c>
      <c r="H1137" t="b">
        <f>ISNUMBER(SEARCH("Caltex", A1137))</f>
        <v>0</v>
      </c>
    </row>
    <row r="1138" spans="1:8" x14ac:dyDescent="0.25">
      <c r="A1138" t="s">
        <v>3376</v>
      </c>
      <c r="B1138">
        <v>9.7669668999999999</v>
      </c>
      <c r="C1138">
        <v>99.097902399999995</v>
      </c>
      <c r="D1138" t="b">
        <f>ISNUMBER(SEARCH("PT",A1138))</f>
        <v>0</v>
      </c>
      <c r="E1138" t="b">
        <f>ISNUMBER(SEARCH("PTT", A1138))</f>
        <v>0</v>
      </c>
      <c r="F1138" t="b">
        <f>ISNUMBER(SEARCH("Shell", A1138))</f>
        <v>0</v>
      </c>
      <c r="G1138" t="b">
        <f>ISNUMBER(SEARCH("Esso", A1138))</f>
        <v>0</v>
      </c>
      <c r="H1138" t="b">
        <f>ISNUMBER(SEARCH("Caltex", A1138))</f>
        <v>0</v>
      </c>
    </row>
    <row r="1139" spans="1:8" x14ac:dyDescent="0.25">
      <c r="A1139" t="s">
        <v>3376</v>
      </c>
      <c r="B1139">
        <v>17.9511842</v>
      </c>
      <c r="C1139">
        <v>103.77120549999999</v>
      </c>
      <c r="D1139" t="b">
        <f>ISNUMBER(SEARCH("PT",A1139))</f>
        <v>0</v>
      </c>
      <c r="E1139" t="b">
        <f>ISNUMBER(SEARCH("PTT", A1139))</f>
        <v>0</v>
      </c>
      <c r="F1139" t="b">
        <f>ISNUMBER(SEARCH("Shell", A1139))</f>
        <v>0</v>
      </c>
      <c r="G1139" t="b">
        <f>ISNUMBER(SEARCH("Esso", A1139))</f>
        <v>0</v>
      </c>
      <c r="H1139" t="b">
        <f>ISNUMBER(SEARCH("Caltex", A1139))</f>
        <v>0</v>
      </c>
    </row>
    <row r="1140" spans="1:8" x14ac:dyDescent="0.25">
      <c r="A1140" t="s">
        <v>3376</v>
      </c>
      <c r="B1140">
        <v>8.4277485999999993</v>
      </c>
      <c r="C1140">
        <v>98.645024199999995</v>
      </c>
      <c r="D1140" t="b">
        <f>ISNUMBER(SEARCH("PT",A1140))</f>
        <v>0</v>
      </c>
      <c r="E1140" t="b">
        <f>ISNUMBER(SEARCH("PTT", A1140))</f>
        <v>0</v>
      </c>
      <c r="F1140" t="b">
        <f>ISNUMBER(SEARCH("Shell", A1140))</f>
        <v>0</v>
      </c>
      <c r="G1140" t="b">
        <f>ISNUMBER(SEARCH("Esso", A1140))</f>
        <v>0</v>
      </c>
      <c r="H1140" t="b">
        <f>ISNUMBER(SEARCH("Caltex", A1140))</f>
        <v>0</v>
      </c>
    </row>
    <row r="1141" spans="1:8" x14ac:dyDescent="0.25">
      <c r="A1141" t="s">
        <v>3376</v>
      </c>
      <c r="B1141">
        <v>14.5254197</v>
      </c>
      <c r="C1141">
        <v>103.59397180000001</v>
      </c>
      <c r="D1141" t="b">
        <f>ISNUMBER(SEARCH("PT",A1141))</f>
        <v>0</v>
      </c>
      <c r="E1141" t="b">
        <f>ISNUMBER(SEARCH("PTT", A1141))</f>
        <v>0</v>
      </c>
      <c r="F1141" t="b">
        <f>ISNUMBER(SEARCH("Shell", A1141))</f>
        <v>0</v>
      </c>
      <c r="G1141" t="b">
        <f>ISNUMBER(SEARCH("Esso", A1141))</f>
        <v>0</v>
      </c>
      <c r="H1141" t="b">
        <f>ISNUMBER(SEARCH("Caltex", A1141))</f>
        <v>0</v>
      </c>
    </row>
    <row r="1142" spans="1:8" x14ac:dyDescent="0.25">
      <c r="A1142" t="s">
        <v>3376</v>
      </c>
      <c r="B1142">
        <v>15.984650999999999</v>
      </c>
      <c r="C1142">
        <v>105.03037999999999</v>
      </c>
      <c r="D1142" t="b">
        <f>ISNUMBER(SEARCH("PT",A1142))</f>
        <v>0</v>
      </c>
      <c r="E1142" t="b">
        <f>ISNUMBER(SEARCH("PTT", A1142))</f>
        <v>0</v>
      </c>
      <c r="F1142" t="b">
        <f>ISNUMBER(SEARCH("Shell", A1142))</f>
        <v>0</v>
      </c>
      <c r="G1142" t="b">
        <f>ISNUMBER(SEARCH("Esso", A1142))</f>
        <v>0</v>
      </c>
      <c r="H1142" t="b">
        <f>ISNUMBER(SEARCH("Caltex", A1142))</f>
        <v>0</v>
      </c>
    </row>
    <row r="1143" spans="1:8" x14ac:dyDescent="0.25">
      <c r="A1143" t="s">
        <v>3376</v>
      </c>
      <c r="B1143">
        <v>8.9580427</v>
      </c>
      <c r="C1143">
        <v>99.894803800000005</v>
      </c>
      <c r="D1143" t="b">
        <f>ISNUMBER(SEARCH("PT",A1143))</f>
        <v>0</v>
      </c>
      <c r="E1143" t="b">
        <f>ISNUMBER(SEARCH("PTT", A1143))</f>
        <v>0</v>
      </c>
      <c r="F1143" t="b">
        <f>ISNUMBER(SEARCH("Shell", A1143))</f>
        <v>0</v>
      </c>
      <c r="G1143" t="b">
        <f>ISNUMBER(SEARCH("Esso", A1143))</f>
        <v>0</v>
      </c>
      <c r="H1143" t="b">
        <f>ISNUMBER(SEARCH("Caltex", A1143))</f>
        <v>0</v>
      </c>
    </row>
    <row r="1144" spans="1:8" x14ac:dyDescent="0.25">
      <c r="A1144" t="s">
        <v>3376</v>
      </c>
      <c r="B1144">
        <v>12.6102296</v>
      </c>
      <c r="C1144">
        <v>101.87924460000001</v>
      </c>
      <c r="D1144" t="b">
        <f>ISNUMBER(SEARCH("PT",A1144))</f>
        <v>0</v>
      </c>
      <c r="E1144" t="b">
        <f>ISNUMBER(SEARCH("PTT", A1144))</f>
        <v>0</v>
      </c>
      <c r="F1144" t="b">
        <f>ISNUMBER(SEARCH("Shell", A1144))</f>
        <v>0</v>
      </c>
      <c r="G1144" t="b">
        <f>ISNUMBER(SEARCH("Esso", A1144))</f>
        <v>0</v>
      </c>
      <c r="H1144" t="b">
        <f>ISNUMBER(SEARCH("Caltex", A1144))</f>
        <v>0</v>
      </c>
    </row>
    <row r="1145" spans="1:8" x14ac:dyDescent="0.25">
      <c r="A1145" t="s">
        <v>3376</v>
      </c>
      <c r="B1145">
        <v>13.148242400000001</v>
      </c>
      <c r="C1145">
        <v>100.9494042</v>
      </c>
      <c r="D1145" t="b">
        <f>ISNUMBER(SEARCH("PT",A1145))</f>
        <v>0</v>
      </c>
      <c r="E1145" t="b">
        <f>ISNUMBER(SEARCH("PTT", A1145))</f>
        <v>0</v>
      </c>
      <c r="F1145" t="b">
        <f>ISNUMBER(SEARCH("Shell", A1145))</f>
        <v>0</v>
      </c>
      <c r="G1145" t="b">
        <f>ISNUMBER(SEARCH("Esso", A1145))</f>
        <v>0</v>
      </c>
      <c r="H1145" t="b">
        <f>ISNUMBER(SEARCH("Caltex", A1145))</f>
        <v>0</v>
      </c>
    </row>
    <row r="1146" spans="1:8" x14ac:dyDescent="0.25">
      <c r="A1146" t="s">
        <v>3376</v>
      </c>
      <c r="B1146">
        <v>9.1858374000000005</v>
      </c>
      <c r="C1146">
        <v>99.857592499999996</v>
      </c>
      <c r="D1146" t="b">
        <f>ISNUMBER(SEARCH("PT",A1146))</f>
        <v>0</v>
      </c>
      <c r="E1146" t="b">
        <f>ISNUMBER(SEARCH("PTT", A1146))</f>
        <v>0</v>
      </c>
      <c r="F1146" t="b">
        <f>ISNUMBER(SEARCH("Shell", A1146))</f>
        <v>0</v>
      </c>
      <c r="G1146" t="b">
        <f>ISNUMBER(SEARCH("Esso", A1146))</f>
        <v>0</v>
      </c>
      <c r="H1146" t="b">
        <f>ISNUMBER(SEARCH("Caltex", A1146))</f>
        <v>0</v>
      </c>
    </row>
    <row r="1147" spans="1:8" x14ac:dyDescent="0.25">
      <c r="A1147" t="s">
        <v>3376</v>
      </c>
      <c r="B1147">
        <v>13.440161</v>
      </c>
      <c r="C1147">
        <v>100.06478799999999</v>
      </c>
      <c r="D1147" t="b">
        <f>ISNUMBER(SEARCH("PT",A1147))</f>
        <v>0</v>
      </c>
      <c r="E1147" t="b">
        <f>ISNUMBER(SEARCH("PTT", A1147))</f>
        <v>0</v>
      </c>
      <c r="F1147" t="b">
        <f>ISNUMBER(SEARCH("Shell", A1147))</f>
        <v>0</v>
      </c>
      <c r="G1147" t="b">
        <f>ISNUMBER(SEARCH("Esso", A1147))</f>
        <v>0</v>
      </c>
      <c r="H1147" t="b">
        <f>ISNUMBER(SEARCH("Caltex", A1147))</f>
        <v>0</v>
      </c>
    </row>
    <row r="1148" spans="1:8" x14ac:dyDescent="0.25">
      <c r="A1148" t="s">
        <v>3376</v>
      </c>
      <c r="B1148">
        <v>17.7693166</v>
      </c>
      <c r="C1148">
        <v>102.17704689999999</v>
      </c>
      <c r="D1148" t="b">
        <f>ISNUMBER(SEARCH("PT",A1148))</f>
        <v>0</v>
      </c>
      <c r="E1148" t="b">
        <f>ISNUMBER(SEARCH("PTT", A1148))</f>
        <v>0</v>
      </c>
      <c r="F1148" t="b">
        <f>ISNUMBER(SEARCH("Shell", A1148))</f>
        <v>0</v>
      </c>
      <c r="G1148" t="b">
        <f>ISNUMBER(SEARCH("Esso", A1148))</f>
        <v>0</v>
      </c>
      <c r="H1148" t="b">
        <f>ISNUMBER(SEARCH("Caltex", A1148))</f>
        <v>0</v>
      </c>
    </row>
    <row r="1149" spans="1:8" x14ac:dyDescent="0.25">
      <c r="A1149" t="s">
        <v>3376</v>
      </c>
      <c r="B1149">
        <v>13.039881899999999</v>
      </c>
      <c r="C1149">
        <v>102.382193</v>
      </c>
      <c r="D1149" t="b">
        <f>ISNUMBER(SEARCH("PT",A1149))</f>
        <v>0</v>
      </c>
      <c r="E1149" t="b">
        <f>ISNUMBER(SEARCH("PTT", A1149))</f>
        <v>0</v>
      </c>
      <c r="F1149" t="b">
        <f>ISNUMBER(SEARCH("Shell", A1149))</f>
        <v>0</v>
      </c>
      <c r="G1149" t="b">
        <f>ISNUMBER(SEARCH("Esso", A1149))</f>
        <v>0</v>
      </c>
      <c r="H1149" t="b">
        <f>ISNUMBER(SEARCH("Caltex", A1149))</f>
        <v>0</v>
      </c>
    </row>
    <row r="1150" spans="1:8" x14ac:dyDescent="0.25">
      <c r="A1150" t="s">
        <v>3376</v>
      </c>
      <c r="B1150">
        <v>13.5081416</v>
      </c>
      <c r="C1150">
        <v>100.98135929999999</v>
      </c>
      <c r="D1150" t="b">
        <f>ISNUMBER(SEARCH("PT",A1150))</f>
        <v>0</v>
      </c>
      <c r="E1150" t="b">
        <f>ISNUMBER(SEARCH("PTT", A1150))</f>
        <v>0</v>
      </c>
      <c r="F1150" t="b">
        <f>ISNUMBER(SEARCH("Shell", A1150))</f>
        <v>0</v>
      </c>
      <c r="G1150" t="b">
        <f>ISNUMBER(SEARCH("Esso", A1150))</f>
        <v>0</v>
      </c>
      <c r="H1150" t="b">
        <f>ISNUMBER(SEARCH("Caltex", A1150))</f>
        <v>0</v>
      </c>
    </row>
    <row r="1151" spans="1:8" x14ac:dyDescent="0.25">
      <c r="A1151" t="s">
        <v>3376</v>
      </c>
      <c r="B1151">
        <v>14.0282134</v>
      </c>
      <c r="C1151">
        <v>102.6822257</v>
      </c>
      <c r="D1151" t="b">
        <f>ISNUMBER(SEARCH("PT",A1151))</f>
        <v>0</v>
      </c>
      <c r="E1151" t="b">
        <f>ISNUMBER(SEARCH("PTT", A1151))</f>
        <v>0</v>
      </c>
      <c r="F1151" t="b">
        <f>ISNUMBER(SEARCH("Shell", A1151))</f>
        <v>0</v>
      </c>
      <c r="G1151" t="b">
        <f>ISNUMBER(SEARCH("Esso", A1151))</f>
        <v>0</v>
      </c>
      <c r="H1151" t="b">
        <f>ISNUMBER(SEARCH("Caltex", A1151))</f>
        <v>0</v>
      </c>
    </row>
    <row r="1152" spans="1:8" x14ac:dyDescent="0.25">
      <c r="A1152" t="s">
        <v>3376</v>
      </c>
      <c r="B1152">
        <v>7.9710970000000003</v>
      </c>
      <c r="C1152">
        <v>100.213814</v>
      </c>
      <c r="D1152" t="b">
        <f>ISNUMBER(SEARCH("PT",A1152))</f>
        <v>0</v>
      </c>
      <c r="E1152" t="b">
        <f>ISNUMBER(SEARCH("PTT", A1152))</f>
        <v>0</v>
      </c>
      <c r="F1152" t="b">
        <f>ISNUMBER(SEARCH("Shell", A1152))</f>
        <v>0</v>
      </c>
      <c r="G1152" t="b">
        <f>ISNUMBER(SEARCH("Esso", A1152))</f>
        <v>0</v>
      </c>
      <c r="H1152" t="b">
        <f>ISNUMBER(SEARCH("Caltex", A1152))</f>
        <v>0</v>
      </c>
    </row>
    <row r="1153" spans="1:8" x14ac:dyDescent="0.25">
      <c r="A1153" t="s">
        <v>3376</v>
      </c>
      <c r="B1153">
        <v>8.2785156999999998</v>
      </c>
      <c r="C1153">
        <v>98.650881799999993</v>
      </c>
      <c r="D1153" t="b">
        <f>ISNUMBER(SEARCH("PT",A1153))</f>
        <v>0</v>
      </c>
      <c r="E1153" t="b">
        <f>ISNUMBER(SEARCH("PTT", A1153))</f>
        <v>0</v>
      </c>
      <c r="F1153" t="b">
        <f>ISNUMBER(SEARCH("Shell", A1153))</f>
        <v>0</v>
      </c>
      <c r="G1153" t="b">
        <f>ISNUMBER(SEARCH("Esso", A1153))</f>
        <v>0</v>
      </c>
      <c r="H1153" t="b">
        <f>ISNUMBER(SEARCH("Caltex", A1153))</f>
        <v>0</v>
      </c>
    </row>
    <row r="1154" spans="1:8" x14ac:dyDescent="0.25">
      <c r="A1154" t="s">
        <v>3376</v>
      </c>
      <c r="B1154">
        <v>16.5400642</v>
      </c>
      <c r="C1154">
        <v>104.7209256</v>
      </c>
      <c r="D1154" t="b">
        <f>ISNUMBER(SEARCH("PT",A1154))</f>
        <v>0</v>
      </c>
      <c r="E1154" t="b">
        <f>ISNUMBER(SEARCH("PTT", A1154))</f>
        <v>0</v>
      </c>
      <c r="F1154" t="b">
        <f>ISNUMBER(SEARCH("Shell", A1154))</f>
        <v>0</v>
      </c>
      <c r="G1154" t="b">
        <f>ISNUMBER(SEARCH("Esso", A1154))</f>
        <v>0</v>
      </c>
      <c r="H1154" t="b">
        <f>ISNUMBER(SEARCH("Caltex", A1154))</f>
        <v>0</v>
      </c>
    </row>
    <row r="1155" spans="1:8" x14ac:dyDescent="0.25">
      <c r="A1155" t="s">
        <v>3376</v>
      </c>
      <c r="B1155">
        <v>17.770185000000001</v>
      </c>
      <c r="C1155">
        <v>102.18459799999999</v>
      </c>
      <c r="D1155" t="b">
        <f>ISNUMBER(SEARCH("PT",A1155))</f>
        <v>0</v>
      </c>
      <c r="E1155" t="b">
        <f>ISNUMBER(SEARCH("PTT", A1155))</f>
        <v>0</v>
      </c>
      <c r="F1155" t="b">
        <f>ISNUMBER(SEARCH("Shell", A1155))</f>
        <v>0</v>
      </c>
      <c r="G1155" t="b">
        <f>ISNUMBER(SEARCH("Esso", A1155))</f>
        <v>0</v>
      </c>
      <c r="H1155" t="b">
        <f>ISNUMBER(SEARCH("Caltex", A1155))</f>
        <v>0</v>
      </c>
    </row>
    <row r="1156" spans="1:8" x14ac:dyDescent="0.25">
      <c r="A1156" t="s">
        <v>3376</v>
      </c>
      <c r="B1156">
        <v>13.0736671</v>
      </c>
      <c r="C1156">
        <v>100.9212369</v>
      </c>
      <c r="D1156" t="b">
        <f>ISNUMBER(SEARCH("PT",A1156))</f>
        <v>0</v>
      </c>
      <c r="E1156" t="b">
        <f>ISNUMBER(SEARCH("PTT", A1156))</f>
        <v>0</v>
      </c>
      <c r="F1156" t="b">
        <f>ISNUMBER(SEARCH("Shell", A1156))</f>
        <v>0</v>
      </c>
      <c r="G1156" t="b">
        <f>ISNUMBER(SEARCH("Esso", A1156))</f>
        <v>0</v>
      </c>
      <c r="H1156" t="b">
        <f>ISNUMBER(SEARCH("Caltex", A1156))</f>
        <v>0</v>
      </c>
    </row>
    <row r="1157" spans="1:8" x14ac:dyDescent="0.25">
      <c r="A1157" t="s">
        <v>3376</v>
      </c>
      <c r="B1157">
        <v>9.2254494000000005</v>
      </c>
      <c r="C1157">
        <v>98.386018399999998</v>
      </c>
      <c r="D1157" t="b">
        <f>ISNUMBER(SEARCH("PT",A1157))</f>
        <v>0</v>
      </c>
      <c r="E1157" t="b">
        <f>ISNUMBER(SEARCH("PTT", A1157))</f>
        <v>0</v>
      </c>
      <c r="F1157" t="b">
        <f>ISNUMBER(SEARCH("Shell", A1157))</f>
        <v>0</v>
      </c>
      <c r="G1157" t="b">
        <f>ISNUMBER(SEARCH("Esso", A1157))</f>
        <v>0</v>
      </c>
      <c r="H1157" t="b">
        <f>ISNUMBER(SEARCH("Caltex", A1157))</f>
        <v>0</v>
      </c>
    </row>
    <row r="1158" spans="1:8" x14ac:dyDescent="0.25">
      <c r="A1158" t="s">
        <v>3376</v>
      </c>
      <c r="B1158">
        <v>13.691302</v>
      </c>
      <c r="C1158">
        <v>102.504278</v>
      </c>
      <c r="D1158" t="b">
        <f>ISNUMBER(SEARCH("PT",A1158))</f>
        <v>0</v>
      </c>
      <c r="E1158" t="b">
        <f>ISNUMBER(SEARCH("PTT", A1158))</f>
        <v>0</v>
      </c>
      <c r="F1158" t="b">
        <f>ISNUMBER(SEARCH("Shell", A1158))</f>
        <v>0</v>
      </c>
      <c r="G1158" t="b">
        <f>ISNUMBER(SEARCH("Esso", A1158))</f>
        <v>0</v>
      </c>
      <c r="H1158" t="b">
        <f>ISNUMBER(SEARCH("Caltex", A1158))</f>
        <v>0</v>
      </c>
    </row>
    <row r="1159" spans="1:8" x14ac:dyDescent="0.25">
      <c r="A1159" t="s">
        <v>3376</v>
      </c>
      <c r="B1159">
        <v>12.448994900000001</v>
      </c>
      <c r="C1159">
        <v>102.6285522</v>
      </c>
      <c r="D1159" t="b">
        <f>ISNUMBER(SEARCH("PT",A1159))</f>
        <v>0</v>
      </c>
      <c r="E1159" t="b">
        <f>ISNUMBER(SEARCH("PTT", A1159))</f>
        <v>0</v>
      </c>
      <c r="F1159" t="b">
        <f>ISNUMBER(SEARCH("Shell", A1159))</f>
        <v>0</v>
      </c>
      <c r="G1159" t="b">
        <f>ISNUMBER(SEARCH("Esso", A1159))</f>
        <v>0</v>
      </c>
      <c r="H1159" t="b">
        <f>ISNUMBER(SEARCH("Caltex", A1159))</f>
        <v>0</v>
      </c>
    </row>
    <row r="1160" spans="1:8" x14ac:dyDescent="0.25">
      <c r="A1160" t="s">
        <v>3376</v>
      </c>
      <c r="B1160">
        <v>16.5417086</v>
      </c>
      <c r="C1160">
        <v>104.709073</v>
      </c>
      <c r="D1160" t="b">
        <f>ISNUMBER(SEARCH("PT",A1160))</f>
        <v>0</v>
      </c>
      <c r="E1160" t="b">
        <f>ISNUMBER(SEARCH("PTT", A1160))</f>
        <v>0</v>
      </c>
      <c r="F1160" t="b">
        <f>ISNUMBER(SEARCH("Shell", A1160))</f>
        <v>0</v>
      </c>
      <c r="G1160" t="b">
        <f>ISNUMBER(SEARCH("Esso", A1160))</f>
        <v>0</v>
      </c>
      <c r="H1160" t="b">
        <f>ISNUMBER(SEARCH("Caltex", A1160))</f>
        <v>0</v>
      </c>
    </row>
    <row r="1161" spans="1:8" x14ac:dyDescent="0.25">
      <c r="A1161" t="s">
        <v>3376</v>
      </c>
      <c r="B1161">
        <v>10.987794600000001</v>
      </c>
      <c r="C1161">
        <v>99.4934066</v>
      </c>
      <c r="D1161" t="b">
        <f>ISNUMBER(SEARCH("PT",A1161))</f>
        <v>0</v>
      </c>
      <c r="E1161" t="b">
        <f>ISNUMBER(SEARCH("PTT", A1161))</f>
        <v>0</v>
      </c>
      <c r="F1161" t="b">
        <f>ISNUMBER(SEARCH("Shell", A1161))</f>
        <v>0</v>
      </c>
      <c r="G1161" t="b">
        <f>ISNUMBER(SEARCH("Esso", A1161))</f>
        <v>0</v>
      </c>
      <c r="H1161" t="b">
        <f>ISNUMBER(SEARCH("Caltex", A1161))</f>
        <v>0</v>
      </c>
    </row>
    <row r="1162" spans="1:8" x14ac:dyDescent="0.25">
      <c r="A1162" t="s">
        <v>3376</v>
      </c>
      <c r="B1162">
        <v>13.1566236</v>
      </c>
      <c r="C1162">
        <v>100.97303479999999</v>
      </c>
      <c r="D1162" t="b">
        <f>ISNUMBER(SEARCH("PT",A1162))</f>
        <v>0</v>
      </c>
      <c r="E1162" t="b">
        <f>ISNUMBER(SEARCH("PTT", A1162))</f>
        <v>0</v>
      </c>
      <c r="F1162" t="b">
        <f>ISNUMBER(SEARCH("Shell", A1162))</f>
        <v>0</v>
      </c>
      <c r="G1162" t="b">
        <f>ISNUMBER(SEARCH("Esso", A1162))</f>
        <v>0</v>
      </c>
      <c r="H1162" t="b">
        <f>ISNUMBER(SEARCH("Caltex", A1162))</f>
        <v>0</v>
      </c>
    </row>
    <row r="1163" spans="1:8" x14ac:dyDescent="0.25">
      <c r="A1163" t="s">
        <v>3376</v>
      </c>
      <c r="B1163">
        <v>10.154332200000001</v>
      </c>
      <c r="C1163">
        <v>99.097565000000003</v>
      </c>
      <c r="D1163" t="b">
        <f>ISNUMBER(SEARCH("PT",A1163))</f>
        <v>0</v>
      </c>
      <c r="E1163" t="b">
        <f>ISNUMBER(SEARCH("PTT", A1163))</f>
        <v>0</v>
      </c>
      <c r="F1163" t="b">
        <f>ISNUMBER(SEARCH("Shell", A1163))</f>
        <v>0</v>
      </c>
      <c r="G1163" t="b">
        <f>ISNUMBER(SEARCH("Esso", A1163))</f>
        <v>0</v>
      </c>
      <c r="H1163" t="b">
        <f>ISNUMBER(SEARCH("Caltex", A1163))</f>
        <v>0</v>
      </c>
    </row>
    <row r="1164" spans="1:8" x14ac:dyDescent="0.25">
      <c r="A1164" t="s">
        <v>3376</v>
      </c>
      <c r="B1164">
        <v>6.6162871000000001</v>
      </c>
      <c r="C1164">
        <v>100.93951319999999</v>
      </c>
      <c r="D1164" t="b">
        <f>ISNUMBER(SEARCH("PT",A1164))</f>
        <v>0</v>
      </c>
      <c r="E1164" t="b">
        <f>ISNUMBER(SEARCH("PTT", A1164))</f>
        <v>0</v>
      </c>
      <c r="F1164" t="b">
        <f>ISNUMBER(SEARCH("Shell", A1164))</f>
        <v>0</v>
      </c>
      <c r="G1164" t="b">
        <f>ISNUMBER(SEARCH("Esso", A1164))</f>
        <v>0</v>
      </c>
      <c r="H1164" t="b">
        <f>ISNUMBER(SEARCH("Caltex", A1164))</f>
        <v>0</v>
      </c>
    </row>
    <row r="1165" spans="1:8" x14ac:dyDescent="0.25">
      <c r="A1165" t="s">
        <v>3376</v>
      </c>
      <c r="B1165">
        <v>11.546331199999999</v>
      </c>
      <c r="C1165">
        <v>99.630860100000007</v>
      </c>
      <c r="D1165" t="b">
        <f>ISNUMBER(SEARCH("PT",A1165))</f>
        <v>0</v>
      </c>
      <c r="E1165" t="b">
        <f>ISNUMBER(SEARCH("PTT", A1165))</f>
        <v>0</v>
      </c>
      <c r="F1165" t="b">
        <f>ISNUMBER(SEARCH("Shell", A1165))</f>
        <v>0</v>
      </c>
      <c r="G1165" t="b">
        <f>ISNUMBER(SEARCH("Esso", A1165))</f>
        <v>0</v>
      </c>
      <c r="H1165" t="b">
        <f>ISNUMBER(SEARCH("Caltex", A1165))</f>
        <v>0</v>
      </c>
    </row>
    <row r="1166" spans="1:8" x14ac:dyDescent="0.25">
      <c r="A1166" t="s">
        <v>3376</v>
      </c>
      <c r="B1166">
        <v>11.546331199999999</v>
      </c>
      <c r="C1166">
        <v>99.630860100000007</v>
      </c>
      <c r="D1166" t="b">
        <f>ISNUMBER(SEARCH("PT",A1166))</f>
        <v>0</v>
      </c>
      <c r="E1166" t="b">
        <f>ISNUMBER(SEARCH("PTT", A1166))</f>
        <v>0</v>
      </c>
      <c r="F1166" t="b">
        <f>ISNUMBER(SEARCH("Shell", A1166))</f>
        <v>0</v>
      </c>
      <c r="G1166" t="b">
        <f>ISNUMBER(SEARCH("Esso", A1166))</f>
        <v>0</v>
      </c>
      <c r="H1166" t="b">
        <f>ISNUMBER(SEARCH("Caltex", A1166))</f>
        <v>0</v>
      </c>
    </row>
    <row r="1167" spans="1:8" x14ac:dyDescent="0.25">
      <c r="A1167" t="s">
        <v>3376</v>
      </c>
      <c r="B1167">
        <v>13.5624173</v>
      </c>
      <c r="C1167">
        <v>100.294229</v>
      </c>
      <c r="D1167" t="b">
        <f>ISNUMBER(SEARCH("PT",A1167))</f>
        <v>0</v>
      </c>
      <c r="E1167" t="b">
        <f>ISNUMBER(SEARCH("PTT", A1167))</f>
        <v>0</v>
      </c>
      <c r="F1167" t="b">
        <f>ISNUMBER(SEARCH("Shell", A1167))</f>
        <v>0</v>
      </c>
      <c r="G1167" t="b">
        <f>ISNUMBER(SEARCH("Esso", A1167))</f>
        <v>0</v>
      </c>
      <c r="H1167" t="b">
        <f>ISNUMBER(SEARCH("Caltex", A1167))</f>
        <v>0</v>
      </c>
    </row>
    <row r="1168" spans="1:8" x14ac:dyDescent="0.25">
      <c r="A1168" t="s">
        <v>3376</v>
      </c>
      <c r="B1168">
        <v>10.0537408</v>
      </c>
      <c r="C1168">
        <v>99.072940799999998</v>
      </c>
      <c r="D1168" t="b">
        <f>ISNUMBER(SEARCH("PT",A1168))</f>
        <v>0</v>
      </c>
      <c r="E1168" t="b">
        <f>ISNUMBER(SEARCH("PTT", A1168))</f>
        <v>0</v>
      </c>
      <c r="F1168" t="b">
        <f>ISNUMBER(SEARCH("Shell", A1168))</f>
        <v>0</v>
      </c>
      <c r="G1168" t="b">
        <f>ISNUMBER(SEARCH("Esso", A1168))</f>
        <v>0</v>
      </c>
      <c r="H1168" t="b">
        <f>ISNUMBER(SEARCH("Caltex", A1168))</f>
        <v>0</v>
      </c>
    </row>
    <row r="1169" spans="1:8" x14ac:dyDescent="0.25">
      <c r="A1169" t="s">
        <v>3376</v>
      </c>
      <c r="B1169">
        <v>10.0537408</v>
      </c>
      <c r="C1169">
        <v>99.072940799999998</v>
      </c>
      <c r="D1169" t="b">
        <f>ISNUMBER(SEARCH("PT",A1169))</f>
        <v>0</v>
      </c>
      <c r="E1169" t="b">
        <f>ISNUMBER(SEARCH("PTT", A1169))</f>
        <v>0</v>
      </c>
      <c r="F1169" t="b">
        <f>ISNUMBER(SEARCH("Shell", A1169))</f>
        <v>0</v>
      </c>
      <c r="G1169" t="b">
        <f>ISNUMBER(SEARCH("Esso", A1169))</f>
        <v>0</v>
      </c>
      <c r="H1169" t="b">
        <f>ISNUMBER(SEARCH("Caltex", A1169))</f>
        <v>0</v>
      </c>
    </row>
    <row r="1170" spans="1:8" x14ac:dyDescent="0.25">
      <c r="A1170" t="s">
        <v>3376</v>
      </c>
      <c r="B1170">
        <v>13.719295000000001</v>
      </c>
      <c r="C1170">
        <v>102.471346</v>
      </c>
      <c r="D1170" t="b">
        <f>ISNUMBER(SEARCH("PT",A1170))</f>
        <v>0</v>
      </c>
      <c r="E1170" t="b">
        <f>ISNUMBER(SEARCH("PTT", A1170))</f>
        <v>0</v>
      </c>
      <c r="F1170" t="b">
        <f>ISNUMBER(SEARCH("Shell", A1170))</f>
        <v>0</v>
      </c>
      <c r="G1170" t="b">
        <f>ISNUMBER(SEARCH("Esso", A1170))</f>
        <v>0</v>
      </c>
      <c r="H1170" t="b">
        <f>ISNUMBER(SEARCH("Caltex", A1170))</f>
        <v>0</v>
      </c>
    </row>
    <row r="1171" spans="1:8" x14ac:dyDescent="0.25">
      <c r="A1171" t="s">
        <v>3376</v>
      </c>
      <c r="B1171">
        <v>17.321044000000001</v>
      </c>
      <c r="C1171">
        <v>104.558144</v>
      </c>
      <c r="D1171" t="b">
        <f>ISNUMBER(SEARCH("PT",A1171))</f>
        <v>0</v>
      </c>
      <c r="E1171" t="b">
        <f>ISNUMBER(SEARCH("PTT", A1171))</f>
        <v>0</v>
      </c>
      <c r="F1171" t="b">
        <f>ISNUMBER(SEARCH("Shell", A1171))</f>
        <v>0</v>
      </c>
      <c r="G1171" t="b">
        <f>ISNUMBER(SEARCH("Esso", A1171))</f>
        <v>0</v>
      </c>
      <c r="H1171" t="b">
        <f>ISNUMBER(SEARCH("Caltex", A1171))</f>
        <v>0</v>
      </c>
    </row>
    <row r="1172" spans="1:8" x14ac:dyDescent="0.25">
      <c r="A1172" t="s">
        <v>3376</v>
      </c>
      <c r="B1172">
        <v>7.2979516000000002</v>
      </c>
      <c r="C1172">
        <v>100.27325860000001</v>
      </c>
      <c r="D1172" t="b">
        <f>ISNUMBER(SEARCH("PT",A1172))</f>
        <v>0</v>
      </c>
      <c r="E1172" t="b">
        <f>ISNUMBER(SEARCH("PTT", A1172))</f>
        <v>0</v>
      </c>
      <c r="F1172" t="b">
        <f>ISNUMBER(SEARCH("Shell", A1172))</f>
        <v>0</v>
      </c>
      <c r="G1172" t="b">
        <f>ISNUMBER(SEARCH("Esso", A1172))</f>
        <v>0</v>
      </c>
      <c r="H1172" t="b">
        <f>ISNUMBER(SEARCH("Caltex", A1172))</f>
        <v>0</v>
      </c>
    </row>
    <row r="1173" spans="1:8" x14ac:dyDescent="0.25">
      <c r="A1173" t="s">
        <v>3376</v>
      </c>
      <c r="B1173">
        <v>10.660869999999999</v>
      </c>
      <c r="C1173">
        <v>99.194429999999997</v>
      </c>
      <c r="D1173" t="b">
        <f>ISNUMBER(SEARCH("PT",A1173))</f>
        <v>0</v>
      </c>
      <c r="E1173" t="b">
        <f>ISNUMBER(SEARCH("PTT", A1173))</f>
        <v>0</v>
      </c>
      <c r="F1173" t="b">
        <f>ISNUMBER(SEARCH("Shell", A1173))</f>
        <v>0</v>
      </c>
      <c r="G1173" t="b">
        <f>ISNUMBER(SEARCH("Esso", A1173))</f>
        <v>0</v>
      </c>
      <c r="H1173" t="b">
        <f>ISNUMBER(SEARCH("Caltex", A1173))</f>
        <v>0</v>
      </c>
    </row>
    <row r="1174" spans="1:8" x14ac:dyDescent="0.25">
      <c r="A1174" t="s">
        <v>3376</v>
      </c>
      <c r="B1174">
        <v>10.660869999999999</v>
      </c>
      <c r="C1174">
        <v>99.194429999999997</v>
      </c>
      <c r="D1174" t="b">
        <f>ISNUMBER(SEARCH("PT",A1174))</f>
        <v>0</v>
      </c>
      <c r="E1174" t="b">
        <f>ISNUMBER(SEARCH("PTT", A1174))</f>
        <v>0</v>
      </c>
      <c r="F1174" t="b">
        <f>ISNUMBER(SEARCH("Shell", A1174))</f>
        <v>0</v>
      </c>
      <c r="G1174" t="b">
        <f>ISNUMBER(SEARCH("Esso", A1174))</f>
        <v>0</v>
      </c>
      <c r="H1174" t="b">
        <f>ISNUMBER(SEARCH("Caltex", A1174))</f>
        <v>0</v>
      </c>
    </row>
    <row r="1175" spans="1:8" x14ac:dyDescent="0.25">
      <c r="A1175" t="s">
        <v>3376</v>
      </c>
      <c r="B1175">
        <v>13.2966032</v>
      </c>
      <c r="C1175">
        <v>100.9207672</v>
      </c>
      <c r="D1175" t="b">
        <f>ISNUMBER(SEARCH("PT",A1175))</f>
        <v>0</v>
      </c>
      <c r="E1175" t="b">
        <f>ISNUMBER(SEARCH("PTT", A1175))</f>
        <v>0</v>
      </c>
      <c r="F1175" t="b">
        <f>ISNUMBER(SEARCH("Shell", A1175))</f>
        <v>0</v>
      </c>
      <c r="G1175" t="b">
        <f>ISNUMBER(SEARCH("Esso", A1175))</f>
        <v>0</v>
      </c>
      <c r="H1175" t="b">
        <f>ISNUMBER(SEARCH("Caltex", A1175))</f>
        <v>0</v>
      </c>
    </row>
    <row r="1176" spans="1:8" x14ac:dyDescent="0.25">
      <c r="A1176" t="s">
        <v>3376</v>
      </c>
      <c r="B1176">
        <v>13.1595964</v>
      </c>
      <c r="C1176">
        <v>100.9239175</v>
      </c>
      <c r="D1176" t="b">
        <f>ISNUMBER(SEARCH("PT",A1176))</f>
        <v>0</v>
      </c>
      <c r="E1176" t="b">
        <f>ISNUMBER(SEARCH("PTT", A1176))</f>
        <v>0</v>
      </c>
      <c r="F1176" t="b">
        <f>ISNUMBER(SEARCH("Shell", A1176))</f>
        <v>0</v>
      </c>
      <c r="G1176" t="b">
        <f>ISNUMBER(SEARCH("Esso", A1176))</f>
        <v>0</v>
      </c>
      <c r="H1176" t="b">
        <f>ISNUMBER(SEARCH("Caltex", A1176))</f>
        <v>0</v>
      </c>
    </row>
    <row r="1177" spans="1:8" x14ac:dyDescent="0.25">
      <c r="A1177" t="s">
        <v>3376</v>
      </c>
      <c r="B1177">
        <v>12.7170747</v>
      </c>
      <c r="C1177">
        <v>101.97712850000001</v>
      </c>
      <c r="D1177" t="b">
        <f>ISNUMBER(SEARCH("PT",A1177))</f>
        <v>0</v>
      </c>
      <c r="E1177" t="b">
        <f>ISNUMBER(SEARCH("PTT", A1177))</f>
        <v>0</v>
      </c>
      <c r="F1177" t="b">
        <f>ISNUMBER(SEARCH("Shell", A1177))</f>
        <v>0</v>
      </c>
      <c r="G1177" t="b">
        <f>ISNUMBER(SEARCH("Esso", A1177))</f>
        <v>0</v>
      </c>
      <c r="H1177" t="b">
        <f>ISNUMBER(SEARCH("Caltex", A1177))</f>
        <v>0</v>
      </c>
    </row>
    <row r="1178" spans="1:8" x14ac:dyDescent="0.25">
      <c r="A1178" t="s">
        <v>3376</v>
      </c>
      <c r="B1178">
        <v>10.053792</v>
      </c>
      <c r="C1178">
        <v>99.073071999999996</v>
      </c>
      <c r="D1178" t="b">
        <f>ISNUMBER(SEARCH("PT",A1178))</f>
        <v>0</v>
      </c>
      <c r="E1178" t="b">
        <f>ISNUMBER(SEARCH("PTT", A1178))</f>
        <v>0</v>
      </c>
      <c r="F1178" t="b">
        <f>ISNUMBER(SEARCH("Shell", A1178))</f>
        <v>0</v>
      </c>
      <c r="G1178" t="b">
        <f>ISNUMBER(SEARCH("Esso", A1178))</f>
        <v>0</v>
      </c>
      <c r="H1178" t="b">
        <f>ISNUMBER(SEARCH("Caltex", A1178))</f>
        <v>0</v>
      </c>
    </row>
    <row r="1179" spans="1:8" x14ac:dyDescent="0.25">
      <c r="A1179" t="s">
        <v>3376</v>
      </c>
      <c r="B1179">
        <v>10.153924</v>
      </c>
      <c r="C1179">
        <v>99.097538</v>
      </c>
      <c r="D1179" t="b">
        <f>ISNUMBER(SEARCH("PT",A1179))</f>
        <v>0</v>
      </c>
      <c r="E1179" t="b">
        <f>ISNUMBER(SEARCH("PTT", A1179))</f>
        <v>0</v>
      </c>
      <c r="F1179" t="b">
        <f>ISNUMBER(SEARCH("Shell", A1179))</f>
        <v>0</v>
      </c>
      <c r="G1179" t="b">
        <f>ISNUMBER(SEARCH("Esso", A1179))</f>
        <v>0</v>
      </c>
      <c r="H1179" t="b">
        <f>ISNUMBER(SEARCH("Caltex", A1179))</f>
        <v>0</v>
      </c>
    </row>
    <row r="1180" spans="1:8" x14ac:dyDescent="0.25">
      <c r="A1180" t="s">
        <v>3376</v>
      </c>
      <c r="B1180">
        <v>11.226393</v>
      </c>
      <c r="C1180">
        <v>99.492457000000002</v>
      </c>
      <c r="D1180" t="b">
        <f>ISNUMBER(SEARCH("PT",A1180))</f>
        <v>0</v>
      </c>
      <c r="E1180" t="b">
        <f>ISNUMBER(SEARCH("PTT", A1180))</f>
        <v>0</v>
      </c>
      <c r="F1180" t="b">
        <f>ISNUMBER(SEARCH("Shell", A1180))</f>
        <v>0</v>
      </c>
      <c r="G1180" t="b">
        <f>ISNUMBER(SEARCH("Esso", A1180))</f>
        <v>0</v>
      </c>
      <c r="H1180" t="b">
        <f>ISNUMBER(SEARCH("Caltex", A1180))</f>
        <v>0</v>
      </c>
    </row>
    <row r="1181" spans="1:8" x14ac:dyDescent="0.25">
      <c r="A1181" t="s">
        <v>3376</v>
      </c>
      <c r="B1181">
        <v>11.226393</v>
      </c>
      <c r="C1181">
        <v>99.492457000000002</v>
      </c>
      <c r="D1181" t="b">
        <f>ISNUMBER(SEARCH("PT",A1181))</f>
        <v>0</v>
      </c>
      <c r="E1181" t="b">
        <f>ISNUMBER(SEARCH("PTT", A1181))</f>
        <v>0</v>
      </c>
      <c r="F1181" t="b">
        <f>ISNUMBER(SEARCH("Shell", A1181))</f>
        <v>0</v>
      </c>
      <c r="G1181" t="b">
        <f>ISNUMBER(SEARCH("Esso", A1181))</f>
        <v>0</v>
      </c>
      <c r="H1181" t="b">
        <f>ISNUMBER(SEARCH("Caltex", A1181))</f>
        <v>0</v>
      </c>
    </row>
    <row r="1182" spans="1:8" x14ac:dyDescent="0.25">
      <c r="A1182" t="s">
        <v>3376</v>
      </c>
      <c r="B1182">
        <v>12.7866611</v>
      </c>
      <c r="C1182">
        <v>101.6727987</v>
      </c>
      <c r="D1182" t="b">
        <f>ISNUMBER(SEARCH("PT",A1182))</f>
        <v>0</v>
      </c>
      <c r="E1182" t="b">
        <f>ISNUMBER(SEARCH("PTT", A1182))</f>
        <v>0</v>
      </c>
      <c r="F1182" t="b">
        <f>ISNUMBER(SEARCH("Shell", A1182))</f>
        <v>0</v>
      </c>
      <c r="G1182" t="b">
        <f>ISNUMBER(SEARCH("Esso", A1182))</f>
        <v>0</v>
      </c>
      <c r="H1182" t="b">
        <f>ISNUMBER(SEARCH("Caltex", A1182))</f>
        <v>0</v>
      </c>
    </row>
    <row r="1183" spans="1:8" x14ac:dyDescent="0.25">
      <c r="A1183" t="s">
        <v>3376</v>
      </c>
      <c r="B1183">
        <v>8.2628679999999992</v>
      </c>
      <c r="C1183">
        <v>98.806675999999996</v>
      </c>
      <c r="D1183" t="b">
        <f>ISNUMBER(SEARCH("PT",A1183))</f>
        <v>0</v>
      </c>
      <c r="E1183" t="b">
        <f>ISNUMBER(SEARCH("PTT", A1183))</f>
        <v>0</v>
      </c>
      <c r="F1183" t="b">
        <f>ISNUMBER(SEARCH("Shell", A1183))</f>
        <v>0</v>
      </c>
      <c r="G1183" t="b">
        <f>ISNUMBER(SEARCH("Esso", A1183))</f>
        <v>0</v>
      </c>
      <c r="H1183" t="b">
        <f>ISNUMBER(SEARCH("Caltex", A1183))</f>
        <v>0</v>
      </c>
    </row>
    <row r="1184" spans="1:8" x14ac:dyDescent="0.25">
      <c r="A1184" t="s">
        <v>3376</v>
      </c>
      <c r="B1184">
        <v>13.354248</v>
      </c>
      <c r="C1184">
        <v>102.185765</v>
      </c>
      <c r="D1184" t="b">
        <f>ISNUMBER(SEARCH("PT",A1184))</f>
        <v>0</v>
      </c>
      <c r="E1184" t="b">
        <f>ISNUMBER(SEARCH("PTT", A1184))</f>
        <v>0</v>
      </c>
      <c r="F1184" t="b">
        <f>ISNUMBER(SEARCH("Shell", A1184))</f>
        <v>0</v>
      </c>
      <c r="G1184" t="b">
        <f>ISNUMBER(SEARCH("Esso", A1184))</f>
        <v>0</v>
      </c>
      <c r="H1184" t="b">
        <f>ISNUMBER(SEARCH("Caltex", A1184))</f>
        <v>0</v>
      </c>
    </row>
    <row r="1185" spans="1:8" x14ac:dyDescent="0.25">
      <c r="A1185" t="s">
        <v>3376</v>
      </c>
      <c r="B1185">
        <v>6.3981737000000001</v>
      </c>
      <c r="C1185">
        <v>101.8212612</v>
      </c>
      <c r="D1185" t="b">
        <f>ISNUMBER(SEARCH("PT",A1185))</f>
        <v>0</v>
      </c>
      <c r="E1185" t="b">
        <f>ISNUMBER(SEARCH("PTT", A1185))</f>
        <v>0</v>
      </c>
      <c r="F1185" t="b">
        <f>ISNUMBER(SEARCH("Shell", A1185))</f>
        <v>0</v>
      </c>
      <c r="G1185" t="b">
        <f>ISNUMBER(SEARCH("Esso", A1185))</f>
        <v>0</v>
      </c>
      <c r="H1185" t="b">
        <f>ISNUMBER(SEARCH("Caltex", A1185))</f>
        <v>0</v>
      </c>
    </row>
    <row r="1186" spans="1:8" x14ac:dyDescent="0.25">
      <c r="A1186" t="s">
        <v>3376</v>
      </c>
      <c r="B1186">
        <v>12.8576765</v>
      </c>
      <c r="C1186">
        <v>100.9142487</v>
      </c>
      <c r="D1186" t="b">
        <f>ISNUMBER(SEARCH("PT",A1186))</f>
        <v>0</v>
      </c>
      <c r="E1186" t="b">
        <f>ISNUMBER(SEARCH("PTT", A1186))</f>
        <v>0</v>
      </c>
      <c r="F1186" t="b">
        <f>ISNUMBER(SEARCH("Shell", A1186))</f>
        <v>0</v>
      </c>
      <c r="G1186" t="b">
        <f>ISNUMBER(SEARCH("Esso", A1186))</f>
        <v>0</v>
      </c>
      <c r="H1186" t="b">
        <f>ISNUMBER(SEARCH("Caltex", A1186))</f>
        <v>0</v>
      </c>
    </row>
    <row r="1187" spans="1:8" x14ac:dyDescent="0.25">
      <c r="A1187" t="s">
        <v>3376</v>
      </c>
      <c r="B1187">
        <v>13.020367999999999</v>
      </c>
      <c r="C1187">
        <v>100.94205599999999</v>
      </c>
      <c r="D1187" t="b">
        <f>ISNUMBER(SEARCH("PT",A1187))</f>
        <v>0</v>
      </c>
      <c r="E1187" t="b">
        <f>ISNUMBER(SEARCH("PTT", A1187))</f>
        <v>0</v>
      </c>
      <c r="F1187" t="b">
        <f>ISNUMBER(SEARCH("Shell", A1187))</f>
        <v>0</v>
      </c>
      <c r="G1187" t="b">
        <f>ISNUMBER(SEARCH("Esso", A1187))</f>
        <v>0</v>
      </c>
      <c r="H1187" t="b">
        <f>ISNUMBER(SEARCH("Caltex", A1187))</f>
        <v>0</v>
      </c>
    </row>
    <row r="1188" spans="1:8" x14ac:dyDescent="0.25">
      <c r="A1188" t="s">
        <v>3376</v>
      </c>
      <c r="B1188">
        <v>13.107687500000001</v>
      </c>
      <c r="C1188">
        <v>102.22733100000001</v>
      </c>
      <c r="D1188" t="b">
        <f>ISNUMBER(SEARCH("PT",A1188))</f>
        <v>0</v>
      </c>
      <c r="E1188" t="b">
        <f>ISNUMBER(SEARCH("PTT", A1188))</f>
        <v>0</v>
      </c>
      <c r="F1188" t="b">
        <f>ISNUMBER(SEARCH("Shell", A1188))</f>
        <v>0</v>
      </c>
      <c r="G1188" t="b">
        <f>ISNUMBER(SEARCH("Esso", A1188))</f>
        <v>0</v>
      </c>
      <c r="H1188" t="b">
        <f>ISNUMBER(SEARCH("Caltex", A1188))</f>
        <v>0</v>
      </c>
    </row>
    <row r="1189" spans="1:8" x14ac:dyDescent="0.25">
      <c r="A1189" t="s">
        <v>3376</v>
      </c>
      <c r="B1189">
        <v>17.956954</v>
      </c>
      <c r="C1189">
        <v>104.214215</v>
      </c>
      <c r="D1189" t="b">
        <f>ISNUMBER(SEARCH("PT",A1189))</f>
        <v>0</v>
      </c>
      <c r="E1189" t="b">
        <f>ISNUMBER(SEARCH("PTT", A1189))</f>
        <v>0</v>
      </c>
      <c r="F1189" t="b">
        <f>ISNUMBER(SEARCH("Shell", A1189))</f>
        <v>0</v>
      </c>
      <c r="G1189" t="b">
        <f>ISNUMBER(SEARCH("Esso", A1189))</f>
        <v>0</v>
      </c>
      <c r="H1189" t="b">
        <f>ISNUMBER(SEARCH("Caltex", A1189))</f>
        <v>0</v>
      </c>
    </row>
    <row r="1190" spans="1:8" x14ac:dyDescent="0.25">
      <c r="A1190" t="s">
        <v>3376</v>
      </c>
      <c r="B1190">
        <v>13.345332000000001</v>
      </c>
      <c r="C1190">
        <v>99.884258000000003</v>
      </c>
      <c r="D1190" t="b">
        <f>ISNUMBER(SEARCH("PT",A1190))</f>
        <v>0</v>
      </c>
      <c r="E1190" t="b">
        <f>ISNUMBER(SEARCH("PTT", A1190))</f>
        <v>0</v>
      </c>
      <c r="F1190" t="b">
        <f>ISNUMBER(SEARCH("Shell", A1190))</f>
        <v>0</v>
      </c>
      <c r="G1190" t="b">
        <f>ISNUMBER(SEARCH("Esso", A1190))</f>
        <v>0</v>
      </c>
      <c r="H1190" t="b">
        <f>ISNUMBER(SEARCH("Caltex", A1190))</f>
        <v>0</v>
      </c>
    </row>
    <row r="1191" spans="1:8" x14ac:dyDescent="0.25">
      <c r="A1191" t="s">
        <v>3376</v>
      </c>
      <c r="B1191">
        <v>12.562734900000001</v>
      </c>
      <c r="C1191">
        <v>102.1153193</v>
      </c>
      <c r="D1191" t="b">
        <f>ISNUMBER(SEARCH("PT",A1191))</f>
        <v>0</v>
      </c>
      <c r="E1191" t="b">
        <f>ISNUMBER(SEARCH("PTT", A1191))</f>
        <v>0</v>
      </c>
      <c r="F1191" t="b">
        <f>ISNUMBER(SEARCH("Shell", A1191))</f>
        <v>0</v>
      </c>
      <c r="G1191" t="b">
        <f>ISNUMBER(SEARCH("Esso", A1191))</f>
        <v>0</v>
      </c>
      <c r="H1191" t="b">
        <f>ISNUMBER(SEARCH("Caltex", A1191))</f>
        <v>0</v>
      </c>
    </row>
    <row r="1192" spans="1:8" x14ac:dyDescent="0.25">
      <c r="A1192" t="s">
        <v>3376</v>
      </c>
      <c r="B1192">
        <v>9.9786099999999998</v>
      </c>
      <c r="C1192">
        <v>99.066029999999998</v>
      </c>
      <c r="D1192" t="b">
        <f>ISNUMBER(SEARCH("PT",A1192))</f>
        <v>0</v>
      </c>
      <c r="E1192" t="b">
        <f>ISNUMBER(SEARCH("PTT", A1192))</f>
        <v>0</v>
      </c>
      <c r="F1192" t="b">
        <f>ISNUMBER(SEARCH("Shell", A1192))</f>
        <v>0</v>
      </c>
      <c r="G1192" t="b">
        <f>ISNUMBER(SEARCH("Esso", A1192))</f>
        <v>0</v>
      </c>
      <c r="H1192" t="b">
        <f>ISNUMBER(SEARCH("Caltex", A1192))</f>
        <v>0</v>
      </c>
    </row>
    <row r="1193" spans="1:8" x14ac:dyDescent="0.25">
      <c r="A1193" t="s">
        <v>3376</v>
      </c>
      <c r="B1193">
        <v>14.621132599999999</v>
      </c>
      <c r="C1193">
        <v>103.2777627</v>
      </c>
      <c r="D1193" t="b">
        <f>ISNUMBER(SEARCH("PT",A1193))</f>
        <v>0</v>
      </c>
      <c r="E1193" t="b">
        <f>ISNUMBER(SEARCH("PTT", A1193))</f>
        <v>0</v>
      </c>
      <c r="F1193" t="b">
        <f>ISNUMBER(SEARCH("Shell", A1193))</f>
        <v>0</v>
      </c>
      <c r="G1193" t="b">
        <f>ISNUMBER(SEARCH("Esso", A1193))</f>
        <v>0</v>
      </c>
      <c r="H1193" t="b">
        <f>ISNUMBER(SEARCH("Caltex", A1193))</f>
        <v>0</v>
      </c>
    </row>
    <row r="1194" spans="1:8" x14ac:dyDescent="0.25">
      <c r="A1194" t="s">
        <v>3376</v>
      </c>
      <c r="B1194">
        <v>12.378657</v>
      </c>
      <c r="C1194">
        <v>102.376825</v>
      </c>
      <c r="D1194" t="b">
        <f>ISNUMBER(SEARCH("PT",A1194))</f>
        <v>0</v>
      </c>
      <c r="E1194" t="b">
        <f>ISNUMBER(SEARCH("PTT", A1194))</f>
        <v>0</v>
      </c>
      <c r="F1194" t="b">
        <f>ISNUMBER(SEARCH("Shell", A1194))</f>
        <v>0</v>
      </c>
      <c r="G1194" t="b">
        <f>ISNUMBER(SEARCH("Esso", A1194))</f>
        <v>0</v>
      </c>
      <c r="H1194" t="b">
        <f>ISNUMBER(SEARCH("Caltex", A1194))</f>
        <v>0</v>
      </c>
    </row>
    <row r="1195" spans="1:8" x14ac:dyDescent="0.25">
      <c r="A1195" t="s">
        <v>3376</v>
      </c>
      <c r="B1195">
        <v>7.72872</v>
      </c>
      <c r="C1195">
        <v>99.323454999999996</v>
      </c>
      <c r="D1195" t="b">
        <f>ISNUMBER(SEARCH("PT",A1195))</f>
        <v>0</v>
      </c>
      <c r="E1195" t="b">
        <f>ISNUMBER(SEARCH("PTT", A1195))</f>
        <v>0</v>
      </c>
      <c r="F1195" t="b">
        <f>ISNUMBER(SEARCH("Shell", A1195))</f>
        <v>0</v>
      </c>
      <c r="G1195" t="b">
        <f>ISNUMBER(SEARCH("Esso", A1195))</f>
        <v>0</v>
      </c>
      <c r="H1195" t="b">
        <f>ISNUMBER(SEARCH("Caltex", A1195))</f>
        <v>0</v>
      </c>
    </row>
    <row r="1196" spans="1:8" x14ac:dyDescent="0.25">
      <c r="A1196" t="s">
        <v>3376</v>
      </c>
      <c r="B1196">
        <v>9.9669100000000004</v>
      </c>
      <c r="C1196">
        <v>98.981210000000004</v>
      </c>
      <c r="D1196" t="b">
        <f>ISNUMBER(SEARCH("PT",A1196))</f>
        <v>0</v>
      </c>
      <c r="E1196" t="b">
        <f>ISNUMBER(SEARCH("PTT", A1196))</f>
        <v>0</v>
      </c>
      <c r="F1196" t="b">
        <f>ISNUMBER(SEARCH("Shell", A1196))</f>
        <v>0</v>
      </c>
      <c r="G1196" t="b">
        <f>ISNUMBER(SEARCH("Esso", A1196))</f>
        <v>0</v>
      </c>
      <c r="H1196" t="b">
        <f>ISNUMBER(SEARCH("Caltex", A1196))</f>
        <v>0</v>
      </c>
    </row>
    <row r="1197" spans="1:8" x14ac:dyDescent="0.25">
      <c r="A1197" t="s">
        <v>3376</v>
      </c>
      <c r="B1197">
        <v>12.135191000000001</v>
      </c>
      <c r="C1197">
        <v>102.689747</v>
      </c>
      <c r="D1197" t="b">
        <f>ISNUMBER(SEARCH("PT",A1197))</f>
        <v>0</v>
      </c>
      <c r="E1197" t="b">
        <f>ISNUMBER(SEARCH("PTT", A1197))</f>
        <v>0</v>
      </c>
      <c r="F1197" t="b">
        <f>ISNUMBER(SEARCH("Shell", A1197))</f>
        <v>0</v>
      </c>
      <c r="G1197" t="b">
        <f>ISNUMBER(SEARCH("Esso", A1197))</f>
        <v>0</v>
      </c>
      <c r="H1197" t="b">
        <f>ISNUMBER(SEARCH("Caltex", A1197))</f>
        <v>0</v>
      </c>
    </row>
    <row r="1198" spans="1:8" x14ac:dyDescent="0.25">
      <c r="A1198" t="s">
        <v>3376</v>
      </c>
      <c r="B1198">
        <v>17.331285999999999</v>
      </c>
      <c r="C1198">
        <v>104.318744</v>
      </c>
      <c r="D1198" t="b">
        <f>ISNUMBER(SEARCH("PT",A1198))</f>
        <v>0</v>
      </c>
      <c r="E1198" t="b">
        <f>ISNUMBER(SEARCH("PTT", A1198))</f>
        <v>0</v>
      </c>
      <c r="F1198" t="b">
        <f>ISNUMBER(SEARCH("Shell", A1198))</f>
        <v>0</v>
      </c>
      <c r="G1198" t="b">
        <f>ISNUMBER(SEARCH("Esso", A1198))</f>
        <v>0</v>
      </c>
      <c r="H1198" t="b">
        <f>ISNUMBER(SEARCH("Caltex", A1198))</f>
        <v>0</v>
      </c>
    </row>
    <row r="1199" spans="1:8" x14ac:dyDescent="0.25">
      <c r="A1199" t="s">
        <v>3376</v>
      </c>
      <c r="B1199">
        <v>12.179122</v>
      </c>
      <c r="C1199">
        <v>102.40509400000001</v>
      </c>
      <c r="D1199" t="b">
        <f>ISNUMBER(SEARCH("PT",A1199))</f>
        <v>0</v>
      </c>
      <c r="E1199" t="b">
        <f>ISNUMBER(SEARCH("PTT", A1199))</f>
        <v>0</v>
      </c>
      <c r="F1199" t="b">
        <f>ISNUMBER(SEARCH("Shell", A1199))</f>
        <v>0</v>
      </c>
      <c r="G1199" t="b">
        <f>ISNUMBER(SEARCH("Esso", A1199))</f>
        <v>0</v>
      </c>
      <c r="H1199" t="b">
        <f>ISNUMBER(SEARCH("Caltex", A1199))</f>
        <v>0</v>
      </c>
    </row>
    <row r="1200" spans="1:8" x14ac:dyDescent="0.25">
      <c r="A1200" t="s">
        <v>3376</v>
      </c>
      <c r="B1200">
        <v>18.066120999999999</v>
      </c>
      <c r="C1200">
        <v>103.45167499999999</v>
      </c>
      <c r="D1200" t="b">
        <f>ISNUMBER(SEARCH("PT",A1200))</f>
        <v>0</v>
      </c>
      <c r="E1200" t="b">
        <f>ISNUMBER(SEARCH("PTT", A1200))</f>
        <v>0</v>
      </c>
      <c r="F1200" t="b">
        <f>ISNUMBER(SEARCH("Shell", A1200))</f>
        <v>0</v>
      </c>
      <c r="G1200" t="b">
        <f>ISNUMBER(SEARCH("Esso", A1200))</f>
        <v>0</v>
      </c>
      <c r="H1200" t="b">
        <f>ISNUMBER(SEARCH("Caltex", A1200))</f>
        <v>0</v>
      </c>
    </row>
    <row r="1201" spans="1:8" x14ac:dyDescent="0.25">
      <c r="A1201" t="s">
        <v>3376</v>
      </c>
      <c r="B1201">
        <v>12.899716700000001</v>
      </c>
      <c r="C1201">
        <v>102.26732459999999</v>
      </c>
      <c r="D1201" t="b">
        <f>ISNUMBER(SEARCH("PT",A1201))</f>
        <v>0</v>
      </c>
      <c r="E1201" t="b">
        <f>ISNUMBER(SEARCH("PTT", A1201))</f>
        <v>0</v>
      </c>
      <c r="F1201" t="b">
        <f>ISNUMBER(SEARCH("Shell", A1201))</f>
        <v>0</v>
      </c>
      <c r="G1201" t="b">
        <f>ISNUMBER(SEARCH("Esso", A1201))</f>
        <v>0</v>
      </c>
      <c r="H1201" t="b">
        <f>ISNUMBER(SEARCH("Caltex", A1201))</f>
        <v>0</v>
      </c>
    </row>
    <row r="1202" spans="1:8" x14ac:dyDescent="0.25">
      <c r="A1202" t="s">
        <v>3376</v>
      </c>
      <c r="B1202">
        <v>15.82239</v>
      </c>
      <c r="C1202">
        <v>105.24977699999999</v>
      </c>
      <c r="D1202" t="b">
        <f>ISNUMBER(SEARCH("PT",A1202))</f>
        <v>0</v>
      </c>
      <c r="E1202" t="b">
        <f>ISNUMBER(SEARCH("PTT", A1202))</f>
        <v>0</v>
      </c>
      <c r="F1202" t="b">
        <f>ISNUMBER(SEARCH("Shell", A1202))</f>
        <v>0</v>
      </c>
      <c r="G1202" t="b">
        <f>ISNUMBER(SEARCH("Esso", A1202))</f>
        <v>0</v>
      </c>
      <c r="H1202" t="b">
        <f>ISNUMBER(SEARCH("Caltex", A1202))</f>
        <v>0</v>
      </c>
    </row>
    <row r="1203" spans="1:8" x14ac:dyDescent="0.25">
      <c r="A1203" t="s">
        <v>3376</v>
      </c>
      <c r="B1203">
        <v>17.442139000000001</v>
      </c>
      <c r="C1203">
        <v>104.434196</v>
      </c>
      <c r="D1203" t="b">
        <f>ISNUMBER(SEARCH("PT",A1203))</f>
        <v>0</v>
      </c>
      <c r="E1203" t="b">
        <f>ISNUMBER(SEARCH("PTT", A1203))</f>
        <v>0</v>
      </c>
      <c r="F1203" t="b">
        <f>ISNUMBER(SEARCH("Shell", A1203))</f>
        <v>0</v>
      </c>
      <c r="G1203" t="b">
        <f>ISNUMBER(SEARCH("Esso", A1203))</f>
        <v>0</v>
      </c>
      <c r="H1203" t="b">
        <f>ISNUMBER(SEARCH("Caltex", A1203))</f>
        <v>0</v>
      </c>
    </row>
    <row r="1204" spans="1:8" x14ac:dyDescent="0.25">
      <c r="A1204" t="s">
        <v>3376</v>
      </c>
      <c r="B1204">
        <v>18.025770000000001</v>
      </c>
      <c r="C1204">
        <v>103.082309</v>
      </c>
      <c r="D1204" t="b">
        <f>ISNUMBER(SEARCH("PT",A1204))</f>
        <v>0</v>
      </c>
      <c r="E1204" t="b">
        <f>ISNUMBER(SEARCH("PTT", A1204))</f>
        <v>0</v>
      </c>
      <c r="F1204" t="b">
        <f>ISNUMBER(SEARCH("Shell", A1204))</f>
        <v>0</v>
      </c>
      <c r="G1204" t="b">
        <f>ISNUMBER(SEARCH("Esso", A1204))</f>
        <v>0</v>
      </c>
      <c r="H1204" t="b">
        <f>ISNUMBER(SEARCH("Caltex", A1204))</f>
        <v>0</v>
      </c>
    </row>
    <row r="1205" spans="1:8" x14ac:dyDescent="0.25">
      <c r="A1205" t="s">
        <v>3376</v>
      </c>
      <c r="B1205">
        <v>17.050003</v>
      </c>
      <c r="C1205">
        <v>104.68383</v>
      </c>
      <c r="D1205" t="b">
        <f>ISNUMBER(SEARCH("PT",A1205))</f>
        <v>0</v>
      </c>
      <c r="E1205" t="b">
        <f>ISNUMBER(SEARCH("PTT", A1205))</f>
        <v>0</v>
      </c>
      <c r="F1205" t="b">
        <f>ISNUMBER(SEARCH("Shell", A1205))</f>
        <v>0</v>
      </c>
      <c r="G1205" t="b">
        <f>ISNUMBER(SEARCH("Esso", A1205))</f>
        <v>0</v>
      </c>
      <c r="H1205" t="b">
        <f>ISNUMBER(SEARCH("Caltex", A1205))</f>
        <v>0</v>
      </c>
    </row>
    <row r="1206" spans="1:8" x14ac:dyDescent="0.25">
      <c r="A1206" t="s">
        <v>3376</v>
      </c>
      <c r="B1206">
        <v>12.780461000000001</v>
      </c>
      <c r="C1206">
        <v>101.64557499999999</v>
      </c>
      <c r="D1206" t="b">
        <f>ISNUMBER(SEARCH("PT",A1206))</f>
        <v>0</v>
      </c>
      <c r="E1206" t="b">
        <f>ISNUMBER(SEARCH("PTT", A1206))</f>
        <v>0</v>
      </c>
      <c r="F1206" t="b">
        <f>ISNUMBER(SEARCH("Shell", A1206))</f>
        <v>0</v>
      </c>
      <c r="G1206" t="b">
        <f>ISNUMBER(SEARCH("Esso", A1206))</f>
        <v>0</v>
      </c>
      <c r="H1206" t="b">
        <f>ISNUMBER(SEARCH("Caltex", A1206))</f>
        <v>0</v>
      </c>
    </row>
    <row r="1207" spans="1:8" x14ac:dyDescent="0.25">
      <c r="A1207" t="s">
        <v>3376</v>
      </c>
      <c r="B1207">
        <v>12.463347000000001</v>
      </c>
      <c r="C1207">
        <v>102.224301</v>
      </c>
      <c r="D1207" t="b">
        <f>ISNUMBER(SEARCH("PT",A1207))</f>
        <v>0</v>
      </c>
      <c r="E1207" t="b">
        <f>ISNUMBER(SEARCH("PTT", A1207))</f>
        <v>0</v>
      </c>
      <c r="F1207" t="b">
        <f>ISNUMBER(SEARCH("Shell", A1207))</f>
        <v>0</v>
      </c>
      <c r="G1207" t="b">
        <f>ISNUMBER(SEARCH("Esso", A1207))</f>
        <v>0</v>
      </c>
      <c r="H1207" t="b">
        <f>ISNUMBER(SEARCH("Caltex", A1207))</f>
        <v>0</v>
      </c>
    </row>
    <row r="1208" spans="1:8" x14ac:dyDescent="0.25">
      <c r="A1208" t="s">
        <v>3376</v>
      </c>
      <c r="B1208">
        <v>13.245493</v>
      </c>
      <c r="C1208">
        <v>99.825108999999998</v>
      </c>
      <c r="D1208" t="b">
        <f>ISNUMBER(SEARCH("PT",A1208))</f>
        <v>0</v>
      </c>
      <c r="E1208" t="b">
        <f>ISNUMBER(SEARCH("PTT", A1208))</f>
        <v>0</v>
      </c>
      <c r="F1208" t="b">
        <f>ISNUMBER(SEARCH("Shell", A1208))</f>
        <v>0</v>
      </c>
      <c r="G1208" t="b">
        <f>ISNUMBER(SEARCH("Esso", A1208))</f>
        <v>0</v>
      </c>
      <c r="H1208" t="b">
        <f>ISNUMBER(SEARCH("Caltex", A1208))</f>
        <v>0</v>
      </c>
    </row>
    <row r="1209" spans="1:8" x14ac:dyDescent="0.25">
      <c r="A1209" t="s">
        <v>3376</v>
      </c>
      <c r="B1209">
        <v>12.771452999999999</v>
      </c>
      <c r="C1209">
        <v>102.092615</v>
      </c>
      <c r="D1209" t="b">
        <f>ISNUMBER(SEARCH("PT",A1209))</f>
        <v>0</v>
      </c>
      <c r="E1209" t="b">
        <f>ISNUMBER(SEARCH("PTT", A1209))</f>
        <v>0</v>
      </c>
      <c r="F1209" t="b">
        <f>ISNUMBER(SEARCH("Shell", A1209))</f>
        <v>0</v>
      </c>
      <c r="G1209" t="b">
        <f>ISNUMBER(SEARCH("Esso", A1209))</f>
        <v>0</v>
      </c>
      <c r="H1209" t="b">
        <f>ISNUMBER(SEARCH("Caltex", A1209))</f>
        <v>0</v>
      </c>
    </row>
    <row r="1210" spans="1:8" x14ac:dyDescent="0.25">
      <c r="A1210" t="s">
        <v>3376</v>
      </c>
      <c r="B1210">
        <v>7.4645460000000003</v>
      </c>
      <c r="C1210">
        <v>100.139617</v>
      </c>
      <c r="D1210" t="b">
        <f>ISNUMBER(SEARCH("PT",A1210))</f>
        <v>0</v>
      </c>
      <c r="E1210" t="b">
        <f>ISNUMBER(SEARCH("PTT", A1210))</f>
        <v>0</v>
      </c>
      <c r="F1210" t="b">
        <f>ISNUMBER(SEARCH("Shell", A1210))</f>
        <v>0</v>
      </c>
      <c r="G1210" t="b">
        <f>ISNUMBER(SEARCH("Esso", A1210))</f>
        <v>0</v>
      </c>
      <c r="H1210" t="b">
        <f>ISNUMBER(SEARCH("Caltex", A1210))</f>
        <v>0</v>
      </c>
    </row>
    <row r="1211" spans="1:8" x14ac:dyDescent="0.25">
      <c r="A1211" t="s">
        <v>3376</v>
      </c>
      <c r="B1211">
        <v>16.038160399999999</v>
      </c>
      <c r="C1211">
        <v>105.2175323</v>
      </c>
      <c r="D1211" t="b">
        <f>ISNUMBER(SEARCH("PT",A1211))</f>
        <v>0</v>
      </c>
      <c r="E1211" t="b">
        <f>ISNUMBER(SEARCH("PTT", A1211))</f>
        <v>0</v>
      </c>
      <c r="F1211" t="b">
        <f>ISNUMBER(SEARCH("Shell", A1211))</f>
        <v>0</v>
      </c>
      <c r="G1211" t="b">
        <f>ISNUMBER(SEARCH("Esso", A1211))</f>
        <v>0</v>
      </c>
      <c r="H1211" t="b">
        <f>ISNUMBER(SEARCH("Caltex", A1211))</f>
        <v>0</v>
      </c>
    </row>
    <row r="1212" spans="1:8" x14ac:dyDescent="0.25">
      <c r="A1212" t="s">
        <v>3376</v>
      </c>
      <c r="B1212">
        <v>17.922236000000002</v>
      </c>
      <c r="C1212">
        <v>103.94081</v>
      </c>
      <c r="D1212" t="b">
        <f>ISNUMBER(SEARCH("PT",A1212))</f>
        <v>0</v>
      </c>
      <c r="E1212" t="b">
        <f>ISNUMBER(SEARCH("PTT", A1212))</f>
        <v>0</v>
      </c>
      <c r="F1212" t="b">
        <f>ISNUMBER(SEARCH("Shell", A1212))</f>
        <v>0</v>
      </c>
      <c r="G1212" t="b">
        <f>ISNUMBER(SEARCH("Esso", A1212))</f>
        <v>0</v>
      </c>
      <c r="H1212" t="b">
        <f>ISNUMBER(SEARCH("Caltex", A1212))</f>
        <v>0</v>
      </c>
    </row>
    <row r="1213" spans="1:8" x14ac:dyDescent="0.25">
      <c r="A1213" t="s">
        <v>3376</v>
      </c>
      <c r="B1213">
        <v>14.777645</v>
      </c>
      <c r="C1213">
        <v>104.66822000000001</v>
      </c>
      <c r="D1213" t="b">
        <f>ISNUMBER(SEARCH("PT",A1213))</f>
        <v>0</v>
      </c>
      <c r="E1213" t="b">
        <f>ISNUMBER(SEARCH("PTT", A1213))</f>
        <v>0</v>
      </c>
      <c r="F1213" t="b">
        <f>ISNUMBER(SEARCH("Shell", A1213))</f>
        <v>0</v>
      </c>
      <c r="G1213" t="b">
        <f>ISNUMBER(SEARCH("Esso", A1213))</f>
        <v>0</v>
      </c>
      <c r="H1213" t="b">
        <f>ISNUMBER(SEARCH("Caltex", A1213))</f>
        <v>0</v>
      </c>
    </row>
    <row r="1214" spans="1:8" x14ac:dyDescent="0.25">
      <c r="A1214" t="s">
        <v>3376</v>
      </c>
      <c r="B1214">
        <v>10.582852000000001</v>
      </c>
      <c r="C1214">
        <v>99.070760000000007</v>
      </c>
      <c r="D1214" t="b">
        <f>ISNUMBER(SEARCH("PT",A1214))</f>
        <v>0</v>
      </c>
      <c r="E1214" t="b">
        <f>ISNUMBER(SEARCH("PTT", A1214))</f>
        <v>0</v>
      </c>
      <c r="F1214" t="b">
        <f>ISNUMBER(SEARCH("Shell", A1214))</f>
        <v>0</v>
      </c>
      <c r="G1214" t="b">
        <f>ISNUMBER(SEARCH("Esso", A1214))</f>
        <v>0</v>
      </c>
      <c r="H1214" t="b">
        <f>ISNUMBER(SEARCH("Caltex", A1214))</f>
        <v>0</v>
      </c>
    </row>
    <row r="1215" spans="1:8" x14ac:dyDescent="0.25">
      <c r="A1215" t="s">
        <v>3376</v>
      </c>
      <c r="B1215">
        <v>17.571572</v>
      </c>
      <c r="C1215">
        <v>104.599377</v>
      </c>
      <c r="D1215" t="b">
        <f>ISNUMBER(SEARCH("PT",A1215))</f>
        <v>0</v>
      </c>
      <c r="E1215" t="b">
        <f>ISNUMBER(SEARCH("PTT", A1215))</f>
        <v>0</v>
      </c>
      <c r="F1215" t="b">
        <f>ISNUMBER(SEARCH("Shell", A1215))</f>
        <v>0</v>
      </c>
      <c r="G1215" t="b">
        <f>ISNUMBER(SEARCH("Esso", A1215))</f>
        <v>0</v>
      </c>
      <c r="H1215" t="b">
        <f>ISNUMBER(SEARCH("Caltex", A1215))</f>
        <v>0</v>
      </c>
    </row>
    <row r="1216" spans="1:8" x14ac:dyDescent="0.25">
      <c r="A1216" t="s">
        <v>3376</v>
      </c>
      <c r="B1216">
        <v>8.3809970000000007</v>
      </c>
      <c r="C1216">
        <v>98.277561000000006</v>
      </c>
      <c r="D1216" t="b">
        <f>ISNUMBER(SEARCH("PT",A1216))</f>
        <v>0</v>
      </c>
      <c r="E1216" t="b">
        <f>ISNUMBER(SEARCH("PTT", A1216))</f>
        <v>0</v>
      </c>
      <c r="F1216" t="b">
        <f>ISNUMBER(SEARCH("Shell", A1216))</f>
        <v>0</v>
      </c>
      <c r="G1216" t="b">
        <f>ISNUMBER(SEARCH("Esso", A1216))</f>
        <v>0</v>
      </c>
      <c r="H1216" t="b">
        <f>ISNUMBER(SEARCH("Caltex", A1216))</f>
        <v>0</v>
      </c>
    </row>
    <row r="1217" spans="1:8" x14ac:dyDescent="0.25">
      <c r="A1217" t="s">
        <v>3376</v>
      </c>
      <c r="B1217">
        <v>8.3809970000000007</v>
      </c>
      <c r="C1217">
        <v>98.277561000000006</v>
      </c>
      <c r="D1217" t="b">
        <f>ISNUMBER(SEARCH("PT",A1217))</f>
        <v>0</v>
      </c>
      <c r="E1217" t="b">
        <f>ISNUMBER(SEARCH("PTT", A1217))</f>
        <v>0</v>
      </c>
      <c r="F1217" t="b">
        <f>ISNUMBER(SEARCH("Shell", A1217))</f>
        <v>0</v>
      </c>
      <c r="G1217" t="b">
        <f>ISNUMBER(SEARCH("Esso", A1217))</f>
        <v>0</v>
      </c>
      <c r="H1217" t="b">
        <f>ISNUMBER(SEARCH("Caltex", A1217))</f>
        <v>0</v>
      </c>
    </row>
    <row r="1218" spans="1:8" x14ac:dyDescent="0.25">
      <c r="A1218" t="s">
        <v>3376</v>
      </c>
      <c r="B1218">
        <v>7.6611979999999997</v>
      </c>
      <c r="C1218">
        <v>99.321374000000006</v>
      </c>
      <c r="D1218" t="b">
        <f>ISNUMBER(SEARCH("PT",A1218))</f>
        <v>0</v>
      </c>
      <c r="E1218" t="b">
        <f>ISNUMBER(SEARCH("PTT", A1218))</f>
        <v>0</v>
      </c>
      <c r="F1218" t="b">
        <f>ISNUMBER(SEARCH("Shell", A1218))</f>
        <v>0</v>
      </c>
      <c r="G1218" t="b">
        <f>ISNUMBER(SEARCH("Esso", A1218))</f>
        <v>0</v>
      </c>
      <c r="H1218" t="b">
        <f>ISNUMBER(SEARCH("Caltex", A1218))</f>
        <v>0</v>
      </c>
    </row>
    <row r="1219" spans="1:8" x14ac:dyDescent="0.25">
      <c r="A1219" t="s">
        <v>3376</v>
      </c>
      <c r="B1219">
        <v>13.6655231</v>
      </c>
      <c r="C1219">
        <v>102.4666522</v>
      </c>
      <c r="D1219" t="b">
        <f>ISNUMBER(SEARCH("PT",A1219))</f>
        <v>0</v>
      </c>
      <c r="E1219" t="b">
        <f>ISNUMBER(SEARCH("PTT", A1219))</f>
        <v>0</v>
      </c>
      <c r="F1219" t="b">
        <f>ISNUMBER(SEARCH("Shell", A1219))</f>
        <v>0</v>
      </c>
      <c r="G1219" t="b">
        <f>ISNUMBER(SEARCH("Esso", A1219))</f>
        <v>0</v>
      </c>
      <c r="H1219" t="b">
        <f>ISNUMBER(SEARCH("Caltex", A1219))</f>
        <v>0</v>
      </c>
    </row>
    <row r="1220" spans="1:8" x14ac:dyDescent="0.25">
      <c r="A1220" t="s">
        <v>3376</v>
      </c>
      <c r="B1220">
        <v>18.063054000000001</v>
      </c>
      <c r="C1220">
        <v>102.267448</v>
      </c>
      <c r="D1220" t="b">
        <f>ISNUMBER(SEARCH("PT",A1220))</f>
        <v>0</v>
      </c>
      <c r="E1220" t="b">
        <f>ISNUMBER(SEARCH("PTT", A1220))</f>
        <v>0</v>
      </c>
      <c r="F1220" t="b">
        <f>ISNUMBER(SEARCH("Shell", A1220))</f>
        <v>0</v>
      </c>
      <c r="G1220" t="b">
        <f>ISNUMBER(SEARCH("Esso", A1220))</f>
        <v>0</v>
      </c>
      <c r="H1220" t="b">
        <f>ISNUMBER(SEARCH("Caltex", A1220))</f>
        <v>0</v>
      </c>
    </row>
    <row r="1221" spans="1:8" x14ac:dyDescent="0.25">
      <c r="A1221" t="s">
        <v>3376</v>
      </c>
      <c r="B1221">
        <v>17.821241000000001</v>
      </c>
      <c r="C1221">
        <v>103.081793</v>
      </c>
      <c r="D1221" t="b">
        <f>ISNUMBER(SEARCH("PT",A1221))</f>
        <v>0</v>
      </c>
      <c r="E1221" t="b">
        <f>ISNUMBER(SEARCH("PTT", A1221))</f>
        <v>0</v>
      </c>
      <c r="F1221" t="b">
        <f>ISNUMBER(SEARCH("Shell", A1221))</f>
        <v>0</v>
      </c>
      <c r="G1221" t="b">
        <f>ISNUMBER(SEARCH("Esso", A1221))</f>
        <v>0</v>
      </c>
      <c r="H1221" t="b">
        <f>ISNUMBER(SEARCH("Caltex", A1221))</f>
        <v>0</v>
      </c>
    </row>
    <row r="1222" spans="1:8" x14ac:dyDescent="0.25">
      <c r="A1222" t="s">
        <v>3376</v>
      </c>
      <c r="B1222">
        <v>17.6261337</v>
      </c>
      <c r="C1222">
        <v>104.2585914</v>
      </c>
      <c r="D1222" t="b">
        <f>ISNUMBER(SEARCH("PT",A1222))</f>
        <v>0</v>
      </c>
      <c r="E1222" t="b">
        <f>ISNUMBER(SEARCH("PTT", A1222))</f>
        <v>0</v>
      </c>
      <c r="F1222" t="b">
        <f>ISNUMBER(SEARCH("Shell", A1222))</f>
        <v>0</v>
      </c>
      <c r="G1222" t="b">
        <f>ISNUMBER(SEARCH("Esso", A1222))</f>
        <v>0</v>
      </c>
      <c r="H1222" t="b">
        <f>ISNUMBER(SEARCH("Caltex", A1222))</f>
        <v>0</v>
      </c>
    </row>
    <row r="1223" spans="1:8" x14ac:dyDescent="0.25">
      <c r="A1223" t="s">
        <v>3376</v>
      </c>
      <c r="B1223">
        <v>7.6642729999999997</v>
      </c>
      <c r="C1223">
        <v>99.466192000000007</v>
      </c>
      <c r="D1223" t="b">
        <f>ISNUMBER(SEARCH("PT",A1223))</f>
        <v>0</v>
      </c>
      <c r="E1223" t="b">
        <f>ISNUMBER(SEARCH("PTT", A1223))</f>
        <v>0</v>
      </c>
      <c r="F1223" t="b">
        <f>ISNUMBER(SEARCH("Shell", A1223))</f>
        <v>0</v>
      </c>
      <c r="G1223" t="b">
        <f>ISNUMBER(SEARCH("Esso", A1223))</f>
        <v>0</v>
      </c>
      <c r="H1223" t="b">
        <f>ISNUMBER(SEARCH("Caltex", A1223))</f>
        <v>0</v>
      </c>
    </row>
    <row r="1224" spans="1:8" x14ac:dyDescent="0.25">
      <c r="A1224" t="s">
        <v>3376</v>
      </c>
      <c r="B1224">
        <v>13.490690000000001</v>
      </c>
      <c r="C1224">
        <v>102.188873</v>
      </c>
      <c r="D1224" t="b">
        <f>ISNUMBER(SEARCH("PT",A1224))</f>
        <v>0</v>
      </c>
      <c r="E1224" t="b">
        <f>ISNUMBER(SEARCH("PTT", A1224))</f>
        <v>0</v>
      </c>
      <c r="F1224" t="b">
        <f>ISNUMBER(SEARCH("Shell", A1224))</f>
        <v>0</v>
      </c>
      <c r="G1224" t="b">
        <f>ISNUMBER(SEARCH("Esso", A1224))</f>
        <v>0</v>
      </c>
      <c r="H1224" t="b">
        <f>ISNUMBER(SEARCH("Caltex", A1224))</f>
        <v>0</v>
      </c>
    </row>
    <row r="1225" spans="1:8" x14ac:dyDescent="0.25">
      <c r="A1225" t="s">
        <v>3376</v>
      </c>
      <c r="B1225">
        <v>13.748723</v>
      </c>
      <c r="C1225">
        <v>102.307777</v>
      </c>
      <c r="D1225" t="b">
        <f>ISNUMBER(SEARCH("PT",A1225))</f>
        <v>0</v>
      </c>
      <c r="E1225" t="b">
        <f>ISNUMBER(SEARCH("PTT", A1225))</f>
        <v>0</v>
      </c>
      <c r="F1225" t="b">
        <f>ISNUMBER(SEARCH("Shell", A1225))</f>
        <v>0</v>
      </c>
      <c r="G1225" t="b">
        <f>ISNUMBER(SEARCH("Esso", A1225))</f>
        <v>0</v>
      </c>
      <c r="H1225" t="b">
        <f>ISNUMBER(SEARCH("Caltex", A1225))</f>
        <v>0</v>
      </c>
    </row>
    <row r="1226" spans="1:8" x14ac:dyDescent="0.25">
      <c r="A1226" t="s">
        <v>3376</v>
      </c>
      <c r="B1226">
        <v>13.739618</v>
      </c>
      <c r="C1226">
        <v>102.335037</v>
      </c>
      <c r="D1226" t="b">
        <f>ISNUMBER(SEARCH("PT",A1226))</f>
        <v>0</v>
      </c>
      <c r="E1226" t="b">
        <f>ISNUMBER(SEARCH("PTT", A1226))</f>
        <v>0</v>
      </c>
      <c r="F1226" t="b">
        <f>ISNUMBER(SEARCH("Shell", A1226))</f>
        <v>0</v>
      </c>
      <c r="G1226" t="b">
        <f>ISNUMBER(SEARCH("Esso", A1226))</f>
        <v>0</v>
      </c>
      <c r="H1226" t="b">
        <f>ISNUMBER(SEARCH("Caltex", A1226))</f>
        <v>0</v>
      </c>
    </row>
    <row r="1227" spans="1:8" x14ac:dyDescent="0.25">
      <c r="A1227" t="s">
        <v>3376</v>
      </c>
      <c r="B1227">
        <v>12.677639599999999</v>
      </c>
      <c r="C1227">
        <v>102.19332559999999</v>
      </c>
      <c r="D1227" t="b">
        <f>ISNUMBER(SEARCH("PT",A1227))</f>
        <v>0</v>
      </c>
      <c r="E1227" t="b">
        <f>ISNUMBER(SEARCH("PTT", A1227))</f>
        <v>0</v>
      </c>
      <c r="F1227" t="b">
        <f>ISNUMBER(SEARCH("Shell", A1227))</f>
        <v>0</v>
      </c>
      <c r="G1227" t="b">
        <f>ISNUMBER(SEARCH("Esso", A1227))</f>
        <v>0</v>
      </c>
      <c r="H1227" t="b">
        <f>ISNUMBER(SEARCH("Caltex", A1227))</f>
        <v>0</v>
      </c>
    </row>
    <row r="1228" spans="1:8" x14ac:dyDescent="0.25">
      <c r="A1228" t="s">
        <v>3376</v>
      </c>
      <c r="B1228">
        <v>17.773161000000002</v>
      </c>
      <c r="C1228">
        <v>102.22017200000001</v>
      </c>
      <c r="D1228" t="b">
        <f>ISNUMBER(SEARCH("PT",A1228))</f>
        <v>0</v>
      </c>
      <c r="E1228" t="b">
        <f>ISNUMBER(SEARCH("PTT", A1228))</f>
        <v>0</v>
      </c>
      <c r="F1228" t="b">
        <f>ISNUMBER(SEARCH("Shell", A1228))</f>
        <v>0</v>
      </c>
      <c r="G1228" t="b">
        <f>ISNUMBER(SEARCH("Esso", A1228))</f>
        <v>0</v>
      </c>
      <c r="H1228" t="b">
        <f>ISNUMBER(SEARCH("Caltex", A1228))</f>
        <v>0</v>
      </c>
    </row>
    <row r="1229" spans="1:8" x14ac:dyDescent="0.25">
      <c r="A1229" t="s">
        <v>3376</v>
      </c>
      <c r="B1229">
        <v>14.478845</v>
      </c>
      <c r="C1229">
        <v>104.972143</v>
      </c>
      <c r="D1229" t="b">
        <f>ISNUMBER(SEARCH("PT",A1229))</f>
        <v>0</v>
      </c>
      <c r="E1229" t="b">
        <f>ISNUMBER(SEARCH("PTT", A1229))</f>
        <v>0</v>
      </c>
      <c r="F1229" t="b">
        <f>ISNUMBER(SEARCH("Shell", A1229))</f>
        <v>0</v>
      </c>
      <c r="G1229" t="b">
        <f>ISNUMBER(SEARCH("Esso", A1229))</f>
        <v>0</v>
      </c>
      <c r="H1229" t="b">
        <f>ISNUMBER(SEARCH("Caltex", A1229))</f>
        <v>0</v>
      </c>
    </row>
    <row r="1230" spans="1:8" x14ac:dyDescent="0.25">
      <c r="A1230" t="s">
        <v>3376</v>
      </c>
      <c r="B1230">
        <v>17.833258000000001</v>
      </c>
      <c r="C1230">
        <v>104.055401</v>
      </c>
      <c r="D1230" t="b">
        <f>ISNUMBER(SEARCH("PT",A1230))</f>
        <v>0</v>
      </c>
      <c r="E1230" t="b">
        <f>ISNUMBER(SEARCH("PTT", A1230))</f>
        <v>0</v>
      </c>
      <c r="F1230" t="b">
        <f>ISNUMBER(SEARCH("Shell", A1230))</f>
        <v>0</v>
      </c>
      <c r="G1230" t="b">
        <f>ISNUMBER(SEARCH("Esso", A1230))</f>
        <v>0</v>
      </c>
      <c r="H1230" t="b">
        <f>ISNUMBER(SEARCH("Caltex", A1230))</f>
        <v>0</v>
      </c>
    </row>
    <row r="1231" spans="1:8" x14ac:dyDescent="0.25">
      <c r="A1231" t="s">
        <v>3376</v>
      </c>
      <c r="B1231">
        <v>17.966491999999999</v>
      </c>
      <c r="C1231">
        <v>104.214247</v>
      </c>
      <c r="D1231" t="b">
        <f>ISNUMBER(SEARCH("PT",A1231))</f>
        <v>0</v>
      </c>
      <c r="E1231" t="b">
        <f>ISNUMBER(SEARCH("PTT", A1231))</f>
        <v>0</v>
      </c>
      <c r="F1231" t="b">
        <f>ISNUMBER(SEARCH("Shell", A1231))</f>
        <v>0</v>
      </c>
      <c r="G1231" t="b">
        <f>ISNUMBER(SEARCH("Esso", A1231))</f>
        <v>0</v>
      </c>
      <c r="H1231" t="b">
        <f>ISNUMBER(SEARCH("Caltex", A1231))</f>
        <v>0</v>
      </c>
    </row>
    <row r="1232" spans="1:8" x14ac:dyDescent="0.25">
      <c r="A1232" t="s">
        <v>3376</v>
      </c>
      <c r="B1232">
        <v>12.730527</v>
      </c>
      <c r="C1232">
        <v>101.066203</v>
      </c>
      <c r="D1232" t="b">
        <f>ISNUMBER(SEARCH("PT",A1232))</f>
        <v>0</v>
      </c>
      <c r="E1232" t="b">
        <f>ISNUMBER(SEARCH("PTT", A1232))</f>
        <v>0</v>
      </c>
      <c r="F1232" t="b">
        <f>ISNUMBER(SEARCH("Shell", A1232))</f>
        <v>0</v>
      </c>
      <c r="G1232" t="b">
        <f>ISNUMBER(SEARCH("Esso", A1232))</f>
        <v>0</v>
      </c>
      <c r="H1232" t="b">
        <f>ISNUMBER(SEARCH("Caltex", A1232))</f>
        <v>0</v>
      </c>
    </row>
    <row r="1233" spans="1:8" x14ac:dyDescent="0.25">
      <c r="A1233" t="s">
        <v>3376</v>
      </c>
      <c r="B1233">
        <v>15.789059</v>
      </c>
      <c r="C1233">
        <v>104.989571</v>
      </c>
      <c r="D1233" t="b">
        <f>ISNUMBER(SEARCH("PT",A1233))</f>
        <v>0</v>
      </c>
      <c r="E1233" t="b">
        <f>ISNUMBER(SEARCH("PTT", A1233))</f>
        <v>0</v>
      </c>
      <c r="F1233" t="b">
        <f>ISNUMBER(SEARCH("Shell", A1233))</f>
        <v>0</v>
      </c>
      <c r="G1233" t="b">
        <f>ISNUMBER(SEARCH("Esso", A1233))</f>
        <v>0</v>
      </c>
      <c r="H1233" t="b">
        <f>ISNUMBER(SEARCH("Caltex", A1233))</f>
        <v>0</v>
      </c>
    </row>
    <row r="1234" spans="1:8" x14ac:dyDescent="0.25">
      <c r="A1234" t="s">
        <v>3376</v>
      </c>
      <c r="B1234">
        <v>14.758843000000001</v>
      </c>
      <c r="C1234">
        <v>105.40262300000001</v>
      </c>
      <c r="D1234" t="b">
        <f>ISNUMBER(SEARCH("PT",A1234))</f>
        <v>0</v>
      </c>
      <c r="E1234" t="b">
        <f>ISNUMBER(SEARCH("PTT", A1234))</f>
        <v>0</v>
      </c>
      <c r="F1234" t="b">
        <f>ISNUMBER(SEARCH("Shell", A1234))</f>
        <v>0</v>
      </c>
      <c r="G1234" t="b">
        <f>ISNUMBER(SEARCH("Esso", A1234))</f>
        <v>0</v>
      </c>
      <c r="H1234" t="b">
        <f>ISNUMBER(SEARCH("Caltex", A1234))</f>
        <v>0</v>
      </c>
    </row>
    <row r="1235" spans="1:8" x14ac:dyDescent="0.25">
      <c r="A1235" t="s">
        <v>3376</v>
      </c>
      <c r="B1235">
        <v>15.185062</v>
      </c>
      <c r="C1235">
        <v>105.251391</v>
      </c>
      <c r="D1235" t="b">
        <f>ISNUMBER(SEARCH("PT",A1235))</f>
        <v>0</v>
      </c>
      <c r="E1235" t="b">
        <f>ISNUMBER(SEARCH("PTT", A1235))</f>
        <v>0</v>
      </c>
      <c r="F1235" t="b">
        <f>ISNUMBER(SEARCH("Shell", A1235))</f>
        <v>0</v>
      </c>
      <c r="G1235" t="b">
        <f>ISNUMBER(SEARCH("Esso", A1235))</f>
        <v>0</v>
      </c>
      <c r="H1235" t="b">
        <f>ISNUMBER(SEARCH("Caltex", A1235))</f>
        <v>0</v>
      </c>
    </row>
    <row r="1236" spans="1:8" x14ac:dyDescent="0.25">
      <c r="A1236" t="s">
        <v>3376</v>
      </c>
      <c r="B1236">
        <v>6.7309729999999997</v>
      </c>
      <c r="C1236">
        <v>100.985985</v>
      </c>
      <c r="D1236" t="b">
        <f>ISNUMBER(SEARCH("PT",A1236))</f>
        <v>0</v>
      </c>
      <c r="E1236" t="b">
        <f>ISNUMBER(SEARCH("PTT", A1236))</f>
        <v>0</v>
      </c>
      <c r="F1236" t="b">
        <f>ISNUMBER(SEARCH("Shell", A1236))</f>
        <v>0</v>
      </c>
      <c r="G1236" t="b">
        <f>ISNUMBER(SEARCH("Esso", A1236))</f>
        <v>0</v>
      </c>
      <c r="H1236" t="b">
        <f>ISNUMBER(SEARCH("Caltex", A1236))</f>
        <v>0</v>
      </c>
    </row>
    <row r="1237" spans="1:8" x14ac:dyDescent="0.25">
      <c r="A1237" t="s">
        <v>3376</v>
      </c>
      <c r="B1237">
        <v>6.7309729999999997</v>
      </c>
      <c r="C1237">
        <v>100.985985</v>
      </c>
      <c r="D1237" t="b">
        <f>ISNUMBER(SEARCH("PT",A1237))</f>
        <v>0</v>
      </c>
      <c r="E1237" t="b">
        <f>ISNUMBER(SEARCH("PTT", A1237))</f>
        <v>0</v>
      </c>
      <c r="F1237" t="b">
        <f>ISNUMBER(SEARCH("Shell", A1237))</f>
        <v>0</v>
      </c>
      <c r="G1237" t="b">
        <f>ISNUMBER(SEARCH("Esso", A1237))</f>
        <v>0</v>
      </c>
      <c r="H1237" t="b">
        <f>ISNUMBER(SEARCH("Caltex", A1237))</f>
        <v>0</v>
      </c>
    </row>
    <row r="1238" spans="1:8" x14ac:dyDescent="0.25">
      <c r="A1238" t="s">
        <v>3376</v>
      </c>
      <c r="B1238">
        <v>14.655060000000001</v>
      </c>
      <c r="C1238">
        <v>104.227672</v>
      </c>
      <c r="D1238" t="b">
        <f>ISNUMBER(SEARCH("PT",A1238))</f>
        <v>0</v>
      </c>
      <c r="E1238" t="b">
        <f>ISNUMBER(SEARCH("PTT", A1238))</f>
        <v>0</v>
      </c>
      <c r="F1238" t="b">
        <f>ISNUMBER(SEARCH("Shell", A1238))</f>
        <v>0</v>
      </c>
      <c r="G1238" t="b">
        <f>ISNUMBER(SEARCH("Esso", A1238))</f>
        <v>0</v>
      </c>
      <c r="H1238" t="b">
        <f>ISNUMBER(SEARCH("Caltex", A1238))</f>
        <v>0</v>
      </c>
    </row>
    <row r="1239" spans="1:8" x14ac:dyDescent="0.25">
      <c r="A1239" t="s">
        <v>3376</v>
      </c>
      <c r="B1239">
        <v>14.6503716</v>
      </c>
      <c r="C1239">
        <v>104.2265306</v>
      </c>
      <c r="D1239" t="b">
        <f>ISNUMBER(SEARCH("PT",A1239))</f>
        <v>0</v>
      </c>
      <c r="E1239" t="b">
        <f>ISNUMBER(SEARCH("PTT", A1239))</f>
        <v>0</v>
      </c>
      <c r="F1239" t="b">
        <f>ISNUMBER(SEARCH("Shell", A1239))</f>
        <v>0</v>
      </c>
      <c r="G1239" t="b">
        <f>ISNUMBER(SEARCH("Esso", A1239))</f>
        <v>0</v>
      </c>
      <c r="H1239" t="b">
        <f>ISNUMBER(SEARCH("Caltex", A1239))</f>
        <v>0</v>
      </c>
    </row>
    <row r="1240" spans="1:8" x14ac:dyDescent="0.25">
      <c r="A1240" t="s">
        <v>3376</v>
      </c>
      <c r="B1240">
        <v>14.614732999999999</v>
      </c>
      <c r="C1240">
        <v>103.34585800000001</v>
      </c>
      <c r="D1240" t="b">
        <f>ISNUMBER(SEARCH("PT",A1240))</f>
        <v>0</v>
      </c>
      <c r="E1240" t="b">
        <f>ISNUMBER(SEARCH("PTT", A1240))</f>
        <v>0</v>
      </c>
      <c r="F1240" t="b">
        <f>ISNUMBER(SEARCH("Shell", A1240))</f>
        <v>0</v>
      </c>
      <c r="G1240" t="b">
        <f>ISNUMBER(SEARCH("Esso", A1240))</f>
        <v>0</v>
      </c>
      <c r="H1240" t="b">
        <f>ISNUMBER(SEARCH("Caltex", A1240))</f>
        <v>0</v>
      </c>
    </row>
    <row r="1241" spans="1:8" x14ac:dyDescent="0.25">
      <c r="A1241" t="s">
        <v>3376</v>
      </c>
      <c r="B1241">
        <v>14.46552</v>
      </c>
      <c r="C1241">
        <v>103.63952</v>
      </c>
      <c r="D1241" t="b">
        <f>ISNUMBER(SEARCH("PT",A1241))</f>
        <v>0</v>
      </c>
      <c r="E1241" t="b">
        <f>ISNUMBER(SEARCH("PTT", A1241))</f>
        <v>0</v>
      </c>
      <c r="F1241" t="b">
        <f>ISNUMBER(SEARCH("Shell", A1241))</f>
        <v>0</v>
      </c>
      <c r="G1241" t="b">
        <f>ISNUMBER(SEARCH("Esso", A1241))</f>
        <v>0</v>
      </c>
      <c r="H1241" t="b">
        <f>ISNUMBER(SEARCH("Caltex", A1241))</f>
        <v>0</v>
      </c>
    </row>
    <row r="1242" spans="1:8" x14ac:dyDescent="0.25">
      <c r="A1242" t="s">
        <v>3376</v>
      </c>
      <c r="B1242">
        <v>14.488350000000001</v>
      </c>
      <c r="C1242">
        <v>103.57572999999999</v>
      </c>
      <c r="D1242" t="b">
        <f>ISNUMBER(SEARCH("PT",A1242))</f>
        <v>0</v>
      </c>
      <c r="E1242" t="b">
        <f>ISNUMBER(SEARCH("PTT", A1242))</f>
        <v>0</v>
      </c>
      <c r="F1242" t="b">
        <f>ISNUMBER(SEARCH("Shell", A1242))</f>
        <v>0</v>
      </c>
      <c r="G1242" t="b">
        <f>ISNUMBER(SEARCH("Esso", A1242))</f>
        <v>0</v>
      </c>
      <c r="H1242" t="b">
        <f>ISNUMBER(SEARCH("Caltex", A1242))</f>
        <v>0</v>
      </c>
    </row>
    <row r="1243" spans="1:8" x14ac:dyDescent="0.25">
      <c r="A1243" t="s">
        <v>3376</v>
      </c>
      <c r="B1243">
        <v>14.5308882</v>
      </c>
      <c r="C1243">
        <v>105.24201770000001</v>
      </c>
      <c r="D1243" t="b">
        <f>ISNUMBER(SEARCH("PT",A1243))</f>
        <v>0</v>
      </c>
      <c r="E1243" t="b">
        <f>ISNUMBER(SEARCH("PTT", A1243))</f>
        <v>0</v>
      </c>
      <c r="F1243" t="b">
        <f>ISNUMBER(SEARCH("Shell", A1243))</f>
        <v>0</v>
      </c>
      <c r="G1243" t="b">
        <f>ISNUMBER(SEARCH("Esso", A1243))</f>
        <v>0</v>
      </c>
      <c r="H1243" t="b">
        <f>ISNUMBER(SEARCH("Caltex", A1243))</f>
        <v>0</v>
      </c>
    </row>
    <row r="1244" spans="1:8" x14ac:dyDescent="0.25">
      <c r="A1244" t="s">
        <v>3376</v>
      </c>
      <c r="B1244">
        <v>7.0863649999999998</v>
      </c>
      <c r="C1244">
        <v>100.404499</v>
      </c>
      <c r="D1244" t="b">
        <f>ISNUMBER(SEARCH("PT",A1244))</f>
        <v>0</v>
      </c>
      <c r="E1244" t="b">
        <f>ISNUMBER(SEARCH("PTT", A1244))</f>
        <v>0</v>
      </c>
      <c r="F1244" t="b">
        <f>ISNUMBER(SEARCH("Shell", A1244))</f>
        <v>0</v>
      </c>
      <c r="G1244" t="b">
        <f>ISNUMBER(SEARCH("Esso", A1244))</f>
        <v>0</v>
      </c>
      <c r="H1244" t="b">
        <f>ISNUMBER(SEARCH("Caltex", A1244))</f>
        <v>0</v>
      </c>
    </row>
    <row r="1245" spans="1:8" x14ac:dyDescent="0.25">
      <c r="A1245" t="s">
        <v>3376</v>
      </c>
      <c r="B1245">
        <v>14.534098</v>
      </c>
      <c r="C1245">
        <v>103.92956599999999</v>
      </c>
      <c r="D1245" t="b">
        <f>ISNUMBER(SEARCH("PT",A1245))</f>
        <v>0</v>
      </c>
      <c r="E1245" t="b">
        <f>ISNUMBER(SEARCH("PTT", A1245))</f>
        <v>0</v>
      </c>
      <c r="F1245" t="b">
        <f>ISNUMBER(SEARCH("Shell", A1245))</f>
        <v>0</v>
      </c>
      <c r="G1245" t="b">
        <f>ISNUMBER(SEARCH("Esso", A1245))</f>
        <v>0</v>
      </c>
      <c r="H1245" t="b">
        <f>ISNUMBER(SEARCH("Caltex", A1245))</f>
        <v>0</v>
      </c>
    </row>
    <row r="1246" spans="1:8" x14ac:dyDescent="0.25">
      <c r="A1246" t="s">
        <v>3376</v>
      </c>
      <c r="B1246">
        <v>14.664495000000001</v>
      </c>
      <c r="C1246">
        <v>104.605412</v>
      </c>
      <c r="D1246" t="b">
        <f>ISNUMBER(SEARCH("PT",A1246))</f>
        <v>0</v>
      </c>
      <c r="E1246" t="b">
        <f>ISNUMBER(SEARCH("PTT", A1246))</f>
        <v>0</v>
      </c>
      <c r="F1246" t="b">
        <f>ISNUMBER(SEARCH("Shell", A1246))</f>
        <v>0</v>
      </c>
      <c r="G1246" t="b">
        <f>ISNUMBER(SEARCH("Esso", A1246))</f>
        <v>0</v>
      </c>
      <c r="H1246" t="b">
        <f>ISNUMBER(SEARCH("Caltex", A1246))</f>
        <v>0</v>
      </c>
    </row>
    <row r="1247" spans="1:8" x14ac:dyDescent="0.25">
      <c r="A1247" t="s">
        <v>3376</v>
      </c>
      <c r="B1247">
        <v>7.3325979999999999</v>
      </c>
      <c r="C1247">
        <v>99.672916999999998</v>
      </c>
      <c r="D1247" t="b">
        <f>ISNUMBER(SEARCH("PT",A1247))</f>
        <v>0</v>
      </c>
      <c r="E1247" t="b">
        <f>ISNUMBER(SEARCH("PTT", A1247))</f>
        <v>0</v>
      </c>
      <c r="F1247" t="b">
        <f>ISNUMBER(SEARCH("Shell", A1247))</f>
        <v>0</v>
      </c>
      <c r="G1247" t="b">
        <f>ISNUMBER(SEARCH("Esso", A1247))</f>
        <v>0</v>
      </c>
      <c r="H1247" t="b">
        <f>ISNUMBER(SEARCH("Caltex", A1247))</f>
        <v>0</v>
      </c>
    </row>
    <row r="1248" spans="1:8" x14ac:dyDescent="0.25">
      <c r="A1248" t="s">
        <v>3376</v>
      </c>
      <c r="B1248">
        <v>14.446636</v>
      </c>
      <c r="C1248">
        <v>102.72625499999999</v>
      </c>
      <c r="D1248" t="b">
        <f>ISNUMBER(SEARCH("PT",A1248))</f>
        <v>0</v>
      </c>
      <c r="E1248" t="b">
        <f>ISNUMBER(SEARCH("PTT", A1248))</f>
        <v>0</v>
      </c>
      <c r="F1248" t="b">
        <f>ISNUMBER(SEARCH("Shell", A1248))</f>
        <v>0</v>
      </c>
      <c r="G1248" t="b">
        <f>ISNUMBER(SEARCH("Esso", A1248))</f>
        <v>0</v>
      </c>
      <c r="H1248" t="b">
        <f>ISNUMBER(SEARCH("Caltex", A1248))</f>
        <v>0</v>
      </c>
    </row>
    <row r="1249" spans="1:8" x14ac:dyDescent="0.25">
      <c r="A1249" t="s">
        <v>3376</v>
      </c>
      <c r="B1249">
        <v>6.855893</v>
      </c>
      <c r="C1249">
        <v>101.48973700000001</v>
      </c>
      <c r="D1249" t="b">
        <f>ISNUMBER(SEARCH("PT",A1249))</f>
        <v>0</v>
      </c>
      <c r="E1249" t="b">
        <f>ISNUMBER(SEARCH("PTT", A1249))</f>
        <v>0</v>
      </c>
      <c r="F1249" t="b">
        <f>ISNUMBER(SEARCH("Shell", A1249))</f>
        <v>0</v>
      </c>
      <c r="G1249" t="b">
        <f>ISNUMBER(SEARCH("Esso", A1249))</f>
        <v>0</v>
      </c>
      <c r="H1249" t="b">
        <f>ISNUMBER(SEARCH("Caltex", A1249))</f>
        <v>0</v>
      </c>
    </row>
    <row r="1250" spans="1:8" x14ac:dyDescent="0.25">
      <c r="A1250" t="s">
        <v>3376</v>
      </c>
      <c r="B1250">
        <v>6.9049465999999997</v>
      </c>
      <c r="C1250">
        <v>100.7272938</v>
      </c>
      <c r="D1250" t="b">
        <f>ISNUMBER(SEARCH("PT",A1250))</f>
        <v>0</v>
      </c>
      <c r="E1250" t="b">
        <f>ISNUMBER(SEARCH("PTT", A1250))</f>
        <v>0</v>
      </c>
      <c r="F1250" t="b">
        <f>ISNUMBER(SEARCH("Shell", A1250))</f>
        <v>0</v>
      </c>
      <c r="G1250" t="b">
        <f>ISNUMBER(SEARCH("Esso", A1250))</f>
        <v>0</v>
      </c>
      <c r="H1250" t="b">
        <f>ISNUMBER(SEARCH("Caltex", A1250))</f>
        <v>0</v>
      </c>
    </row>
    <row r="1251" spans="1:8" x14ac:dyDescent="0.25">
      <c r="A1251" t="s">
        <v>3376</v>
      </c>
      <c r="B1251">
        <v>18.022527</v>
      </c>
      <c r="C1251">
        <v>103.690971</v>
      </c>
      <c r="D1251" t="b">
        <f>ISNUMBER(SEARCH("PT",A1251))</f>
        <v>0</v>
      </c>
      <c r="E1251" t="b">
        <f>ISNUMBER(SEARCH("PTT", A1251))</f>
        <v>0</v>
      </c>
      <c r="F1251" t="b">
        <f>ISNUMBER(SEARCH("Shell", A1251))</f>
        <v>0</v>
      </c>
      <c r="G1251" t="b">
        <f>ISNUMBER(SEARCH("Esso", A1251))</f>
        <v>0</v>
      </c>
      <c r="H1251" t="b">
        <f>ISNUMBER(SEARCH("Caltex", A1251))</f>
        <v>0</v>
      </c>
    </row>
    <row r="1252" spans="1:8" x14ac:dyDescent="0.25">
      <c r="A1252" t="s">
        <v>3376</v>
      </c>
      <c r="B1252">
        <v>14.656510000000001</v>
      </c>
      <c r="C1252">
        <v>103.40858799999999</v>
      </c>
      <c r="D1252" t="b">
        <f>ISNUMBER(SEARCH("PT",A1252))</f>
        <v>0</v>
      </c>
      <c r="E1252" t="b">
        <f>ISNUMBER(SEARCH("PTT", A1252))</f>
        <v>0</v>
      </c>
      <c r="F1252" t="b">
        <f>ISNUMBER(SEARCH("Shell", A1252))</f>
        <v>0</v>
      </c>
      <c r="G1252" t="b">
        <f>ISNUMBER(SEARCH("Esso", A1252))</f>
        <v>0</v>
      </c>
      <c r="H1252" t="b">
        <f>ISNUMBER(SEARCH("Caltex", A1252))</f>
        <v>0</v>
      </c>
    </row>
    <row r="1253" spans="1:8" x14ac:dyDescent="0.25">
      <c r="A1253" t="s">
        <v>3376</v>
      </c>
      <c r="B1253">
        <v>7.6313500000000003</v>
      </c>
      <c r="C1253">
        <v>100.32855000000001</v>
      </c>
      <c r="D1253" t="b">
        <f>ISNUMBER(SEARCH("PT",A1253))</f>
        <v>0</v>
      </c>
      <c r="E1253" t="b">
        <f>ISNUMBER(SEARCH("PTT", A1253))</f>
        <v>0</v>
      </c>
      <c r="F1253" t="b">
        <f>ISNUMBER(SEARCH("Shell", A1253))</f>
        <v>0</v>
      </c>
      <c r="G1253" t="b">
        <f>ISNUMBER(SEARCH("Esso", A1253))</f>
        <v>0</v>
      </c>
      <c r="H1253" t="b">
        <f>ISNUMBER(SEARCH("Caltex", A1253))</f>
        <v>0</v>
      </c>
    </row>
    <row r="1254" spans="1:8" x14ac:dyDescent="0.25">
      <c r="A1254" t="s">
        <v>3376</v>
      </c>
      <c r="B1254">
        <v>18.023698</v>
      </c>
      <c r="C1254">
        <v>101.89337</v>
      </c>
      <c r="D1254" t="b">
        <f>ISNUMBER(SEARCH("PT",A1254))</f>
        <v>0</v>
      </c>
      <c r="E1254" t="b">
        <f>ISNUMBER(SEARCH("PTT", A1254))</f>
        <v>0</v>
      </c>
      <c r="F1254" t="b">
        <f>ISNUMBER(SEARCH("Shell", A1254))</f>
        <v>0</v>
      </c>
      <c r="G1254" t="b">
        <f>ISNUMBER(SEARCH("Esso", A1254))</f>
        <v>0</v>
      </c>
      <c r="H1254" t="b">
        <f>ISNUMBER(SEARCH("Caltex", A1254))</f>
        <v>0</v>
      </c>
    </row>
    <row r="1255" spans="1:8" x14ac:dyDescent="0.25">
      <c r="A1255" t="s">
        <v>3376</v>
      </c>
      <c r="B1255">
        <v>14.001770799999999</v>
      </c>
      <c r="C1255">
        <v>102.8031244</v>
      </c>
      <c r="D1255" t="b">
        <f>ISNUMBER(SEARCH("PT",A1255))</f>
        <v>0</v>
      </c>
      <c r="E1255" t="b">
        <f>ISNUMBER(SEARCH("PTT", A1255))</f>
        <v>0</v>
      </c>
      <c r="F1255" t="b">
        <f>ISNUMBER(SEARCH("Shell", A1255))</f>
        <v>0</v>
      </c>
      <c r="G1255" t="b">
        <f>ISNUMBER(SEARCH("Esso", A1255))</f>
        <v>0</v>
      </c>
      <c r="H1255" t="b">
        <f>ISNUMBER(SEARCH("Caltex", A1255))</f>
        <v>0</v>
      </c>
    </row>
    <row r="1256" spans="1:8" x14ac:dyDescent="0.25">
      <c r="A1256" t="s">
        <v>3376</v>
      </c>
      <c r="B1256">
        <v>8.3972239999999996</v>
      </c>
      <c r="C1256">
        <v>98.451705000000004</v>
      </c>
      <c r="D1256" t="b">
        <f>ISNUMBER(SEARCH("PT",A1256))</f>
        <v>0</v>
      </c>
      <c r="E1256" t="b">
        <f>ISNUMBER(SEARCH("PTT", A1256))</f>
        <v>0</v>
      </c>
      <c r="F1256" t="b">
        <f>ISNUMBER(SEARCH("Shell", A1256))</f>
        <v>0</v>
      </c>
      <c r="G1256" t="b">
        <f>ISNUMBER(SEARCH("Esso", A1256))</f>
        <v>0</v>
      </c>
      <c r="H1256" t="b">
        <f>ISNUMBER(SEARCH("Caltex", A1256))</f>
        <v>0</v>
      </c>
    </row>
    <row r="1257" spans="1:8" x14ac:dyDescent="0.25">
      <c r="A1257" t="s">
        <v>3376</v>
      </c>
      <c r="B1257">
        <v>8.3972239999999996</v>
      </c>
      <c r="C1257">
        <v>98.451705000000004</v>
      </c>
      <c r="D1257" t="b">
        <f>ISNUMBER(SEARCH("PT",A1257))</f>
        <v>0</v>
      </c>
      <c r="E1257" t="b">
        <f>ISNUMBER(SEARCH("PTT", A1257))</f>
        <v>0</v>
      </c>
      <c r="F1257" t="b">
        <f>ISNUMBER(SEARCH("Shell", A1257))</f>
        <v>0</v>
      </c>
      <c r="G1257" t="b">
        <f>ISNUMBER(SEARCH("Esso", A1257))</f>
        <v>0</v>
      </c>
      <c r="H1257" t="b">
        <f>ISNUMBER(SEARCH("Caltex", A1257))</f>
        <v>0</v>
      </c>
    </row>
    <row r="1258" spans="1:8" x14ac:dyDescent="0.25">
      <c r="A1258" t="s">
        <v>3376</v>
      </c>
      <c r="B1258">
        <v>15.616066999999999</v>
      </c>
      <c r="C1258">
        <v>105.027085</v>
      </c>
      <c r="D1258" t="b">
        <f>ISNUMBER(SEARCH("PT",A1258))</f>
        <v>0</v>
      </c>
      <c r="E1258" t="b">
        <f>ISNUMBER(SEARCH("PTT", A1258))</f>
        <v>0</v>
      </c>
      <c r="F1258" t="b">
        <f>ISNUMBER(SEARCH("Shell", A1258))</f>
        <v>0</v>
      </c>
      <c r="G1258" t="b">
        <f>ISNUMBER(SEARCH("Esso", A1258))</f>
        <v>0</v>
      </c>
      <c r="H1258" t="b">
        <f>ISNUMBER(SEARCH("Caltex", A1258))</f>
        <v>0</v>
      </c>
    </row>
    <row r="1259" spans="1:8" x14ac:dyDescent="0.25">
      <c r="A1259" t="s">
        <v>3376</v>
      </c>
      <c r="B1259">
        <v>16.837281000000001</v>
      </c>
      <c r="C1259">
        <v>104.550319</v>
      </c>
      <c r="D1259" t="b">
        <f>ISNUMBER(SEARCH("PT",A1259))</f>
        <v>0</v>
      </c>
      <c r="E1259" t="b">
        <f>ISNUMBER(SEARCH("PTT", A1259))</f>
        <v>0</v>
      </c>
      <c r="F1259" t="b">
        <f>ISNUMBER(SEARCH("Shell", A1259))</f>
        <v>0</v>
      </c>
      <c r="G1259" t="b">
        <f>ISNUMBER(SEARCH("Esso", A1259))</f>
        <v>0</v>
      </c>
      <c r="H1259" t="b">
        <f>ISNUMBER(SEARCH("Caltex", A1259))</f>
        <v>0</v>
      </c>
    </row>
    <row r="1260" spans="1:8" x14ac:dyDescent="0.25">
      <c r="A1260" t="s">
        <v>3376</v>
      </c>
      <c r="B1260">
        <v>14.604691900000001</v>
      </c>
      <c r="C1260">
        <v>103.081034</v>
      </c>
      <c r="D1260" t="b">
        <f>ISNUMBER(SEARCH("PT",A1260))</f>
        <v>0</v>
      </c>
      <c r="E1260" t="b">
        <f>ISNUMBER(SEARCH("PTT", A1260))</f>
        <v>0</v>
      </c>
      <c r="F1260" t="b">
        <f>ISNUMBER(SEARCH("Shell", A1260))</f>
        <v>0</v>
      </c>
      <c r="G1260" t="b">
        <f>ISNUMBER(SEARCH("Esso", A1260))</f>
        <v>0</v>
      </c>
      <c r="H1260" t="b">
        <f>ISNUMBER(SEARCH("Caltex", A1260))</f>
        <v>0</v>
      </c>
    </row>
    <row r="1261" spans="1:8" x14ac:dyDescent="0.25">
      <c r="A1261" t="s">
        <v>3376</v>
      </c>
      <c r="B1261">
        <v>12.936790999999999</v>
      </c>
      <c r="C1261">
        <v>99.904723000000004</v>
      </c>
      <c r="D1261" t="b">
        <f>ISNUMBER(SEARCH("PT",A1261))</f>
        <v>0</v>
      </c>
      <c r="E1261" t="b">
        <f>ISNUMBER(SEARCH("PTT", A1261))</f>
        <v>0</v>
      </c>
      <c r="F1261" t="b">
        <f>ISNUMBER(SEARCH("Shell", A1261))</f>
        <v>0</v>
      </c>
      <c r="G1261" t="b">
        <f>ISNUMBER(SEARCH("Esso", A1261))</f>
        <v>0</v>
      </c>
      <c r="H1261" t="b">
        <f>ISNUMBER(SEARCH("Caltex", A1261))</f>
        <v>0</v>
      </c>
    </row>
    <row r="1262" spans="1:8" x14ac:dyDescent="0.25">
      <c r="A1262" t="s">
        <v>3376</v>
      </c>
      <c r="B1262">
        <v>8.4499668999999997</v>
      </c>
      <c r="C1262">
        <v>98.785842500000001</v>
      </c>
      <c r="D1262" t="b">
        <f>ISNUMBER(SEARCH("PT",A1262))</f>
        <v>0</v>
      </c>
      <c r="E1262" t="b">
        <f>ISNUMBER(SEARCH("PTT", A1262))</f>
        <v>0</v>
      </c>
      <c r="F1262" t="b">
        <f>ISNUMBER(SEARCH("Shell", A1262))</f>
        <v>0</v>
      </c>
      <c r="G1262" t="b">
        <f>ISNUMBER(SEARCH("Esso", A1262))</f>
        <v>0</v>
      </c>
      <c r="H1262" t="b">
        <f>ISNUMBER(SEARCH("Caltex", A1262))</f>
        <v>0</v>
      </c>
    </row>
    <row r="1263" spans="1:8" x14ac:dyDescent="0.25">
      <c r="A1263" t="s">
        <v>3376</v>
      </c>
      <c r="B1263">
        <v>13.514390000000001</v>
      </c>
      <c r="C1263">
        <v>100.386038</v>
      </c>
      <c r="D1263" t="b">
        <f>ISNUMBER(SEARCH("PT",A1263))</f>
        <v>0</v>
      </c>
      <c r="E1263" t="b">
        <f>ISNUMBER(SEARCH("PTT", A1263))</f>
        <v>0</v>
      </c>
      <c r="F1263" t="b">
        <f>ISNUMBER(SEARCH("Shell", A1263))</f>
        <v>0</v>
      </c>
      <c r="G1263" t="b">
        <f>ISNUMBER(SEARCH("Esso", A1263))</f>
        <v>0</v>
      </c>
      <c r="H1263" t="b">
        <f>ISNUMBER(SEARCH("Caltex", A1263))</f>
        <v>0</v>
      </c>
    </row>
    <row r="1264" spans="1:8" x14ac:dyDescent="0.25">
      <c r="A1264" t="s">
        <v>3376</v>
      </c>
      <c r="B1264">
        <v>13.478581999999999</v>
      </c>
      <c r="C1264">
        <v>102.19533</v>
      </c>
      <c r="D1264" t="b">
        <f>ISNUMBER(SEARCH("PT",A1264))</f>
        <v>0</v>
      </c>
      <c r="E1264" t="b">
        <f>ISNUMBER(SEARCH("PTT", A1264))</f>
        <v>0</v>
      </c>
      <c r="F1264" t="b">
        <f>ISNUMBER(SEARCH("Shell", A1264))</f>
        <v>0</v>
      </c>
      <c r="G1264" t="b">
        <f>ISNUMBER(SEARCH("Esso", A1264))</f>
        <v>0</v>
      </c>
      <c r="H1264" t="b">
        <f>ISNUMBER(SEARCH("Caltex", A1264))</f>
        <v>0</v>
      </c>
    </row>
    <row r="1265" spans="1:8" x14ac:dyDescent="0.25">
      <c r="A1265" t="s">
        <v>3376</v>
      </c>
      <c r="B1265">
        <v>8.8547259999999994</v>
      </c>
      <c r="C1265">
        <v>98.809719999999999</v>
      </c>
      <c r="D1265" t="b">
        <f>ISNUMBER(SEARCH("PT",A1265))</f>
        <v>0</v>
      </c>
      <c r="E1265" t="b">
        <f>ISNUMBER(SEARCH("PTT", A1265))</f>
        <v>0</v>
      </c>
      <c r="F1265" t="b">
        <f>ISNUMBER(SEARCH("Shell", A1265))</f>
        <v>0</v>
      </c>
      <c r="G1265" t="b">
        <f>ISNUMBER(SEARCH("Esso", A1265))</f>
        <v>0</v>
      </c>
      <c r="H1265" t="b">
        <f>ISNUMBER(SEARCH("Caltex", A1265))</f>
        <v>0</v>
      </c>
    </row>
    <row r="1266" spans="1:8" x14ac:dyDescent="0.25">
      <c r="A1266" t="s">
        <v>3376</v>
      </c>
      <c r="B1266">
        <v>6.9971639999999997</v>
      </c>
      <c r="C1266">
        <v>99.848209999999995</v>
      </c>
      <c r="D1266" t="b">
        <f>ISNUMBER(SEARCH("PT",A1266))</f>
        <v>0</v>
      </c>
      <c r="E1266" t="b">
        <f>ISNUMBER(SEARCH("PTT", A1266))</f>
        <v>0</v>
      </c>
      <c r="F1266" t="b">
        <f>ISNUMBER(SEARCH("Shell", A1266))</f>
        <v>0</v>
      </c>
      <c r="G1266" t="b">
        <f>ISNUMBER(SEARCH("Esso", A1266))</f>
        <v>0</v>
      </c>
      <c r="H1266" t="b">
        <f>ISNUMBER(SEARCH("Caltex", A1266))</f>
        <v>0</v>
      </c>
    </row>
    <row r="1267" spans="1:8" x14ac:dyDescent="0.25">
      <c r="A1267" t="s">
        <v>3376</v>
      </c>
      <c r="B1267">
        <v>8.5953440000000008</v>
      </c>
      <c r="C1267">
        <v>98.256376000000003</v>
      </c>
      <c r="D1267" t="b">
        <f>ISNUMBER(SEARCH("PT",A1267))</f>
        <v>0</v>
      </c>
      <c r="E1267" t="b">
        <f>ISNUMBER(SEARCH("PTT", A1267))</f>
        <v>0</v>
      </c>
      <c r="F1267" t="b">
        <f>ISNUMBER(SEARCH("Shell", A1267))</f>
        <v>0</v>
      </c>
      <c r="G1267" t="b">
        <f>ISNUMBER(SEARCH("Esso", A1267))</f>
        <v>0</v>
      </c>
      <c r="H1267" t="b">
        <f>ISNUMBER(SEARCH("Caltex", A1267))</f>
        <v>0</v>
      </c>
    </row>
    <row r="1268" spans="1:8" x14ac:dyDescent="0.25">
      <c r="A1268" t="s">
        <v>3376</v>
      </c>
      <c r="B1268">
        <v>16.852323999999999</v>
      </c>
      <c r="C1268">
        <v>104.681197</v>
      </c>
      <c r="D1268" t="b">
        <f>ISNUMBER(SEARCH("PT",A1268))</f>
        <v>0</v>
      </c>
      <c r="E1268" t="b">
        <f>ISNUMBER(SEARCH("PTT", A1268))</f>
        <v>0</v>
      </c>
      <c r="F1268" t="b">
        <f>ISNUMBER(SEARCH("Shell", A1268))</f>
        <v>0</v>
      </c>
      <c r="G1268" t="b">
        <f>ISNUMBER(SEARCH("Esso", A1268))</f>
        <v>0</v>
      </c>
      <c r="H1268" t="b">
        <f>ISNUMBER(SEARCH("Caltex", A1268))</f>
        <v>0</v>
      </c>
    </row>
    <row r="1269" spans="1:8" x14ac:dyDescent="0.25">
      <c r="A1269" t="s">
        <v>3376</v>
      </c>
      <c r="B1269">
        <v>12.665846999999999</v>
      </c>
      <c r="C1269">
        <v>100.939779</v>
      </c>
      <c r="D1269" t="b">
        <f>ISNUMBER(SEARCH("PT",A1269))</f>
        <v>0</v>
      </c>
      <c r="E1269" t="b">
        <f>ISNUMBER(SEARCH("PTT", A1269))</f>
        <v>0</v>
      </c>
      <c r="F1269" t="b">
        <f>ISNUMBER(SEARCH("Shell", A1269))</f>
        <v>0</v>
      </c>
      <c r="G1269" t="b">
        <f>ISNUMBER(SEARCH("Esso", A1269))</f>
        <v>0</v>
      </c>
      <c r="H1269" t="b">
        <f>ISNUMBER(SEARCH("Caltex", A1269))</f>
        <v>0</v>
      </c>
    </row>
    <row r="1270" spans="1:8" x14ac:dyDescent="0.25">
      <c r="A1270" t="s">
        <v>3376</v>
      </c>
      <c r="B1270">
        <v>12.717219</v>
      </c>
      <c r="C1270">
        <v>100.88780199999999</v>
      </c>
      <c r="D1270" t="b">
        <f>ISNUMBER(SEARCH("PT",A1270))</f>
        <v>0</v>
      </c>
      <c r="E1270" t="b">
        <f>ISNUMBER(SEARCH("PTT", A1270))</f>
        <v>0</v>
      </c>
      <c r="F1270" t="b">
        <f>ISNUMBER(SEARCH("Shell", A1270))</f>
        <v>0</v>
      </c>
      <c r="G1270" t="b">
        <f>ISNUMBER(SEARCH("Esso", A1270))</f>
        <v>0</v>
      </c>
      <c r="H1270" t="b">
        <f>ISNUMBER(SEARCH("Caltex", A1270))</f>
        <v>0</v>
      </c>
    </row>
    <row r="1271" spans="1:8" x14ac:dyDescent="0.25">
      <c r="A1271" t="s">
        <v>3376</v>
      </c>
      <c r="B1271">
        <v>9.1265409999999996</v>
      </c>
      <c r="C1271">
        <v>99.159487999999996</v>
      </c>
      <c r="D1271" t="b">
        <f>ISNUMBER(SEARCH("PT",A1271))</f>
        <v>0</v>
      </c>
      <c r="E1271" t="b">
        <f>ISNUMBER(SEARCH("PTT", A1271))</f>
        <v>0</v>
      </c>
      <c r="F1271" t="b">
        <f>ISNUMBER(SEARCH("Shell", A1271))</f>
        <v>0</v>
      </c>
      <c r="G1271" t="b">
        <f>ISNUMBER(SEARCH("Esso", A1271))</f>
        <v>0</v>
      </c>
      <c r="H1271" t="b">
        <f>ISNUMBER(SEARCH("Caltex", A1271))</f>
        <v>0</v>
      </c>
    </row>
    <row r="1272" spans="1:8" x14ac:dyDescent="0.25">
      <c r="A1272" t="s">
        <v>3376</v>
      </c>
      <c r="B1272">
        <v>12.683607800000001</v>
      </c>
      <c r="C1272">
        <v>101.2397891</v>
      </c>
      <c r="D1272" t="b">
        <f>ISNUMBER(SEARCH("PT",A1272))</f>
        <v>0</v>
      </c>
      <c r="E1272" t="b">
        <f>ISNUMBER(SEARCH("PTT", A1272))</f>
        <v>0</v>
      </c>
      <c r="F1272" t="b">
        <f>ISNUMBER(SEARCH("Shell", A1272))</f>
        <v>0</v>
      </c>
      <c r="G1272" t="b">
        <f>ISNUMBER(SEARCH("Esso", A1272))</f>
        <v>0</v>
      </c>
      <c r="H1272" t="b">
        <f>ISNUMBER(SEARCH("Caltex", A1272))</f>
        <v>0</v>
      </c>
    </row>
    <row r="1273" spans="1:8" x14ac:dyDescent="0.25">
      <c r="A1273" t="s">
        <v>3376</v>
      </c>
      <c r="B1273">
        <v>13.591984</v>
      </c>
      <c r="C1273">
        <v>100.336868</v>
      </c>
      <c r="D1273" t="b">
        <f>ISNUMBER(SEARCH("PT",A1273))</f>
        <v>0</v>
      </c>
      <c r="E1273" t="b">
        <f>ISNUMBER(SEARCH("PTT", A1273))</f>
        <v>0</v>
      </c>
      <c r="F1273" t="b">
        <f>ISNUMBER(SEARCH("Shell", A1273))</f>
        <v>0</v>
      </c>
      <c r="G1273" t="b">
        <f>ISNUMBER(SEARCH("Esso", A1273))</f>
        <v>0</v>
      </c>
      <c r="H1273" t="b">
        <f>ISNUMBER(SEARCH("Caltex", A1273))</f>
        <v>0</v>
      </c>
    </row>
    <row r="1274" spans="1:8" x14ac:dyDescent="0.25">
      <c r="A1274" t="s">
        <v>3376</v>
      </c>
      <c r="B1274">
        <v>7.090592</v>
      </c>
      <c r="C1274">
        <v>100.561407</v>
      </c>
      <c r="D1274" t="b">
        <f>ISNUMBER(SEARCH("PT",A1274))</f>
        <v>0</v>
      </c>
      <c r="E1274" t="b">
        <f>ISNUMBER(SEARCH("PTT", A1274))</f>
        <v>0</v>
      </c>
      <c r="F1274" t="b">
        <f>ISNUMBER(SEARCH("Shell", A1274))</f>
        <v>0</v>
      </c>
      <c r="G1274" t="b">
        <f>ISNUMBER(SEARCH("Esso", A1274))</f>
        <v>0</v>
      </c>
      <c r="H1274" t="b">
        <f>ISNUMBER(SEARCH("Caltex", A1274))</f>
        <v>0</v>
      </c>
    </row>
    <row r="1275" spans="1:8" x14ac:dyDescent="0.25">
      <c r="A1275" t="s">
        <v>3376</v>
      </c>
      <c r="B1275">
        <v>13.413579</v>
      </c>
      <c r="C1275">
        <v>100.99958100000001</v>
      </c>
      <c r="D1275" t="b">
        <f>ISNUMBER(SEARCH("PT",A1275))</f>
        <v>0</v>
      </c>
      <c r="E1275" t="b">
        <f>ISNUMBER(SEARCH("PTT", A1275))</f>
        <v>0</v>
      </c>
      <c r="F1275" t="b">
        <f>ISNUMBER(SEARCH("Shell", A1275))</f>
        <v>0</v>
      </c>
      <c r="G1275" t="b">
        <f>ISNUMBER(SEARCH("Esso", A1275))</f>
        <v>0</v>
      </c>
      <c r="H1275" t="b">
        <f>ISNUMBER(SEARCH("Caltex", A1275))</f>
        <v>0</v>
      </c>
    </row>
    <row r="1276" spans="1:8" x14ac:dyDescent="0.25">
      <c r="A1276" t="s">
        <v>3376</v>
      </c>
      <c r="B1276">
        <v>13.6070285</v>
      </c>
      <c r="C1276">
        <v>100.5957374</v>
      </c>
      <c r="D1276" t="b">
        <f>ISNUMBER(SEARCH("PT",A1276))</f>
        <v>0</v>
      </c>
      <c r="E1276" t="b">
        <f>ISNUMBER(SEARCH("PTT", A1276))</f>
        <v>0</v>
      </c>
      <c r="F1276" t="b">
        <f>ISNUMBER(SEARCH("Shell", A1276))</f>
        <v>0</v>
      </c>
      <c r="G1276" t="b">
        <f>ISNUMBER(SEARCH("Esso", A1276))</f>
        <v>0</v>
      </c>
      <c r="H1276" t="b">
        <f>ISNUMBER(SEARCH("Caltex", A1276))</f>
        <v>0</v>
      </c>
    </row>
    <row r="1277" spans="1:8" x14ac:dyDescent="0.25">
      <c r="A1277" t="s">
        <v>3376</v>
      </c>
      <c r="B1277">
        <v>13.587921</v>
      </c>
      <c r="C1277">
        <v>100.839856</v>
      </c>
      <c r="D1277" t="b">
        <f>ISNUMBER(SEARCH("PT",A1277))</f>
        <v>0</v>
      </c>
      <c r="E1277" t="b">
        <f>ISNUMBER(SEARCH("PTT", A1277))</f>
        <v>0</v>
      </c>
      <c r="F1277" t="b">
        <f>ISNUMBER(SEARCH("Shell", A1277))</f>
        <v>0</v>
      </c>
      <c r="G1277" t="b">
        <f>ISNUMBER(SEARCH("Esso", A1277))</f>
        <v>0</v>
      </c>
      <c r="H1277" t="b">
        <f>ISNUMBER(SEARCH("Caltex", A1277))</f>
        <v>0</v>
      </c>
    </row>
    <row r="1278" spans="1:8" x14ac:dyDescent="0.25">
      <c r="A1278" t="s">
        <v>3376</v>
      </c>
      <c r="B1278">
        <v>13.5273854</v>
      </c>
      <c r="C1278">
        <v>100.1912277</v>
      </c>
      <c r="D1278" t="b">
        <f>ISNUMBER(SEARCH("PT",A1278))</f>
        <v>0</v>
      </c>
      <c r="E1278" t="b">
        <f>ISNUMBER(SEARCH("PTT", A1278))</f>
        <v>0</v>
      </c>
      <c r="F1278" t="b">
        <f>ISNUMBER(SEARCH("Shell", A1278))</f>
        <v>0</v>
      </c>
      <c r="G1278" t="b">
        <f>ISNUMBER(SEARCH("Esso", A1278))</f>
        <v>0</v>
      </c>
      <c r="H1278" t="b">
        <f>ISNUMBER(SEARCH("Caltex", A1278))</f>
        <v>0</v>
      </c>
    </row>
    <row r="1279" spans="1:8" x14ac:dyDescent="0.25">
      <c r="A1279" t="s">
        <v>3376</v>
      </c>
      <c r="B1279">
        <v>12.818025</v>
      </c>
      <c r="C1279">
        <v>99.940720999999996</v>
      </c>
      <c r="D1279" t="b">
        <f>ISNUMBER(SEARCH("PT",A1279))</f>
        <v>0</v>
      </c>
      <c r="E1279" t="b">
        <f>ISNUMBER(SEARCH("PTT", A1279))</f>
        <v>0</v>
      </c>
      <c r="F1279" t="b">
        <f>ISNUMBER(SEARCH("Shell", A1279))</f>
        <v>0</v>
      </c>
      <c r="G1279" t="b">
        <f>ISNUMBER(SEARCH("Esso", A1279))</f>
        <v>0</v>
      </c>
      <c r="H1279" t="b">
        <f>ISNUMBER(SEARCH("Caltex", A1279))</f>
        <v>0</v>
      </c>
    </row>
    <row r="1280" spans="1:8" x14ac:dyDescent="0.25">
      <c r="A1280" t="s">
        <v>3376</v>
      </c>
      <c r="B1280">
        <v>10.285963000000001</v>
      </c>
      <c r="C1280">
        <v>99.117402999999996</v>
      </c>
      <c r="D1280" t="b">
        <f>ISNUMBER(SEARCH("PT",A1280))</f>
        <v>0</v>
      </c>
      <c r="E1280" t="b">
        <f>ISNUMBER(SEARCH("PTT", A1280))</f>
        <v>0</v>
      </c>
      <c r="F1280" t="b">
        <f>ISNUMBER(SEARCH("Shell", A1280))</f>
        <v>0</v>
      </c>
      <c r="G1280" t="b">
        <f>ISNUMBER(SEARCH("Esso", A1280))</f>
        <v>0</v>
      </c>
      <c r="H1280" t="b">
        <f>ISNUMBER(SEARCH("Caltex", A1280))</f>
        <v>0</v>
      </c>
    </row>
    <row r="1281" spans="1:8" x14ac:dyDescent="0.25">
      <c r="A1281" t="s">
        <v>3376</v>
      </c>
      <c r="B1281">
        <v>10.285963000000001</v>
      </c>
      <c r="C1281">
        <v>99.117402999999996</v>
      </c>
      <c r="D1281" t="b">
        <f>ISNUMBER(SEARCH("PT",A1281))</f>
        <v>0</v>
      </c>
      <c r="E1281" t="b">
        <f>ISNUMBER(SEARCH("PTT", A1281))</f>
        <v>0</v>
      </c>
      <c r="F1281" t="b">
        <f>ISNUMBER(SEARCH("Shell", A1281))</f>
        <v>0</v>
      </c>
      <c r="G1281" t="b">
        <f>ISNUMBER(SEARCH("Esso", A1281))</f>
        <v>0</v>
      </c>
      <c r="H1281" t="b">
        <f>ISNUMBER(SEARCH("Caltex", A1281))</f>
        <v>0</v>
      </c>
    </row>
    <row r="1282" spans="1:8" x14ac:dyDescent="0.25">
      <c r="A1282" t="s">
        <v>3376</v>
      </c>
      <c r="B1282">
        <v>12.764999400000001</v>
      </c>
      <c r="C1282">
        <v>101.8526274</v>
      </c>
      <c r="D1282" t="b">
        <f>ISNUMBER(SEARCH("PT",A1282))</f>
        <v>0</v>
      </c>
      <c r="E1282" t="b">
        <f>ISNUMBER(SEARCH("PTT", A1282))</f>
        <v>0</v>
      </c>
      <c r="F1282" t="b">
        <f>ISNUMBER(SEARCH("Shell", A1282))</f>
        <v>0</v>
      </c>
      <c r="G1282" t="b">
        <f>ISNUMBER(SEARCH("Esso", A1282))</f>
        <v>0</v>
      </c>
      <c r="H1282" t="b">
        <f>ISNUMBER(SEARCH("Caltex", A1282))</f>
        <v>0</v>
      </c>
    </row>
    <row r="1283" spans="1:8" x14ac:dyDescent="0.25">
      <c r="A1283" t="s">
        <v>3376</v>
      </c>
      <c r="B1283">
        <v>13.543597200000001</v>
      </c>
      <c r="C1283">
        <v>100.96194680000001</v>
      </c>
      <c r="D1283" t="b">
        <f>ISNUMBER(SEARCH("PT",A1283))</f>
        <v>0</v>
      </c>
      <c r="E1283" t="b">
        <f>ISNUMBER(SEARCH("PTT", A1283))</f>
        <v>0</v>
      </c>
      <c r="F1283" t="b">
        <f>ISNUMBER(SEARCH("Shell", A1283))</f>
        <v>0</v>
      </c>
      <c r="G1283" t="b">
        <f>ISNUMBER(SEARCH("Esso", A1283))</f>
        <v>0</v>
      </c>
      <c r="H1283" t="b">
        <f>ISNUMBER(SEARCH("Caltex", A1283))</f>
        <v>0</v>
      </c>
    </row>
    <row r="1284" spans="1:8" x14ac:dyDescent="0.25">
      <c r="A1284" t="s">
        <v>3376</v>
      </c>
      <c r="B1284">
        <v>13.420484800000001</v>
      </c>
      <c r="C1284">
        <v>100.0323461</v>
      </c>
      <c r="D1284" t="b">
        <f>ISNUMBER(SEARCH("PT",A1284))</f>
        <v>0</v>
      </c>
      <c r="E1284" t="b">
        <f>ISNUMBER(SEARCH("PTT", A1284))</f>
        <v>0</v>
      </c>
      <c r="F1284" t="b">
        <f>ISNUMBER(SEARCH("Shell", A1284))</f>
        <v>0</v>
      </c>
      <c r="G1284" t="b">
        <f>ISNUMBER(SEARCH("Esso", A1284))</f>
        <v>0</v>
      </c>
      <c r="H1284" t="b">
        <f>ISNUMBER(SEARCH("Caltex", A1284))</f>
        <v>0</v>
      </c>
    </row>
    <row r="1285" spans="1:8" x14ac:dyDescent="0.25">
      <c r="A1285" t="s">
        <v>3376</v>
      </c>
      <c r="B1285">
        <v>9.2193989999999992</v>
      </c>
      <c r="C1285">
        <v>99.139993000000004</v>
      </c>
      <c r="D1285" t="b">
        <f>ISNUMBER(SEARCH("PT",A1285))</f>
        <v>0</v>
      </c>
      <c r="E1285" t="b">
        <f>ISNUMBER(SEARCH("PTT", A1285))</f>
        <v>0</v>
      </c>
      <c r="F1285" t="b">
        <f>ISNUMBER(SEARCH("Shell", A1285))</f>
        <v>0</v>
      </c>
      <c r="G1285" t="b">
        <f>ISNUMBER(SEARCH("Esso", A1285))</f>
        <v>0</v>
      </c>
      <c r="H1285" t="b">
        <f>ISNUMBER(SEARCH("Caltex", A1285))</f>
        <v>0</v>
      </c>
    </row>
    <row r="1286" spans="1:8" x14ac:dyDescent="0.25">
      <c r="A1286" t="s">
        <v>3376</v>
      </c>
      <c r="B1286">
        <v>13.574151000000001</v>
      </c>
      <c r="C1286">
        <v>100.2130901</v>
      </c>
      <c r="D1286" t="b">
        <f>ISNUMBER(SEARCH("PT",A1286))</f>
        <v>0</v>
      </c>
      <c r="E1286" t="b">
        <f>ISNUMBER(SEARCH("PTT", A1286))</f>
        <v>0</v>
      </c>
      <c r="F1286" t="b">
        <f>ISNUMBER(SEARCH("Shell", A1286))</f>
        <v>0</v>
      </c>
      <c r="G1286" t="b">
        <f>ISNUMBER(SEARCH("Esso", A1286))</f>
        <v>0</v>
      </c>
      <c r="H1286" t="b">
        <f>ISNUMBER(SEARCH("Caltex", A1286))</f>
        <v>0</v>
      </c>
    </row>
    <row r="1287" spans="1:8" x14ac:dyDescent="0.25">
      <c r="A1287" t="s">
        <v>3376</v>
      </c>
      <c r="B1287">
        <v>13.1005825</v>
      </c>
      <c r="C1287">
        <v>100.90411330000001</v>
      </c>
      <c r="D1287" t="b">
        <f>ISNUMBER(SEARCH("PT",A1287))</f>
        <v>0</v>
      </c>
      <c r="E1287" t="b">
        <f>ISNUMBER(SEARCH("PTT", A1287))</f>
        <v>0</v>
      </c>
      <c r="F1287" t="b">
        <f>ISNUMBER(SEARCH("Shell", A1287))</f>
        <v>0</v>
      </c>
      <c r="G1287" t="b">
        <f>ISNUMBER(SEARCH("Esso", A1287))</f>
        <v>0</v>
      </c>
      <c r="H1287" t="b">
        <f>ISNUMBER(SEARCH("Caltex", A1287))</f>
        <v>0</v>
      </c>
    </row>
    <row r="1288" spans="1:8" x14ac:dyDescent="0.25">
      <c r="A1288" t="s">
        <v>3376</v>
      </c>
      <c r="B1288">
        <v>13.576786</v>
      </c>
      <c r="C1288">
        <v>100.604782</v>
      </c>
      <c r="D1288" t="b">
        <f>ISNUMBER(SEARCH("PT",A1288))</f>
        <v>0</v>
      </c>
      <c r="E1288" t="b">
        <f>ISNUMBER(SEARCH("PTT", A1288))</f>
        <v>0</v>
      </c>
      <c r="F1288" t="b">
        <f>ISNUMBER(SEARCH("Shell", A1288))</f>
        <v>0</v>
      </c>
      <c r="G1288" t="b">
        <f>ISNUMBER(SEARCH("Esso", A1288))</f>
        <v>0</v>
      </c>
      <c r="H1288" t="b">
        <f>ISNUMBER(SEARCH("Caltex", A1288))</f>
        <v>0</v>
      </c>
    </row>
    <row r="1289" spans="1:8" x14ac:dyDescent="0.25">
      <c r="A1289" t="s">
        <v>3376</v>
      </c>
      <c r="B1289">
        <v>11.741455</v>
      </c>
      <c r="C1289">
        <v>99.748686000000006</v>
      </c>
      <c r="D1289" t="b">
        <f>ISNUMBER(SEARCH("PT",A1289))</f>
        <v>0</v>
      </c>
      <c r="E1289" t="b">
        <f>ISNUMBER(SEARCH("PTT", A1289))</f>
        <v>0</v>
      </c>
      <c r="F1289" t="b">
        <f>ISNUMBER(SEARCH("Shell", A1289))</f>
        <v>0</v>
      </c>
      <c r="G1289" t="b">
        <f>ISNUMBER(SEARCH("Esso", A1289))</f>
        <v>0</v>
      </c>
      <c r="H1289" t="b">
        <f>ISNUMBER(SEARCH("Caltex", A1289))</f>
        <v>0</v>
      </c>
    </row>
    <row r="1290" spans="1:8" x14ac:dyDescent="0.25">
      <c r="A1290" t="s">
        <v>3376</v>
      </c>
      <c r="B1290">
        <v>11.741455</v>
      </c>
      <c r="C1290">
        <v>99.748686000000006</v>
      </c>
      <c r="D1290" t="b">
        <f>ISNUMBER(SEARCH("PT",A1290))</f>
        <v>0</v>
      </c>
      <c r="E1290" t="b">
        <f>ISNUMBER(SEARCH("PTT", A1290))</f>
        <v>0</v>
      </c>
      <c r="F1290" t="b">
        <f>ISNUMBER(SEARCH("Shell", A1290))</f>
        <v>0</v>
      </c>
      <c r="G1290" t="b">
        <f>ISNUMBER(SEARCH("Esso", A1290))</f>
        <v>0</v>
      </c>
      <c r="H1290" t="b">
        <f>ISNUMBER(SEARCH("Caltex", A1290))</f>
        <v>0</v>
      </c>
    </row>
    <row r="1291" spans="1:8" x14ac:dyDescent="0.25">
      <c r="A1291" t="s">
        <v>3376</v>
      </c>
      <c r="B1291">
        <v>13.539376000000001</v>
      </c>
      <c r="C1291">
        <v>100.230024</v>
      </c>
      <c r="D1291" t="b">
        <f>ISNUMBER(SEARCH("PT",A1291))</f>
        <v>0</v>
      </c>
      <c r="E1291" t="b">
        <f>ISNUMBER(SEARCH("PTT", A1291))</f>
        <v>0</v>
      </c>
      <c r="F1291" t="b">
        <f>ISNUMBER(SEARCH("Shell", A1291))</f>
        <v>0</v>
      </c>
      <c r="G1291" t="b">
        <f>ISNUMBER(SEARCH("Esso", A1291))</f>
        <v>0</v>
      </c>
      <c r="H1291" t="b">
        <f>ISNUMBER(SEARCH("Caltex", A1291))</f>
        <v>0</v>
      </c>
    </row>
    <row r="1292" spans="1:8" x14ac:dyDescent="0.25">
      <c r="A1292" t="s">
        <v>3376</v>
      </c>
      <c r="B1292">
        <v>12.892075999999999</v>
      </c>
      <c r="C1292">
        <v>99.910674999999998</v>
      </c>
      <c r="D1292" t="b">
        <f>ISNUMBER(SEARCH("PT",A1292))</f>
        <v>0</v>
      </c>
      <c r="E1292" t="b">
        <f>ISNUMBER(SEARCH("PTT", A1292))</f>
        <v>0</v>
      </c>
      <c r="F1292" t="b">
        <f>ISNUMBER(SEARCH("Shell", A1292))</f>
        <v>0</v>
      </c>
      <c r="G1292" t="b">
        <f>ISNUMBER(SEARCH("Esso", A1292))</f>
        <v>0</v>
      </c>
      <c r="H1292" t="b">
        <f>ISNUMBER(SEARCH("Caltex", A1292))</f>
        <v>0</v>
      </c>
    </row>
    <row r="1293" spans="1:8" x14ac:dyDescent="0.25">
      <c r="A1293" t="s">
        <v>3376</v>
      </c>
      <c r="B1293">
        <v>10.672764900000001</v>
      </c>
      <c r="C1293">
        <v>99.211650899999995</v>
      </c>
      <c r="D1293" t="b">
        <f>ISNUMBER(SEARCH("PT",A1293))</f>
        <v>0</v>
      </c>
      <c r="E1293" t="b">
        <f>ISNUMBER(SEARCH("PTT", A1293))</f>
        <v>0</v>
      </c>
      <c r="F1293" t="b">
        <f>ISNUMBER(SEARCH("Shell", A1293))</f>
        <v>0</v>
      </c>
      <c r="G1293" t="b">
        <f>ISNUMBER(SEARCH("Esso", A1293))</f>
        <v>0</v>
      </c>
      <c r="H1293" t="b">
        <f>ISNUMBER(SEARCH("Caltex", A1293))</f>
        <v>0</v>
      </c>
    </row>
    <row r="1294" spans="1:8" x14ac:dyDescent="0.25">
      <c r="A1294" t="s">
        <v>3376</v>
      </c>
      <c r="B1294">
        <v>9.7743917000000007</v>
      </c>
      <c r="C1294">
        <v>99.078610299999994</v>
      </c>
      <c r="D1294" t="b">
        <f>ISNUMBER(SEARCH("PT",A1294))</f>
        <v>0</v>
      </c>
      <c r="E1294" t="b">
        <f>ISNUMBER(SEARCH("PTT", A1294))</f>
        <v>0</v>
      </c>
      <c r="F1294" t="b">
        <f>ISNUMBER(SEARCH("Shell", A1294))</f>
        <v>0</v>
      </c>
      <c r="G1294" t="b">
        <f>ISNUMBER(SEARCH("Esso", A1294))</f>
        <v>0</v>
      </c>
      <c r="H1294" t="b">
        <f>ISNUMBER(SEARCH("Caltex", A1294))</f>
        <v>0</v>
      </c>
    </row>
    <row r="1295" spans="1:8" x14ac:dyDescent="0.25">
      <c r="A1295" t="s">
        <v>3376</v>
      </c>
      <c r="B1295">
        <v>10.672764900000001</v>
      </c>
      <c r="C1295">
        <v>99.211650899999995</v>
      </c>
      <c r="D1295" t="b">
        <f>ISNUMBER(SEARCH("PT",A1295))</f>
        <v>0</v>
      </c>
      <c r="E1295" t="b">
        <f>ISNUMBER(SEARCH("PTT", A1295))</f>
        <v>0</v>
      </c>
      <c r="F1295" t="b">
        <f>ISNUMBER(SEARCH("Shell", A1295))</f>
        <v>0</v>
      </c>
      <c r="G1295" t="b">
        <f>ISNUMBER(SEARCH("Esso", A1295))</f>
        <v>0</v>
      </c>
      <c r="H1295" t="b">
        <f>ISNUMBER(SEARCH("Caltex", A1295))</f>
        <v>0</v>
      </c>
    </row>
    <row r="1296" spans="1:8" x14ac:dyDescent="0.25">
      <c r="A1296" t="s">
        <v>3376</v>
      </c>
      <c r="B1296">
        <v>12.9497804</v>
      </c>
      <c r="C1296">
        <v>100.8993861</v>
      </c>
      <c r="D1296" t="b">
        <f>ISNUMBER(SEARCH("PT",A1296))</f>
        <v>0</v>
      </c>
      <c r="E1296" t="b">
        <f>ISNUMBER(SEARCH("PTT", A1296))</f>
        <v>0</v>
      </c>
      <c r="F1296" t="b">
        <f>ISNUMBER(SEARCH("Shell", A1296))</f>
        <v>0</v>
      </c>
      <c r="G1296" t="b">
        <f>ISNUMBER(SEARCH("Esso", A1296))</f>
        <v>0</v>
      </c>
      <c r="H1296" t="b">
        <f>ISNUMBER(SEARCH("Caltex", A1296))</f>
        <v>0</v>
      </c>
    </row>
    <row r="1297" spans="1:8" x14ac:dyDescent="0.25">
      <c r="A1297" t="s">
        <v>3376</v>
      </c>
      <c r="B1297">
        <v>12.135199500000001</v>
      </c>
      <c r="C1297">
        <v>102.6897525</v>
      </c>
      <c r="D1297" t="b">
        <f>ISNUMBER(SEARCH("PT",A1297))</f>
        <v>0</v>
      </c>
      <c r="E1297" t="b">
        <f>ISNUMBER(SEARCH("PTT", A1297))</f>
        <v>0</v>
      </c>
      <c r="F1297" t="b">
        <f>ISNUMBER(SEARCH("Shell", A1297))</f>
        <v>0</v>
      </c>
      <c r="G1297" t="b">
        <f>ISNUMBER(SEARCH("Esso", A1297))</f>
        <v>0</v>
      </c>
      <c r="H1297" t="b">
        <f>ISNUMBER(SEARCH("Caltex", A1297))</f>
        <v>0</v>
      </c>
    </row>
    <row r="1298" spans="1:8" x14ac:dyDescent="0.25">
      <c r="A1298" t="s">
        <v>3376</v>
      </c>
      <c r="B1298">
        <v>13.1597557</v>
      </c>
      <c r="C1298">
        <v>100.9238642</v>
      </c>
      <c r="D1298" t="b">
        <f>ISNUMBER(SEARCH("PT",A1298))</f>
        <v>0</v>
      </c>
      <c r="E1298" t="b">
        <f>ISNUMBER(SEARCH("PTT", A1298))</f>
        <v>0</v>
      </c>
      <c r="F1298" t="b">
        <f>ISNUMBER(SEARCH("Shell", A1298))</f>
        <v>0</v>
      </c>
      <c r="G1298" t="b">
        <f>ISNUMBER(SEARCH("Esso", A1298))</f>
        <v>0</v>
      </c>
      <c r="H1298" t="b">
        <f>ISNUMBER(SEARCH("Caltex", A1298))</f>
        <v>0</v>
      </c>
    </row>
    <row r="1299" spans="1:8" x14ac:dyDescent="0.25">
      <c r="A1299" t="s">
        <v>3376</v>
      </c>
      <c r="B1299">
        <v>17.3463776</v>
      </c>
      <c r="C1299">
        <v>104.78800270000001</v>
      </c>
      <c r="D1299" t="b">
        <f>ISNUMBER(SEARCH("PT",A1299))</f>
        <v>0</v>
      </c>
      <c r="E1299" t="b">
        <f>ISNUMBER(SEARCH("PTT", A1299))</f>
        <v>0</v>
      </c>
      <c r="F1299" t="b">
        <f>ISNUMBER(SEARCH("Shell", A1299))</f>
        <v>0</v>
      </c>
      <c r="G1299" t="b">
        <f>ISNUMBER(SEARCH("Esso", A1299))</f>
        <v>0</v>
      </c>
      <c r="H1299" t="b">
        <f>ISNUMBER(SEARCH("Caltex", A1299))</f>
        <v>0</v>
      </c>
    </row>
    <row r="1300" spans="1:8" x14ac:dyDescent="0.25">
      <c r="A1300" t="s">
        <v>3376</v>
      </c>
      <c r="B1300">
        <v>16.823356799999999</v>
      </c>
      <c r="C1300">
        <v>104.7390359</v>
      </c>
      <c r="D1300" t="b">
        <f>ISNUMBER(SEARCH("PT",A1300))</f>
        <v>0</v>
      </c>
      <c r="E1300" t="b">
        <f>ISNUMBER(SEARCH("PTT", A1300))</f>
        <v>0</v>
      </c>
      <c r="F1300" t="b">
        <f>ISNUMBER(SEARCH("Shell", A1300))</f>
        <v>0</v>
      </c>
      <c r="G1300" t="b">
        <f>ISNUMBER(SEARCH("Esso", A1300))</f>
        <v>0</v>
      </c>
      <c r="H1300" t="b">
        <f>ISNUMBER(SEARCH("Caltex", A1300))</f>
        <v>0</v>
      </c>
    </row>
    <row r="1301" spans="1:8" x14ac:dyDescent="0.25">
      <c r="A1301" t="s">
        <v>3376</v>
      </c>
      <c r="B1301">
        <v>10.858604400000001</v>
      </c>
      <c r="C1301">
        <v>99.428118299999994</v>
      </c>
      <c r="D1301" t="b">
        <f>ISNUMBER(SEARCH("PT",A1301))</f>
        <v>0</v>
      </c>
      <c r="E1301" t="b">
        <f>ISNUMBER(SEARCH("PTT", A1301))</f>
        <v>0</v>
      </c>
      <c r="F1301" t="b">
        <f>ISNUMBER(SEARCH("Shell", A1301))</f>
        <v>0</v>
      </c>
      <c r="G1301" t="b">
        <f>ISNUMBER(SEARCH("Esso", A1301))</f>
        <v>0</v>
      </c>
      <c r="H1301" t="b">
        <f>ISNUMBER(SEARCH("Caltex", A1301))</f>
        <v>0</v>
      </c>
    </row>
    <row r="1302" spans="1:8" x14ac:dyDescent="0.25">
      <c r="A1302" t="s">
        <v>3376</v>
      </c>
      <c r="B1302">
        <v>17.937224000000001</v>
      </c>
      <c r="C1302">
        <v>102.2347072</v>
      </c>
      <c r="D1302" t="b">
        <f>ISNUMBER(SEARCH("PT",A1302))</f>
        <v>0</v>
      </c>
      <c r="E1302" t="b">
        <f>ISNUMBER(SEARCH("PTT", A1302))</f>
        <v>0</v>
      </c>
      <c r="F1302" t="b">
        <f>ISNUMBER(SEARCH("Shell", A1302))</f>
        <v>0</v>
      </c>
      <c r="G1302" t="b">
        <f>ISNUMBER(SEARCH("Esso", A1302))</f>
        <v>0</v>
      </c>
      <c r="H1302" t="b">
        <f>ISNUMBER(SEARCH("Caltex", A1302))</f>
        <v>0</v>
      </c>
    </row>
    <row r="1303" spans="1:8" x14ac:dyDescent="0.25">
      <c r="A1303" t="s">
        <v>3376</v>
      </c>
      <c r="B1303">
        <v>18.086433</v>
      </c>
      <c r="C1303">
        <v>103.4828565</v>
      </c>
      <c r="D1303" t="b">
        <f>ISNUMBER(SEARCH("PT",A1303))</f>
        <v>0</v>
      </c>
      <c r="E1303" t="b">
        <f>ISNUMBER(SEARCH("PTT", A1303))</f>
        <v>0</v>
      </c>
      <c r="F1303" t="b">
        <f>ISNUMBER(SEARCH("Shell", A1303))</f>
        <v>0</v>
      </c>
      <c r="G1303" t="b">
        <f>ISNUMBER(SEARCH("Esso", A1303))</f>
        <v>0</v>
      </c>
      <c r="H1303" t="b">
        <f>ISNUMBER(SEARCH("Caltex", A1303))</f>
        <v>0</v>
      </c>
    </row>
    <row r="1304" spans="1:8" x14ac:dyDescent="0.25">
      <c r="A1304" t="s">
        <v>3376</v>
      </c>
      <c r="B1304">
        <v>7.5974418999999997</v>
      </c>
      <c r="C1304">
        <v>100.0611464</v>
      </c>
      <c r="D1304" t="b">
        <f>ISNUMBER(SEARCH("PT",A1304))</f>
        <v>0</v>
      </c>
      <c r="E1304" t="b">
        <f>ISNUMBER(SEARCH("PTT", A1304))</f>
        <v>0</v>
      </c>
      <c r="F1304" t="b">
        <f>ISNUMBER(SEARCH("Shell", A1304))</f>
        <v>0</v>
      </c>
      <c r="G1304" t="b">
        <f>ISNUMBER(SEARCH("Esso", A1304))</f>
        <v>0</v>
      </c>
      <c r="H1304" t="b">
        <f>ISNUMBER(SEARCH("Caltex", A1304))</f>
        <v>0</v>
      </c>
    </row>
    <row r="1305" spans="1:8" x14ac:dyDescent="0.25">
      <c r="A1305" t="s">
        <v>3376</v>
      </c>
      <c r="B1305">
        <v>6.7819975000000001</v>
      </c>
      <c r="C1305">
        <v>101.2977525</v>
      </c>
      <c r="D1305" t="b">
        <f>ISNUMBER(SEARCH("PT",A1305))</f>
        <v>0</v>
      </c>
      <c r="E1305" t="b">
        <f>ISNUMBER(SEARCH("PTT", A1305))</f>
        <v>0</v>
      </c>
      <c r="F1305" t="b">
        <f>ISNUMBER(SEARCH("Shell", A1305))</f>
        <v>0</v>
      </c>
      <c r="G1305" t="b">
        <f>ISNUMBER(SEARCH("Esso", A1305))</f>
        <v>0</v>
      </c>
      <c r="H1305" t="b">
        <f>ISNUMBER(SEARCH("Caltex", A1305))</f>
        <v>0</v>
      </c>
    </row>
    <row r="1306" spans="1:8" x14ac:dyDescent="0.25">
      <c r="A1306" t="s">
        <v>3376</v>
      </c>
      <c r="B1306">
        <v>18.374380299999999</v>
      </c>
      <c r="C1306">
        <v>103.63253280000001</v>
      </c>
      <c r="D1306" t="b">
        <f>ISNUMBER(SEARCH("PT",A1306))</f>
        <v>0</v>
      </c>
      <c r="E1306" t="b">
        <f>ISNUMBER(SEARCH("PTT", A1306))</f>
        <v>0</v>
      </c>
      <c r="F1306" t="b">
        <f>ISNUMBER(SEARCH("Shell", A1306))</f>
        <v>0</v>
      </c>
      <c r="G1306" t="b">
        <f>ISNUMBER(SEARCH("Esso", A1306))</f>
        <v>0</v>
      </c>
      <c r="H1306" t="b">
        <f>ISNUMBER(SEARCH("Caltex", A1306))</f>
        <v>0</v>
      </c>
    </row>
    <row r="1307" spans="1:8" x14ac:dyDescent="0.25">
      <c r="A1307" t="s">
        <v>3376</v>
      </c>
      <c r="B1307">
        <v>13.5448387</v>
      </c>
      <c r="C1307">
        <v>99.359528400000002</v>
      </c>
      <c r="D1307" t="b">
        <f>ISNUMBER(SEARCH("PT",A1307))</f>
        <v>0</v>
      </c>
      <c r="E1307" t="b">
        <f>ISNUMBER(SEARCH("PTT", A1307))</f>
        <v>0</v>
      </c>
      <c r="F1307" t="b">
        <f>ISNUMBER(SEARCH("Shell", A1307))</f>
        <v>0</v>
      </c>
      <c r="G1307" t="b">
        <f>ISNUMBER(SEARCH("Esso", A1307))</f>
        <v>0</v>
      </c>
      <c r="H1307" t="b">
        <f>ISNUMBER(SEARCH("Caltex", A1307))</f>
        <v>0</v>
      </c>
    </row>
    <row r="1308" spans="1:8" x14ac:dyDescent="0.25">
      <c r="A1308" t="s">
        <v>3376</v>
      </c>
      <c r="B1308">
        <v>8.051444</v>
      </c>
      <c r="C1308">
        <v>100.228403</v>
      </c>
      <c r="D1308" t="b">
        <f>ISNUMBER(SEARCH("PT",A1308))</f>
        <v>0</v>
      </c>
      <c r="E1308" t="b">
        <f>ISNUMBER(SEARCH("PTT", A1308))</f>
        <v>0</v>
      </c>
      <c r="F1308" t="b">
        <f>ISNUMBER(SEARCH("Shell", A1308))</f>
        <v>0</v>
      </c>
      <c r="G1308" t="b">
        <f>ISNUMBER(SEARCH("Esso", A1308))</f>
        <v>0</v>
      </c>
      <c r="H1308" t="b">
        <f>ISNUMBER(SEARCH("Caltex", A1308))</f>
        <v>0</v>
      </c>
    </row>
    <row r="1309" spans="1:8" x14ac:dyDescent="0.25">
      <c r="A1309" t="s">
        <v>3376</v>
      </c>
      <c r="B1309">
        <v>8.4299228999999993</v>
      </c>
      <c r="C1309">
        <v>98.508059500000002</v>
      </c>
      <c r="D1309" t="b">
        <f>ISNUMBER(SEARCH("PT",A1309))</f>
        <v>0</v>
      </c>
      <c r="E1309" t="b">
        <f>ISNUMBER(SEARCH("PTT", A1309))</f>
        <v>0</v>
      </c>
      <c r="F1309" t="b">
        <f>ISNUMBER(SEARCH("Shell", A1309))</f>
        <v>0</v>
      </c>
      <c r="G1309" t="b">
        <f>ISNUMBER(SEARCH("Esso", A1309))</f>
        <v>0</v>
      </c>
      <c r="H1309" t="b">
        <f>ISNUMBER(SEARCH("Caltex", A1309))</f>
        <v>0</v>
      </c>
    </row>
    <row r="1310" spans="1:8" x14ac:dyDescent="0.25">
      <c r="A1310" t="s">
        <v>3376</v>
      </c>
      <c r="B1310">
        <v>8.4299228999999993</v>
      </c>
      <c r="C1310">
        <v>98.508059500000002</v>
      </c>
      <c r="D1310" t="b">
        <f>ISNUMBER(SEARCH("PT",A1310))</f>
        <v>0</v>
      </c>
      <c r="E1310" t="b">
        <f>ISNUMBER(SEARCH("PTT", A1310))</f>
        <v>0</v>
      </c>
      <c r="F1310" t="b">
        <f>ISNUMBER(SEARCH("Shell", A1310))</f>
        <v>0</v>
      </c>
      <c r="G1310" t="b">
        <f>ISNUMBER(SEARCH("Esso", A1310))</f>
        <v>0</v>
      </c>
      <c r="H1310" t="b">
        <f>ISNUMBER(SEARCH("Caltex", A1310))</f>
        <v>0</v>
      </c>
    </row>
    <row r="1311" spans="1:8" x14ac:dyDescent="0.25">
      <c r="A1311" t="s">
        <v>3376</v>
      </c>
      <c r="B1311">
        <v>13.0549184</v>
      </c>
      <c r="C1311">
        <v>100.9259155</v>
      </c>
      <c r="D1311" t="b">
        <f>ISNUMBER(SEARCH("PT",A1311))</f>
        <v>0</v>
      </c>
      <c r="E1311" t="b">
        <f>ISNUMBER(SEARCH("PTT", A1311))</f>
        <v>0</v>
      </c>
      <c r="F1311" t="b">
        <f>ISNUMBER(SEARCH("Shell", A1311))</f>
        <v>0</v>
      </c>
      <c r="G1311" t="b">
        <f>ISNUMBER(SEARCH("Esso", A1311))</f>
        <v>0</v>
      </c>
      <c r="H1311" t="b">
        <f>ISNUMBER(SEARCH("Caltex", A1311))</f>
        <v>0</v>
      </c>
    </row>
    <row r="1312" spans="1:8" x14ac:dyDescent="0.25">
      <c r="A1312" t="s">
        <v>3376</v>
      </c>
      <c r="B1312">
        <v>13.505455700000001</v>
      </c>
      <c r="C1312">
        <v>100.73544939999999</v>
      </c>
      <c r="D1312" t="b">
        <f>ISNUMBER(SEARCH("PT",A1312))</f>
        <v>0</v>
      </c>
      <c r="E1312" t="b">
        <f>ISNUMBER(SEARCH("PTT", A1312))</f>
        <v>0</v>
      </c>
      <c r="F1312" t="b">
        <f>ISNUMBER(SEARCH("Shell", A1312))</f>
        <v>0</v>
      </c>
      <c r="G1312" t="b">
        <f>ISNUMBER(SEARCH("Esso", A1312))</f>
        <v>0</v>
      </c>
      <c r="H1312" t="b">
        <f>ISNUMBER(SEARCH("Caltex", A1312))</f>
        <v>0</v>
      </c>
    </row>
    <row r="1313" spans="1:8" x14ac:dyDescent="0.25">
      <c r="A1313" t="s">
        <v>3376</v>
      </c>
      <c r="B1313">
        <v>9.0663512999999991</v>
      </c>
      <c r="C1313">
        <v>99.484213999999994</v>
      </c>
      <c r="D1313" t="b">
        <f>ISNUMBER(SEARCH("PT",A1313))</f>
        <v>0</v>
      </c>
      <c r="E1313" t="b">
        <f>ISNUMBER(SEARCH("PTT", A1313))</f>
        <v>0</v>
      </c>
      <c r="F1313" t="b">
        <f>ISNUMBER(SEARCH("Shell", A1313))</f>
        <v>0</v>
      </c>
      <c r="G1313" t="b">
        <f>ISNUMBER(SEARCH("Esso", A1313))</f>
        <v>0</v>
      </c>
      <c r="H1313" t="b">
        <f>ISNUMBER(SEARCH("Caltex", A1313))</f>
        <v>0</v>
      </c>
    </row>
    <row r="1314" spans="1:8" x14ac:dyDescent="0.25">
      <c r="A1314" t="s">
        <v>3376</v>
      </c>
      <c r="B1314">
        <v>12.610245600000001</v>
      </c>
      <c r="C1314">
        <v>101.8792412</v>
      </c>
      <c r="D1314" t="b">
        <f>ISNUMBER(SEARCH("PT",A1314))</f>
        <v>0</v>
      </c>
      <c r="E1314" t="b">
        <f>ISNUMBER(SEARCH("PTT", A1314))</f>
        <v>0</v>
      </c>
      <c r="F1314" t="b">
        <f>ISNUMBER(SEARCH("Shell", A1314))</f>
        <v>0</v>
      </c>
      <c r="G1314" t="b">
        <f>ISNUMBER(SEARCH("Esso", A1314))</f>
        <v>0</v>
      </c>
      <c r="H1314" t="b">
        <f>ISNUMBER(SEARCH("Caltex", A1314))</f>
        <v>0</v>
      </c>
    </row>
    <row r="1315" spans="1:8" x14ac:dyDescent="0.25">
      <c r="A1315" t="s">
        <v>3376</v>
      </c>
      <c r="B1315">
        <v>12.537065</v>
      </c>
      <c r="C1315">
        <v>101.9388754</v>
      </c>
      <c r="D1315" t="b">
        <f>ISNUMBER(SEARCH("PT",A1315))</f>
        <v>0</v>
      </c>
      <c r="E1315" t="b">
        <f>ISNUMBER(SEARCH("PTT", A1315))</f>
        <v>0</v>
      </c>
      <c r="F1315" t="b">
        <f>ISNUMBER(SEARCH("Shell", A1315))</f>
        <v>0</v>
      </c>
      <c r="G1315" t="b">
        <f>ISNUMBER(SEARCH("Esso", A1315))</f>
        <v>0</v>
      </c>
      <c r="H1315" t="b">
        <f>ISNUMBER(SEARCH("Caltex", A1315))</f>
        <v>0</v>
      </c>
    </row>
    <row r="1316" spans="1:8" x14ac:dyDescent="0.25">
      <c r="A1316" t="s">
        <v>3376</v>
      </c>
      <c r="B1316">
        <v>6.2752590000000001</v>
      </c>
      <c r="C1316">
        <v>102.0228812</v>
      </c>
      <c r="D1316" t="b">
        <f>ISNUMBER(SEARCH("PT",A1316))</f>
        <v>0</v>
      </c>
      <c r="E1316" t="b">
        <f>ISNUMBER(SEARCH("PTT", A1316))</f>
        <v>0</v>
      </c>
      <c r="F1316" t="b">
        <f>ISNUMBER(SEARCH("Shell", A1316))</f>
        <v>0</v>
      </c>
      <c r="G1316" t="b">
        <f>ISNUMBER(SEARCH("Esso", A1316))</f>
        <v>0</v>
      </c>
      <c r="H1316" t="b">
        <f>ISNUMBER(SEARCH("Caltex", A1316))</f>
        <v>0</v>
      </c>
    </row>
    <row r="1317" spans="1:8" x14ac:dyDescent="0.25">
      <c r="A1317" t="s">
        <v>3376</v>
      </c>
      <c r="B1317">
        <v>17.6873787</v>
      </c>
      <c r="C1317">
        <v>102.47564319999999</v>
      </c>
      <c r="D1317" t="b">
        <f>ISNUMBER(SEARCH("PT",A1317))</f>
        <v>0</v>
      </c>
      <c r="E1317" t="b">
        <f>ISNUMBER(SEARCH("PTT", A1317))</f>
        <v>0</v>
      </c>
      <c r="F1317" t="b">
        <f>ISNUMBER(SEARCH("Shell", A1317))</f>
        <v>0</v>
      </c>
      <c r="G1317" t="b">
        <f>ISNUMBER(SEARCH("Esso", A1317))</f>
        <v>0</v>
      </c>
      <c r="H1317" t="b">
        <f>ISNUMBER(SEARCH("Caltex", A1317))</f>
        <v>0</v>
      </c>
    </row>
    <row r="1318" spans="1:8" x14ac:dyDescent="0.25">
      <c r="A1318" t="s">
        <v>3376</v>
      </c>
      <c r="B1318">
        <v>7.732691</v>
      </c>
      <c r="C1318">
        <v>100.11962320000001</v>
      </c>
      <c r="D1318" t="b">
        <f>ISNUMBER(SEARCH("PT",A1318))</f>
        <v>0</v>
      </c>
      <c r="E1318" t="b">
        <f>ISNUMBER(SEARCH("PTT", A1318))</f>
        <v>0</v>
      </c>
      <c r="F1318" t="b">
        <f>ISNUMBER(SEARCH("Shell", A1318))</f>
        <v>0</v>
      </c>
      <c r="G1318" t="b">
        <f>ISNUMBER(SEARCH("Esso", A1318))</f>
        <v>0</v>
      </c>
      <c r="H1318" t="b">
        <f>ISNUMBER(SEARCH("Caltex", A1318))</f>
        <v>0</v>
      </c>
    </row>
    <row r="1319" spans="1:8" x14ac:dyDescent="0.25">
      <c r="A1319" t="s">
        <v>3376</v>
      </c>
      <c r="B1319">
        <v>14.6483363</v>
      </c>
      <c r="C1319">
        <v>104.64715750000001</v>
      </c>
      <c r="D1319" t="b">
        <f>ISNUMBER(SEARCH("PT",A1319))</f>
        <v>0</v>
      </c>
      <c r="E1319" t="b">
        <f>ISNUMBER(SEARCH("PTT", A1319))</f>
        <v>0</v>
      </c>
      <c r="F1319" t="b">
        <f>ISNUMBER(SEARCH("Shell", A1319))</f>
        <v>0</v>
      </c>
      <c r="G1319" t="b">
        <f>ISNUMBER(SEARCH("Esso", A1319))</f>
        <v>0</v>
      </c>
      <c r="H1319" t="b">
        <f>ISNUMBER(SEARCH("Caltex", A1319))</f>
        <v>0</v>
      </c>
    </row>
    <row r="1320" spans="1:8" x14ac:dyDescent="0.25">
      <c r="A1320" t="s">
        <v>3376</v>
      </c>
      <c r="B1320">
        <v>9.1833191999999997</v>
      </c>
      <c r="C1320">
        <v>99.850900499999995</v>
      </c>
      <c r="D1320" t="b">
        <f>ISNUMBER(SEARCH("PT",A1320))</f>
        <v>0</v>
      </c>
      <c r="E1320" t="b">
        <f>ISNUMBER(SEARCH("PTT", A1320))</f>
        <v>0</v>
      </c>
      <c r="F1320" t="b">
        <f>ISNUMBER(SEARCH("Shell", A1320))</f>
        <v>0</v>
      </c>
      <c r="G1320" t="b">
        <f>ISNUMBER(SEARCH("Esso", A1320))</f>
        <v>0</v>
      </c>
      <c r="H1320" t="b">
        <f>ISNUMBER(SEARCH("Caltex", A1320))</f>
        <v>0</v>
      </c>
    </row>
    <row r="1321" spans="1:8" x14ac:dyDescent="0.25">
      <c r="A1321" t="s">
        <v>3376</v>
      </c>
      <c r="B1321">
        <v>7.7499039999999999</v>
      </c>
      <c r="C1321">
        <v>99.258963399999999</v>
      </c>
      <c r="D1321" t="b">
        <f>ISNUMBER(SEARCH("PT",A1321))</f>
        <v>0</v>
      </c>
      <c r="E1321" t="b">
        <f>ISNUMBER(SEARCH("PTT", A1321))</f>
        <v>0</v>
      </c>
      <c r="F1321" t="b">
        <f>ISNUMBER(SEARCH("Shell", A1321))</f>
        <v>0</v>
      </c>
      <c r="G1321" t="b">
        <f>ISNUMBER(SEARCH("Esso", A1321))</f>
        <v>0</v>
      </c>
      <c r="H1321" t="b">
        <f>ISNUMBER(SEARCH("Caltex", A1321))</f>
        <v>0</v>
      </c>
    </row>
    <row r="1322" spans="1:8" x14ac:dyDescent="0.25">
      <c r="A1322" t="s">
        <v>3376</v>
      </c>
      <c r="B1322">
        <v>7.9855238000000002</v>
      </c>
      <c r="C1322">
        <v>100.32470189999999</v>
      </c>
      <c r="D1322" t="b">
        <f>ISNUMBER(SEARCH("PT",A1322))</f>
        <v>0</v>
      </c>
      <c r="E1322" t="b">
        <f>ISNUMBER(SEARCH("PTT", A1322))</f>
        <v>0</v>
      </c>
      <c r="F1322" t="b">
        <f>ISNUMBER(SEARCH("Shell", A1322))</f>
        <v>0</v>
      </c>
      <c r="G1322" t="b">
        <f>ISNUMBER(SEARCH("Esso", A1322))</f>
        <v>0</v>
      </c>
      <c r="H1322" t="b">
        <f>ISNUMBER(SEARCH("Caltex", A1322))</f>
        <v>0</v>
      </c>
    </row>
    <row r="1323" spans="1:8" x14ac:dyDescent="0.25">
      <c r="A1323" t="s">
        <v>3376</v>
      </c>
      <c r="B1323">
        <v>16.3808805</v>
      </c>
      <c r="C1323">
        <v>104.7336765</v>
      </c>
      <c r="D1323" t="b">
        <f>ISNUMBER(SEARCH("PT",A1323))</f>
        <v>0</v>
      </c>
      <c r="E1323" t="b">
        <f>ISNUMBER(SEARCH("PTT", A1323))</f>
        <v>0</v>
      </c>
      <c r="F1323" t="b">
        <f>ISNUMBER(SEARCH("Shell", A1323))</f>
        <v>0</v>
      </c>
      <c r="G1323" t="b">
        <f>ISNUMBER(SEARCH("Esso", A1323))</f>
        <v>0</v>
      </c>
      <c r="H1323" t="b">
        <f>ISNUMBER(SEARCH("Caltex", A1323))</f>
        <v>0</v>
      </c>
    </row>
    <row r="1324" spans="1:8" x14ac:dyDescent="0.25">
      <c r="A1324" t="s">
        <v>3376</v>
      </c>
      <c r="B1324">
        <v>13.455821200000001</v>
      </c>
      <c r="C1324">
        <v>101.0315896</v>
      </c>
      <c r="D1324" t="b">
        <f>ISNUMBER(SEARCH("PT",A1324))</f>
        <v>0</v>
      </c>
      <c r="E1324" t="b">
        <f>ISNUMBER(SEARCH("PTT", A1324))</f>
        <v>0</v>
      </c>
      <c r="F1324" t="b">
        <f>ISNUMBER(SEARCH("Shell", A1324))</f>
        <v>0</v>
      </c>
      <c r="G1324" t="b">
        <f>ISNUMBER(SEARCH("Esso", A1324))</f>
        <v>0</v>
      </c>
      <c r="H1324" t="b">
        <f>ISNUMBER(SEARCH("Caltex", A1324))</f>
        <v>0</v>
      </c>
    </row>
    <row r="1325" spans="1:8" x14ac:dyDescent="0.25">
      <c r="A1325" t="s">
        <v>3376</v>
      </c>
      <c r="B1325">
        <v>10.856749000000001</v>
      </c>
      <c r="C1325">
        <v>99.4310847</v>
      </c>
      <c r="D1325" t="b">
        <f>ISNUMBER(SEARCH("PT",A1325))</f>
        <v>0</v>
      </c>
      <c r="E1325" t="b">
        <f>ISNUMBER(SEARCH("PTT", A1325))</f>
        <v>0</v>
      </c>
      <c r="F1325" t="b">
        <f>ISNUMBER(SEARCH("Shell", A1325))</f>
        <v>0</v>
      </c>
      <c r="G1325" t="b">
        <f>ISNUMBER(SEARCH("Esso", A1325))</f>
        <v>0</v>
      </c>
      <c r="H1325" t="b">
        <f>ISNUMBER(SEARCH("Caltex", A1325))</f>
        <v>0</v>
      </c>
    </row>
    <row r="1326" spans="1:8" x14ac:dyDescent="0.25">
      <c r="A1326" t="s">
        <v>3376</v>
      </c>
      <c r="B1326">
        <v>12.2309809</v>
      </c>
      <c r="C1326">
        <v>102.5070577</v>
      </c>
      <c r="D1326" t="b">
        <f>ISNUMBER(SEARCH("PT",A1326))</f>
        <v>0</v>
      </c>
      <c r="E1326" t="b">
        <f>ISNUMBER(SEARCH("PTT", A1326))</f>
        <v>0</v>
      </c>
      <c r="F1326" t="b">
        <f>ISNUMBER(SEARCH("Shell", A1326))</f>
        <v>0</v>
      </c>
      <c r="G1326" t="b">
        <f>ISNUMBER(SEARCH("Esso", A1326))</f>
        <v>0</v>
      </c>
      <c r="H1326" t="b">
        <f>ISNUMBER(SEARCH("Caltex", A1326))</f>
        <v>0</v>
      </c>
    </row>
    <row r="1327" spans="1:8" x14ac:dyDescent="0.25">
      <c r="A1327" t="s">
        <v>3376</v>
      </c>
      <c r="B1327">
        <v>12.9115383</v>
      </c>
      <c r="C1327">
        <v>99.660692900000001</v>
      </c>
      <c r="D1327" t="b">
        <f>ISNUMBER(SEARCH("PT",A1327))</f>
        <v>0</v>
      </c>
      <c r="E1327" t="b">
        <f>ISNUMBER(SEARCH("PTT", A1327))</f>
        <v>0</v>
      </c>
      <c r="F1327" t="b">
        <f>ISNUMBER(SEARCH("Shell", A1327))</f>
        <v>0</v>
      </c>
      <c r="G1327" t="b">
        <f>ISNUMBER(SEARCH("Esso", A1327))</f>
        <v>0</v>
      </c>
      <c r="H1327" t="b">
        <f>ISNUMBER(SEARCH("Caltex", A1327))</f>
        <v>0</v>
      </c>
    </row>
    <row r="1328" spans="1:8" x14ac:dyDescent="0.25">
      <c r="A1328" t="s">
        <v>3376</v>
      </c>
      <c r="B1328">
        <v>8.0593983999999992</v>
      </c>
      <c r="C1328">
        <v>98.814174899999998</v>
      </c>
      <c r="D1328" t="b">
        <f>ISNUMBER(SEARCH("PT",A1328))</f>
        <v>0</v>
      </c>
      <c r="E1328" t="b">
        <f>ISNUMBER(SEARCH("PTT", A1328))</f>
        <v>0</v>
      </c>
      <c r="F1328" t="b">
        <f>ISNUMBER(SEARCH("Shell", A1328))</f>
        <v>0</v>
      </c>
      <c r="G1328" t="b">
        <f>ISNUMBER(SEARCH("Esso", A1328))</f>
        <v>0</v>
      </c>
      <c r="H1328" t="b">
        <f>ISNUMBER(SEARCH("Caltex", A1328))</f>
        <v>0</v>
      </c>
    </row>
    <row r="1329" spans="1:8" x14ac:dyDescent="0.25">
      <c r="A1329" t="s">
        <v>3376</v>
      </c>
      <c r="B1329">
        <v>13.593182000000001</v>
      </c>
      <c r="C1329">
        <v>100.56859</v>
      </c>
      <c r="D1329" t="b">
        <f>ISNUMBER(SEARCH("PT",A1329))</f>
        <v>0</v>
      </c>
      <c r="E1329" t="b">
        <f>ISNUMBER(SEARCH("PTT", A1329))</f>
        <v>0</v>
      </c>
      <c r="F1329" t="b">
        <f>ISNUMBER(SEARCH("Shell", A1329))</f>
        <v>0</v>
      </c>
      <c r="G1329" t="b">
        <f>ISNUMBER(SEARCH("Esso", A1329))</f>
        <v>0</v>
      </c>
      <c r="H1329" t="b">
        <f>ISNUMBER(SEARCH("Caltex", A1329))</f>
        <v>0</v>
      </c>
    </row>
    <row r="1330" spans="1:8" x14ac:dyDescent="0.25">
      <c r="A1330" t="s">
        <v>3376</v>
      </c>
      <c r="B1330">
        <v>12.3806285</v>
      </c>
      <c r="C1330">
        <v>102.3852124</v>
      </c>
      <c r="D1330" t="b">
        <f>ISNUMBER(SEARCH("PT",A1330))</f>
        <v>0</v>
      </c>
      <c r="E1330" t="b">
        <f>ISNUMBER(SEARCH("PTT", A1330))</f>
        <v>0</v>
      </c>
      <c r="F1330" t="b">
        <f>ISNUMBER(SEARCH("Shell", A1330))</f>
        <v>0</v>
      </c>
      <c r="G1330" t="b">
        <f>ISNUMBER(SEARCH("Esso", A1330))</f>
        <v>0</v>
      </c>
      <c r="H1330" t="b">
        <f>ISNUMBER(SEARCH("Caltex", A1330))</f>
        <v>0</v>
      </c>
    </row>
    <row r="1331" spans="1:8" x14ac:dyDescent="0.25">
      <c r="A1331" t="s">
        <v>3376</v>
      </c>
      <c r="B1331">
        <v>12.5550748</v>
      </c>
      <c r="C1331">
        <v>101.9202695</v>
      </c>
      <c r="D1331" t="b">
        <f>ISNUMBER(SEARCH("PT",A1331))</f>
        <v>0</v>
      </c>
      <c r="E1331" t="b">
        <f>ISNUMBER(SEARCH("PTT", A1331))</f>
        <v>0</v>
      </c>
      <c r="F1331" t="b">
        <f>ISNUMBER(SEARCH("Shell", A1331))</f>
        <v>0</v>
      </c>
      <c r="G1331" t="b">
        <f>ISNUMBER(SEARCH("Esso", A1331))</f>
        <v>0</v>
      </c>
      <c r="H1331" t="b">
        <f>ISNUMBER(SEARCH("Caltex", A1331))</f>
        <v>0</v>
      </c>
    </row>
    <row r="1332" spans="1:8" x14ac:dyDescent="0.25">
      <c r="A1332" t="s">
        <v>3376</v>
      </c>
      <c r="B1332">
        <v>12.6139166</v>
      </c>
      <c r="C1332">
        <v>102.0014001</v>
      </c>
      <c r="D1332" t="b">
        <f>ISNUMBER(SEARCH("PT",A1332))</f>
        <v>0</v>
      </c>
      <c r="E1332" t="b">
        <f>ISNUMBER(SEARCH("PTT", A1332))</f>
        <v>0</v>
      </c>
      <c r="F1332" t="b">
        <f>ISNUMBER(SEARCH("Shell", A1332))</f>
        <v>0</v>
      </c>
      <c r="G1332" t="b">
        <f>ISNUMBER(SEARCH("Esso", A1332))</f>
        <v>0</v>
      </c>
      <c r="H1332" t="b">
        <f>ISNUMBER(SEARCH("Caltex", A1332))</f>
        <v>0</v>
      </c>
    </row>
    <row r="1333" spans="1:8" x14ac:dyDescent="0.25">
      <c r="A1333" t="s">
        <v>3376</v>
      </c>
      <c r="B1333">
        <v>12.571852</v>
      </c>
      <c r="C1333">
        <v>101.9233964</v>
      </c>
      <c r="D1333" t="b">
        <f>ISNUMBER(SEARCH("PT",A1333))</f>
        <v>0</v>
      </c>
      <c r="E1333" t="b">
        <f>ISNUMBER(SEARCH("PTT", A1333))</f>
        <v>0</v>
      </c>
      <c r="F1333" t="b">
        <f>ISNUMBER(SEARCH("Shell", A1333))</f>
        <v>0</v>
      </c>
      <c r="G1333" t="b">
        <f>ISNUMBER(SEARCH("Esso", A1333))</f>
        <v>0</v>
      </c>
      <c r="H1333" t="b">
        <f>ISNUMBER(SEARCH("Caltex", A1333))</f>
        <v>0</v>
      </c>
    </row>
    <row r="1334" spans="1:8" x14ac:dyDescent="0.25">
      <c r="A1334" t="s">
        <v>3376</v>
      </c>
      <c r="B1334">
        <v>6.0313147000000003</v>
      </c>
      <c r="C1334">
        <v>101.9811249</v>
      </c>
      <c r="D1334" t="b">
        <f>ISNUMBER(SEARCH("PT",A1334))</f>
        <v>0</v>
      </c>
      <c r="E1334" t="b">
        <f>ISNUMBER(SEARCH("PTT", A1334))</f>
        <v>0</v>
      </c>
      <c r="F1334" t="b">
        <f>ISNUMBER(SEARCH("Shell", A1334))</f>
        <v>0</v>
      </c>
      <c r="G1334" t="b">
        <f>ISNUMBER(SEARCH("Esso", A1334))</f>
        <v>0</v>
      </c>
      <c r="H1334" t="b">
        <f>ISNUMBER(SEARCH("Caltex", A1334))</f>
        <v>0</v>
      </c>
    </row>
    <row r="1335" spans="1:8" x14ac:dyDescent="0.25">
      <c r="A1335" t="s">
        <v>3376</v>
      </c>
      <c r="B1335">
        <v>14.4863407</v>
      </c>
      <c r="C1335">
        <v>105.00988099999999</v>
      </c>
      <c r="D1335" t="b">
        <f>ISNUMBER(SEARCH("PT",A1335))</f>
        <v>0</v>
      </c>
      <c r="E1335" t="b">
        <f>ISNUMBER(SEARCH("PTT", A1335))</f>
        <v>0</v>
      </c>
      <c r="F1335" t="b">
        <f>ISNUMBER(SEARCH("Shell", A1335))</f>
        <v>0</v>
      </c>
      <c r="G1335" t="b">
        <f>ISNUMBER(SEARCH("Esso", A1335))</f>
        <v>0</v>
      </c>
      <c r="H1335" t="b">
        <f>ISNUMBER(SEARCH("Caltex", A1335))</f>
        <v>0</v>
      </c>
    </row>
    <row r="1336" spans="1:8" x14ac:dyDescent="0.25">
      <c r="A1336" t="s">
        <v>3376</v>
      </c>
      <c r="B1336">
        <v>13.5983228</v>
      </c>
      <c r="C1336">
        <v>100.6023447</v>
      </c>
      <c r="D1336" t="b">
        <f>ISNUMBER(SEARCH("PT",A1336))</f>
        <v>0</v>
      </c>
      <c r="E1336" t="b">
        <f>ISNUMBER(SEARCH("PTT", A1336))</f>
        <v>0</v>
      </c>
      <c r="F1336" t="b">
        <f>ISNUMBER(SEARCH("Shell", A1336))</f>
        <v>0</v>
      </c>
      <c r="G1336" t="b">
        <f>ISNUMBER(SEARCH("Esso", A1336))</f>
        <v>0</v>
      </c>
      <c r="H1336" t="b">
        <f>ISNUMBER(SEARCH("Caltex", A1336))</f>
        <v>0</v>
      </c>
    </row>
    <row r="1337" spans="1:8" x14ac:dyDescent="0.25">
      <c r="A1337" t="s">
        <v>3376</v>
      </c>
      <c r="B1337">
        <v>17.963826600000001</v>
      </c>
      <c r="C1337">
        <v>102.508025</v>
      </c>
      <c r="D1337" t="b">
        <f>ISNUMBER(SEARCH("PT",A1337))</f>
        <v>0</v>
      </c>
      <c r="E1337" t="b">
        <f>ISNUMBER(SEARCH("PTT", A1337))</f>
        <v>0</v>
      </c>
      <c r="F1337" t="b">
        <f>ISNUMBER(SEARCH("Shell", A1337))</f>
        <v>0</v>
      </c>
      <c r="G1337" t="b">
        <f>ISNUMBER(SEARCH("Esso", A1337))</f>
        <v>0</v>
      </c>
      <c r="H1337" t="b">
        <f>ISNUMBER(SEARCH("Caltex", A1337))</f>
        <v>0</v>
      </c>
    </row>
    <row r="1338" spans="1:8" x14ac:dyDescent="0.25">
      <c r="A1338" t="s">
        <v>3376</v>
      </c>
      <c r="B1338">
        <v>13.508198999999999</v>
      </c>
      <c r="C1338">
        <v>102.179418</v>
      </c>
      <c r="D1338" t="b">
        <f>ISNUMBER(SEARCH("PT",A1338))</f>
        <v>0</v>
      </c>
      <c r="E1338" t="b">
        <f>ISNUMBER(SEARCH("PTT", A1338))</f>
        <v>0</v>
      </c>
      <c r="F1338" t="b">
        <f>ISNUMBER(SEARCH("Shell", A1338))</f>
        <v>0</v>
      </c>
      <c r="G1338" t="b">
        <f>ISNUMBER(SEARCH("Esso", A1338))</f>
        <v>0</v>
      </c>
      <c r="H1338" t="b">
        <f>ISNUMBER(SEARCH("Caltex", A1338))</f>
        <v>0</v>
      </c>
    </row>
    <row r="1339" spans="1:8" x14ac:dyDescent="0.25">
      <c r="A1339" t="s">
        <v>3376</v>
      </c>
      <c r="B1339">
        <v>13.752287000000001</v>
      </c>
      <c r="C1339">
        <v>102.2989261</v>
      </c>
      <c r="D1339" t="b">
        <f>ISNUMBER(SEARCH("PT",A1339))</f>
        <v>0</v>
      </c>
      <c r="E1339" t="b">
        <f>ISNUMBER(SEARCH("PTT", A1339))</f>
        <v>0</v>
      </c>
      <c r="F1339" t="b">
        <f>ISNUMBER(SEARCH("Shell", A1339))</f>
        <v>0</v>
      </c>
      <c r="G1339" t="b">
        <f>ISNUMBER(SEARCH("Esso", A1339))</f>
        <v>0</v>
      </c>
      <c r="H1339" t="b">
        <f>ISNUMBER(SEARCH("Caltex", A1339))</f>
        <v>0</v>
      </c>
    </row>
    <row r="1340" spans="1:8" x14ac:dyDescent="0.25">
      <c r="A1340" t="s">
        <v>3376</v>
      </c>
      <c r="B1340">
        <v>12.575661999999999</v>
      </c>
      <c r="C1340">
        <v>102.535757</v>
      </c>
      <c r="D1340" t="b">
        <f>ISNUMBER(SEARCH("PT",A1340))</f>
        <v>0</v>
      </c>
      <c r="E1340" t="b">
        <f>ISNUMBER(SEARCH("PTT", A1340))</f>
        <v>0</v>
      </c>
      <c r="F1340" t="b">
        <f>ISNUMBER(SEARCH("Shell", A1340))</f>
        <v>0</v>
      </c>
      <c r="G1340" t="b">
        <f>ISNUMBER(SEARCH("Esso", A1340))</f>
        <v>0</v>
      </c>
      <c r="H1340" t="b">
        <f>ISNUMBER(SEARCH("Caltex", A1340))</f>
        <v>0</v>
      </c>
    </row>
    <row r="1341" spans="1:8" x14ac:dyDescent="0.25">
      <c r="A1341" t="s">
        <v>3376</v>
      </c>
      <c r="B1341">
        <v>12.7523737</v>
      </c>
      <c r="C1341">
        <v>101.8690991</v>
      </c>
      <c r="D1341" t="b">
        <f>ISNUMBER(SEARCH("PT",A1341))</f>
        <v>0</v>
      </c>
      <c r="E1341" t="b">
        <f>ISNUMBER(SEARCH("PTT", A1341))</f>
        <v>0</v>
      </c>
      <c r="F1341" t="b">
        <f>ISNUMBER(SEARCH("Shell", A1341))</f>
        <v>0</v>
      </c>
      <c r="G1341" t="b">
        <f>ISNUMBER(SEARCH("Esso", A1341))</f>
        <v>0</v>
      </c>
      <c r="H1341" t="b">
        <f>ISNUMBER(SEARCH("Caltex", A1341))</f>
        <v>0</v>
      </c>
    </row>
    <row r="1342" spans="1:8" x14ac:dyDescent="0.25">
      <c r="A1342" t="s">
        <v>3376</v>
      </c>
      <c r="B1342">
        <v>11.382513599999999</v>
      </c>
      <c r="C1342">
        <v>99.506064800000004</v>
      </c>
      <c r="D1342" t="b">
        <f>ISNUMBER(SEARCH("PT",A1342))</f>
        <v>0</v>
      </c>
      <c r="E1342" t="b">
        <f>ISNUMBER(SEARCH("PTT", A1342))</f>
        <v>0</v>
      </c>
      <c r="F1342" t="b">
        <f>ISNUMBER(SEARCH("Shell", A1342))</f>
        <v>0</v>
      </c>
      <c r="G1342" t="b">
        <f>ISNUMBER(SEARCH("Esso", A1342))</f>
        <v>0</v>
      </c>
      <c r="H1342" t="b">
        <f>ISNUMBER(SEARCH("Caltex", A1342))</f>
        <v>0</v>
      </c>
    </row>
    <row r="1343" spans="1:8" x14ac:dyDescent="0.25">
      <c r="A1343" t="s">
        <v>3376</v>
      </c>
      <c r="B1343">
        <v>11.382513599999999</v>
      </c>
      <c r="C1343">
        <v>99.506064800000004</v>
      </c>
      <c r="D1343" t="b">
        <f>ISNUMBER(SEARCH("PT",A1343))</f>
        <v>0</v>
      </c>
      <c r="E1343" t="b">
        <f>ISNUMBER(SEARCH("PTT", A1343))</f>
        <v>0</v>
      </c>
      <c r="F1343" t="b">
        <f>ISNUMBER(SEARCH("Shell", A1343))</f>
        <v>0</v>
      </c>
      <c r="G1343" t="b">
        <f>ISNUMBER(SEARCH("Esso", A1343))</f>
        <v>0</v>
      </c>
      <c r="H1343" t="b">
        <f>ISNUMBER(SEARCH("Caltex", A1343))</f>
        <v>0</v>
      </c>
    </row>
    <row r="1344" spans="1:8" x14ac:dyDescent="0.25">
      <c r="A1344" t="s">
        <v>3376</v>
      </c>
      <c r="B1344">
        <v>12.6231563</v>
      </c>
      <c r="C1344">
        <v>102.066001</v>
      </c>
      <c r="D1344" t="b">
        <f>ISNUMBER(SEARCH("PT",A1344))</f>
        <v>0</v>
      </c>
      <c r="E1344" t="b">
        <f>ISNUMBER(SEARCH("PTT", A1344))</f>
        <v>0</v>
      </c>
      <c r="F1344" t="b">
        <f>ISNUMBER(SEARCH("Shell", A1344))</f>
        <v>0</v>
      </c>
      <c r="G1344" t="b">
        <f>ISNUMBER(SEARCH("Esso", A1344))</f>
        <v>0</v>
      </c>
      <c r="H1344" t="b">
        <f>ISNUMBER(SEARCH("Caltex", A1344))</f>
        <v>0</v>
      </c>
    </row>
    <row r="1345" spans="1:8" x14ac:dyDescent="0.25">
      <c r="A1345" t="s">
        <v>3376</v>
      </c>
      <c r="B1345">
        <v>12.5920994</v>
      </c>
      <c r="C1345">
        <v>102.1503247</v>
      </c>
      <c r="D1345" t="b">
        <f>ISNUMBER(SEARCH("PT",A1345))</f>
        <v>0</v>
      </c>
      <c r="E1345" t="b">
        <f>ISNUMBER(SEARCH("PTT", A1345))</f>
        <v>0</v>
      </c>
      <c r="F1345" t="b">
        <f>ISNUMBER(SEARCH("Shell", A1345))</f>
        <v>0</v>
      </c>
      <c r="G1345" t="b">
        <f>ISNUMBER(SEARCH("Esso", A1345))</f>
        <v>0</v>
      </c>
      <c r="H1345" t="b">
        <f>ISNUMBER(SEARCH("Caltex", A1345))</f>
        <v>0</v>
      </c>
    </row>
    <row r="1346" spans="1:8" x14ac:dyDescent="0.25">
      <c r="A1346" t="s">
        <v>3376</v>
      </c>
      <c r="B1346">
        <v>13.117910699999999</v>
      </c>
      <c r="C1346">
        <v>102.219195</v>
      </c>
      <c r="D1346" t="b">
        <f>ISNUMBER(SEARCH("PT",A1346))</f>
        <v>0</v>
      </c>
      <c r="E1346" t="b">
        <f>ISNUMBER(SEARCH("PTT", A1346))</f>
        <v>0</v>
      </c>
      <c r="F1346" t="b">
        <f>ISNUMBER(SEARCH("Shell", A1346))</f>
        <v>0</v>
      </c>
      <c r="G1346" t="b">
        <f>ISNUMBER(SEARCH("Esso", A1346))</f>
        <v>0</v>
      </c>
      <c r="H1346" t="b">
        <f>ISNUMBER(SEARCH("Caltex", A1346))</f>
        <v>0</v>
      </c>
    </row>
    <row r="1347" spans="1:8" x14ac:dyDescent="0.25">
      <c r="A1347" t="s">
        <v>3376</v>
      </c>
      <c r="B1347">
        <v>12.395689300000001</v>
      </c>
      <c r="C1347">
        <v>102.3560636</v>
      </c>
      <c r="D1347" t="b">
        <f>ISNUMBER(SEARCH("PT",A1347))</f>
        <v>0</v>
      </c>
      <c r="E1347" t="b">
        <f>ISNUMBER(SEARCH("PTT", A1347))</f>
        <v>0</v>
      </c>
      <c r="F1347" t="b">
        <f>ISNUMBER(SEARCH("Shell", A1347))</f>
        <v>0</v>
      </c>
      <c r="G1347" t="b">
        <f>ISNUMBER(SEARCH("Esso", A1347))</f>
        <v>0</v>
      </c>
      <c r="H1347" t="b">
        <f>ISNUMBER(SEARCH("Caltex", A1347))</f>
        <v>0</v>
      </c>
    </row>
    <row r="1348" spans="1:8" x14ac:dyDescent="0.25">
      <c r="A1348" t="s">
        <v>3376</v>
      </c>
      <c r="B1348">
        <v>12.393690700000001</v>
      </c>
      <c r="C1348">
        <v>102.3621595</v>
      </c>
      <c r="D1348" t="b">
        <f>ISNUMBER(SEARCH("PT",A1348))</f>
        <v>0</v>
      </c>
      <c r="E1348" t="b">
        <f>ISNUMBER(SEARCH("PTT", A1348))</f>
        <v>0</v>
      </c>
      <c r="F1348" t="b">
        <f>ISNUMBER(SEARCH("Shell", A1348))</f>
        <v>0</v>
      </c>
      <c r="G1348" t="b">
        <f>ISNUMBER(SEARCH("Esso", A1348))</f>
        <v>0</v>
      </c>
      <c r="H1348" t="b">
        <f>ISNUMBER(SEARCH("Caltex", A1348))</f>
        <v>0</v>
      </c>
    </row>
    <row r="1349" spans="1:8" x14ac:dyDescent="0.25">
      <c r="A1349" t="s">
        <v>3376</v>
      </c>
      <c r="B1349">
        <v>12.3936972</v>
      </c>
      <c r="C1349">
        <v>102.36219509999999</v>
      </c>
      <c r="D1349" t="b">
        <f>ISNUMBER(SEARCH("PT",A1349))</f>
        <v>0</v>
      </c>
      <c r="E1349" t="b">
        <f>ISNUMBER(SEARCH("PTT", A1349))</f>
        <v>0</v>
      </c>
      <c r="F1349" t="b">
        <f>ISNUMBER(SEARCH("Shell", A1349))</f>
        <v>0</v>
      </c>
      <c r="G1349" t="b">
        <f>ISNUMBER(SEARCH("Esso", A1349))</f>
        <v>0</v>
      </c>
      <c r="H1349" t="b">
        <f>ISNUMBER(SEARCH("Caltex", A1349))</f>
        <v>0</v>
      </c>
    </row>
    <row r="1350" spans="1:8" x14ac:dyDescent="0.25">
      <c r="A1350" t="s">
        <v>3376</v>
      </c>
      <c r="B1350">
        <v>11.734220499999999</v>
      </c>
      <c r="C1350">
        <v>102.9033318</v>
      </c>
      <c r="D1350" t="b">
        <f>ISNUMBER(SEARCH("PT",A1350))</f>
        <v>0</v>
      </c>
      <c r="E1350" t="b">
        <f>ISNUMBER(SEARCH("PTT", A1350))</f>
        <v>0</v>
      </c>
      <c r="F1350" t="b">
        <f>ISNUMBER(SEARCH("Shell", A1350))</f>
        <v>0</v>
      </c>
      <c r="G1350" t="b">
        <f>ISNUMBER(SEARCH("Esso", A1350))</f>
        <v>0</v>
      </c>
      <c r="H1350" t="b">
        <f>ISNUMBER(SEARCH("Caltex", A1350))</f>
        <v>0</v>
      </c>
    </row>
    <row r="1351" spans="1:8" x14ac:dyDescent="0.25">
      <c r="A1351" t="s">
        <v>3376</v>
      </c>
      <c r="B1351">
        <v>13.4034028</v>
      </c>
      <c r="C1351">
        <v>101.0027697</v>
      </c>
      <c r="D1351" t="b">
        <f>ISNUMBER(SEARCH("PT",A1351))</f>
        <v>0</v>
      </c>
      <c r="E1351" t="b">
        <f>ISNUMBER(SEARCH("PTT", A1351))</f>
        <v>0</v>
      </c>
      <c r="F1351" t="b">
        <f>ISNUMBER(SEARCH("Shell", A1351))</f>
        <v>0</v>
      </c>
      <c r="G1351" t="b">
        <f>ISNUMBER(SEARCH("Esso", A1351))</f>
        <v>0</v>
      </c>
      <c r="H1351" t="b">
        <f>ISNUMBER(SEARCH("Caltex", A1351))</f>
        <v>0</v>
      </c>
    </row>
    <row r="1352" spans="1:8" x14ac:dyDescent="0.25">
      <c r="A1352" t="s">
        <v>3376</v>
      </c>
      <c r="B1352">
        <v>12.250928</v>
      </c>
      <c r="C1352">
        <v>102.58066100000001</v>
      </c>
      <c r="D1352" t="b">
        <f>ISNUMBER(SEARCH("PT",A1352))</f>
        <v>0</v>
      </c>
      <c r="E1352" t="b">
        <f>ISNUMBER(SEARCH("PTT", A1352))</f>
        <v>0</v>
      </c>
      <c r="F1352" t="b">
        <f>ISNUMBER(SEARCH("Shell", A1352))</f>
        <v>0</v>
      </c>
      <c r="G1352" t="b">
        <f>ISNUMBER(SEARCH("Esso", A1352))</f>
        <v>0</v>
      </c>
      <c r="H1352" t="b">
        <f>ISNUMBER(SEARCH("Caltex", A1352))</f>
        <v>0</v>
      </c>
    </row>
    <row r="1353" spans="1:8" x14ac:dyDescent="0.25">
      <c r="A1353" t="s">
        <v>3376</v>
      </c>
      <c r="B1353">
        <v>7.6895842999999999</v>
      </c>
      <c r="C1353">
        <v>99.462120600000006</v>
      </c>
      <c r="D1353" t="b">
        <f>ISNUMBER(SEARCH("PT",A1353))</f>
        <v>0</v>
      </c>
      <c r="E1353" t="b">
        <f>ISNUMBER(SEARCH("PTT", A1353))</f>
        <v>0</v>
      </c>
      <c r="F1353" t="b">
        <f>ISNUMBER(SEARCH("Shell", A1353))</f>
        <v>0</v>
      </c>
      <c r="G1353" t="b">
        <f>ISNUMBER(SEARCH("Esso", A1353))</f>
        <v>0</v>
      </c>
      <c r="H1353" t="b">
        <f>ISNUMBER(SEARCH("Caltex", A1353))</f>
        <v>0</v>
      </c>
    </row>
    <row r="1354" spans="1:8" x14ac:dyDescent="0.25">
      <c r="A1354" t="s">
        <v>3376</v>
      </c>
      <c r="B1354">
        <v>8.5589443999999997</v>
      </c>
      <c r="C1354">
        <v>99.949611099999998</v>
      </c>
      <c r="D1354" t="b">
        <f>ISNUMBER(SEARCH("PT",A1354))</f>
        <v>0</v>
      </c>
      <c r="E1354" t="b">
        <f>ISNUMBER(SEARCH("PTT", A1354))</f>
        <v>0</v>
      </c>
      <c r="F1354" t="b">
        <f>ISNUMBER(SEARCH("Shell", A1354))</f>
        <v>0</v>
      </c>
      <c r="G1354" t="b">
        <f>ISNUMBER(SEARCH("Esso", A1354))</f>
        <v>0</v>
      </c>
      <c r="H1354" t="b">
        <f>ISNUMBER(SEARCH("Caltex", A1354))</f>
        <v>0</v>
      </c>
    </row>
    <row r="1355" spans="1:8" x14ac:dyDescent="0.25">
      <c r="A1355" t="s">
        <v>3376</v>
      </c>
      <c r="B1355">
        <v>8.7153711000000005</v>
      </c>
      <c r="C1355">
        <v>99.765901499999998</v>
      </c>
      <c r="D1355" t="b">
        <f>ISNUMBER(SEARCH("PT",A1355))</f>
        <v>0</v>
      </c>
      <c r="E1355" t="b">
        <f>ISNUMBER(SEARCH("PTT", A1355))</f>
        <v>0</v>
      </c>
      <c r="F1355" t="b">
        <f>ISNUMBER(SEARCH("Shell", A1355))</f>
        <v>0</v>
      </c>
      <c r="G1355" t="b">
        <f>ISNUMBER(SEARCH("Esso", A1355))</f>
        <v>0</v>
      </c>
      <c r="H1355" t="b">
        <f>ISNUMBER(SEARCH("Caltex", A1355))</f>
        <v>0</v>
      </c>
    </row>
    <row r="1356" spans="1:8" x14ac:dyDescent="0.25">
      <c r="A1356" t="s">
        <v>3376</v>
      </c>
      <c r="B1356">
        <v>8.1774953000000004</v>
      </c>
      <c r="C1356">
        <v>99.855006700000004</v>
      </c>
      <c r="D1356" t="b">
        <f>ISNUMBER(SEARCH("PT",A1356))</f>
        <v>0</v>
      </c>
      <c r="E1356" t="b">
        <f>ISNUMBER(SEARCH("PTT", A1356))</f>
        <v>0</v>
      </c>
      <c r="F1356" t="b">
        <f>ISNUMBER(SEARCH("Shell", A1356))</f>
        <v>0</v>
      </c>
      <c r="G1356" t="b">
        <f>ISNUMBER(SEARCH("Esso", A1356))</f>
        <v>0</v>
      </c>
      <c r="H1356" t="b">
        <f>ISNUMBER(SEARCH("Caltex", A1356))</f>
        <v>0</v>
      </c>
    </row>
    <row r="1357" spans="1:8" x14ac:dyDescent="0.25">
      <c r="A1357" t="s">
        <v>3376</v>
      </c>
      <c r="B1357">
        <v>8.3761624999999995</v>
      </c>
      <c r="C1357">
        <v>100.0392367</v>
      </c>
      <c r="D1357" t="b">
        <f>ISNUMBER(SEARCH("PT",A1357))</f>
        <v>0</v>
      </c>
      <c r="E1357" t="b">
        <f>ISNUMBER(SEARCH("PTT", A1357))</f>
        <v>0</v>
      </c>
      <c r="F1357" t="b">
        <f>ISNUMBER(SEARCH("Shell", A1357))</f>
        <v>0</v>
      </c>
      <c r="G1357" t="b">
        <f>ISNUMBER(SEARCH("Esso", A1357))</f>
        <v>0</v>
      </c>
      <c r="H1357" t="b">
        <f>ISNUMBER(SEARCH("Caltex", A1357))</f>
        <v>0</v>
      </c>
    </row>
    <row r="1358" spans="1:8" x14ac:dyDescent="0.25">
      <c r="A1358" t="s">
        <v>3376</v>
      </c>
      <c r="B1358">
        <v>7.187538</v>
      </c>
      <c r="C1358">
        <v>100.5926405</v>
      </c>
      <c r="D1358" t="b">
        <f>ISNUMBER(SEARCH("PT",A1358))</f>
        <v>0</v>
      </c>
      <c r="E1358" t="b">
        <f>ISNUMBER(SEARCH("PTT", A1358))</f>
        <v>0</v>
      </c>
      <c r="F1358" t="b">
        <f>ISNUMBER(SEARCH("Shell", A1358))</f>
        <v>0</v>
      </c>
      <c r="G1358" t="b">
        <f>ISNUMBER(SEARCH("Esso", A1358))</f>
        <v>0</v>
      </c>
      <c r="H1358" t="b">
        <f>ISNUMBER(SEARCH("Caltex", A1358))</f>
        <v>0</v>
      </c>
    </row>
    <row r="1359" spans="1:8" x14ac:dyDescent="0.25">
      <c r="A1359" t="s">
        <v>3376</v>
      </c>
      <c r="B1359">
        <v>18.022347499999999</v>
      </c>
      <c r="C1359">
        <v>103.69255459999999</v>
      </c>
      <c r="D1359" t="b">
        <f>ISNUMBER(SEARCH("PT",A1359))</f>
        <v>0</v>
      </c>
      <c r="E1359" t="b">
        <f>ISNUMBER(SEARCH("PTT", A1359))</f>
        <v>0</v>
      </c>
      <c r="F1359" t="b">
        <f>ISNUMBER(SEARCH("Shell", A1359))</f>
        <v>0</v>
      </c>
      <c r="G1359" t="b">
        <f>ISNUMBER(SEARCH("Esso", A1359))</f>
        <v>0</v>
      </c>
      <c r="H1359" t="b">
        <f>ISNUMBER(SEARCH("Caltex", A1359))</f>
        <v>0</v>
      </c>
    </row>
    <row r="1360" spans="1:8" x14ac:dyDescent="0.25">
      <c r="A1360" t="s">
        <v>3376</v>
      </c>
      <c r="B1360">
        <v>18.226468700000002</v>
      </c>
      <c r="C1360">
        <v>104.0331525</v>
      </c>
      <c r="D1360" t="b">
        <f>ISNUMBER(SEARCH("PT",A1360))</f>
        <v>0</v>
      </c>
      <c r="E1360" t="b">
        <f>ISNUMBER(SEARCH("PTT", A1360))</f>
        <v>0</v>
      </c>
      <c r="F1360" t="b">
        <f>ISNUMBER(SEARCH("Shell", A1360))</f>
        <v>0</v>
      </c>
      <c r="G1360" t="b">
        <f>ISNUMBER(SEARCH("Esso", A1360))</f>
        <v>0</v>
      </c>
      <c r="H1360" t="b">
        <f>ISNUMBER(SEARCH("Caltex", A1360))</f>
        <v>0</v>
      </c>
    </row>
    <row r="1361" spans="1:8" x14ac:dyDescent="0.25">
      <c r="A1361" t="s">
        <v>3376</v>
      </c>
      <c r="B1361">
        <v>16.3194303</v>
      </c>
      <c r="C1361">
        <v>104.9149255</v>
      </c>
      <c r="D1361" t="b">
        <f>ISNUMBER(SEARCH("PT",A1361))</f>
        <v>0</v>
      </c>
      <c r="E1361" t="b">
        <f>ISNUMBER(SEARCH("PTT", A1361))</f>
        <v>0</v>
      </c>
      <c r="F1361" t="b">
        <f>ISNUMBER(SEARCH("Shell", A1361))</f>
        <v>0</v>
      </c>
      <c r="G1361" t="b">
        <f>ISNUMBER(SEARCH("Esso", A1361))</f>
        <v>0</v>
      </c>
      <c r="H1361" t="b">
        <f>ISNUMBER(SEARCH("Caltex", A1361))</f>
        <v>0</v>
      </c>
    </row>
    <row r="1362" spans="1:8" x14ac:dyDescent="0.25">
      <c r="A1362" t="s">
        <v>3376</v>
      </c>
      <c r="B1362">
        <v>13.5137079</v>
      </c>
      <c r="C1362">
        <v>100.28616359999999</v>
      </c>
      <c r="D1362" t="b">
        <f>ISNUMBER(SEARCH("PT",A1362))</f>
        <v>0</v>
      </c>
      <c r="E1362" t="b">
        <f>ISNUMBER(SEARCH("PTT", A1362))</f>
        <v>0</v>
      </c>
      <c r="F1362" t="b">
        <f>ISNUMBER(SEARCH("Shell", A1362))</f>
        <v>0</v>
      </c>
      <c r="G1362" t="b">
        <f>ISNUMBER(SEARCH("Esso", A1362))</f>
        <v>0</v>
      </c>
      <c r="H1362" t="b">
        <f>ISNUMBER(SEARCH("Caltex", A1362))</f>
        <v>0</v>
      </c>
    </row>
    <row r="1363" spans="1:8" x14ac:dyDescent="0.25">
      <c r="A1363" t="s">
        <v>3376</v>
      </c>
      <c r="B1363">
        <v>8.1741817000000001</v>
      </c>
      <c r="C1363">
        <v>98.372899899999993</v>
      </c>
      <c r="D1363" t="b">
        <f>ISNUMBER(SEARCH("PT",A1363))</f>
        <v>0</v>
      </c>
      <c r="E1363" t="b">
        <f>ISNUMBER(SEARCH("PTT", A1363))</f>
        <v>0</v>
      </c>
      <c r="F1363" t="b">
        <f>ISNUMBER(SEARCH("Shell", A1363))</f>
        <v>0</v>
      </c>
      <c r="G1363" t="b">
        <f>ISNUMBER(SEARCH("Esso", A1363))</f>
        <v>0</v>
      </c>
      <c r="H1363" t="b">
        <f>ISNUMBER(SEARCH("Caltex", A1363))</f>
        <v>0</v>
      </c>
    </row>
    <row r="1364" spans="1:8" x14ac:dyDescent="0.25">
      <c r="A1364" t="s">
        <v>3376</v>
      </c>
      <c r="B1364">
        <v>13.519936400000001</v>
      </c>
      <c r="C1364">
        <v>100.265638</v>
      </c>
      <c r="D1364" t="b">
        <f>ISNUMBER(SEARCH("PT",A1364))</f>
        <v>0</v>
      </c>
      <c r="E1364" t="b">
        <f>ISNUMBER(SEARCH("PTT", A1364))</f>
        <v>0</v>
      </c>
      <c r="F1364" t="b">
        <f>ISNUMBER(SEARCH("Shell", A1364))</f>
        <v>0</v>
      </c>
      <c r="G1364" t="b">
        <f>ISNUMBER(SEARCH("Esso", A1364))</f>
        <v>0</v>
      </c>
      <c r="H1364" t="b">
        <f>ISNUMBER(SEARCH("Caltex", A1364))</f>
        <v>0</v>
      </c>
    </row>
    <row r="1365" spans="1:8" x14ac:dyDescent="0.25">
      <c r="A1365" t="s">
        <v>3376</v>
      </c>
      <c r="B1365">
        <v>7.5315345999999996</v>
      </c>
      <c r="C1365">
        <v>99.576436000000001</v>
      </c>
      <c r="D1365" t="b">
        <f>ISNUMBER(SEARCH("PT",A1365))</f>
        <v>0</v>
      </c>
      <c r="E1365" t="b">
        <f>ISNUMBER(SEARCH("PTT", A1365))</f>
        <v>0</v>
      </c>
      <c r="F1365" t="b">
        <f>ISNUMBER(SEARCH("Shell", A1365))</f>
        <v>0</v>
      </c>
      <c r="G1365" t="b">
        <f>ISNUMBER(SEARCH("Esso", A1365))</f>
        <v>0</v>
      </c>
      <c r="H1365" t="b">
        <f>ISNUMBER(SEARCH("Caltex", A1365))</f>
        <v>0</v>
      </c>
    </row>
    <row r="1366" spans="1:8" x14ac:dyDescent="0.25">
      <c r="A1366" t="s">
        <v>3376</v>
      </c>
      <c r="B1366">
        <v>8.1041156999999995</v>
      </c>
      <c r="C1366">
        <v>98.882861000000005</v>
      </c>
      <c r="D1366" t="b">
        <f>ISNUMBER(SEARCH("PT",A1366))</f>
        <v>0</v>
      </c>
      <c r="E1366" t="b">
        <f>ISNUMBER(SEARCH("PTT", A1366))</f>
        <v>0</v>
      </c>
      <c r="F1366" t="b">
        <f>ISNUMBER(SEARCH("Shell", A1366))</f>
        <v>0</v>
      </c>
      <c r="G1366" t="b">
        <f>ISNUMBER(SEARCH("Esso", A1366))</f>
        <v>0</v>
      </c>
      <c r="H1366" t="b">
        <f>ISNUMBER(SEARCH("Caltex", A1366))</f>
        <v>0</v>
      </c>
    </row>
    <row r="1367" spans="1:8" x14ac:dyDescent="0.25">
      <c r="A1367" t="s">
        <v>3376</v>
      </c>
      <c r="B1367">
        <v>9.4261380999999993</v>
      </c>
      <c r="C1367">
        <v>99.154272899999995</v>
      </c>
      <c r="D1367" t="b">
        <f>ISNUMBER(SEARCH("PT",A1367))</f>
        <v>0</v>
      </c>
      <c r="E1367" t="b">
        <f>ISNUMBER(SEARCH("PTT", A1367))</f>
        <v>0</v>
      </c>
      <c r="F1367" t="b">
        <f>ISNUMBER(SEARCH("Shell", A1367))</f>
        <v>0</v>
      </c>
      <c r="G1367" t="b">
        <f>ISNUMBER(SEARCH("Esso", A1367))</f>
        <v>0</v>
      </c>
      <c r="H1367" t="b">
        <f>ISNUMBER(SEARCH("Caltex", A1367))</f>
        <v>0</v>
      </c>
    </row>
    <row r="1368" spans="1:8" x14ac:dyDescent="0.25">
      <c r="A1368" t="s">
        <v>3376</v>
      </c>
      <c r="B1368">
        <v>6.8470597</v>
      </c>
      <c r="C1368">
        <v>101.26271970000001</v>
      </c>
      <c r="D1368" t="b">
        <f>ISNUMBER(SEARCH("PT",A1368))</f>
        <v>0</v>
      </c>
      <c r="E1368" t="b">
        <f>ISNUMBER(SEARCH("PTT", A1368))</f>
        <v>0</v>
      </c>
      <c r="F1368" t="b">
        <f>ISNUMBER(SEARCH("Shell", A1368))</f>
        <v>0</v>
      </c>
      <c r="G1368" t="b">
        <f>ISNUMBER(SEARCH("Esso", A1368))</f>
        <v>0</v>
      </c>
      <c r="H1368" t="b">
        <f>ISNUMBER(SEARCH("Caltex", A1368))</f>
        <v>0</v>
      </c>
    </row>
    <row r="1369" spans="1:8" x14ac:dyDescent="0.25">
      <c r="A1369" t="s">
        <v>3376</v>
      </c>
      <c r="B1369">
        <v>12.675409200000001</v>
      </c>
      <c r="C1369">
        <v>101.3658004</v>
      </c>
      <c r="D1369" t="b">
        <f>ISNUMBER(SEARCH("PT",A1369))</f>
        <v>0</v>
      </c>
      <c r="E1369" t="b">
        <f>ISNUMBER(SEARCH("PTT", A1369))</f>
        <v>0</v>
      </c>
      <c r="F1369" t="b">
        <f>ISNUMBER(SEARCH("Shell", A1369))</f>
        <v>0</v>
      </c>
      <c r="G1369" t="b">
        <f>ISNUMBER(SEARCH("Esso", A1369))</f>
        <v>0</v>
      </c>
      <c r="H1369" t="b">
        <f>ISNUMBER(SEARCH("Caltex", A1369))</f>
        <v>0</v>
      </c>
    </row>
    <row r="1370" spans="1:8" x14ac:dyDescent="0.25">
      <c r="A1370" t="s">
        <v>3376</v>
      </c>
      <c r="B1370">
        <v>12.737540600000001</v>
      </c>
      <c r="C1370">
        <v>101.1265255</v>
      </c>
      <c r="D1370" t="b">
        <f>ISNUMBER(SEARCH("PT",A1370))</f>
        <v>0</v>
      </c>
      <c r="E1370" t="b">
        <f>ISNUMBER(SEARCH("PTT", A1370))</f>
        <v>0</v>
      </c>
      <c r="F1370" t="b">
        <f>ISNUMBER(SEARCH("Shell", A1370))</f>
        <v>0</v>
      </c>
      <c r="G1370" t="b">
        <f>ISNUMBER(SEARCH("Esso", A1370))</f>
        <v>0</v>
      </c>
      <c r="H1370" t="b">
        <f>ISNUMBER(SEARCH("Caltex", A1370))</f>
        <v>0</v>
      </c>
    </row>
    <row r="1371" spans="1:8" x14ac:dyDescent="0.25">
      <c r="A1371" t="s">
        <v>3376</v>
      </c>
      <c r="B1371">
        <v>11.0254625</v>
      </c>
      <c r="C1371">
        <v>99.370947299999997</v>
      </c>
      <c r="D1371" t="b">
        <f>ISNUMBER(SEARCH("PT",A1371))</f>
        <v>0</v>
      </c>
      <c r="E1371" t="b">
        <f>ISNUMBER(SEARCH("PTT", A1371))</f>
        <v>0</v>
      </c>
      <c r="F1371" t="b">
        <f>ISNUMBER(SEARCH("Shell", A1371))</f>
        <v>0</v>
      </c>
      <c r="G1371" t="b">
        <f>ISNUMBER(SEARCH("Esso", A1371))</f>
        <v>0</v>
      </c>
      <c r="H1371" t="b">
        <f>ISNUMBER(SEARCH("Caltex", A1371))</f>
        <v>0</v>
      </c>
    </row>
    <row r="1372" spans="1:8" x14ac:dyDescent="0.25">
      <c r="A1372" t="s">
        <v>3376</v>
      </c>
      <c r="B1372">
        <v>11.0254625</v>
      </c>
      <c r="C1372">
        <v>99.370947299999997</v>
      </c>
      <c r="D1372" t="b">
        <f>ISNUMBER(SEARCH("PT",A1372))</f>
        <v>0</v>
      </c>
      <c r="E1372" t="b">
        <f>ISNUMBER(SEARCH("PTT", A1372))</f>
        <v>0</v>
      </c>
      <c r="F1372" t="b">
        <f>ISNUMBER(SEARCH("Shell", A1372))</f>
        <v>0</v>
      </c>
      <c r="G1372" t="b">
        <f>ISNUMBER(SEARCH("Esso", A1372))</f>
        <v>0</v>
      </c>
      <c r="H1372" t="b">
        <f>ISNUMBER(SEARCH("Caltex", A1372))</f>
        <v>0</v>
      </c>
    </row>
    <row r="1373" spans="1:8" x14ac:dyDescent="0.25">
      <c r="A1373" t="s">
        <v>3376</v>
      </c>
      <c r="B1373">
        <v>9.3109748999999997</v>
      </c>
      <c r="C1373">
        <v>99.720532000000006</v>
      </c>
      <c r="D1373" t="b">
        <f>ISNUMBER(SEARCH("PT",A1373))</f>
        <v>0</v>
      </c>
      <c r="E1373" t="b">
        <f>ISNUMBER(SEARCH("PTT", A1373))</f>
        <v>0</v>
      </c>
      <c r="F1373" t="b">
        <f>ISNUMBER(SEARCH("Shell", A1373))</f>
        <v>0</v>
      </c>
      <c r="G1373" t="b">
        <f>ISNUMBER(SEARCH("Esso", A1373))</f>
        <v>0</v>
      </c>
      <c r="H1373" t="b">
        <f>ISNUMBER(SEARCH("Caltex", A1373))</f>
        <v>0</v>
      </c>
    </row>
    <row r="1374" spans="1:8" x14ac:dyDescent="0.25">
      <c r="A1374" t="s">
        <v>3376</v>
      </c>
      <c r="B1374">
        <v>12.8153445</v>
      </c>
      <c r="C1374">
        <v>99.941923500000001</v>
      </c>
      <c r="D1374" t="b">
        <f>ISNUMBER(SEARCH("PT",A1374))</f>
        <v>0</v>
      </c>
      <c r="E1374" t="b">
        <f>ISNUMBER(SEARCH("PTT", A1374))</f>
        <v>0</v>
      </c>
      <c r="F1374" t="b">
        <f>ISNUMBER(SEARCH("Shell", A1374))</f>
        <v>0</v>
      </c>
      <c r="G1374" t="b">
        <f>ISNUMBER(SEARCH("Esso", A1374))</f>
        <v>0</v>
      </c>
      <c r="H1374" t="b">
        <f>ISNUMBER(SEARCH("Caltex", A1374))</f>
        <v>0</v>
      </c>
    </row>
    <row r="1375" spans="1:8" x14ac:dyDescent="0.25">
      <c r="A1375" t="s">
        <v>3376</v>
      </c>
      <c r="B1375">
        <v>7.1541436000000003</v>
      </c>
      <c r="C1375">
        <v>100.2837205</v>
      </c>
      <c r="D1375" t="b">
        <f>ISNUMBER(SEARCH("PT",A1375))</f>
        <v>0</v>
      </c>
      <c r="E1375" t="b">
        <f>ISNUMBER(SEARCH("PTT", A1375))</f>
        <v>0</v>
      </c>
      <c r="F1375" t="b">
        <f>ISNUMBER(SEARCH("Shell", A1375))</f>
        <v>0</v>
      </c>
      <c r="G1375" t="b">
        <f>ISNUMBER(SEARCH("Esso", A1375))</f>
        <v>0</v>
      </c>
      <c r="H1375" t="b">
        <f>ISNUMBER(SEARCH("Caltex", A1375))</f>
        <v>0</v>
      </c>
    </row>
    <row r="1376" spans="1:8" x14ac:dyDescent="0.25">
      <c r="A1376" t="s">
        <v>3376</v>
      </c>
      <c r="B1376">
        <v>9.1222195999999993</v>
      </c>
      <c r="C1376">
        <v>99.310629800000001</v>
      </c>
      <c r="D1376" t="b">
        <f>ISNUMBER(SEARCH("PT",A1376))</f>
        <v>0</v>
      </c>
      <c r="E1376" t="b">
        <f>ISNUMBER(SEARCH("PTT", A1376))</f>
        <v>0</v>
      </c>
      <c r="F1376" t="b">
        <f>ISNUMBER(SEARCH("Shell", A1376))</f>
        <v>0</v>
      </c>
      <c r="G1376" t="b">
        <f>ISNUMBER(SEARCH("Esso", A1376))</f>
        <v>0</v>
      </c>
      <c r="H1376" t="b">
        <f>ISNUMBER(SEARCH("Caltex", A1376))</f>
        <v>0</v>
      </c>
    </row>
    <row r="1377" spans="1:8" x14ac:dyDescent="0.25">
      <c r="A1377" t="s">
        <v>3376</v>
      </c>
      <c r="B1377">
        <v>13.562942</v>
      </c>
      <c r="C1377">
        <v>100.6929162</v>
      </c>
      <c r="D1377" t="b">
        <f>ISNUMBER(SEARCH("PT",A1377))</f>
        <v>0</v>
      </c>
      <c r="E1377" t="b">
        <f>ISNUMBER(SEARCH("PTT", A1377))</f>
        <v>0</v>
      </c>
      <c r="F1377" t="b">
        <f>ISNUMBER(SEARCH("Shell", A1377))</f>
        <v>0</v>
      </c>
      <c r="G1377" t="b">
        <f>ISNUMBER(SEARCH("Esso", A1377))</f>
        <v>0</v>
      </c>
      <c r="H1377" t="b">
        <f>ISNUMBER(SEARCH("Caltex", A1377))</f>
        <v>0</v>
      </c>
    </row>
    <row r="1378" spans="1:8" x14ac:dyDescent="0.25">
      <c r="A1378" t="s">
        <v>3376</v>
      </c>
      <c r="B1378">
        <v>14.6624353</v>
      </c>
      <c r="C1378">
        <v>104.6531059</v>
      </c>
      <c r="D1378" t="b">
        <f>ISNUMBER(SEARCH("PT",A1378))</f>
        <v>0</v>
      </c>
      <c r="E1378" t="b">
        <f>ISNUMBER(SEARCH("PTT", A1378))</f>
        <v>0</v>
      </c>
      <c r="F1378" t="b">
        <f>ISNUMBER(SEARCH("Shell", A1378))</f>
        <v>0</v>
      </c>
      <c r="G1378" t="b">
        <f>ISNUMBER(SEARCH("Esso", A1378))</f>
        <v>0</v>
      </c>
      <c r="H1378" t="b">
        <f>ISNUMBER(SEARCH("Caltex", A1378))</f>
        <v>0</v>
      </c>
    </row>
    <row r="1379" spans="1:8" x14ac:dyDescent="0.25">
      <c r="A1379" t="s">
        <v>3376</v>
      </c>
      <c r="B1379">
        <v>13.2847597</v>
      </c>
      <c r="C1379">
        <v>100.9193621</v>
      </c>
      <c r="D1379" t="b">
        <f>ISNUMBER(SEARCH("PT",A1379))</f>
        <v>0</v>
      </c>
      <c r="E1379" t="b">
        <f>ISNUMBER(SEARCH("PTT", A1379))</f>
        <v>0</v>
      </c>
      <c r="F1379" t="b">
        <f>ISNUMBER(SEARCH("Shell", A1379))</f>
        <v>0</v>
      </c>
      <c r="G1379" t="b">
        <f>ISNUMBER(SEARCH("Esso", A1379))</f>
        <v>0</v>
      </c>
      <c r="H1379" t="b">
        <f>ISNUMBER(SEARCH("Caltex", A1379))</f>
        <v>0</v>
      </c>
    </row>
    <row r="1380" spans="1:8" x14ac:dyDescent="0.25">
      <c r="A1380" t="s">
        <v>3376</v>
      </c>
      <c r="B1380">
        <v>9.7912532999999993</v>
      </c>
      <c r="C1380">
        <v>98.778756400000006</v>
      </c>
      <c r="D1380" t="b">
        <f>ISNUMBER(SEARCH("PT",A1380))</f>
        <v>0</v>
      </c>
      <c r="E1380" t="b">
        <f>ISNUMBER(SEARCH("PTT", A1380))</f>
        <v>0</v>
      </c>
      <c r="F1380" t="b">
        <f>ISNUMBER(SEARCH("Shell", A1380))</f>
        <v>0</v>
      </c>
      <c r="G1380" t="b">
        <f>ISNUMBER(SEARCH("Esso", A1380))</f>
        <v>0</v>
      </c>
      <c r="H1380" t="b">
        <f>ISNUMBER(SEARCH("Caltex", A1380))</f>
        <v>0</v>
      </c>
    </row>
    <row r="1381" spans="1:8" x14ac:dyDescent="0.25">
      <c r="A1381" t="s">
        <v>3376</v>
      </c>
      <c r="B1381">
        <v>11.527910800000001</v>
      </c>
      <c r="C1381">
        <v>99.620843699999995</v>
      </c>
      <c r="D1381" t="b">
        <f>ISNUMBER(SEARCH("PT",A1381))</f>
        <v>0</v>
      </c>
      <c r="E1381" t="b">
        <f>ISNUMBER(SEARCH("PTT", A1381))</f>
        <v>0</v>
      </c>
      <c r="F1381" t="b">
        <f>ISNUMBER(SEARCH("Shell", A1381))</f>
        <v>0</v>
      </c>
      <c r="G1381" t="b">
        <f>ISNUMBER(SEARCH("Esso", A1381))</f>
        <v>0</v>
      </c>
      <c r="H1381" t="b">
        <f>ISNUMBER(SEARCH("Caltex", A1381))</f>
        <v>0</v>
      </c>
    </row>
    <row r="1382" spans="1:8" x14ac:dyDescent="0.25">
      <c r="A1382" t="s">
        <v>3376</v>
      </c>
      <c r="B1382">
        <v>13.5055444</v>
      </c>
      <c r="C1382">
        <v>100.7346003</v>
      </c>
      <c r="D1382" t="b">
        <f>ISNUMBER(SEARCH("PT",A1382))</f>
        <v>0</v>
      </c>
      <c r="E1382" t="b">
        <f>ISNUMBER(SEARCH("PTT", A1382))</f>
        <v>0</v>
      </c>
      <c r="F1382" t="b">
        <f>ISNUMBER(SEARCH("Shell", A1382))</f>
        <v>0</v>
      </c>
      <c r="G1382" t="b">
        <f>ISNUMBER(SEARCH("Esso", A1382))</f>
        <v>0</v>
      </c>
      <c r="H1382" t="b">
        <f>ISNUMBER(SEARCH("Caltex", A1382))</f>
        <v>0</v>
      </c>
    </row>
    <row r="1383" spans="1:8" x14ac:dyDescent="0.25">
      <c r="A1383" t="s">
        <v>3376</v>
      </c>
      <c r="B1383">
        <v>7.3756591</v>
      </c>
      <c r="C1383">
        <v>99.305239499999999</v>
      </c>
      <c r="D1383" t="b">
        <f>ISNUMBER(SEARCH("PT",A1383))</f>
        <v>0</v>
      </c>
      <c r="E1383" t="b">
        <f>ISNUMBER(SEARCH("PTT", A1383))</f>
        <v>0</v>
      </c>
      <c r="F1383" t="b">
        <f>ISNUMBER(SEARCH("Shell", A1383))</f>
        <v>0</v>
      </c>
      <c r="G1383" t="b">
        <f>ISNUMBER(SEARCH("Esso", A1383))</f>
        <v>0</v>
      </c>
      <c r="H1383" t="b">
        <f>ISNUMBER(SEARCH("Caltex", A1383))</f>
        <v>0</v>
      </c>
    </row>
    <row r="1384" spans="1:8" x14ac:dyDescent="0.25">
      <c r="A1384" t="s">
        <v>3376</v>
      </c>
      <c r="B1384">
        <v>9.9202876999999994</v>
      </c>
      <c r="C1384">
        <v>99.060244600000004</v>
      </c>
      <c r="D1384" t="b">
        <f>ISNUMBER(SEARCH("PT",A1384))</f>
        <v>0</v>
      </c>
      <c r="E1384" t="b">
        <f>ISNUMBER(SEARCH("PTT", A1384))</f>
        <v>0</v>
      </c>
      <c r="F1384" t="b">
        <f>ISNUMBER(SEARCH("Shell", A1384))</f>
        <v>0</v>
      </c>
      <c r="G1384" t="b">
        <f>ISNUMBER(SEARCH("Esso", A1384))</f>
        <v>0</v>
      </c>
      <c r="H1384" t="b">
        <f>ISNUMBER(SEARCH("Caltex", A1384))</f>
        <v>0</v>
      </c>
    </row>
    <row r="1385" spans="1:8" x14ac:dyDescent="0.25">
      <c r="A1385" t="s">
        <v>3376</v>
      </c>
      <c r="B1385">
        <v>7.7903424000000001</v>
      </c>
      <c r="C1385">
        <v>100.24710399999999</v>
      </c>
      <c r="D1385" t="b">
        <f>ISNUMBER(SEARCH("PT",A1385))</f>
        <v>0</v>
      </c>
      <c r="E1385" t="b">
        <f>ISNUMBER(SEARCH("PTT", A1385))</f>
        <v>0</v>
      </c>
      <c r="F1385" t="b">
        <f>ISNUMBER(SEARCH("Shell", A1385))</f>
        <v>0</v>
      </c>
      <c r="G1385" t="b">
        <f>ISNUMBER(SEARCH("Esso", A1385))</f>
        <v>0</v>
      </c>
      <c r="H1385" t="b">
        <f>ISNUMBER(SEARCH("Caltex", A1385))</f>
        <v>0</v>
      </c>
    </row>
    <row r="1386" spans="1:8" x14ac:dyDescent="0.25">
      <c r="A1386" t="s">
        <v>3376</v>
      </c>
      <c r="B1386">
        <v>7.3698006999999999</v>
      </c>
      <c r="C1386">
        <v>99.303271100000003</v>
      </c>
      <c r="D1386" t="b">
        <f>ISNUMBER(SEARCH("PT",A1386))</f>
        <v>0</v>
      </c>
      <c r="E1386" t="b">
        <f>ISNUMBER(SEARCH("PTT", A1386))</f>
        <v>0</v>
      </c>
      <c r="F1386" t="b">
        <f>ISNUMBER(SEARCH("Shell", A1386))</f>
        <v>0</v>
      </c>
      <c r="G1386" t="b">
        <f>ISNUMBER(SEARCH("Esso", A1386))</f>
        <v>0</v>
      </c>
      <c r="H1386" t="b">
        <f>ISNUMBER(SEARCH("Caltex", A1386))</f>
        <v>0</v>
      </c>
    </row>
    <row r="1387" spans="1:8" x14ac:dyDescent="0.25">
      <c r="A1387" t="s">
        <v>3376</v>
      </c>
      <c r="B1387">
        <v>13.9888855</v>
      </c>
      <c r="C1387">
        <v>102.6706027</v>
      </c>
      <c r="D1387" t="b">
        <f>ISNUMBER(SEARCH("PT",A1387))</f>
        <v>0</v>
      </c>
      <c r="E1387" t="b">
        <f>ISNUMBER(SEARCH("PTT", A1387))</f>
        <v>0</v>
      </c>
      <c r="F1387" t="b">
        <f>ISNUMBER(SEARCH("Shell", A1387))</f>
        <v>0</v>
      </c>
      <c r="G1387" t="b">
        <f>ISNUMBER(SEARCH("Esso", A1387))</f>
        <v>0</v>
      </c>
      <c r="H1387" t="b">
        <f>ISNUMBER(SEARCH("Caltex", A1387))</f>
        <v>0</v>
      </c>
    </row>
    <row r="1388" spans="1:8" x14ac:dyDescent="0.25">
      <c r="A1388" t="s">
        <v>3376</v>
      </c>
      <c r="B1388">
        <v>7.4164415999999997</v>
      </c>
      <c r="C1388">
        <v>99.372699800000007</v>
      </c>
      <c r="D1388" t="b">
        <f>ISNUMBER(SEARCH("PT",A1388))</f>
        <v>0</v>
      </c>
      <c r="E1388" t="b">
        <f>ISNUMBER(SEARCH("PTT", A1388))</f>
        <v>0</v>
      </c>
      <c r="F1388" t="b">
        <f>ISNUMBER(SEARCH("Shell", A1388))</f>
        <v>0</v>
      </c>
      <c r="G1388" t="b">
        <f>ISNUMBER(SEARCH("Esso", A1388))</f>
        <v>0</v>
      </c>
      <c r="H1388" t="b">
        <f>ISNUMBER(SEARCH("Caltex", A1388))</f>
        <v>0</v>
      </c>
    </row>
    <row r="1389" spans="1:8" x14ac:dyDescent="0.25">
      <c r="A1389" t="s">
        <v>3376</v>
      </c>
      <c r="B1389">
        <v>13.544169999999999</v>
      </c>
      <c r="C1389">
        <v>99.317718499999998</v>
      </c>
      <c r="D1389" t="b">
        <f>ISNUMBER(SEARCH("PT",A1389))</f>
        <v>0</v>
      </c>
      <c r="E1389" t="b">
        <f>ISNUMBER(SEARCH("PTT", A1389))</f>
        <v>0</v>
      </c>
      <c r="F1389" t="b">
        <f>ISNUMBER(SEARCH("Shell", A1389))</f>
        <v>0</v>
      </c>
      <c r="G1389" t="b">
        <f>ISNUMBER(SEARCH("Esso", A1389))</f>
        <v>0</v>
      </c>
      <c r="H1389" t="b">
        <f>ISNUMBER(SEARCH("Caltex", A1389))</f>
        <v>0</v>
      </c>
    </row>
    <row r="1390" spans="1:8" x14ac:dyDescent="0.25">
      <c r="A1390" t="s">
        <v>3376</v>
      </c>
      <c r="B1390">
        <v>6.9153433</v>
      </c>
      <c r="C1390">
        <v>99.690828300000007</v>
      </c>
      <c r="D1390" t="b">
        <f>ISNUMBER(SEARCH("PT",A1390))</f>
        <v>0</v>
      </c>
      <c r="E1390" t="b">
        <f>ISNUMBER(SEARCH("PTT", A1390))</f>
        <v>0</v>
      </c>
      <c r="F1390" t="b">
        <f>ISNUMBER(SEARCH("Shell", A1390))</f>
        <v>0</v>
      </c>
      <c r="G1390" t="b">
        <f>ISNUMBER(SEARCH("Esso", A1390))</f>
        <v>0</v>
      </c>
      <c r="H1390" t="b">
        <f>ISNUMBER(SEARCH("Caltex", A1390))</f>
        <v>0</v>
      </c>
    </row>
    <row r="1391" spans="1:8" x14ac:dyDescent="0.25">
      <c r="A1391" t="s">
        <v>3376</v>
      </c>
      <c r="B1391">
        <v>6.9004757999999997</v>
      </c>
      <c r="C1391">
        <v>99.942046899999994</v>
      </c>
      <c r="D1391" t="b">
        <f>ISNUMBER(SEARCH("PT",A1391))</f>
        <v>0</v>
      </c>
      <c r="E1391" t="b">
        <f>ISNUMBER(SEARCH("PTT", A1391))</f>
        <v>0</v>
      </c>
      <c r="F1391" t="b">
        <f>ISNUMBER(SEARCH("Shell", A1391))</f>
        <v>0</v>
      </c>
      <c r="G1391" t="b">
        <f>ISNUMBER(SEARCH("Esso", A1391))</f>
        <v>0</v>
      </c>
      <c r="H1391" t="b">
        <f>ISNUMBER(SEARCH("Caltex", A1391))</f>
        <v>0</v>
      </c>
    </row>
    <row r="1392" spans="1:8" x14ac:dyDescent="0.25">
      <c r="A1392" t="s">
        <v>3376</v>
      </c>
      <c r="B1392">
        <v>6.6358249999999996</v>
      </c>
      <c r="C1392">
        <v>100.434364</v>
      </c>
      <c r="D1392" t="b">
        <f>ISNUMBER(SEARCH("PT",A1392))</f>
        <v>0</v>
      </c>
      <c r="E1392" t="b">
        <f>ISNUMBER(SEARCH("PTT", A1392))</f>
        <v>0</v>
      </c>
      <c r="F1392" t="b">
        <f>ISNUMBER(SEARCH("Shell", A1392))</f>
        <v>0</v>
      </c>
      <c r="G1392" t="b">
        <f>ISNUMBER(SEARCH("Esso", A1392))</f>
        <v>0</v>
      </c>
      <c r="H1392" t="b">
        <f>ISNUMBER(SEARCH("Caltex", A1392))</f>
        <v>0</v>
      </c>
    </row>
    <row r="1393" spans="1:8" x14ac:dyDescent="0.25">
      <c r="A1393" t="s">
        <v>3376</v>
      </c>
      <c r="B1393">
        <v>7.2203277999999997</v>
      </c>
      <c r="C1393">
        <v>100.24069160000001</v>
      </c>
      <c r="D1393" t="b">
        <f>ISNUMBER(SEARCH("PT",A1393))</f>
        <v>0</v>
      </c>
      <c r="E1393" t="b">
        <f>ISNUMBER(SEARCH("PTT", A1393))</f>
        <v>0</v>
      </c>
      <c r="F1393" t="b">
        <f>ISNUMBER(SEARCH("Shell", A1393))</f>
        <v>0</v>
      </c>
      <c r="G1393" t="b">
        <f>ISNUMBER(SEARCH("Esso", A1393))</f>
        <v>0</v>
      </c>
      <c r="H1393" t="b">
        <f>ISNUMBER(SEARCH("Caltex", A1393))</f>
        <v>0</v>
      </c>
    </row>
    <row r="1394" spans="1:8" x14ac:dyDescent="0.25">
      <c r="A1394" t="s">
        <v>3376</v>
      </c>
      <c r="B1394">
        <v>8.0290101000000007</v>
      </c>
      <c r="C1394">
        <v>100.318158</v>
      </c>
      <c r="D1394" t="b">
        <f>ISNUMBER(SEARCH("PT",A1394))</f>
        <v>0</v>
      </c>
      <c r="E1394" t="b">
        <f>ISNUMBER(SEARCH("PTT", A1394))</f>
        <v>0</v>
      </c>
      <c r="F1394" t="b">
        <f>ISNUMBER(SEARCH("Shell", A1394))</f>
        <v>0</v>
      </c>
      <c r="G1394" t="b">
        <f>ISNUMBER(SEARCH("Esso", A1394))</f>
        <v>0</v>
      </c>
      <c r="H1394" t="b">
        <f>ISNUMBER(SEARCH("Caltex", A1394))</f>
        <v>0</v>
      </c>
    </row>
    <row r="1395" spans="1:8" x14ac:dyDescent="0.25">
      <c r="A1395" t="s">
        <v>3376</v>
      </c>
      <c r="B1395">
        <v>13.404437400000001</v>
      </c>
      <c r="C1395">
        <v>99.989964299999997</v>
      </c>
      <c r="D1395" t="b">
        <f>ISNUMBER(SEARCH("PT",A1395))</f>
        <v>0</v>
      </c>
      <c r="E1395" t="b">
        <f>ISNUMBER(SEARCH("PTT", A1395))</f>
        <v>0</v>
      </c>
      <c r="F1395" t="b">
        <f>ISNUMBER(SEARCH("Shell", A1395))</f>
        <v>0</v>
      </c>
      <c r="G1395" t="b">
        <f>ISNUMBER(SEARCH("Esso", A1395))</f>
        <v>0</v>
      </c>
      <c r="H1395" t="b">
        <f>ISNUMBER(SEARCH("Caltex", A1395))</f>
        <v>0</v>
      </c>
    </row>
    <row r="1396" spans="1:8" x14ac:dyDescent="0.25">
      <c r="A1396" t="s">
        <v>3376</v>
      </c>
      <c r="B1396">
        <v>14.321357900000001</v>
      </c>
      <c r="C1396">
        <v>102.92245250000001</v>
      </c>
      <c r="D1396" t="b">
        <f>ISNUMBER(SEARCH("PT",A1396))</f>
        <v>0</v>
      </c>
      <c r="E1396" t="b">
        <f>ISNUMBER(SEARCH("PTT", A1396))</f>
        <v>0</v>
      </c>
      <c r="F1396" t="b">
        <f>ISNUMBER(SEARCH("Shell", A1396))</f>
        <v>0</v>
      </c>
      <c r="G1396" t="b">
        <f>ISNUMBER(SEARCH("Esso", A1396))</f>
        <v>0</v>
      </c>
      <c r="H1396" t="b">
        <f>ISNUMBER(SEARCH("Caltex", A1396))</f>
        <v>0</v>
      </c>
    </row>
    <row r="1397" spans="1:8" x14ac:dyDescent="0.25">
      <c r="A1397" t="s">
        <v>3376</v>
      </c>
      <c r="B1397">
        <v>16.2293503</v>
      </c>
      <c r="C1397">
        <v>104.878193</v>
      </c>
      <c r="D1397" t="b">
        <f>ISNUMBER(SEARCH("PT",A1397))</f>
        <v>0</v>
      </c>
      <c r="E1397" t="b">
        <f>ISNUMBER(SEARCH("PTT", A1397))</f>
        <v>0</v>
      </c>
      <c r="F1397" t="b">
        <f>ISNUMBER(SEARCH("Shell", A1397))</f>
        <v>0</v>
      </c>
      <c r="G1397" t="b">
        <f>ISNUMBER(SEARCH("Esso", A1397))</f>
        <v>0</v>
      </c>
      <c r="H1397" t="b">
        <f>ISNUMBER(SEARCH("Caltex", A1397))</f>
        <v>0</v>
      </c>
    </row>
    <row r="1398" spans="1:8" x14ac:dyDescent="0.25">
      <c r="A1398" t="s">
        <v>3376</v>
      </c>
      <c r="B1398">
        <v>7.3658125999999999</v>
      </c>
      <c r="C1398">
        <v>99.5124134</v>
      </c>
      <c r="D1398" t="b">
        <f>ISNUMBER(SEARCH("PT",A1398))</f>
        <v>0</v>
      </c>
      <c r="E1398" t="b">
        <f>ISNUMBER(SEARCH("PTT", A1398))</f>
        <v>0</v>
      </c>
      <c r="F1398" t="b">
        <f>ISNUMBER(SEARCH("Shell", A1398))</f>
        <v>0</v>
      </c>
      <c r="G1398" t="b">
        <f>ISNUMBER(SEARCH("Esso", A1398))</f>
        <v>0</v>
      </c>
      <c r="H1398" t="b">
        <f>ISNUMBER(SEARCH("Caltex", A1398))</f>
        <v>0</v>
      </c>
    </row>
    <row r="1399" spans="1:8" x14ac:dyDescent="0.25">
      <c r="A1399" t="s">
        <v>3376</v>
      </c>
      <c r="B1399">
        <v>6.5359482</v>
      </c>
      <c r="C1399">
        <v>101.3096724</v>
      </c>
      <c r="D1399" t="b">
        <f>ISNUMBER(SEARCH("PT",A1399))</f>
        <v>0</v>
      </c>
      <c r="E1399" t="b">
        <f>ISNUMBER(SEARCH("PTT", A1399))</f>
        <v>0</v>
      </c>
      <c r="F1399" t="b">
        <f>ISNUMBER(SEARCH("Shell", A1399))</f>
        <v>0</v>
      </c>
      <c r="G1399" t="b">
        <f>ISNUMBER(SEARCH("Esso", A1399))</f>
        <v>0</v>
      </c>
      <c r="H1399" t="b">
        <f>ISNUMBER(SEARCH("Caltex", A1399))</f>
        <v>0</v>
      </c>
    </row>
    <row r="1400" spans="1:8" x14ac:dyDescent="0.25">
      <c r="A1400" t="s">
        <v>3376</v>
      </c>
      <c r="B1400">
        <v>6.4391771999999996</v>
      </c>
      <c r="C1400">
        <v>101.45535700000001</v>
      </c>
      <c r="D1400" t="b">
        <f>ISNUMBER(SEARCH("PT",A1400))</f>
        <v>0</v>
      </c>
      <c r="E1400" t="b">
        <f>ISNUMBER(SEARCH("PTT", A1400))</f>
        <v>0</v>
      </c>
      <c r="F1400" t="b">
        <f>ISNUMBER(SEARCH("Shell", A1400))</f>
        <v>0</v>
      </c>
      <c r="G1400" t="b">
        <f>ISNUMBER(SEARCH("Esso", A1400))</f>
        <v>0</v>
      </c>
      <c r="H1400" t="b">
        <f>ISNUMBER(SEARCH("Caltex", A1400))</f>
        <v>0</v>
      </c>
    </row>
    <row r="1401" spans="1:8" x14ac:dyDescent="0.25">
      <c r="A1401" t="s">
        <v>3376</v>
      </c>
      <c r="B1401">
        <v>6.6111468000000002</v>
      </c>
      <c r="C1401">
        <v>101.6671901</v>
      </c>
      <c r="D1401" t="b">
        <f>ISNUMBER(SEARCH("PT",A1401))</f>
        <v>0</v>
      </c>
      <c r="E1401" t="b">
        <f>ISNUMBER(SEARCH("PTT", A1401))</f>
        <v>0</v>
      </c>
      <c r="F1401" t="b">
        <f>ISNUMBER(SEARCH("Shell", A1401))</f>
        <v>0</v>
      </c>
      <c r="G1401" t="b">
        <f>ISNUMBER(SEARCH("Esso", A1401))</f>
        <v>0</v>
      </c>
      <c r="H1401" t="b">
        <f>ISNUMBER(SEARCH("Caltex", A1401))</f>
        <v>0</v>
      </c>
    </row>
    <row r="1402" spans="1:8" x14ac:dyDescent="0.25">
      <c r="A1402" t="s">
        <v>3376</v>
      </c>
      <c r="B1402">
        <v>6.8897084</v>
      </c>
      <c r="C1402">
        <v>101.3773583</v>
      </c>
      <c r="D1402" t="b">
        <f>ISNUMBER(SEARCH("PT",A1402))</f>
        <v>0</v>
      </c>
      <c r="E1402" t="b">
        <f>ISNUMBER(SEARCH("PTT", A1402))</f>
        <v>0</v>
      </c>
      <c r="F1402" t="b">
        <f>ISNUMBER(SEARCH("Shell", A1402))</f>
        <v>0</v>
      </c>
      <c r="G1402" t="b">
        <f>ISNUMBER(SEARCH("Esso", A1402))</f>
        <v>0</v>
      </c>
      <c r="H1402" t="b">
        <f>ISNUMBER(SEARCH("Caltex", A1402))</f>
        <v>0</v>
      </c>
    </row>
    <row r="1403" spans="1:8" x14ac:dyDescent="0.25">
      <c r="A1403" t="s">
        <v>3376</v>
      </c>
      <c r="B1403">
        <v>7.0193228999999997</v>
      </c>
      <c r="C1403">
        <v>100.4879925</v>
      </c>
      <c r="D1403" t="b">
        <f>ISNUMBER(SEARCH("PT",A1403))</f>
        <v>0</v>
      </c>
      <c r="E1403" t="b">
        <f>ISNUMBER(SEARCH("PTT", A1403))</f>
        <v>0</v>
      </c>
      <c r="F1403" t="b">
        <f>ISNUMBER(SEARCH("Shell", A1403))</f>
        <v>0</v>
      </c>
      <c r="G1403" t="b">
        <f>ISNUMBER(SEARCH("Esso", A1403))</f>
        <v>0</v>
      </c>
      <c r="H1403" t="b">
        <f>ISNUMBER(SEARCH("Caltex", A1403))</f>
        <v>0</v>
      </c>
    </row>
    <row r="1404" spans="1:8" x14ac:dyDescent="0.25">
      <c r="A1404" t="s">
        <v>3376</v>
      </c>
      <c r="B1404">
        <v>9.0904074000000001</v>
      </c>
      <c r="C1404">
        <v>99.529602299999993</v>
      </c>
      <c r="D1404" t="b">
        <f>ISNUMBER(SEARCH("PT",A1404))</f>
        <v>0</v>
      </c>
      <c r="E1404" t="b">
        <f>ISNUMBER(SEARCH("PTT", A1404))</f>
        <v>0</v>
      </c>
      <c r="F1404" t="b">
        <f>ISNUMBER(SEARCH("Shell", A1404))</f>
        <v>0</v>
      </c>
      <c r="G1404" t="b">
        <f>ISNUMBER(SEARCH("Esso", A1404))</f>
        <v>0</v>
      </c>
      <c r="H1404" t="b">
        <f>ISNUMBER(SEARCH("Caltex", A1404))</f>
        <v>0</v>
      </c>
    </row>
    <row r="1405" spans="1:8" x14ac:dyDescent="0.25">
      <c r="A1405" t="s">
        <v>3376</v>
      </c>
      <c r="B1405">
        <v>13.4796823</v>
      </c>
      <c r="C1405">
        <v>100.02062859999999</v>
      </c>
      <c r="D1405" t="b">
        <f>ISNUMBER(SEARCH("PT",A1405))</f>
        <v>0</v>
      </c>
      <c r="E1405" t="b">
        <f>ISNUMBER(SEARCH("PTT", A1405))</f>
        <v>0</v>
      </c>
      <c r="F1405" t="b">
        <f>ISNUMBER(SEARCH("Shell", A1405))</f>
        <v>0</v>
      </c>
      <c r="G1405" t="b">
        <f>ISNUMBER(SEARCH("Esso", A1405))</f>
        <v>0</v>
      </c>
      <c r="H1405" t="b">
        <f>ISNUMBER(SEARCH("Caltex", A1405))</f>
        <v>0</v>
      </c>
    </row>
    <row r="1406" spans="1:8" x14ac:dyDescent="0.25">
      <c r="A1406" t="s">
        <v>3376</v>
      </c>
      <c r="B1406">
        <v>13.613834199999999</v>
      </c>
      <c r="C1406">
        <v>100.5924933</v>
      </c>
      <c r="D1406" t="b">
        <f>ISNUMBER(SEARCH("PT",A1406))</f>
        <v>0</v>
      </c>
      <c r="E1406" t="b">
        <f>ISNUMBER(SEARCH("PTT", A1406))</f>
        <v>0</v>
      </c>
      <c r="F1406" t="b">
        <f>ISNUMBER(SEARCH("Shell", A1406))</f>
        <v>0</v>
      </c>
      <c r="G1406" t="b">
        <f>ISNUMBER(SEARCH("Esso", A1406))</f>
        <v>0</v>
      </c>
      <c r="H1406" t="b">
        <f>ISNUMBER(SEARCH("Caltex", A1406))</f>
        <v>0</v>
      </c>
    </row>
    <row r="1407" spans="1:8" x14ac:dyDescent="0.25">
      <c r="A1407" t="s">
        <v>3376</v>
      </c>
      <c r="B1407">
        <v>12.713957000000001</v>
      </c>
      <c r="C1407">
        <v>101.7092348</v>
      </c>
      <c r="D1407" t="b">
        <f>ISNUMBER(SEARCH("PT",A1407))</f>
        <v>0</v>
      </c>
      <c r="E1407" t="b">
        <f>ISNUMBER(SEARCH("PTT", A1407))</f>
        <v>0</v>
      </c>
      <c r="F1407" t="b">
        <f>ISNUMBER(SEARCH("Shell", A1407))</f>
        <v>0</v>
      </c>
      <c r="G1407" t="b">
        <f>ISNUMBER(SEARCH("Esso", A1407))</f>
        <v>0</v>
      </c>
      <c r="H1407" t="b">
        <f>ISNUMBER(SEARCH("Caltex", A1407))</f>
        <v>0</v>
      </c>
    </row>
    <row r="1408" spans="1:8" x14ac:dyDescent="0.25">
      <c r="A1408" t="s">
        <v>3376</v>
      </c>
      <c r="B1408">
        <v>12.61134</v>
      </c>
      <c r="C1408">
        <v>102.10385460000001</v>
      </c>
      <c r="D1408" t="b">
        <f>ISNUMBER(SEARCH("PT",A1408))</f>
        <v>0</v>
      </c>
      <c r="E1408" t="b">
        <f>ISNUMBER(SEARCH("PTT", A1408))</f>
        <v>0</v>
      </c>
      <c r="F1408" t="b">
        <f>ISNUMBER(SEARCH("Shell", A1408))</f>
        <v>0</v>
      </c>
      <c r="G1408" t="b">
        <f>ISNUMBER(SEARCH("Esso", A1408))</f>
        <v>0</v>
      </c>
      <c r="H1408" t="b">
        <f>ISNUMBER(SEARCH("Caltex", A1408))</f>
        <v>0</v>
      </c>
    </row>
    <row r="1409" spans="1:8" x14ac:dyDescent="0.25">
      <c r="A1409" t="s">
        <v>3376</v>
      </c>
      <c r="B1409">
        <v>17.810505899999999</v>
      </c>
      <c r="C1409">
        <v>102.7196268</v>
      </c>
      <c r="D1409" t="b">
        <f>ISNUMBER(SEARCH("PT",A1409))</f>
        <v>0</v>
      </c>
      <c r="E1409" t="b">
        <f>ISNUMBER(SEARCH("PTT", A1409))</f>
        <v>0</v>
      </c>
      <c r="F1409" t="b">
        <f>ISNUMBER(SEARCH("Shell", A1409))</f>
        <v>0</v>
      </c>
      <c r="G1409" t="b">
        <f>ISNUMBER(SEARCH("Esso", A1409))</f>
        <v>0</v>
      </c>
      <c r="H1409" t="b">
        <f>ISNUMBER(SEARCH("Caltex", A1409))</f>
        <v>0</v>
      </c>
    </row>
    <row r="1410" spans="1:8" x14ac:dyDescent="0.25">
      <c r="A1410" t="s">
        <v>3376</v>
      </c>
      <c r="B1410">
        <v>8.6773232999999994</v>
      </c>
      <c r="C1410">
        <v>99.850320100000005</v>
      </c>
      <c r="D1410" t="b">
        <f>ISNUMBER(SEARCH("PT",A1410))</f>
        <v>0</v>
      </c>
      <c r="E1410" t="b">
        <f>ISNUMBER(SEARCH("PTT", A1410))</f>
        <v>0</v>
      </c>
      <c r="F1410" t="b">
        <f>ISNUMBER(SEARCH("Shell", A1410))</f>
        <v>0</v>
      </c>
      <c r="G1410" t="b">
        <f>ISNUMBER(SEARCH("Esso", A1410))</f>
        <v>0</v>
      </c>
      <c r="H1410" t="b">
        <f>ISNUMBER(SEARCH("Caltex", A1410))</f>
        <v>0</v>
      </c>
    </row>
    <row r="1411" spans="1:8" x14ac:dyDescent="0.25">
      <c r="A1411" t="s">
        <v>3376</v>
      </c>
      <c r="B1411">
        <v>14.4117508</v>
      </c>
      <c r="C1411">
        <v>102.8534595</v>
      </c>
      <c r="D1411" t="b">
        <f>ISNUMBER(SEARCH("PT",A1411))</f>
        <v>0</v>
      </c>
      <c r="E1411" t="b">
        <f>ISNUMBER(SEARCH("PTT", A1411))</f>
        <v>0</v>
      </c>
      <c r="F1411" t="b">
        <f>ISNUMBER(SEARCH("Shell", A1411))</f>
        <v>0</v>
      </c>
      <c r="G1411" t="b">
        <f>ISNUMBER(SEARCH("Esso", A1411))</f>
        <v>0</v>
      </c>
      <c r="H1411" t="b">
        <f>ISNUMBER(SEARCH("Caltex", A1411))</f>
        <v>0</v>
      </c>
    </row>
    <row r="1412" spans="1:8" x14ac:dyDescent="0.25">
      <c r="A1412" t="s">
        <v>3376</v>
      </c>
      <c r="B1412">
        <v>10.496423500000001</v>
      </c>
      <c r="C1412">
        <v>99.216795399999995</v>
      </c>
      <c r="D1412" t="b">
        <f>ISNUMBER(SEARCH("PT",A1412))</f>
        <v>0</v>
      </c>
      <c r="E1412" t="b">
        <f>ISNUMBER(SEARCH("PTT", A1412))</f>
        <v>0</v>
      </c>
      <c r="F1412" t="b">
        <f>ISNUMBER(SEARCH("Shell", A1412))</f>
        <v>0</v>
      </c>
      <c r="G1412" t="b">
        <f>ISNUMBER(SEARCH("Esso", A1412))</f>
        <v>0</v>
      </c>
      <c r="H1412" t="b">
        <f>ISNUMBER(SEARCH("Caltex", A1412))</f>
        <v>0</v>
      </c>
    </row>
    <row r="1413" spans="1:8" x14ac:dyDescent="0.25">
      <c r="A1413" t="s">
        <v>3376</v>
      </c>
      <c r="B1413">
        <v>17.9197603</v>
      </c>
      <c r="C1413">
        <v>102.809376</v>
      </c>
      <c r="D1413" t="b">
        <f>ISNUMBER(SEARCH("PT",A1413))</f>
        <v>0</v>
      </c>
      <c r="E1413" t="b">
        <f>ISNUMBER(SEARCH("PTT", A1413))</f>
        <v>0</v>
      </c>
      <c r="F1413" t="b">
        <f>ISNUMBER(SEARCH("Shell", A1413))</f>
        <v>0</v>
      </c>
      <c r="G1413" t="b">
        <f>ISNUMBER(SEARCH("Esso", A1413))</f>
        <v>0</v>
      </c>
      <c r="H1413" t="b">
        <f>ISNUMBER(SEARCH("Caltex", A1413))</f>
        <v>0</v>
      </c>
    </row>
    <row r="1414" spans="1:8" x14ac:dyDescent="0.25">
      <c r="A1414" t="s">
        <v>3376</v>
      </c>
      <c r="B1414">
        <v>7.0747704000000002</v>
      </c>
      <c r="C1414">
        <v>100.5373192</v>
      </c>
      <c r="D1414" t="b">
        <f>ISNUMBER(SEARCH("PT",A1414))</f>
        <v>0</v>
      </c>
      <c r="E1414" t="b">
        <f>ISNUMBER(SEARCH("PTT", A1414))</f>
        <v>0</v>
      </c>
      <c r="F1414" t="b">
        <f>ISNUMBER(SEARCH("Shell", A1414))</f>
        <v>0</v>
      </c>
      <c r="G1414" t="b">
        <f>ISNUMBER(SEARCH("Esso", A1414))</f>
        <v>0</v>
      </c>
      <c r="H1414" t="b">
        <f>ISNUMBER(SEARCH("Caltex", A1414))</f>
        <v>0</v>
      </c>
    </row>
    <row r="1415" spans="1:8" x14ac:dyDescent="0.25">
      <c r="A1415" t="s">
        <v>3376</v>
      </c>
      <c r="B1415">
        <v>6.7017286</v>
      </c>
      <c r="C1415">
        <v>101.6122459</v>
      </c>
      <c r="D1415" t="b">
        <f>ISNUMBER(SEARCH("PT",A1415))</f>
        <v>0</v>
      </c>
      <c r="E1415" t="b">
        <f>ISNUMBER(SEARCH("PTT", A1415))</f>
        <v>0</v>
      </c>
      <c r="F1415" t="b">
        <f>ISNUMBER(SEARCH("Shell", A1415))</f>
        <v>0</v>
      </c>
      <c r="G1415" t="b">
        <f>ISNUMBER(SEARCH("Esso", A1415))</f>
        <v>0</v>
      </c>
      <c r="H1415" t="b">
        <f>ISNUMBER(SEARCH("Caltex", A1415))</f>
        <v>0</v>
      </c>
    </row>
    <row r="1416" spans="1:8" x14ac:dyDescent="0.25">
      <c r="A1416" t="s">
        <v>3376</v>
      </c>
      <c r="B1416">
        <v>13.566952499999999</v>
      </c>
      <c r="C1416">
        <v>100.6677692</v>
      </c>
      <c r="D1416" t="b">
        <f>ISNUMBER(SEARCH("PT",A1416))</f>
        <v>0</v>
      </c>
      <c r="E1416" t="b">
        <f>ISNUMBER(SEARCH("PTT", A1416))</f>
        <v>0</v>
      </c>
      <c r="F1416" t="b">
        <f>ISNUMBER(SEARCH("Shell", A1416))</f>
        <v>0</v>
      </c>
      <c r="G1416" t="b">
        <f>ISNUMBER(SEARCH("Esso", A1416))</f>
        <v>0</v>
      </c>
      <c r="H1416" t="b">
        <f>ISNUMBER(SEARCH("Caltex", A1416))</f>
        <v>0</v>
      </c>
    </row>
    <row r="1417" spans="1:8" x14ac:dyDescent="0.25">
      <c r="A1417" t="s">
        <v>3376</v>
      </c>
      <c r="B1417">
        <v>13.9938117</v>
      </c>
      <c r="C1417">
        <v>102.6814789</v>
      </c>
      <c r="D1417" t="b">
        <f>ISNUMBER(SEARCH("PT",A1417))</f>
        <v>0</v>
      </c>
      <c r="E1417" t="b">
        <f>ISNUMBER(SEARCH("PTT", A1417))</f>
        <v>0</v>
      </c>
      <c r="F1417" t="b">
        <f>ISNUMBER(SEARCH("Shell", A1417))</f>
        <v>0</v>
      </c>
      <c r="G1417" t="b">
        <f>ISNUMBER(SEARCH("Esso", A1417))</f>
        <v>0</v>
      </c>
      <c r="H1417" t="b">
        <f>ISNUMBER(SEARCH("Caltex", A1417))</f>
        <v>0</v>
      </c>
    </row>
    <row r="1418" spans="1:8" x14ac:dyDescent="0.25">
      <c r="A1418" t="s">
        <v>3376</v>
      </c>
      <c r="B1418">
        <v>9.9412000000000003</v>
      </c>
      <c r="C1418">
        <v>98.593584000000007</v>
      </c>
      <c r="D1418" t="b">
        <f>ISNUMBER(SEARCH("PT",A1418))</f>
        <v>0</v>
      </c>
      <c r="E1418" t="b">
        <f>ISNUMBER(SEARCH("PTT", A1418))</f>
        <v>0</v>
      </c>
      <c r="F1418" t="b">
        <f>ISNUMBER(SEARCH("Shell", A1418))</f>
        <v>0</v>
      </c>
      <c r="G1418" t="b">
        <f>ISNUMBER(SEARCH("Esso", A1418))</f>
        <v>0</v>
      </c>
      <c r="H1418" t="b">
        <f>ISNUMBER(SEARCH("Caltex", A1418))</f>
        <v>0</v>
      </c>
    </row>
    <row r="1419" spans="1:8" x14ac:dyDescent="0.25">
      <c r="A1419" t="s">
        <v>3376</v>
      </c>
      <c r="B1419">
        <v>6.6095199999999998</v>
      </c>
      <c r="C1419">
        <v>100.06469</v>
      </c>
      <c r="D1419" t="b">
        <f>ISNUMBER(SEARCH("PT",A1419))</f>
        <v>0</v>
      </c>
      <c r="E1419" t="b">
        <f>ISNUMBER(SEARCH("PTT", A1419))</f>
        <v>0</v>
      </c>
      <c r="F1419" t="b">
        <f>ISNUMBER(SEARCH("Shell", A1419))</f>
        <v>0</v>
      </c>
      <c r="G1419" t="b">
        <f>ISNUMBER(SEARCH("Esso", A1419))</f>
        <v>0</v>
      </c>
      <c r="H1419" t="b">
        <f>ISNUMBER(SEARCH("Caltex", A1419))</f>
        <v>0</v>
      </c>
    </row>
    <row r="1420" spans="1:8" x14ac:dyDescent="0.25">
      <c r="A1420" t="s">
        <v>3376</v>
      </c>
      <c r="B1420">
        <v>10.987783500000001</v>
      </c>
      <c r="C1420">
        <v>99.493395199999995</v>
      </c>
      <c r="D1420" t="b">
        <f>ISNUMBER(SEARCH("PT",A1420))</f>
        <v>0</v>
      </c>
      <c r="E1420" t="b">
        <f>ISNUMBER(SEARCH("PTT", A1420))</f>
        <v>0</v>
      </c>
      <c r="F1420" t="b">
        <f>ISNUMBER(SEARCH("Shell", A1420))</f>
        <v>0</v>
      </c>
      <c r="G1420" t="b">
        <f>ISNUMBER(SEARCH("Esso", A1420))</f>
        <v>0</v>
      </c>
      <c r="H1420" t="b">
        <f>ISNUMBER(SEARCH("Caltex", A1420))</f>
        <v>0</v>
      </c>
    </row>
    <row r="1421" spans="1:8" x14ac:dyDescent="0.25">
      <c r="A1421" t="s">
        <v>3376</v>
      </c>
      <c r="B1421">
        <v>17.395450100000001</v>
      </c>
      <c r="C1421">
        <v>104.77888419999999</v>
      </c>
      <c r="D1421" t="b">
        <f>ISNUMBER(SEARCH("PT",A1421))</f>
        <v>0</v>
      </c>
      <c r="E1421" t="b">
        <f>ISNUMBER(SEARCH("PTT", A1421))</f>
        <v>0</v>
      </c>
      <c r="F1421" t="b">
        <f>ISNUMBER(SEARCH("Shell", A1421))</f>
        <v>0</v>
      </c>
      <c r="G1421" t="b">
        <f>ISNUMBER(SEARCH("Esso", A1421))</f>
        <v>0</v>
      </c>
      <c r="H1421" t="b">
        <f>ISNUMBER(SEARCH("Caltex", A1421))</f>
        <v>0</v>
      </c>
    </row>
    <row r="1422" spans="1:8" x14ac:dyDescent="0.25">
      <c r="A1422" t="s">
        <v>3376</v>
      </c>
      <c r="B1422">
        <v>13.600322999999999</v>
      </c>
      <c r="C1422">
        <v>99.436927999999995</v>
      </c>
      <c r="D1422" t="b">
        <f>ISNUMBER(SEARCH("PT",A1422))</f>
        <v>0</v>
      </c>
      <c r="E1422" t="b">
        <f>ISNUMBER(SEARCH("PTT", A1422))</f>
        <v>0</v>
      </c>
      <c r="F1422" t="b">
        <f>ISNUMBER(SEARCH("Shell", A1422))</f>
        <v>0</v>
      </c>
      <c r="G1422" t="b">
        <f>ISNUMBER(SEARCH("Esso", A1422))</f>
        <v>0</v>
      </c>
      <c r="H1422" t="b">
        <f>ISNUMBER(SEARCH("Caltex", A1422))</f>
        <v>0</v>
      </c>
    </row>
    <row r="1423" spans="1:8" x14ac:dyDescent="0.25">
      <c r="A1423" t="s">
        <v>3376</v>
      </c>
      <c r="B1423">
        <v>7.0461809999999998</v>
      </c>
      <c r="C1423">
        <v>100.571246</v>
      </c>
      <c r="D1423" t="b">
        <f>ISNUMBER(SEARCH("PT",A1423))</f>
        <v>0</v>
      </c>
      <c r="E1423" t="b">
        <f>ISNUMBER(SEARCH("PTT", A1423))</f>
        <v>0</v>
      </c>
      <c r="F1423" t="b">
        <f>ISNUMBER(SEARCH("Shell", A1423))</f>
        <v>0</v>
      </c>
      <c r="G1423" t="b">
        <f>ISNUMBER(SEARCH("Esso", A1423))</f>
        <v>0</v>
      </c>
      <c r="H1423" t="b">
        <f>ISNUMBER(SEARCH("Caltex", A1423))</f>
        <v>0</v>
      </c>
    </row>
    <row r="1424" spans="1:8" x14ac:dyDescent="0.25">
      <c r="A1424" t="s">
        <v>3376</v>
      </c>
      <c r="B1424">
        <v>7.6638203000000003</v>
      </c>
      <c r="C1424">
        <v>99.466381999999996</v>
      </c>
      <c r="D1424" t="b">
        <f>ISNUMBER(SEARCH("PT",A1424))</f>
        <v>0</v>
      </c>
      <c r="E1424" t="b">
        <f>ISNUMBER(SEARCH("PTT", A1424))</f>
        <v>0</v>
      </c>
      <c r="F1424" t="b">
        <f>ISNUMBER(SEARCH("Shell", A1424))</f>
        <v>0</v>
      </c>
      <c r="G1424" t="b">
        <f>ISNUMBER(SEARCH("Esso", A1424))</f>
        <v>0</v>
      </c>
      <c r="H1424" t="b">
        <f>ISNUMBER(SEARCH("Caltex", A1424))</f>
        <v>0</v>
      </c>
    </row>
    <row r="1425" spans="1:8" x14ac:dyDescent="0.25">
      <c r="A1425" t="s">
        <v>3376</v>
      </c>
      <c r="B1425">
        <v>9.2198933000000007</v>
      </c>
      <c r="C1425">
        <v>99.140133300000002</v>
      </c>
      <c r="D1425" t="b">
        <f>ISNUMBER(SEARCH("PT",A1425))</f>
        <v>0</v>
      </c>
      <c r="E1425" t="b">
        <f>ISNUMBER(SEARCH("PTT", A1425))</f>
        <v>0</v>
      </c>
      <c r="F1425" t="b">
        <f>ISNUMBER(SEARCH("Shell", A1425))</f>
        <v>0</v>
      </c>
      <c r="G1425" t="b">
        <f>ISNUMBER(SEARCH("Esso", A1425))</f>
        <v>0</v>
      </c>
      <c r="H1425" t="b">
        <f>ISNUMBER(SEARCH("Caltex", A1425))</f>
        <v>0</v>
      </c>
    </row>
    <row r="1426" spans="1:8" x14ac:dyDescent="0.25">
      <c r="A1426" t="s">
        <v>3376</v>
      </c>
      <c r="B1426">
        <v>8.4505642000000005</v>
      </c>
      <c r="C1426">
        <v>99.959880900000002</v>
      </c>
      <c r="D1426" t="b">
        <f>ISNUMBER(SEARCH("PT",A1426))</f>
        <v>0</v>
      </c>
      <c r="E1426" t="b">
        <f>ISNUMBER(SEARCH("PTT", A1426))</f>
        <v>0</v>
      </c>
      <c r="F1426" t="b">
        <f>ISNUMBER(SEARCH("Shell", A1426))</f>
        <v>0</v>
      </c>
      <c r="G1426" t="b">
        <f>ISNUMBER(SEARCH("Esso", A1426))</f>
        <v>0</v>
      </c>
      <c r="H1426" t="b">
        <f>ISNUMBER(SEARCH("Caltex", A1426))</f>
        <v>0</v>
      </c>
    </row>
    <row r="1427" spans="1:8" x14ac:dyDescent="0.25">
      <c r="A1427" t="s">
        <v>3376</v>
      </c>
      <c r="B1427">
        <v>6.7378457000000003</v>
      </c>
      <c r="C1427">
        <v>100.7032974</v>
      </c>
      <c r="D1427" t="b">
        <f>ISNUMBER(SEARCH("PT",A1427))</f>
        <v>0</v>
      </c>
      <c r="E1427" t="b">
        <f>ISNUMBER(SEARCH("PTT", A1427))</f>
        <v>0</v>
      </c>
      <c r="F1427" t="b">
        <f>ISNUMBER(SEARCH("Shell", A1427))</f>
        <v>0</v>
      </c>
      <c r="G1427" t="b">
        <f>ISNUMBER(SEARCH("Esso", A1427))</f>
        <v>0</v>
      </c>
      <c r="H1427" t="b">
        <f>ISNUMBER(SEARCH("Caltex", A1427))</f>
        <v>0</v>
      </c>
    </row>
    <row r="1428" spans="1:8" x14ac:dyDescent="0.25">
      <c r="A1428" t="s">
        <v>3376</v>
      </c>
      <c r="B1428">
        <v>6.7378457000000003</v>
      </c>
      <c r="C1428">
        <v>100.7032974</v>
      </c>
      <c r="D1428" t="b">
        <f>ISNUMBER(SEARCH("PT",A1428))</f>
        <v>0</v>
      </c>
      <c r="E1428" t="b">
        <f>ISNUMBER(SEARCH("PTT", A1428))</f>
        <v>0</v>
      </c>
      <c r="F1428" t="b">
        <f>ISNUMBER(SEARCH("Shell", A1428))</f>
        <v>0</v>
      </c>
      <c r="G1428" t="b">
        <f>ISNUMBER(SEARCH("Esso", A1428))</f>
        <v>0</v>
      </c>
      <c r="H1428" t="b">
        <f>ISNUMBER(SEARCH("Caltex", A1428))</f>
        <v>0</v>
      </c>
    </row>
    <row r="1429" spans="1:8" x14ac:dyDescent="0.25">
      <c r="A1429" t="s">
        <v>3376</v>
      </c>
      <c r="B1429">
        <v>13.452013600000001</v>
      </c>
      <c r="C1429">
        <v>100.0841882</v>
      </c>
      <c r="D1429" t="b">
        <f>ISNUMBER(SEARCH("PT",A1429))</f>
        <v>0</v>
      </c>
      <c r="E1429" t="b">
        <f>ISNUMBER(SEARCH("PTT", A1429))</f>
        <v>0</v>
      </c>
      <c r="F1429" t="b">
        <f>ISNUMBER(SEARCH("Shell", A1429))</f>
        <v>0</v>
      </c>
      <c r="G1429" t="b">
        <f>ISNUMBER(SEARCH("Esso", A1429))</f>
        <v>0</v>
      </c>
      <c r="H1429" t="b">
        <f>ISNUMBER(SEARCH("Caltex", A1429))</f>
        <v>0</v>
      </c>
    </row>
    <row r="1430" spans="1:8" x14ac:dyDescent="0.25">
      <c r="A1430" t="s">
        <v>3376</v>
      </c>
      <c r="B1430">
        <v>13.4540457</v>
      </c>
      <c r="C1430">
        <v>101.0243035</v>
      </c>
      <c r="D1430" t="b">
        <f>ISNUMBER(SEARCH("PT",A1430))</f>
        <v>0</v>
      </c>
      <c r="E1430" t="b">
        <f>ISNUMBER(SEARCH("PTT", A1430))</f>
        <v>0</v>
      </c>
      <c r="F1430" t="b">
        <f>ISNUMBER(SEARCH("Shell", A1430))</f>
        <v>0</v>
      </c>
      <c r="G1430" t="b">
        <f>ISNUMBER(SEARCH("Esso", A1430))</f>
        <v>0</v>
      </c>
      <c r="H1430" t="b">
        <f>ISNUMBER(SEARCH("Caltex", A1430))</f>
        <v>0</v>
      </c>
    </row>
    <row r="1431" spans="1:8" x14ac:dyDescent="0.25">
      <c r="A1431" t="s">
        <v>3376</v>
      </c>
      <c r="B1431">
        <v>13.2718732</v>
      </c>
      <c r="C1431">
        <v>100.93496879999999</v>
      </c>
      <c r="D1431" t="b">
        <f>ISNUMBER(SEARCH("PT",A1431))</f>
        <v>0</v>
      </c>
      <c r="E1431" t="b">
        <f>ISNUMBER(SEARCH("PTT", A1431))</f>
        <v>0</v>
      </c>
      <c r="F1431" t="b">
        <f>ISNUMBER(SEARCH("Shell", A1431))</f>
        <v>0</v>
      </c>
      <c r="G1431" t="b">
        <f>ISNUMBER(SEARCH("Esso", A1431))</f>
        <v>0</v>
      </c>
      <c r="H1431" t="b">
        <f>ISNUMBER(SEARCH("Caltex", A1431))</f>
        <v>0</v>
      </c>
    </row>
    <row r="1432" spans="1:8" x14ac:dyDescent="0.25">
      <c r="A1432" t="s">
        <v>3376</v>
      </c>
      <c r="B1432">
        <v>12.699854999999999</v>
      </c>
      <c r="C1432">
        <v>101.19030410000001</v>
      </c>
      <c r="D1432" t="b">
        <f>ISNUMBER(SEARCH("PT",A1432))</f>
        <v>0</v>
      </c>
      <c r="E1432" t="b">
        <f>ISNUMBER(SEARCH("PTT", A1432))</f>
        <v>0</v>
      </c>
      <c r="F1432" t="b">
        <f>ISNUMBER(SEARCH("Shell", A1432))</f>
        <v>0</v>
      </c>
      <c r="G1432" t="b">
        <f>ISNUMBER(SEARCH("Esso", A1432))</f>
        <v>0</v>
      </c>
      <c r="H1432" t="b">
        <f>ISNUMBER(SEARCH("Caltex", A1432))</f>
        <v>0</v>
      </c>
    </row>
    <row r="1433" spans="1:8" x14ac:dyDescent="0.25">
      <c r="A1433" t="s">
        <v>3376</v>
      </c>
      <c r="B1433">
        <v>12.804130000000001</v>
      </c>
      <c r="C1433">
        <v>101.63839</v>
      </c>
      <c r="D1433" t="b">
        <f>ISNUMBER(SEARCH("PT",A1433))</f>
        <v>0</v>
      </c>
      <c r="E1433" t="b">
        <f>ISNUMBER(SEARCH("PTT", A1433))</f>
        <v>0</v>
      </c>
      <c r="F1433" t="b">
        <f>ISNUMBER(SEARCH("Shell", A1433))</f>
        <v>0</v>
      </c>
      <c r="G1433" t="b">
        <f>ISNUMBER(SEARCH("Esso", A1433))</f>
        <v>0</v>
      </c>
      <c r="H1433" t="b">
        <f>ISNUMBER(SEARCH("Caltex", A1433))</f>
        <v>0</v>
      </c>
    </row>
    <row r="1434" spans="1:8" x14ac:dyDescent="0.25">
      <c r="A1434" t="s">
        <v>3376</v>
      </c>
      <c r="B1434">
        <v>8.3859372000000008</v>
      </c>
      <c r="C1434">
        <v>99.971273100000005</v>
      </c>
      <c r="D1434" t="b">
        <f>ISNUMBER(SEARCH("PT",A1434))</f>
        <v>0</v>
      </c>
      <c r="E1434" t="b">
        <f>ISNUMBER(SEARCH("PTT", A1434))</f>
        <v>0</v>
      </c>
      <c r="F1434" t="b">
        <f>ISNUMBER(SEARCH("Shell", A1434))</f>
        <v>0</v>
      </c>
      <c r="G1434" t="b">
        <f>ISNUMBER(SEARCH("Esso", A1434))</f>
        <v>0</v>
      </c>
      <c r="H1434" t="b">
        <f>ISNUMBER(SEARCH("Caltex", A1434))</f>
        <v>0</v>
      </c>
    </row>
    <row r="1435" spans="1:8" x14ac:dyDescent="0.25">
      <c r="A1435" t="s">
        <v>3376</v>
      </c>
      <c r="B1435">
        <v>8.6765080000000001</v>
      </c>
      <c r="C1435">
        <v>99.83081</v>
      </c>
      <c r="D1435" t="b">
        <f>ISNUMBER(SEARCH("PT",A1435))</f>
        <v>0</v>
      </c>
      <c r="E1435" t="b">
        <f>ISNUMBER(SEARCH("PTT", A1435))</f>
        <v>0</v>
      </c>
      <c r="F1435" t="b">
        <f>ISNUMBER(SEARCH("Shell", A1435))</f>
        <v>0</v>
      </c>
      <c r="G1435" t="b">
        <f>ISNUMBER(SEARCH("Esso", A1435))</f>
        <v>0</v>
      </c>
      <c r="H1435" t="b">
        <f>ISNUMBER(SEARCH("Caltex", A1435))</f>
        <v>0</v>
      </c>
    </row>
    <row r="1436" spans="1:8" x14ac:dyDescent="0.25">
      <c r="A1436" t="s">
        <v>3376</v>
      </c>
      <c r="B1436">
        <v>8.7803311999999991</v>
      </c>
      <c r="C1436">
        <v>99.891488600000002</v>
      </c>
      <c r="D1436" t="b">
        <f>ISNUMBER(SEARCH("PT",A1436))</f>
        <v>0</v>
      </c>
      <c r="E1436" t="b">
        <f>ISNUMBER(SEARCH("PTT", A1436))</f>
        <v>0</v>
      </c>
      <c r="F1436" t="b">
        <f>ISNUMBER(SEARCH("Shell", A1436))</f>
        <v>0</v>
      </c>
      <c r="G1436" t="b">
        <f>ISNUMBER(SEARCH("Esso", A1436))</f>
        <v>0</v>
      </c>
      <c r="H1436" t="b">
        <f>ISNUMBER(SEARCH("Caltex", A1436))</f>
        <v>0</v>
      </c>
    </row>
    <row r="1437" spans="1:8" x14ac:dyDescent="0.25">
      <c r="A1437" t="s">
        <v>3376</v>
      </c>
      <c r="B1437">
        <v>7.9858732000000003</v>
      </c>
      <c r="C1437">
        <v>99.134135299999997</v>
      </c>
      <c r="D1437" t="b">
        <f>ISNUMBER(SEARCH("PT",A1437))</f>
        <v>0</v>
      </c>
      <c r="E1437" t="b">
        <f>ISNUMBER(SEARCH("PTT", A1437))</f>
        <v>0</v>
      </c>
      <c r="F1437" t="b">
        <f>ISNUMBER(SEARCH("Shell", A1437))</f>
        <v>0</v>
      </c>
      <c r="G1437" t="b">
        <f>ISNUMBER(SEARCH("Esso", A1437))</f>
        <v>0</v>
      </c>
      <c r="H1437" t="b">
        <f>ISNUMBER(SEARCH("Caltex", A1437))</f>
        <v>0</v>
      </c>
    </row>
    <row r="1438" spans="1:8" x14ac:dyDescent="0.25">
      <c r="A1438" t="s">
        <v>3376</v>
      </c>
      <c r="B1438">
        <v>13.275942300000001</v>
      </c>
      <c r="C1438">
        <v>100.9356768</v>
      </c>
      <c r="D1438" t="b">
        <f>ISNUMBER(SEARCH("PT",A1438))</f>
        <v>0</v>
      </c>
      <c r="E1438" t="b">
        <f>ISNUMBER(SEARCH("PTT", A1438))</f>
        <v>0</v>
      </c>
      <c r="F1438" t="b">
        <f>ISNUMBER(SEARCH("Shell", A1438))</f>
        <v>0</v>
      </c>
      <c r="G1438" t="b">
        <f>ISNUMBER(SEARCH("Esso", A1438))</f>
        <v>0</v>
      </c>
      <c r="H1438" t="b">
        <f>ISNUMBER(SEARCH("Caltex", A1438))</f>
        <v>0</v>
      </c>
    </row>
    <row r="1439" spans="1:8" x14ac:dyDescent="0.25">
      <c r="A1439" t="s">
        <v>3376</v>
      </c>
      <c r="B1439">
        <v>7.0288309</v>
      </c>
      <c r="C1439">
        <v>100.4897352</v>
      </c>
      <c r="D1439" t="b">
        <f>ISNUMBER(SEARCH("PT",A1439))</f>
        <v>0</v>
      </c>
      <c r="E1439" t="b">
        <f>ISNUMBER(SEARCH("PTT", A1439))</f>
        <v>0</v>
      </c>
      <c r="F1439" t="b">
        <f>ISNUMBER(SEARCH("Shell", A1439))</f>
        <v>0</v>
      </c>
      <c r="G1439" t="b">
        <f>ISNUMBER(SEARCH("Esso", A1439))</f>
        <v>0</v>
      </c>
      <c r="H1439" t="b">
        <f>ISNUMBER(SEARCH("Caltex", A1439))</f>
        <v>0</v>
      </c>
    </row>
    <row r="1440" spans="1:8" x14ac:dyDescent="0.25">
      <c r="A1440" t="s">
        <v>3376</v>
      </c>
      <c r="B1440">
        <v>6.4214710000000004</v>
      </c>
      <c r="C1440">
        <v>101.835398</v>
      </c>
      <c r="D1440" t="b">
        <f>ISNUMBER(SEARCH("PT",A1440))</f>
        <v>0</v>
      </c>
      <c r="E1440" t="b">
        <f>ISNUMBER(SEARCH("PTT", A1440))</f>
        <v>0</v>
      </c>
      <c r="F1440" t="b">
        <f>ISNUMBER(SEARCH("Shell", A1440))</f>
        <v>0</v>
      </c>
      <c r="G1440" t="b">
        <f>ISNUMBER(SEARCH("Esso", A1440))</f>
        <v>0</v>
      </c>
      <c r="H1440" t="b">
        <f>ISNUMBER(SEARCH("Caltex", A1440))</f>
        <v>0</v>
      </c>
    </row>
    <row r="1441" spans="1:8" x14ac:dyDescent="0.25">
      <c r="A1441" t="s">
        <v>3376</v>
      </c>
      <c r="B1441">
        <v>13.356982500000001</v>
      </c>
      <c r="C1441">
        <v>99.938343500000002</v>
      </c>
      <c r="D1441" t="b">
        <f>ISNUMBER(SEARCH("PT",A1441))</f>
        <v>0</v>
      </c>
      <c r="E1441" t="b">
        <f>ISNUMBER(SEARCH("PTT", A1441))</f>
        <v>0</v>
      </c>
      <c r="F1441" t="b">
        <f>ISNUMBER(SEARCH("Shell", A1441))</f>
        <v>0</v>
      </c>
      <c r="G1441" t="b">
        <f>ISNUMBER(SEARCH("Esso", A1441))</f>
        <v>0</v>
      </c>
      <c r="H1441" t="b">
        <f>ISNUMBER(SEARCH("Caltex", A1441))</f>
        <v>0</v>
      </c>
    </row>
    <row r="1442" spans="1:8" x14ac:dyDescent="0.25">
      <c r="A1442" t="s">
        <v>3376</v>
      </c>
      <c r="B1442">
        <v>12.823722800000001</v>
      </c>
      <c r="C1442">
        <v>99.937337999999997</v>
      </c>
      <c r="D1442" t="b">
        <f>ISNUMBER(SEARCH("PT",A1442))</f>
        <v>0</v>
      </c>
      <c r="E1442" t="b">
        <f>ISNUMBER(SEARCH("PTT", A1442))</f>
        <v>0</v>
      </c>
      <c r="F1442" t="b">
        <f>ISNUMBER(SEARCH("Shell", A1442))</f>
        <v>0</v>
      </c>
      <c r="G1442" t="b">
        <f>ISNUMBER(SEARCH("Esso", A1442))</f>
        <v>0</v>
      </c>
      <c r="H1442" t="b">
        <f>ISNUMBER(SEARCH("Caltex", A1442))</f>
        <v>0</v>
      </c>
    </row>
    <row r="1443" spans="1:8" x14ac:dyDescent="0.25">
      <c r="A1443" t="s">
        <v>3376</v>
      </c>
      <c r="B1443">
        <v>12.2474478</v>
      </c>
      <c r="C1443">
        <v>102.5134539</v>
      </c>
      <c r="D1443" t="b">
        <f>ISNUMBER(SEARCH("PT",A1443))</f>
        <v>0</v>
      </c>
      <c r="E1443" t="b">
        <f>ISNUMBER(SEARCH("PTT", A1443))</f>
        <v>0</v>
      </c>
      <c r="F1443" t="b">
        <f>ISNUMBER(SEARCH("Shell", A1443))</f>
        <v>0</v>
      </c>
      <c r="G1443" t="b">
        <f>ISNUMBER(SEARCH("Esso", A1443))</f>
        <v>0</v>
      </c>
      <c r="H1443" t="b">
        <f>ISNUMBER(SEARCH("Caltex", A1443))</f>
        <v>0</v>
      </c>
    </row>
    <row r="1444" spans="1:8" x14ac:dyDescent="0.25">
      <c r="A1444" t="s">
        <v>3376</v>
      </c>
      <c r="B1444">
        <v>10.247332500000001</v>
      </c>
      <c r="C1444">
        <v>99.177024900000006</v>
      </c>
      <c r="D1444" t="b">
        <f>ISNUMBER(SEARCH("PT",A1444))</f>
        <v>0</v>
      </c>
      <c r="E1444" t="b">
        <f>ISNUMBER(SEARCH("PTT", A1444))</f>
        <v>0</v>
      </c>
      <c r="F1444" t="b">
        <f>ISNUMBER(SEARCH("Shell", A1444))</f>
        <v>0</v>
      </c>
      <c r="G1444" t="b">
        <f>ISNUMBER(SEARCH("Esso", A1444))</f>
        <v>0</v>
      </c>
      <c r="H1444" t="b">
        <f>ISNUMBER(SEARCH("Caltex", A1444))</f>
        <v>0</v>
      </c>
    </row>
    <row r="1445" spans="1:8" x14ac:dyDescent="0.25">
      <c r="A1445" t="s">
        <v>3376</v>
      </c>
      <c r="B1445">
        <v>12.3786138</v>
      </c>
      <c r="C1445">
        <v>102.3784835</v>
      </c>
      <c r="D1445" t="b">
        <f>ISNUMBER(SEARCH("PT",A1445))</f>
        <v>0</v>
      </c>
      <c r="E1445" t="b">
        <f>ISNUMBER(SEARCH("PTT", A1445))</f>
        <v>0</v>
      </c>
      <c r="F1445" t="b">
        <f>ISNUMBER(SEARCH("Shell", A1445))</f>
        <v>0</v>
      </c>
      <c r="G1445" t="b">
        <f>ISNUMBER(SEARCH("Esso", A1445))</f>
        <v>0</v>
      </c>
      <c r="H1445" t="b">
        <f>ISNUMBER(SEARCH("Caltex", A1445))</f>
        <v>0</v>
      </c>
    </row>
    <row r="1446" spans="1:8" x14ac:dyDescent="0.25">
      <c r="A1446" t="s">
        <v>3376</v>
      </c>
      <c r="B1446">
        <v>13.361999900000001</v>
      </c>
      <c r="C1446">
        <v>101.01553370000001</v>
      </c>
      <c r="D1446" t="b">
        <f>ISNUMBER(SEARCH("PT",A1446))</f>
        <v>0</v>
      </c>
      <c r="E1446" t="b">
        <f>ISNUMBER(SEARCH("PTT", A1446))</f>
        <v>0</v>
      </c>
      <c r="F1446" t="b">
        <f>ISNUMBER(SEARCH("Shell", A1446))</f>
        <v>0</v>
      </c>
      <c r="G1446" t="b">
        <f>ISNUMBER(SEARCH("Esso", A1446))</f>
        <v>0</v>
      </c>
      <c r="H1446" t="b">
        <f>ISNUMBER(SEARCH("Caltex", A1446))</f>
        <v>0</v>
      </c>
    </row>
    <row r="1447" spans="1:8" x14ac:dyDescent="0.25">
      <c r="A1447" t="s">
        <v>3376</v>
      </c>
      <c r="B1447">
        <v>11.810912500000001</v>
      </c>
      <c r="C1447">
        <v>99.786278100000004</v>
      </c>
      <c r="D1447" t="b">
        <f>ISNUMBER(SEARCH("PT",A1447))</f>
        <v>0</v>
      </c>
      <c r="E1447" t="b">
        <f>ISNUMBER(SEARCH("PTT", A1447))</f>
        <v>0</v>
      </c>
      <c r="F1447" t="b">
        <f>ISNUMBER(SEARCH("Shell", A1447))</f>
        <v>0</v>
      </c>
      <c r="G1447" t="b">
        <f>ISNUMBER(SEARCH("Esso", A1447))</f>
        <v>0</v>
      </c>
      <c r="H1447" t="b">
        <f>ISNUMBER(SEARCH("Caltex", A1447))</f>
        <v>0</v>
      </c>
    </row>
    <row r="1448" spans="1:8" x14ac:dyDescent="0.25">
      <c r="A1448" t="s">
        <v>3376</v>
      </c>
      <c r="B1448">
        <v>11.810912500000001</v>
      </c>
      <c r="C1448">
        <v>99.786278100000004</v>
      </c>
      <c r="D1448" t="b">
        <f>ISNUMBER(SEARCH("PT",A1448))</f>
        <v>0</v>
      </c>
      <c r="E1448" t="b">
        <f>ISNUMBER(SEARCH("PTT", A1448))</f>
        <v>0</v>
      </c>
      <c r="F1448" t="b">
        <f>ISNUMBER(SEARCH("Shell", A1448))</f>
        <v>0</v>
      </c>
      <c r="G1448" t="b">
        <f>ISNUMBER(SEARCH("Esso", A1448))</f>
        <v>0</v>
      </c>
      <c r="H1448" t="b">
        <f>ISNUMBER(SEARCH("Caltex", A1448))</f>
        <v>0</v>
      </c>
    </row>
    <row r="1449" spans="1:8" x14ac:dyDescent="0.25">
      <c r="A1449" t="s">
        <v>3376</v>
      </c>
      <c r="B1449">
        <v>16.5048718</v>
      </c>
      <c r="C1449">
        <v>104.6733641</v>
      </c>
      <c r="D1449" t="b">
        <f>ISNUMBER(SEARCH("PT",A1449))</f>
        <v>0</v>
      </c>
      <c r="E1449" t="b">
        <f>ISNUMBER(SEARCH("PTT", A1449))</f>
        <v>0</v>
      </c>
      <c r="F1449" t="b">
        <f>ISNUMBER(SEARCH("Shell", A1449))</f>
        <v>0</v>
      </c>
      <c r="G1449" t="b">
        <f>ISNUMBER(SEARCH("Esso", A1449))</f>
        <v>0</v>
      </c>
      <c r="H1449" t="b">
        <f>ISNUMBER(SEARCH("Caltex", A1449))</f>
        <v>0</v>
      </c>
    </row>
    <row r="1450" spans="1:8" x14ac:dyDescent="0.25">
      <c r="A1450" t="s">
        <v>3376</v>
      </c>
      <c r="B1450">
        <v>13.574394099999999</v>
      </c>
      <c r="C1450">
        <v>100.60437039999999</v>
      </c>
      <c r="D1450" t="b">
        <f>ISNUMBER(SEARCH("PT",A1450))</f>
        <v>0</v>
      </c>
      <c r="E1450" t="b">
        <f>ISNUMBER(SEARCH("PTT", A1450))</f>
        <v>0</v>
      </c>
      <c r="F1450" t="b">
        <f>ISNUMBER(SEARCH("Shell", A1450))</f>
        <v>0</v>
      </c>
      <c r="G1450" t="b">
        <f>ISNUMBER(SEARCH("Esso", A1450))</f>
        <v>0</v>
      </c>
      <c r="H1450" t="b">
        <f>ISNUMBER(SEARCH("Caltex", A1450))</f>
        <v>0</v>
      </c>
    </row>
    <row r="1451" spans="1:8" x14ac:dyDescent="0.25">
      <c r="A1451" t="s">
        <v>3376</v>
      </c>
      <c r="B1451">
        <v>14.607249700000001</v>
      </c>
      <c r="C1451">
        <v>103.12849780000001</v>
      </c>
      <c r="D1451" t="b">
        <f>ISNUMBER(SEARCH("PT",A1451))</f>
        <v>0</v>
      </c>
      <c r="E1451" t="b">
        <f>ISNUMBER(SEARCH("PTT", A1451))</f>
        <v>0</v>
      </c>
      <c r="F1451" t="b">
        <f>ISNUMBER(SEARCH("Shell", A1451))</f>
        <v>0</v>
      </c>
      <c r="G1451" t="b">
        <f>ISNUMBER(SEARCH("Esso", A1451))</f>
        <v>0</v>
      </c>
      <c r="H1451" t="b">
        <f>ISNUMBER(SEARCH("Caltex", A1451))</f>
        <v>0</v>
      </c>
    </row>
    <row r="1452" spans="1:8" x14ac:dyDescent="0.25">
      <c r="A1452" t="s">
        <v>3376</v>
      </c>
      <c r="B1452">
        <v>17.412650500000002</v>
      </c>
      <c r="C1452">
        <v>104.7764937</v>
      </c>
      <c r="D1452" t="b">
        <f>ISNUMBER(SEARCH("PT",A1452))</f>
        <v>0</v>
      </c>
      <c r="E1452" t="b">
        <f>ISNUMBER(SEARCH("PTT", A1452))</f>
        <v>0</v>
      </c>
      <c r="F1452" t="b">
        <f>ISNUMBER(SEARCH("Shell", A1452))</f>
        <v>0</v>
      </c>
      <c r="G1452" t="b">
        <f>ISNUMBER(SEARCH("Esso", A1452))</f>
        <v>0</v>
      </c>
      <c r="H1452" t="b">
        <f>ISNUMBER(SEARCH("Caltex", A1452))</f>
        <v>0</v>
      </c>
    </row>
    <row r="1453" spans="1:8" x14ac:dyDescent="0.25">
      <c r="A1453" t="s">
        <v>3376</v>
      </c>
      <c r="B1453">
        <v>16.584933299999999</v>
      </c>
      <c r="C1453">
        <v>104.7204</v>
      </c>
      <c r="D1453" t="b">
        <f>ISNUMBER(SEARCH("PT",A1453))</f>
        <v>0</v>
      </c>
      <c r="E1453" t="b">
        <f>ISNUMBER(SEARCH("PTT", A1453))</f>
        <v>0</v>
      </c>
      <c r="F1453" t="b">
        <f>ISNUMBER(SEARCH("Shell", A1453))</f>
        <v>0</v>
      </c>
      <c r="G1453" t="b">
        <f>ISNUMBER(SEARCH("Esso", A1453))</f>
        <v>0</v>
      </c>
      <c r="H1453" t="b">
        <f>ISNUMBER(SEARCH("Caltex", A1453))</f>
        <v>0</v>
      </c>
    </row>
    <row r="1454" spans="1:8" x14ac:dyDescent="0.25">
      <c r="A1454" t="s">
        <v>3376</v>
      </c>
      <c r="B1454">
        <v>12.8844668</v>
      </c>
      <c r="C1454">
        <v>99.913110599999996</v>
      </c>
      <c r="D1454" t="b">
        <f>ISNUMBER(SEARCH("PT",A1454))</f>
        <v>0</v>
      </c>
      <c r="E1454" t="b">
        <f>ISNUMBER(SEARCH("PTT", A1454))</f>
        <v>0</v>
      </c>
      <c r="F1454" t="b">
        <f>ISNUMBER(SEARCH("Shell", A1454))</f>
        <v>0</v>
      </c>
      <c r="G1454" t="b">
        <f>ISNUMBER(SEARCH("Esso", A1454))</f>
        <v>0</v>
      </c>
      <c r="H1454" t="b">
        <f>ISNUMBER(SEARCH("Caltex", A1454))</f>
        <v>0</v>
      </c>
    </row>
    <row r="1455" spans="1:8" x14ac:dyDescent="0.25">
      <c r="A1455" t="s">
        <v>3376</v>
      </c>
      <c r="B1455">
        <v>12.9874752</v>
      </c>
      <c r="C1455">
        <v>100.94543400000001</v>
      </c>
      <c r="D1455" t="b">
        <f>ISNUMBER(SEARCH("PT",A1455))</f>
        <v>0</v>
      </c>
      <c r="E1455" t="b">
        <f>ISNUMBER(SEARCH("PTT", A1455))</f>
        <v>0</v>
      </c>
      <c r="F1455" t="b">
        <f>ISNUMBER(SEARCH("Shell", A1455))</f>
        <v>0</v>
      </c>
      <c r="G1455" t="b">
        <f>ISNUMBER(SEARCH("Esso", A1455))</f>
        <v>0</v>
      </c>
      <c r="H1455" t="b">
        <f>ISNUMBER(SEARCH("Caltex", A1455))</f>
        <v>0</v>
      </c>
    </row>
    <row r="1456" spans="1:8" x14ac:dyDescent="0.25">
      <c r="A1456" t="s">
        <v>3376</v>
      </c>
      <c r="B1456">
        <v>12.464786800000001</v>
      </c>
      <c r="C1456">
        <v>102.21265990000001</v>
      </c>
      <c r="D1456" t="b">
        <f>ISNUMBER(SEARCH("PT",A1456))</f>
        <v>0</v>
      </c>
      <c r="E1456" t="b">
        <f>ISNUMBER(SEARCH("PTT", A1456))</f>
        <v>0</v>
      </c>
      <c r="F1456" t="b">
        <f>ISNUMBER(SEARCH("Shell", A1456))</f>
        <v>0</v>
      </c>
      <c r="G1456" t="b">
        <f>ISNUMBER(SEARCH("Esso", A1456))</f>
        <v>0</v>
      </c>
      <c r="H1456" t="b">
        <f>ISNUMBER(SEARCH("Caltex", A1456))</f>
        <v>0</v>
      </c>
    </row>
    <row r="1457" spans="1:8" x14ac:dyDescent="0.25">
      <c r="A1457" t="s">
        <v>3376</v>
      </c>
      <c r="B1457">
        <v>9.1625581</v>
      </c>
      <c r="C1457">
        <v>99.361758699999996</v>
      </c>
      <c r="D1457" t="b">
        <f>ISNUMBER(SEARCH("PT",A1457))</f>
        <v>0</v>
      </c>
      <c r="E1457" t="b">
        <f>ISNUMBER(SEARCH("PTT", A1457))</f>
        <v>0</v>
      </c>
      <c r="F1457" t="b">
        <f>ISNUMBER(SEARCH("Shell", A1457))</f>
        <v>0</v>
      </c>
      <c r="G1457" t="b">
        <f>ISNUMBER(SEARCH("Esso", A1457))</f>
        <v>0</v>
      </c>
      <c r="H1457" t="b">
        <f>ISNUMBER(SEARCH("Caltex", A1457))</f>
        <v>0</v>
      </c>
    </row>
    <row r="1458" spans="1:8" x14ac:dyDescent="0.25">
      <c r="A1458" t="s">
        <v>3376</v>
      </c>
      <c r="B1458">
        <v>6.0357759</v>
      </c>
      <c r="C1458">
        <v>101.9811273</v>
      </c>
      <c r="D1458" t="b">
        <f>ISNUMBER(SEARCH("PT",A1458))</f>
        <v>0</v>
      </c>
      <c r="E1458" t="b">
        <f>ISNUMBER(SEARCH("PTT", A1458))</f>
        <v>0</v>
      </c>
      <c r="F1458" t="b">
        <f>ISNUMBER(SEARCH("Shell", A1458))</f>
        <v>0</v>
      </c>
      <c r="G1458" t="b">
        <f>ISNUMBER(SEARCH("Esso", A1458))</f>
        <v>0</v>
      </c>
      <c r="H1458" t="b">
        <f>ISNUMBER(SEARCH("Caltex", A1458))</f>
        <v>0</v>
      </c>
    </row>
    <row r="1459" spans="1:8" x14ac:dyDescent="0.25">
      <c r="A1459" t="s">
        <v>3376</v>
      </c>
      <c r="B1459">
        <v>12.8180874</v>
      </c>
      <c r="C1459">
        <v>99.940717899999996</v>
      </c>
      <c r="D1459" t="b">
        <f>ISNUMBER(SEARCH("PT",A1459))</f>
        <v>0</v>
      </c>
      <c r="E1459" t="b">
        <f>ISNUMBER(SEARCH("PTT", A1459))</f>
        <v>0</v>
      </c>
      <c r="F1459" t="b">
        <f>ISNUMBER(SEARCH("Shell", A1459))</f>
        <v>0</v>
      </c>
      <c r="G1459" t="b">
        <f>ISNUMBER(SEARCH("Esso", A1459))</f>
        <v>0</v>
      </c>
      <c r="H1459" t="b">
        <f>ISNUMBER(SEARCH("Caltex", A1459))</f>
        <v>0</v>
      </c>
    </row>
    <row r="1460" spans="1:8" x14ac:dyDescent="0.25">
      <c r="A1460" t="s">
        <v>3376</v>
      </c>
      <c r="B1460">
        <v>13.101057600000001</v>
      </c>
      <c r="C1460">
        <v>100.9043873</v>
      </c>
      <c r="D1460" t="b">
        <f>ISNUMBER(SEARCH("PT",A1460))</f>
        <v>0</v>
      </c>
      <c r="E1460" t="b">
        <f>ISNUMBER(SEARCH("PTT", A1460))</f>
        <v>0</v>
      </c>
      <c r="F1460" t="b">
        <f>ISNUMBER(SEARCH("Shell", A1460))</f>
        <v>0</v>
      </c>
      <c r="G1460" t="b">
        <f>ISNUMBER(SEARCH("Esso", A1460))</f>
        <v>0</v>
      </c>
      <c r="H1460" t="b">
        <f>ISNUMBER(SEARCH("Caltex", A1460))</f>
        <v>0</v>
      </c>
    </row>
    <row r="1461" spans="1:8" x14ac:dyDescent="0.25">
      <c r="A1461" t="s">
        <v>3376</v>
      </c>
      <c r="B1461">
        <v>9.4199138999999992</v>
      </c>
      <c r="C1461">
        <v>99.962273300000007</v>
      </c>
      <c r="D1461" t="b">
        <f>ISNUMBER(SEARCH("PT",A1461))</f>
        <v>0</v>
      </c>
      <c r="E1461" t="b">
        <f>ISNUMBER(SEARCH("PTT", A1461))</f>
        <v>0</v>
      </c>
      <c r="F1461" t="b">
        <f>ISNUMBER(SEARCH("Shell", A1461))</f>
        <v>0</v>
      </c>
      <c r="G1461" t="b">
        <f>ISNUMBER(SEARCH("Esso", A1461))</f>
        <v>0</v>
      </c>
      <c r="H1461" t="b">
        <f>ISNUMBER(SEARCH("Caltex", A1461))</f>
        <v>0</v>
      </c>
    </row>
    <row r="1462" spans="1:8" x14ac:dyDescent="0.25">
      <c r="A1462" t="s">
        <v>3376</v>
      </c>
      <c r="B1462">
        <v>9.5356199999999998</v>
      </c>
      <c r="C1462">
        <v>99.936019999999999</v>
      </c>
      <c r="D1462" t="b">
        <f>ISNUMBER(SEARCH("PT",A1462))</f>
        <v>0</v>
      </c>
      <c r="E1462" t="b">
        <f>ISNUMBER(SEARCH("PTT", A1462))</f>
        <v>0</v>
      </c>
      <c r="F1462" t="b">
        <f>ISNUMBER(SEARCH("Shell", A1462))</f>
        <v>0</v>
      </c>
      <c r="G1462" t="b">
        <f>ISNUMBER(SEARCH("Esso", A1462))</f>
        <v>0</v>
      </c>
      <c r="H1462" t="b">
        <f>ISNUMBER(SEARCH("Caltex", A1462))</f>
        <v>0</v>
      </c>
    </row>
    <row r="1463" spans="1:8" x14ac:dyDescent="0.25">
      <c r="A1463" t="s">
        <v>3376</v>
      </c>
      <c r="B1463">
        <v>7.0223000000000004</v>
      </c>
      <c r="C1463">
        <v>100.43767</v>
      </c>
      <c r="D1463" t="b">
        <f>ISNUMBER(SEARCH("PT",A1463))</f>
        <v>0</v>
      </c>
      <c r="E1463" t="b">
        <f>ISNUMBER(SEARCH("PTT", A1463))</f>
        <v>0</v>
      </c>
      <c r="F1463" t="b">
        <f>ISNUMBER(SEARCH("Shell", A1463))</f>
        <v>0</v>
      </c>
      <c r="G1463" t="b">
        <f>ISNUMBER(SEARCH("Esso", A1463))</f>
        <v>0</v>
      </c>
      <c r="H1463" t="b">
        <f>ISNUMBER(SEARCH("Caltex", A1463))</f>
        <v>0</v>
      </c>
    </row>
    <row r="1464" spans="1:8" x14ac:dyDescent="0.25">
      <c r="A1464" t="s">
        <v>3376</v>
      </c>
      <c r="B1464">
        <v>8.9940829999999998</v>
      </c>
      <c r="C1464">
        <v>99.889409999999998</v>
      </c>
      <c r="D1464" t="b">
        <f>ISNUMBER(SEARCH("PT",A1464))</f>
        <v>0</v>
      </c>
      <c r="E1464" t="b">
        <f>ISNUMBER(SEARCH("PTT", A1464))</f>
        <v>0</v>
      </c>
      <c r="F1464" t="b">
        <f>ISNUMBER(SEARCH("Shell", A1464))</f>
        <v>0</v>
      </c>
      <c r="G1464" t="b">
        <f>ISNUMBER(SEARCH("Esso", A1464))</f>
        <v>0</v>
      </c>
      <c r="H1464" t="b">
        <f>ISNUMBER(SEARCH("Caltex", A1464))</f>
        <v>0</v>
      </c>
    </row>
    <row r="1465" spans="1:8" x14ac:dyDescent="0.25">
      <c r="A1465" t="s">
        <v>3376</v>
      </c>
      <c r="B1465">
        <v>7.7658500000000004</v>
      </c>
      <c r="C1465">
        <v>99.224400000000003</v>
      </c>
      <c r="D1465" t="b">
        <f>ISNUMBER(SEARCH("PT",A1465))</f>
        <v>0</v>
      </c>
      <c r="E1465" t="b">
        <f>ISNUMBER(SEARCH("PTT", A1465))</f>
        <v>0</v>
      </c>
      <c r="F1465" t="b">
        <f>ISNUMBER(SEARCH("Shell", A1465))</f>
        <v>0</v>
      </c>
      <c r="G1465" t="b">
        <f>ISNUMBER(SEARCH("Esso", A1465))</f>
        <v>0</v>
      </c>
      <c r="H1465" t="b">
        <f>ISNUMBER(SEARCH("Caltex", A1465))</f>
        <v>0</v>
      </c>
    </row>
    <row r="1466" spans="1:8" x14ac:dyDescent="0.25">
      <c r="A1466" t="s">
        <v>3376</v>
      </c>
      <c r="B1466">
        <v>11.9121861</v>
      </c>
      <c r="C1466">
        <v>99.758703600000004</v>
      </c>
      <c r="D1466" t="b">
        <f>ISNUMBER(SEARCH("PT",A1466))</f>
        <v>0</v>
      </c>
      <c r="E1466" t="b">
        <f>ISNUMBER(SEARCH("PTT", A1466))</f>
        <v>0</v>
      </c>
      <c r="F1466" t="b">
        <f>ISNUMBER(SEARCH("Shell", A1466))</f>
        <v>0</v>
      </c>
      <c r="G1466" t="b">
        <f>ISNUMBER(SEARCH("Esso", A1466))</f>
        <v>0</v>
      </c>
      <c r="H1466" t="b">
        <f>ISNUMBER(SEARCH("Caltex", A1466))</f>
        <v>0</v>
      </c>
    </row>
    <row r="1467" spans="1:8" x14ac:dyDescent="0.25">
      <c r="A1467" t="s">
        <v>3376</v>
      </c>
      <c r="B1467">
        <v>11.9121861</v>
      </c>
      <c r="C1467">
        <v>99.758703600000004</v>
      </c>
      <c r="D1467" t="b">
        <f>ISNUMBER(SEARCH("PT",A1467))</f>
        <v>0</v>
      </c>
      <c r="E1467" t="b">
        <f>ISNUMBER(SEARCH("PTT", A1467))</f>
        <v>0</v>
      </c>
      <c r="F1467" t="b">
        <f>ISNUMBER(SEARCH("Shell", A1467))</f>
        <v>0</v>
      </c>
      <c r="G1467" t="b">
        <f>ISNUMBER(SEARCH("Esso", A1467))</f>
        <v>0</v>
      </c>
      <c r="H1467" t="b">
        <f>ISNUMBER(SEARCH("Caltex", A1467))</f>
        <v>0</v>
      </c>
    </row>
    <row r="1468" spans="1:8" x14ac:dyDescent="0.25">
      <c r="A1468" t="s">
        <v>3376</v>
      </c>
      <c r="B1468">
        <v>13.008229999999999</v>
      </c>
      <c r="C1468">
        <v>100.05759</v>
      </c>
      <c r="D1468" t="b">
        <f>ISNUMBER(SEARCH("PT",A1468))</f>
        <v>0</v>
      </c>
      <c r="E1468" t="b">
        <f>ISNUMBER(SEARCH("PTT", A1468))</f>
        <v>0</v>
      </c>
      <c r="F1468" t="b">
        <f>ISNUMBER(SEARCH("Shell", A1468))</f>
        <v>0</v>
      </c>
      <c r="G1468" t="b">
        <f>ISNUMBER(SEARCH("Esso", A1468))</f>
        <v>0</v>
      </c>
      <c r="H1468" t="b">
        <f>ISNUMBER(SEARCH("Caltex", A1468))</f>
        <v>0</v>
      </c>
    </row>
    <row r="1469" spans="1:8" x14ac:dyDescent="0.25">
      <c r="A1469" t="s">
        <v>3376</v>
      </c>
      <c r="B1469">
        <v>17.956277</v>
      </c>
      <c r="C1469">
        <v>102.580701</v>
      </c>
      <c r="D1469" t="b">
        <f>ISNUMBER(SEARCH("PT",A1469))</f>
        <v>0</v>
      </c>
      <c r="E1469" t="b">
        <f>ISNUMBER(SEARCH("PTT", A1469))</f>
        <v>0</v>
      </c>
      <c r="F1469" t="b">
        <f>ISNUMBER(SEARCH("Shell", A1469))</f>
        <v>0</v>
      </c>
      <c r="G1469" t="b">
        <f>ISNUMBER(SEARCH("Esso", A1469))</f>
        <v>0</v>
      </c>
      <c r="H1469" t="b">
        <f>ISNUMBER(SEARCH("Caltex", A1469))</f>
        <v>0</v>
      </c>
    </row>
    <row r="1470" spans="1:8" x14ac:dyDescent="0.25">
      <c r="A1470" t="s">
        <v>3376</v>
      </c>
      <c r="B1470">
        <v>12.690944500000001</v>
      </c>
      <c r="C1470">
        <v>101.2734403</v>
      </c>
      <c r="D1470" t="b">
        <f>ISNUMBER(SEARCH("PT",A1470))</f>
        <v>0</v>
      </c>
      <c r="E1470" t="b">
        <f>ISNUMBER(SEARCH("PTT", A1470))</f>
        <v>0</v>
      </c>
      <c r="F1470" t="b">
        <f>ISNUMBER(SEARCH("Shell", A1470))</f>
        <v>0</v>
      </c>
      <c r="G1470" t="b">
        <f>ISNUMBER(SEARCH("Esso", A1470))</f>
        <v>0</v>
      </c>
      <c r="H1470" t="b">
        <f>ISNUMBER(SEARCH("Caltex", A1470))</f>
        <v>0</v>
      </c>
    </row>
    <row r="1471" spans="1:8" x14ac:dyDescent="0.25">
      <c r="A1471" t="s">
        <v>3376</v>
      </c>
      <c r="B1471">
        <v>12.682624499999999</v>
      </c>
      <c r="C1471">
        <v>101.252758</v>
      </c>
      <c r="D1471" t="b">
        <f>ISNUMBER(SEARCH("PT",A1471))</f>
        <v>0</v>
      </c>
      <c r="E1471" t="b">
        <f>ISNUMBER(SEARCH("PTT", A1471))</f>
        <v>0</v>
      </c>
      <c r="F1471" t="b">
        <f>ISNUMBER(SEARCH("Shell", A1471))</f>
        <v>0</v>
      </c>
      <c r="G1471" t="b">
        <f>ISNUMBER(SEARCH("Esso", A1471))</f>
        <v>0</v>
      </c>
      <c r="H1471" t="b">
        <f>ISNUMBER(SEARCH("Caltex", A1471))</f>
        <v>0</v>
      </c>
    </row>
    <row r="1472" spans="1:8" x14ac:dyDescent="0.25">
      <c r="A1472" t="s">
        <v>3376</v>
      </c>
      <c r="B1472">
        <v>6.6734</v>
      </c>
      <c r="C1472">
        <v>101.61054</v>
      </c>
      <c r="D1472" t="b">
        <f>ISNUMBER(SEARCH("PT",A1472))</f>
        <v>0</v>
      </c>
      <c r="E1472" t="b">
        <f>ISNUMBER(SEARCH("PTT", A1472))</f>
        <v>0</v>
      </c>
      <c r="F1472" t="b">
        <f>ISNUMBER(SEARCH("Shell", A1472))</f>
        <v>0</v>
      </c>
      <c r="G1472" t="b">
        <f>ISNUMBER(SEARCH("Esso", A1472))</f>
        <v>0</v>
      </c>
      <c r="H1472" t="b">
        <f>ISNUMBER(SEARCH("Caltex", A1472))</f>
        <v>0</v>
      </c>
    </row>
    <row r="1473" spans="1:8" x14ac:dyDescent="0.25">
      <c r="A1473" t="s">
        <v>3376</v>
      </c>
      <c r="B1473">
        <v>17.763059999999999</v>
      </c>
      <c r="C1473">
        <v>102.76976999999999</v>
      </c>
      <c r="D1473" t="b">
        <f>ISNUMBER(SEARCH("PT",A1473))</f>
        <v>0</v>
      </c>
      <c r="E1473" t="b">
        <f>ISNUMBER(SEARCH("PTT", A1473))</f>
        <v>0</v>
      </c>
      <c r="F1473" t="b">
        <f>ISNUMBER(SEARCH("Shell", A1473))</f>
        <v>0</v>
      </c>
      <c r="G1473" t="b">
        <f>ISNUMBER(SEARCH("Esso", A1473))</f>
        <v>0</v>
      </c>
      <c r="H1473" t="b">
        <f>ISNUMBER(SEARCH("Caltex", A1473))</f>
        <v>0</v>
      </c>
    </row>
    <row r="1474" spans="1:8" x14ac:dyDescent="0.25">
      <c r="A1474" t="s">
        <v>3376</v>
      </c>
      <c r="B1474">
        <v>6.6939016000000002</v>
      </c>
      <c r="C1474">
        <v>100.0679808</v>
      </c>
      <c r="D1474" t="b">
        <f>ISNUMBER(SEARCH("PT",A1474))</f>
        <v>0</v>
      </c>
      <c r="E1474" t="b">
        <f>ISNUMBER(SEARCH("PTT", A1474))</f>
        <v>0</v>
      </c>
      <c r="F1474" t="b">
        <f>ISNUMBER(SEARCH("Shell", A1474))</f>
        <v>0</v>
      </c>
      <c r="G1474" t="b">
        <f>ISNUMBER(SEARCH("Esso", A1474))</f>
        <v>0</v>
      </c>
      <c r="H1474" t="b">
        <f>ISNUMBER(SEARCH("Caltex", A1474))</f>
        <v>0</v>
      </c>
    </row>
    <row r="1475" spans="1:8" x14ac:dyDescent="0.25">
      <c r="A1475" t="s">
        <v>3376</v>
      </c>
      <c r="B1475">
        <v>12.898974000000001</v>
      </c>
      <c r="C1475">
        <v>100.02395490000001</v>
      </c>
      <c r="D1475" t="b">
        <f>ISNUMBER(SEARCH("PT",A1475))</f>
        <v>0</v>
      </c>
      <c r="E1475" t="b">
        <f>ISNUMBER(SEARCH("PTT", A1475))</f>
        <v>0</v>
      </c>
      <c r="F1475" t="b">
        <f>ISNUMBER(SEARCH("Shell", A1475))</f>
        <v>0</v>
      </c>
      <c r="G1475" t="b">
        <f>ISNUMBER(SEARCH("Esso", A1475))</f>
        <v>0</v>
      </c>
      <c r="H1475" t="b">
        <f>ISNUMBER(SEARCH("Caltex", A1475))</f>
        <v>0</v>
      </c>
    </row>
    <row r="1476" spans="1:8" x14ac:dyDescent="0.25">
      <c r="A1476" t="s">
        <v>3376</v>
      </c>
      <c r="B1476">
        <v>6.8870934999999998</v>
      </c>
      <c r="C1476">
        <v>99.797548800000001</v>
      </c>
      <c r="D1476" t="b">
        <f>ISNUMBER(SEARCH("PT",A1476))</f>
        <v>0</v>
      </c>
      <c r="E1476" t="b">
        <f>ISNUMBER(SEARCH("PTT", A1476))</f>
        <v>0</v>
      </c>
      <c r="F1476" t="b">
        <f>ISNUMBER(SEARCH("Shell", A1476))</f>
        <v>0</v>
      </c>
      <c r="G1476" t="b">
        <f>ISNUMBER(SEARCH("Esso", A1476))</f>
        <v>0</v>
      </c>
      <c r="H1476" t="b">
        <f>ISNUMBER(SEARCH("Caltex", A1476))</f>
        <v>0</v>
      </c>
    </row>
    <row r="1477" spans="1:8" x14ac:dyDescent="0.25">
      <c r="A1477" t="s">
        <v>3376</v>
      </c>
      <c r="B1477">
        <v>7.5577300000000003</v>
      </c>
      <c r="C1477">
        <v>99.445329999999998</v>
      </c>
      <c r="D1477" t="b">
        <f>ISNUMBER(SEARCH("PT",A1477))</f>
        <v>0</v>
      </c>
      <c r="E1477" t="b">
        <f>ISNUMBER(SEARCH("PTT", A1477))</f>
        <v>0</v>
      </c>
      <c r="F1477" t="b">
        <f>ISNUMBER(SEARCH("Shell", A1477))</f>
        <v>0</v>
      </c>
      <c r="G1477" t="b">
        <f>ISNUMBER(SEARCH("Esso", A1477))</f>
        <v>0</v>
      </c>
      <c r="H1477" t="b">
        <f>ISNUMBER(SEARCH("Caltex", A1477))</f>
        <v>0</v>
      </c>
    </row>
    <row r="1478" spans="1:8" x14ac:dyDescent="0.25">
      <c r="A1478" t="s">
        <v>3376</v>
      </c>
      <c r="B1478">
        <v>7.6064800000000004</v>
      </c>
      <c r="C1478">
        <v>99.576989999999995</v>
      </c>
      <c r="D1478" t="b">
        <f>ISNUMBER(SEARCH("PT",A1478))</f>
        <v>0</v>
      </c>
      <c r="E1478" t="b">
        <f>ISNUMBER(SEARCH("PTT", A1478))</f>
        <v>0</v>
      </c>
      <c r="F1478" t="b">
        <f>ISNUMBER(SEARCH("Shell", A1478))</f>
        <v>0</v>
      </c>
      <c r="G1478" t="b">
        <f>ISNUMBER(SEARCH("Esso", A1478))</f>
        <v>0</v>
      </c>
      <c r="H1478" t="b">
        <f>ISNUMBER(SEARCH("Caltex", A1478))</f>
        <v>0</v>
      </c>
    </row>
    <row r="1479" spans="1:8" x14ac:dyDescent="0.25">
      <c r="A1479" t="s">
        <v>3376</v>
      </c>
      <c r="B1479">
        <v>13.72561</v>
      </c>
      <c r="C1479">
        <v>102.45047</v>
      </c>
      <c r="D1479" t="b">
        <f>ISNUMBER(SEARCH("PT",A1479))</f>
        <v>0</v>
      </c>
      <c r="E1479" t="b">
        <f>ISNUMBER(SEARCH("PTT", A1479))</f>
        <v>0</v>
      </c>
      <c r="F1479" t="b">
        <f>ISNUMBER(SEARCH("Shell", A1479))</f>
        <v>0</v>
      </c>
      <c r="G1479" t="b">
        <f>ISNUMBER(SEARCH("Esso", A1479))</f>
        <v>0</v>
      </c>
      <c r="H1479" t="b">
        <f>ISNUMBER(SEARCH("Caltex", A1479))</f>
        <v>0</v>
      </c>
    </row>
    <row r="1480" spans="1:8" x14ac:dyDescent="0.25">
      <c r="A1480" t="s">
        <v>3376</v>
      </c>
      <c r="B1480">
        <v>6.7841177999999998</v>
      </c>
      <c r="C1480">
        <v>100.07836880000001</v>
      </c>
      <c r="D1480" t="b">
        <f>ISNUMBER(SEARCH("PT",A1480))</f>
        <v>0</v>
      </c>
      <c r="E1480" t="b">
        <f>ISNUMBER(SEARCH("PTT", A1480))</f>
        <v>0</v>
      </c>
      <c r="F1480" t="b">
        <f>ISNUMBER(SEARCH("Shell", A1480))</f>
        <v>0</v>
      </c>
      <c r="G1480" t="b">
        <f>ISNUMBER(SEARCH("Esso", A1480))</f>
        <v>0</v>
      </c>
      <c r="H1480" t="b">
        <f>ISNUMBER(SEARCH("Caltex", A1480))</f>
        <v>0</v>
      </c>
    </row>
    <row r="1481" spans="1:8" x14ac:dyDescent="0.25">
      <c r="A1481" t="s">
        <v>3376</v>
      </c>
      <c r="B1481">
        <v>7.9205771</v>
      </c>
      <c r="C1481">
        <v>99.253019699999996</v>
      </c>
      <c r="D1481" t="b">
        <f>ISNUMBER(SEARCH("PT",A1481))</f>
        <v>0</v>
      </c>
      <c r="E1481" t="b">
        <f>ISNUMBER(SEARCH("PTT", A1481))</f>
        <v>0</v>
      </c>
      <c r="F1481" t="b">
        <f>ISNUMBER(SEARCH("Shell", A1481))</f>
        <v>0</v>
      </c>
      <c r="G1481" t="b">
        <f>ISNUMBER(SEARCH("Esso", A1481))</f>
        <v>0</v>
      </c>
      <c r="H1481" t="b">
        <f>ISNUMBER(SEARCH("Caltex", A1481))</f>
        <v>0</v>
      </c>
    </row>
    <row r="1482" spans="1:8" x14ac:dyDescent="0.25">
      <c r="A1482" t="s">
        <v>3376</v>
      </c>
      <c r="B1482">
        <v>11.754949999999999</v>
      </c>
      <c r="C1482">
        <v>99.766069999999999</v>
      </c>
      <c r="D1482" t="b">
        <f>ISNUMBER(SEARCH("PT",A1482))</f>
        <v>0</v>
      </c>
      <c r="E1482" t="b">
        <f>ISNUMBER(SEARCH("PTT", A1482))</f>
        <v>0</v>
      </c>
      <c r="F1482" t="b">
        <f>ISNUMBER(SEARCH("Shell", A1482))</f>
        <v>0</v>
      </c>
      <c r="G1482" t="b">
        <f>ISNUMBER(SEARCH("Esso", A1482))</f>
        <v>0</v>
      </c>
      <c r="H1482" t="b">
        <f>ISNUMBER(SEARCH("Caltex", A1482))</f>
        <v>0</v>
      </c>
    </row>
    <row r="1483" spans="1:8" x14ac:dyDescent="0.25">
      <c r="A1483" t="s">
        <v>3376</v>
      </c>
      <c r="B1483">
        <v>11.754949999999999</v>
      </c>
      <c r="C1483">
        <v>99.766069999999999</v>
      </c>
      <c r="D1483" t="b">
        <f>ISNUMBER(SEARCH("PT",A1483))</f>
        <v>0</v>
      </c>
      <c r="E1483" t="b">
        <f>ISNUMBER(SEARCH("PTT", A1483))</f>
        <v>0</v>
      </c>
      <c r="F1483" t="b">
        <f>ISNUMBER(SEARCH("Shell", A1483))</f>
        <v>0</v>
      </c>
      <c r="G1483" t="b">
        <f>ISNUMBER(SEARCH("Esso", A1483))</f>
        <v>0</v>
      </c>
      <c r="H1483" t="b">
        <f>ISNUMBER(SEARCH("Caltex", A1483))</f>
        <v>0</v>
      </c>
    </row>
    <row r="1484" spans="1:8" x14ac:dyDescent="0.25">
      <c r="A1484" t="s">
        <v>3376</v>
      </c>
      <c r="B1484">
        <v>7.7805299999999997</v>
      </c>
      <c r="C1484">
        <v>99.214690000000004</v>
      </c>
      <c r="D1484" t="b">
        <f>ISNUMBER(SEARCH("PT",A1484))</f>
        <v>0</v>
      </c>
      <c r="E1484" t="b">
        <f>ISNUMBER(SEARCH("PTT", A1484))</f>
        <v>0</v>
      </c>
      <c r="F1484" t="b">
        <f>ISNUMBER(SEARCH("Shell", A1484))</f>
        <v>0</v>
      </c>
      <c r="G1484" t="b">
        <f>ISNUMBER(SEARCH("Esso", A1484))</f>
        <v>0</v>
      </c>
      <c r="H1484" t="b">
        <f>ISNUMBER(SEARCH("Caltex", A1484))</f>
        <v>0</v>
      </c>
    </row>
    <row r="1485" spans="1:8" x14ac:dyDescent="0.25">
      <c r="A1485" t="s">
        <v>3376</v>
      </c>
      <c r="B1485">
        <v>14.63261</v>
      </c>
      <c r="C1485">
        <v>103.41446000000001</v>
      </c>
      <c r="D1485" t="b">
        <f>ISNUMBER(SEARCH("PT",A1485))</f>
        <v>0</v>
      </c>
      <c r="E1485" t="b">
        <f>ISNUMBER(SEARCH("PTT", A1485))</f>
        <v>0</v>
      </c>
      <c r="F1485" t="b">
        <f>ISNUMBER(SEARCH("Shell", A1485))</f>
        <v>0</v>
      </c>
      <c r="G1485" t="b">
        <f>ISNUMBER(SEARCH("Esso", A1485))</f>
        <v>0</v>
      </c>
      <c r="H1485" t="b">
        <f>ISNUMBER(SEARCH("Caltex", A1485))</f>
        <v>0</v>
      </c>
    </row>
    <row r="1486" spans="1:8" x14ac:dyDescent="0.25">
      <c r="A1486" t="s">
        <v>3376</v>
      </c>
      <c r="B1486">
        <v>14.407389999999999</v>
      </c>
      <c r="C1486">
        <v>103.10529</v>
      </c>
      <c r="D1486" t="b">
        <f>ISNUMBER(SEARCH("PT",A1486))</f>
        <v>0</v>
      </c>
      <c r="E1486" t="b">
        <f>ISNUMBER(SEARCH("PTT", A1486))</f>
        <v>0</v>
      </c>
      <c r="F1486" t="b">
        <f>ISNUMBER(SEARCH("Shell", A1486))</f>
        <v>0</v>
      </c>
      <c r="G1486" t="b">
        <f>ISNUMBER(SEARCH("Esso", A1486))</f>
        <v>0</v>
      </c>
      <c r="H1486" t="b">
        <f>ISNUMBER(SEARCH("Caltex", A1486))</f>
        <v>0</v>
      </c>
    </row>
    <row r="1487" spans="1:8" x14ac:dyDescent="0.25">
      <c r="A1487" t="s">
        <v>3376</v>
      </c>
      <c r="B1487">
        <v>13.5784</v>
      </c>
      <c r="C1487">
        <v>100.30257</v>
      </c>
      <c r="D1487" t="b">
        <f>ISNUMBER(SEARCH("PT",A1487))</f>
        <v>0</v>
      </c>
      <c r="E1487" t="b">
        <f>ISNUMBER(SEARCH("PTT", A1487))</f>
        <v>0</v>
      </c>
      <c r="F1487" t="b">
        <f>ISNUMBER(SEARCH("Shell", A1487))</f>
        <v>0</v>
      </c>
      <c r="G1487" t="b">
        <f>ISNUMBER(SEARCH("Esso", A1487))</f>
        <v>0</v>
      </c>
      <c r="H1487" t="b">
        <f>ISNUMBER(SEARCH("Caltex", A1487))</f>
        <v>0</v>
      </c>
    </row>
    <row r="1488" spans="1:8" x14ac:dyDescent="0.25">
      <c r="A1488" t="s">
        <v>3376</v>
      </c>
      <c r="B1488">
        <v>6.8360700000000003</v>
      </c>
      <c r="C1488">
        <v>101.16995</v>
      </c>
      <c r="D1488" t="b">
        <f>ISNUMBER(SEARCH("PT",A1488))</f>
        <v>0</v>
      </c>
      <c r="E1488" t="b">
        <f>ISNUMBER(SEARCH("PTT", A1488))</f>
        <v>0</v>
      </c>
      <c r="F1488" t="b">
        <f>ISNUMBER(SEARCH("Shell", A1488))</f>
        <v>0</v>
      </c>
      <c r="G1488" t="b">
        <f>ISNUMBER(SEARCH("Esso", A1488))</f>
        <v>0</v>
      </c>
      <c r="H1488" t="b">
        <f>ISNUMBER(SEARCH("Caltex", A1488))</f>
        <v>0</v>
      </c>
    </row>
    <row r="1489" spans="1:8" x14ac:dyDescent="0.25">
      <c r="A1489" t="s">
        <v>3376</v>
      </c>
      <c r="B1489">
        <v>6.8160699999999999</v>
      </c>
      <c r="C1489">
        <v>100.70232</v>
      </c>
      <c r="D1489" t="b">
        <f>ISNUMBER(SEARCH("PT",A1489))</f>
        <v>0</v>
      </c>
      <c r="E1489" t="b">
        <f>ISNUMBER(SEARCH("PTT", A1489))</f>
        <v>0</v>
      </c>
      <c r="F1489" t="b">
        <f>ISNUMBER(SEARCH("Shell", A1489))</f>
        <v>0</v>
      </c>
      <c r="G1489" t="b">
        <f>ISNUMBER(SEARCH("Esso", A1489))</f>
        <v>0</v>
      </c>
      <c r="H1489" t="b">
        <f>ISNUMBER(SEARCH("Caltex", A1489))</f>
        <v>0</v>
      </c>
    </row>
    <row r="1490" spans="1:8" x14ac:dyDescent="0.25">
      <c r="A1490" t="s">
        <v>3376</v>
      </c>
      <c r="B1490">
        <v>18.2716183</v>
      </c>
      <c r="C1490">
        <v>103.99983159999999</v>
      </c>
      <c r="D1490" t="b">
        <f>ISNUMBER(SEARCH("PT",A1490))</f>
        <v>0</v>
      </c>
      <c r="E1490" t="b">
        <f>ISNUMBER(SEARCH("PTT", A1490))</f>
        <v>0</v>
      </c>
      <c r="F1490" t="b">
        <f>ISNUMBER(SEARCH("Shell", A1490))</f>
        <v>0</v>
      </c>
      <c r="G1490" t="b">
        <f>ISNUMBER(SEARCH("Esso", A1490))</f>
        <v>0</v>
      </c>
      <c r="H1490" t="b">
        <f>ISNUMBER(SEARCH("Caltex", A1490))</f>
        <v>0</v>
      </c>
    </row>
    <row r="1491" spans="1:8" x14ac:dyDescent="0.25">
      <c r="A1491" t="s">
        <v>3376</v>
      </c>
      <c r="B1491">
        <v>12.572804</v>
      </c>
      <c r="C1491">
        <v>101.9163319</v>
      </c>
      <c r="D1491" t="b">
        <f>ISNUMBER(SEARCH("PT",A1491))</f>
        <v>0</v>
      </c>
      <c r="E1491" t="b">
        <f>ISNUMBER(SEARCH("PTT", A1491))</f>
        <v>0</v>
      </c>
      <c r="F1491" t="b">
        <f>ISNUMBER(SEARCH("Shell", A1491))</f>
        <v>0</v>
      </c>
      <c r="G1491" t="b">
        <f>ISNUMBER(SEARCH("Esso", A1491))</f>
        <v>0</v>
      </c>
      <c r="H1491" t="b">
        <f>ISNUMBER(SEARCH("Caltex", A1491))</f>
        <v>0</v>
      </c>
    </row>
    <row r="1492" spans="1:8" x14ac:dyDescent="0.25">
      <c r="A1492" t="s">
        <v>3376</v>
      </c>
      <c r="B1492">
        <v>13.327305000000001</v>
      </c>
      <c r="C1492">
        <v>100.939387</v>
      </c>
      <c r="D1492" t="b">
        <f>ISNUMBER(SEARCH("PT",A1492))</f>
        <v>0</v>
      </c>
      <c r="E1492" t="b">
        <f>ISNUMBER(SEARCH("PTT", A1492))</f>
        <v>0</v>
      </c>
      <c r="F1492" t="b">
        <f>ISNUMBER(SEARCH("Shell", A1492))</f>
        <v>0</v>
      </c>
      <c r="G1492" t="b">
        <f>ISNUMBER(SEARCH("Esso", A1492))</f>
        <v>0</v>
      </c>
      <c r="H1492" t="b">
        <f>ISNUMBER(SEARCH("Caltex", A1492))</f>
        <v>0</v>
      </c>
    </row>
    <row r="1493" spans="1:8" x14ac:dyDescent="0.25">
      <c r="A1493" t="s">
        <v>3376</v>
      </c>
      <c r="B1493">
        <v>10.4336053</v>
      </c>
      <c r="C1493">
        <v>98.791306800000001</v>
      </c>
      <c r="D1493" t="b">
        <f>ISNUMBER(SEARCH("PT",A1493))</f>
        <v>0</v>
      </c>
      <c r="E1493" t="b">
        <f>ISNUMBER(SEARCH("PTT", A1493))</f>
        <v>0</v>
      </c>
      <c r="F1493" t="b">
        <f>ISNUMBER(SEARCH("Shell", A1493))</f>
        <v>0</v>
      </c>
      <c r="G1493" t="b">
        <f>ISNUMBER(SEARCH("Esso", A1493))</f>
        <v>0</v>
      </c>
      <c r="H1493" t="b">
        <f>ISNUMBER(SEARCH("Caltex", A1493))</f>
        <v>0</v>
      </c>
    </row>
    <row r="1494" spans="1:8" x14ac:dyDescent="0.25">
      <c r="A1494" t="s">
        <v>3376</v>
      </c>
      <c r="B1494">
        <v>7.4739642999999996</v>
      </c>
      <c r="C1494">
        <v>100.0737531</v>
      </c>
      <c r="D1494" t="b">
        <f>ISNUMBER(SEARCH("PT",A1494))</f>
        <v>0</v>
      </c>
      <c r="E1494" t="b">
        <f>ISNUMBER(SEARCH("PTT", A1494))</f>
        <v>0</v>
      </c>
      <c r="F1494" t="b">
        <f>ISNUMBER(SEARCH("Shell", A1494))</f>
        <v>0</v>
      </c>
      <c r="G1494" t="b">
        <f>ISNUMBER(SEARCH("Esso", A1494))</f>
        <v>0</v>
      </c>
      <c r="H1494" t="b">
        <f>ISNUMBER(SEARCH("Caltex", A1494))</f>
        <v>0</v>
      </c>
    </row>
    <row r="1495" spans="1:8" x14ac:dyDescent="0.25">
      <c r="A1495" t="s">
        <v>3376</v>
      </c>
      <c r="B1495">
        <v>9.9202130000000004</v>
      </c>
      <c r="C1495">
        <v>99.060332099999997</v>
      </c>
      <c r="D1495" t="b">
        <f>ISNUMBER(SEARCH("PT",A1495))</f>
        <v>0</v>
      </c>
      <c r="E1495" t="b">
        <f>ISNUMBER(SEARCH("PTT", A1495))</f>
        <v>0</v>
      </c>
      <c r="F1495" t="b">
        <f>ISNUMBER(SEARCH("Shell", A1495))</f>
        <v>0</v>
      </c>
      <c r="G1495" t="b">
        <f>ISNUMBER(SEARCH("Esso", A1495))</f>
        <v>0</v>
      </c>
      <c r="H1495" t="b">
        <f>ISNUMBER(SEARCH("Caltex", A1495))</f>
        <v>0</v>
      </c>
    </row>
    <row r="1496" spans="1:8" x14ac:dyDescent="0.25">
      <c r="A1496" t="s">
        <v>3376</v>
      </c>
      <c r="B1496">
        <v>11.264413899999999</v>
      </c>
      <c r="C1496">
        <v>99.439053599999994</v>
      </c>
      <c r="D1496" t="b">
        <f>ISNUMBER(SEARCH("PT",A1496))</f>
        <v>0</v>
      </c>
      <c r="E1496" t="b">
        <f>ISNUMBER(SEARCH("PTT", A1496))</f>
        <v>0</v>
      </c>
      <c r="F1496" t="b">
        <f>ISNUMBER(SEARCH("Shell", A1496))</f>
        <v>0</v>
      </c>
      <c r="G1496" t="b">
        <f>ISNUMBER(SEARCH("Esso", A1496))</f>
        <v>0</v>
      </c>
      <c r="H1496" t="b">
        <f>ISNUMBER(SEARCH("Caltex", A1496))</f>
        <v>0</v>
      </c>
    </row>
    <row r="1497" spans="1:8" x14ac:dyDescent="0.25">
      <c r="A1497" t="s">
        <v>3376</v>
      </c>
      <c r="B1497">
        <v>11.264413899999999</v>
      </c>
      <c r="C1497">
        <v>99.439053599999994</v>
      </c>
      <c r="D1497" t="b">
        <f>ISNUMBER(SEARCH("PT",A1497))</f>
        <v>0</v>
      </c>
      <c r="E1497" t="b">
        <f>ISNUMBER(SEARCH("PTT", A1497))</f>
        <v>0</v>
      </c>
      <c r="F1497" t="b">
        <f>ISNUMBER(SEARCH("Shell", A1497))</f>
        <v>0</v>
      </c>
      <c r="G1497" t="b">
        <f>ISNUMBER(SEARCH("Esso", A1497))</f>
        <v>0</v>
      </c>
      <c r="H1497" t="b">
        <f>ISNUMBER(SEARCH("Caltex", A1497))</f>
        <v>0</v>
      </c>
    </row>
    <row r="1498" spans="1:8" x14ac:dyDescent="0.25">
      <c r="A1498" t="s">
        <v>3376</v>
      </c>
      <c r="B1498">
        <v>13.4472735</v>
      </c>
      <c r="C1498">
        <v>100.9998399</v>
      </c>
      <c r="D1498" t="b">
        <f>ISNUMBER(SEARCH("PT",A1498))</f>
        <v>0</v>
      </c>
      <c r="E1498" t="b">
        <f>ISNUMBER(SEARCH("PTT", A1498))</f>
        <v>0</v>
      </c>
      <c r="F1498" t="b">
        <f>ISNUMBER(SEARCH("Shell", A1498))</f>
        <v>0</v>
      </c>
      <c r="G1498" t="b">
        <f>ISNUMBER(SEARCH("Esso", A1498))</f>
        <v>0</v>
      </c>
      <c r="H1498" t="b">
        <f>ISNUMBER(SEARCH("Caltex", A1498))</f>
        <v>0</v>
      </c>
    </row>
    <row r="1499" spans="1:8" x14ac:dyDescent="0.25">
      <c r="A1499" t="s">
        <v>3376</v>
      </c>
      <c r="B1499">
        <v>8.3308286999999996</v>
      </c>
      <c r="C1499">
        <v>98.428184400000006</v>
      </c>
      <c r="D1499" t="b">
        <f>ISNUMBER(SEARCH("PT",A1499))</f>
        <v>0</v>
      </c>
      <c r="E1499" t="b">
        <f>ISNUMBER(SEARCH("PTT", A1499))</f>
        <v>0</v>
      </c>
      <c r="F1499" t="b">
        <f>ISNUMBER(SEARCH("Shell", A1499))</f>
        <v>0</v>
      </c>
      <c r="G1499" t="b">
        <f>ISNUMBER(SEARCH("Esso", A1499))</f>
        <v>0</v>
      </c>
      <c r="H1499" t="b">
        <f>ISNUMBER(SEARCH("Caltex", A1499))</f>
        <v>0</v>
      </c>
    </row>
    <row r="1500" spans="1:8" x14ac:dyDescent="0.25">
      <c r="A1500" t="s">
        <v>3376</v>
      </c>
      <c r="B1500">
        <v>7.2607122999999998</v>
      </c>
      <c r="C1500">
        <v>100.1752254</v>
      </c>
      <c r="D1500" t="b">
        <f>ISNUMBER(SEARCH("PT",A1500))</f>
        <v>0</v>
      </c>
      <c r="E1500" t="b">
        <f>ISNUMBER(SEARCH("PTT", A1500))</f>
        <v>0</v>
      </c>
      <c r="F1500" t="b">
        <f>ISNUMBER(SEARCH("Shell", A1500))</f>
        <v>0</v>
      </c>
      <c r="G1500" t="b">
        <f>ISNUMBER(SEARCH("Esso", A1500))</f>
        <v>0</v>
      </c>
      <c r="H1500" t="b">
        <f>ISNUMBER(SEARCH("Caltex", A1500))</f>
        <v>0</v>
      </c>
    </row>
    <row r="1501" spans="1:8" x14ac:dyDescent="0.25">
      <c r="A1501" t="s">
        <v>3376</v>
      </c>
      <c r="B1501">
        <v>18.003889000000001</v>
      </c>
      <c r="C1501">
        <v>103.06520999999999</v>
      </c>
      <c r="D1501" t="b">
        <f>ISNUMBER(SEARCH("PT",A1501))</f>
        <v>0</v>
      </c>
      <c r="E1501" t="b">
        <f>ISNUMBER(SEARCH("PTT", A1501))</f>
        <v>0</v>
      </c>
      <c r="F1501" t="b">
        <f>ISNUMBER(SEARCH("Shell", A1501))</f>
        <v>0</v>
      </c>
      <c r="G1501" t="b">
        <f>ISNUMBER(SEARCH("Esso", A1501))</f>
        <v>0</v>
      </c>
      <c r="H1501" t="b">
        <f>ISNUMBER(SEARCH("Caltex", A1501))</f>
        <v>0</v>
      </c>
    </row>
    <row r="1502" spans="1:8" x14ac:dyDescent="0.25">
      <c r="A1502" t="s">
        <v>3376</v>
      </c>
      <c r="B1502">
        <v>9.9130406000000004</v>
      </c>
      <c r="C1502">
        <v>99.060820199999995</v>
      </c>
      <c r="D1502" t="b">
        <f>ISNUMBER(SEARCH("PT",A1502))</f>
        <v>0</v>
      </c>
      <c r="E1502" t="b">
        <f>ISNUMBER(SEARCH("PTT", A1502))</f>
        <v>0</v>
      </c>
      <c r="F1502" t="b">
        <f>ISNUMBER(SEARCH("Shell", A1502))</f>
        <v>0</v>
      </c>
      <c r="G1502" t="b">
        <f>ISNUMBER(SEARCH("Esso", A1502))</f>
        <v>0</v>
      </c>
      <c r="H1502" t="b">
        <f>ISNUMBER(SEARCH("Caltex", A1502))</f>
        <v>0</v>
      </c>
    </row>
    <row r="1503" spans="1:8" x14ac:dyDescent="0.25">
      <c r="A1503" t="s">
        <v>3376</v>
      </c>
      <c r="B1503">
        <v>13.196046900000001</v>
      </c>
      <c r="C1503">
        <v>100.93678300000001</v>
      </c>
      <c r="D1503" t="b">
        <f>ISNUMBER(SEARCH("PT",A1503))</f>
        <v>0</v>
      </c>
      <c r="E1503" t="b">
        <f>ISNUMBER(SEARCH("PTT", A1503))</f>
        <v>0</v>
      </c>
      <c r="F1503" t="b">
        <f>ISNUMBER(SEARCH("Shell", A1503))</f>
        <v>0</v>
      </c>
      <c r="G1503" t="b">
        <f>ISNUMBER(SEARCH("Esso", A1503))</f>
        <v>0</v>
      </c>
      <c r="H1503" t="b">
        <f>ISNUMBER(SEARCH("Caltex", A1503))</f>
        <v>0</v>
      </c>
    </row>
    <row r="1504" spans="1:8" x14ac:dyDescent="0.25">
      <c r="A1504" t="s">
        <v>3376</v>
      </c>
      <c r="B1504">
        <v>12.678708800000001</v>
      </c>
      <c r="C1504">
        <v>101.1804218</v>
      </c>
      <c r="D1504" t="b">
        <f>ISNUMBER(SEARCH("PT",A1504))</f>
        <v>0</v>
      </c>
      <c r="E1504" t="b">
        <f>ISNUMBER(SEARCH("PTT", A1504))</f>
        <v>0</v>
      </c>
      <c r="F1504" t="b">
        <f>ISNUMBER(SEARCH("Shell", A1504))</f>
        <v>0</v>
      </c>
      <c r="G1504" t="b">
        <f>ISNUMBER(SEARCH("Esso", A1504))</f>
        <v>0</v>
      </c>
      <c r="H1504" t="b">
        <f>ISNUMBER(SEARCH("Caltex", A1504))</f>
        <v>0</v>
      </c>
    </row>
    <row r="1505" spans="1:8" x14ac:dyDescent="0.25">
      <c r="A1505" t="s">
        <v>3376</v>
      </c>
      <c r="B1505">
        <v>13.1181003</v>
      </c>
      <c r="C1505">
        <v>99.9078947</v>
      </c>
      <c r="D1505" t="b">
        <f>ISNUMBER(SEARCH("PT",A1505))</f>
        <v>0</v>
      </c>
      <c r="E1505" t="b">
        <f>ISNUMBER(SEARCH("PTT", A1505))</f>
        <v>0</v>
      </c>
      <c r="F1505" t="b">
        <f>ISNUMBER(SEARCH("Shell", A1505))</f>
        <v>0</v>
      </c>
      <c r="G1505" t="b">
        <f>ISNUMBER(SEARCH("Esso", A1505))</f>
        <v>0</v>
      </c>
      <c r="H1505" t="b">
        <f>ISNUMBER(SEARCH("Caltex", A1505))</f>
        <v>0</v>
      </c>
    </row>
    <row r="1506" spans="1:8" x14ac:dyDescent="0.25">
      <c r="A1506" t="s">
        <v>3376</v>
      </c>
      <c r="B1506">
        <v>13.4569151</v>
      </c>
      <c r="C1506">
        <v>101.0419917</v>
      </c>
      <c r="D1506" t="b">
        <f>ISNUMBER(SEARCH("PT",A1506))</f>
        <v>0</v>
      </c>
      <c r="E1506" t="b">
        <f>ISNUMBER(SEARCH("PTT", A1506))</f>
        <v>0</v>
      </c>
      <c r="F1506" t="b">
        <f>ISNUMBER(SEARCH("Shell", A1506))</f>
        <v>0</v>
      </c>
      <c r="G1506" t="b">
        <f>ISNUMBER(SEARCH("Esso", A1506))</f>
        <v>0</v>
      </c>
      <c r="H1506" t="b">
        <f>ISNUMBER(SEARCH("Caltex", A1506))</f>
        <v>0</v>
      </c>
    </row>
    <row r="1507" spans="1:8" x14ac:dyDescent="0.25">
      <c r="A1507" t="s">
        <v>3376</v>
      </c>
      <c r="B1507">
        <v>12.6833036</v>
      </c>
      <c r="C1507">
        <v>101.2374322</v>
      </c>
      <c r="D1507" t="b">
        <f>ISNUMBER(SEARCH("PT",A1507))</f>
        <v>0</v>
      </c>
      <c r="E1507" t="b">
        <f>ISNUMBER(SEARCH("PTT", A1507))</f>
        <v>0</v>
      </c>
      <c r="F1507" t="b">
        <f>ISNUMBER(SEARCH("Shell", A1507))</f>
        <v>0</v>
      </c>
      <c r="G1507" t="b">
        <f>ISNUMBER(SEARCH("Esso", A1507))</f>
        <v>0</v>
      </c>
      <c r="H1507" t="b">
        <f>ISNUMBER(SEARCH("Caltex", A1507))</f>
        <v>0</v>
      </c>
    </row>
    <row r="1508" spans="1:8" x14ac:dyDescent="0.25">
      <c r="A1508" t="s">
        <v>3376</v>
      </c>
      <c r="B1508">
        <v>10.4356513</v>
      </c>
      <c r="C1508">
        <v>99.247078500000001</v>
      </c>
      <c r="D1508" t="b">
        <f>ISNUMBER(SEARCH("PT",A1508))</f>
        <v>0</v>
      </c>
      <c r="E1508" t="b">
        <f>ISNUMBER(SEARCH("PTT", A1508))</f>
        <v>0</v>
      </c>
      <c r="F1508" t="b">
        <f>ISNUMBER(SEARCH("Shell", A1508))</f>
        <v>0</v>
      </c>
      <c r="G1508" t="b">
        <f>ISNUMBER(SEARCH("Esso", A1508))</f>
        <v>0</v>
      </c>
      <c r="H1508" t="b">
        <f>ISNUMBER(SEARCH("Caltex", A1508))</f>
        <v>0</v>
      </c>
    </row>
    <row r="1509" spans="1:8" x14ac:dyDescent="0.25">
      <c r="A1509" t="s">
        <v>3376</v>
      </c>
      <c r="B1509">
        <v>12.6806459</v>
      </c>
      <c r="C1509">
        <v>100.89373190000001</v>
      </c>
      <c r="D1509" t="b">
        <f>ISNUMBER(SEARCH("PT",A1509))</f>
        <v>0</v>
      </c>
      <c r="E1509" t="b">
        <f>ISNUMBER(SEARCH("PTT", A1509))</f>
        <v>0</v>
      </c>
      <c r="F1509" t="b">
        <f>ISNUMBER(SEARCH("Shell", A1509))</f>
        <v>0</v>
      </c>
      <c r="G1509" t="b">
        <f>ISNUMBER(SEARCH("Esso", A1509))</f>
        <v>0</v>
      </c>
      <c r="H1509" t="b">
        <f>ISNUMBER(SEARCH("Caltex", A1509))</f>
        <v>0</v>
      </c>
    </row>
    <row r="1510" spans="1:8" x14ac:dyDescent="0.25">
      <c r="A1510" t="s">
        <v>3376</v>
      </c>
      <c r="B1510">
        <v>13.507012</v>
      </c>
      <c r="C1510">
        <v>100.995153</v>
      </c>
      <c r="D1510" t="b">
        <f>ISNUMBER(SEARCH("PT",A1510))</f>
        <v>0</v>
      </c>
      <c r="E1510" t="b">
        <f>ISNUMBER(SEARCH("PTT", A1510))</f>
        <v>0</v>
      </c>
      <c r="F1510" t="b">
        <f>ISNUMBER(SEARCH("Shell", A1510))</f>
        <v>0</v>
      </c>
      <c r="G1510" t="b">
        <f>ISNUMBER(SEARCH("Esso", A1510))</f>
        <v>0</v>
      </c>
      <c r="H1510" t="b">
        <f>ISNUMBER(SEARCH("Caltex", A1510))</f>
        <v>0</v>
      </c>
    </row>
    <row r="1511" spans="1:8" x14ac:dyDescent="0.25">
      <c r="A1511" t="s">
        <v>3376</v>
      </c>
      <c r="B1511">
        <v>6.9602636999999996</v>
      </c>
      <c r="C1511">
        <v>100.76727579999999</v>
      </c>
      <c r="D1511" t="b">
        <f>ISNUMBER(SEARCH("PT",A1511))</f>
        <v>0</v>
      </c>
      <c r="E1511" t="b">
        <f>ISNUMBER(SEARCH("PTT", A1511))</f>
        <v>0</v>
      </c>
      <c r="F1511" t="b">
        <f>ISNUMBER(SEARCH("Shell", A1511))</f>
        <v>0</v>
      </c>
      <c r="G1511" t="b">
        <f>ISNUMBER(SEARCH("Esso", A1511))</f>
        <v>0</v>
      </c>
      <c r="H1511" t="b">
        <f>ISNUMBER(SEARCH("Caltex", A1511))</f>
        <v>0</v>
      </c>
    </row>
    <row r="1512" spans="1:8" x14ac:dyDescent="0.25">
      <c r="A1512" t="s">
        <v>3376</v>
      </c>
      <c r="B1512">
        <v>13.509886</v>
      </c>
      <c r="C1512">
        <v>100.80939050000001</v>
      </c>
      <c r="D1512" t="b">
        <f>ISNUMBER(SEARCH("PT",A1512))</f>
        <v>0</v>
      </c>
      <c r="E1512" t="b">
        <f>ISNUMBER(SEARCH("PTT", A1512))</f>
        <v>0</v>
      </c>
      <c r="F1512" t="b">
        <f>ISNUMBER(SEARCH("Shell", A1512))</f>
        <v>0</v>
      </c>
      <c r="G1512" t="b">
        <f>ISNUMBER(SEARCH("Esso", A1512))</f>
        <v>0</v>
      </c>
      <c r="H1512" t="b">
        <f>ISNUMBER(SEARCH("Caltex", A1512))</f>
        <v>0</v>
      </c>
    </row>
    <row r="1513" spans="1:8" x14ac:dyDescent="0.25">
      <c r="A1513" t="s">
        <v>3376</v>
      </c>
      <c r="B1513">
        <v>12.943612999999999</v>
      </c>
      <c r="C1513">
        <v>100.903755</v>
      </c>
      <c r="D1513" t="b">
        <f>ISNUMBER(SEARCH("PT",A1513))</f>
        <v>0</v>
      </c>
      <c r="E1513" t="b">
        <f>ISNUMBER(SEARCH("PTT", A1513))</f>
        <v>0</v>
      </c>
      <c r="F1513" t="b">
        <f>ISNUMBER(SEARCH("Shell", A1513))</f>
        <v>0</v>
      </c>
      <c r="G1513" t="b">
        <f>ISNUMBER(SEARCH("Esso", A1513))</f>
        <v>0</v>
      </c>
      <c r="H1513" t="b">
        <f>ISNUMBER(SEARCH("Caltex", A1513))</f>
        <v>0</v>
      </c>
    </row>
    <row r="1514" spans="1:8" x14ac:dyDescent="0.25">
      <c r="A1514" t="s">
        <v>3376</v>
      </c>
      <c r="B1514">
        <v>8.5078457000000007</v>
      </c>
      <c r="C1514">
        <v>98.663745300000002</v>
      </c>
      <c r="D1514" t="b">
        <f>ISNUMBER(SEARCH("PT",A1514))</f>
        <v>0</v>
      </c>
      <c r="E1514" t="b">
        <f>ISNUMBER(SEARCH("PTT", A1514))</f>
        <v>0</v>
      </c>
      <c r="F1514" t="b">
        <f>ISNUMBER(SEARCH("Shell", A1514))</f>
        <v>0</v>
      </c>
      <c r="G1514" t="b">
        <f>ISNUMBER(SEARCH("Esso", A1514))</f>
        <v>0</v>
      </c>
      <c r="H1514" t="b">
        <f>ISNUMBER(SEARCH("Caltex", A1514))</f>
        <v>0</v>
      </c>
    </row>
    <row r="1515" spans="1:8" x14ac:dyDescent="0.25">
      <c r="A1515" t="s">
        <v>3376</v>
      </c>
      <c r="B1515">
        <v>12.9347113</v>
      </c>
      <c r="C1515">
        <v>100.8920031</v>
      </c>
      <c r="D1515" t="b">
        <f>ISNUMBER(SEARCH("PT",A1515))</f>
        <v>0</v>
      </c>
      <c r="E1515" t="b">
        <f>ISNUMBER(SEARCH("PTT", A1515))</f>
        <v>0</v>
      </c>
      <c r="F1515" t="b">
        <f>ISNUMBER(SEARCH("Shell", A1515))</f>
        <v>0</v>
      </c>
      <c r="G1515" t="b">
        <f>ISNUMBER(SEARCH("Esso", A1515))</f>
        <v>0</v>
      </c>
      <c r="H1515" t="b">
        <f>ISNUMBER(SEARCH("Caltex", A1515))</f>
        <v>0</v>
      </c>
    </row>
    <row r="1516" spans="1:8" x14ac:dyDescent="0.25">
      <c r="A1516" t="s">
        <v>3376</v>
      </c>
      <c r="B1516">
        <v>10.5528552</v>
      </c>
      <c r="C1516">
        <v>99.251532299999994</v>
      </c>
      <c r="D1516" t="b">
        <f>ISNUMBER(SEARCH("PT",A1516))</f>
        <v>0</v>
      </c>
      <c r="E1516" t="b">
        <f>ISNUMBER(SEARCH("PTT", A1516))</f>
        <v>0</v>
      </c>
      <c r="F1516" t="b">
        <f>ISNUMBER(SEARCH("Shell", A1516))</f>
        <v>0</v>
      </c>
      <c r="G1516" t="b">
        <f>ISNUMBER(SEARCH("Esso", A1516))</f>
        <v>0</v>
      </c>
      <c r="H1516" t="b">
        <f>ISNUMBER(SEARCH("Caltex", A1516))</f>
        <v>0</v>
      </c>
    </row>
    <row r="1517" spans="1:8" x14ac:dyDescent="0.25">
      <c r="A1517" t="s">
        <v>3376</v>
      </c>
      <c r="B1517">
        <v>13.5781825</v>
      </c>
      <c r="C1517">
        <v>100.5729578</v>
      </c>
      <c r="D1517" t="b">
        <f>ISNUMBER(SEARCH("PT",A1517))</f>
        <v>0</v>
      </c>
      <c r="E1517" t="b">
        <f>ISNUMBER(SEARCH("PTT", A1517))</f>
        <v>0</v>
      </c>
      <c r="F1517" t="b">
        <f>ISNUMBER(SEARCH("Shell", A1517))</f>
        <v>0</v>
      </c>
      <c r="G1517" t="b">
        <f>ISNUMBER(SEARCH("Esso", A1517))</f>
        <v>0</v>
      </c>
      <c r="H1517" t="b">
        <f>ISNUMBER(SEARCH("Caltex", A1517))</f>
        <v>0</v>
      </c>
    </row>
    <row r="1518" spans="1:8" x14ac:dyDescent="0.25">
      <c r="A1518" t="s">
        <v>3376</v>
      </c>
      <c r="B1518">
        <v>7.1672799999999999</v>
      </c>
      <c r="C1518">
        <v>100.60205329999999</v>
      </c>
      <c r="D1518" t="b">
        <f>ISNUMBER(SEARCH("PT",A1518))</f>
        <v>0</v>
      </c>
      <c r="E1518" t="b">
        <f>ISNUMBER(SEARCH("PTT", A1518))</f>
        <v>0</v>
      </c>
      <c r="F1518" t="b">
        <f>ISNUMBER(SEARCH("Shell", A1518))</f>
        <v>0</v>
      </c>
      <c r="G1518" t="b">
        <f>ISNUMBER(SEARCH("Esso", A1518))</f>
        <v>0</v>
      </c>
      <c r="H1518" t="b">
        <f>ISNUMBER(SEARCH("Caltex", A1518))</f>
        <v>0</v>
      </c>
    </row>
    <row r="1519" spans="1:8" x14ac:dyDescent="0.25">
      <c r="A1519" t="s">
        <v>3376</v>
      </c>
      <c r="B1519">
        <v>12.8701674</v>
      </c>
      <c r="C1519">
        <v>100.0016329</v>
      </c>
      <c r="D1519" t="b">
        <f>ISNUMBER(SEARCH("PT",A1519))</f>
        <v>0</v>
      </c>
      <c r="E1519" t="b">
        <f>ISNUMBER(SEARCH("PTT", A1519))</f>
        <v>0</v>
      </c>
      <c r="F1519" t="b">
        <f>ISNUMBER(SEARCH("Shell", A1519))</f>
        <v>0</v>
      </c>
      <c r="G1519" t="b">
        <f>ISNUMBER(SEARCH("Esso", A1519))</f>
        <v>0</v>
      </c>
      <c r="H1519" t="b">
        <f>ISNUMBER(SEARCH("Caltex", A1519))</f>
        <v>0</v>
      </c>
    </row>
    <row r="1520" spans="1:8" x14ac:dyDescent="0.25">
      <c r="A1520" t="s">
        <v>3376</v>
      </c>
      <c r="B1520">
        <v>6.6308084999999997</v>
      </c>
      <c r="C1520">
        <v>101.0332792</v>
      </c>
      <c r="D1520" t="b">
        <f>ISNUMBER(SEARCH("PT",A1520))</f>
        <v>0</v>
      </c>
      <c r="E1520" t="b">
        <f>ISNUMBER(SEARCH("PTT", A1520))</f>
        <v>0</v>
      </c>
      <c r="F1520" t="b">
        <f>ISNUMBER(SEARCH("Shell", A1520))</f>
        <v>0</v>
      </c>
      <c r="G1520" t="b">
        <f>ISNUMBER(SEARCH("Esso", A1520))</f>
        <v>0</v>
      </c>
      <c r="H1520" t="b">
        <f>ISNUMBER(SEARCH("Caltex", A1520))</f>
        <v>0</v>
      </c>
    </row>
    <row r="1521" spans="1:8" x14ac:dyDescent="0.25">
      <c r="A1521" t="s">
        <v>3376</v>
      </c>
      <c r="B1521">
        <v>7.4683850999999999</v>
      </c>
      <c r="C1521">
        <v>100.44124669999999</v>
      </c>
      <c r="D1521" t="b">
        <f>ISNUMBER(SEARCH("PT",A1521))</f>
        <v>0</v>
      </c>
      <c r="E1521" t="b">
        <f>ISNUMBER(SEARCH("PTT", A1521))</f>
        <v>0</v>
      </c>
      <c r="F1521" t="b">
        <f>ISNUMBER(SEARCH("Shell", A1521))</f>
        <v>0</v>
      </c>
      <c r="G1521" t="b">
        <f>ISNUMBER(SEARCH("Esso", A1521))</f>
        <v>0</v>
      </c>
      <c r="H1521" t="b">
        <f>ISNUMBER(SEARCH("Caltex", A1521))</f>
        <v>0</v>
      </c>
    </row>
    <row r="1522" spans="1:8" x14ac:dyDescent="0.25">
      <c r="A1522" t="s">
        <v>3376</v>
      </c>
      <c r="B1522">
        <v>8.1739022000000006</v>
      </c>
      <c r="C1522">
        <v>98.372912700000001</v>
      </c>
      <c r="D1522" t="b">
        <f>ISNUMBER(SEARCH("PT",A1522))</f>
        <v>0</v>
      </c>
      <c r="E1522" t="b">
        <f>ISNUMBER(SEARCH("PTT", A1522))</f>
        <v>0</v>
      </c>
      <c r="F1522" t="b">
        <f>ISNUMBER(SEARCH("Shell", A1522))</f>
        <v>0</v>
      </c>
      <c r="G1522" t="b">
        <f>ISNUMBER(SEARCH("Esso", A1522))</f>
        <v>0</v>
      </c>
      <c r="H1522" t="b">
        <f>ISNUMBER(SEARCH("Caltex", A1522))</f>
        <v>0</v>
      </c>
    </row>
    <row r="1523" spans="1:8" x14ac:dyDescent="0.25">
      <c r="A1523" t="s">
        <v>3376</v>
      </c>
      <c r="B1523">
        <v>11.7535715</v>
      </c>
      <c r="C1523">
        <v>99.765997499999997</v>
      </c>
      <c r="D1523" t="b">
        <f>ISNUMBER(SEARCH("PT",A1523))</f>
        <v>0</v>
      </c>
      <c r="E1523" t="b">
        <f>ISNUMBER(SEARCH("PTT", A1523))</f>
        <v>0</v>
      </c>
      <c r="F1523" t="b">
        <f>ISNUMBER(SEARCH("Shell", A1523))</f>
        <v>0</v>
      </c>
      <c r="G1523" t="b">
        <f>ISNUMBER(SEARCH("Esso", A1523))</f>
        <v>0</v>
      </c>
      <c r="H1523" t="b">
        <f>ISNUMBER(SEARCH("Caltex", A1523))</f>
        <v>0</v>
      </c>
    </row>
    <row r="1524" spans="1:8" x14ac:dyDescent="0.25">
      <c r="A1524" t="s">
        <v>3376</v>
      </c>
      <c r="B1524">
        <v>11.7535715</v>
      </c>
      <c r="C1524">
        <v>99.765997499999997</v>
      </c>
      <c r="D1524" t="b">
        <f>ISNUMBER(SEARCH("PT",A1524))</f>
        <v>0</v>
      </c>
      <c r="E1524" t="b">
        <f>ISNUMBER(SEARCH("PTT", A1524))</f>
        <v>0</v>
      </c>
      <c r="F1524" t="b">
        <f>ISNUMBER(SEARCH("Shell", A1524))</f>
        <v>0</v>
      </c>
      <c r="G1524" t="b">
        <f>ISNUMBER(SEARCH("Esso", A1524))</f>
        <v>0</v>
      </c>
      <c r="H1524" t="b">
        <f>ISNUMBER(SEARCH("Caltex", A1524))</f>
        <v>0</v>
      </c>
    </row>
    <row r="1525" spans="1:8" x14ac:dyDescent="0.25">
      <c r="A1525" t="s">
        <v>3376</v>
      </c>
      <c r="B1525">
        <v>12.670764399999999</v>
      </c>
      <c r="C1525">
        <v>101.29362450000001</v>
      </c>
      <c r="D1525" t="b">
        <f>ISNUMBER(SEARCH("PT",A1525))</f>
        <v>0</v>
      </c>
      <c r="E1525" t="b">
        <f>ISNUMBER(SEARCH("PTT", A1525))</f>
        <v>0</v>
      </c>
      <c r="F1525" t="b">
        <f>ISNUMBER(SEARCH("Shell", A1525))</f>
        <v>0</v>
      </c>
      <c r="G1525" t="b">
        <f>ISNUMBER(SEARCH("Esso", A1525))</f>
        <v>0</v>
      </c>
      <c r="H1525" t="b">
        <f>ISNUMBER(SEARCH("Caltex", A1525))</f>
        <v>0</v>
      </c>
    </row>
    <row r="1526" spans="1:8" x14ac:dyDescent="0.25">
      <c r="A1526" t="s">
        <v>3376</v>
      </c>
      <c r="B1526">
        <v>7.3121885999999998</v>
      </c>
      <c r="C1526">
        <v>100.4448666</v>
      </c>
      <c r="D1526" t="b">
        <f>ISNUMBER(SEARCH("PT",A1526))</f>
        <v>0</v>
      </c>
      <c r="E1526" t="b">
        <f>ISNUMBER(SEARCH("PTT", A1526))</f>
        <v>0</v>
      </c>
      <c r="F1526" t="b">
        <f>ISNUMBER(SEARCH("Shell", A1526))</f>
        <v>0</v>
      </c>
      <c r="G1526" t="b">
        <f>ISNUMBER(SEARCH("Esso", A1526))</f>
        <v>0</v>
      </c>
      <c r="H1526" t="b">
        <f>ISNUMBER(SEARCH("Caltex", A1526))</f>
        <v>0</v>
      </c>
    </row>
    <row r="1527" spans="1:8" x14ac:dyDescent="0.25">
      <c r="A1527" t="s">
        <v>3376</v>
      </c>
      <c r="B1527">
        <v>9.5817057000000005</v>
      </c>
      <c r="C1527">
        <v>98.582183700000002</v>
      </c>
      <c r="D1527" t="b">
        <f>ISNUMBER(SEARCH("PT",A1527))</f>
        <v>0</v>
      </c>
      <c r="E1527" t="b">
        <f>ISNUMBER(SEARCH("PTT", A1527))</f>
        <v>0</v>
      </c>
      <c r="F1527" t="b">
        <f>ISNUMBER(SEARCH("Shell", A1527))</f>
        <v>0</v>
      </c>
      <c r="G1527" t="b">
        <f>ISNUMBER(SEARCH("Esso", A1527))</f>
        <v>0</v>
      </c>
      <c r="H1527" t="b">
        <f>ISNUMBER(SEARCH("Caltex", A1527))</f>
        <v>0</v>
      </c>
    </row>
    <row r="1528" spans="1:8" x14ac:dyDescent="0.25">
      <c r="A1528" t="s">
        <v>3376</v>
      </c>
      <c r="B1528">
        <v>13.561357299999999</v>
      </c>
      <c r="C1528">
        <v>100.2785387</v>
      </c>
      <c r="D1528" t="b">
        <f>ISNUMBER(SEARCH("PT",A1528))</f>
        <v>0</v>
      </c>
      <c r="E1528" t="b">
        <f>ISNUMBER(SEARCH("PTT", A1528))</f>
        <v>0</v>
      </c>
      <c r="F1528" t="b">
        <f>ISNUMBER(SEARCH("Shell", A1528))</f>
        <v>0</v>
      </c>
      <c r="G1528" t="b">
        <f>ISNUMBER(SEARCH("Esso", A1528))</f>
        <v>0</v>
      </c>
      <c r="H1528" t="b">
        <f>ISNUMBER(SEARCH("Caltex", A1528))</f>
        <v>0</v>
      </c>
    </row>
    <row r="1529" spans="1:8" x14ac:dyDescent="0.25">
      <c r="A1529" t="s">
        <v>3376</v>
      </c>
      <c r="B1529">
        <v>13.3770033</v>
      </c>
      <c r="C1529">
        <v>100.9932372</v>
      </c>
      <c r="D1529" t="b">
        <f>ISNUMBER(SEARCH("PT",A1529))</f>
        <v>0</v>
      </c>
      <c r="E1529" t="b">
        <f>ISNUMBER(SEARCH("PTT", A1529))</f>
        <v>0</v>
      </c>
      <c r="F1529" t="b">
        <f>ISNUMBER(SEARCH("Shell", A1529))</f>
        <v>0</v>
      </c>
      <c r="G1529" t="b">
        <f>ISNUMBER(SEARCH("Esso", A1529))</f>
        <v>0</v>
      </c>
      <c r="H1529" t="b">
        <f>ISNUMBER(SEARCH("Caltex", A1529))</f>
        <v>0</v>
      </c>
    </row>
    <row r="1530" spans="1:8" x14ac:dyDescent="0.25">
      <c r="A1530" t="s">
        <v>3376</v>
      </c>
      <c r="B1530">
        <v>12.522062999999999</v>
      </c>
      <c r="C1530">
        <v>99.970917999999998</v>
      </c>
      <c r="D1530" t="b">
        <f>ISNUMBER(SEARCH("PT",A1530))</f>
        <v>0</v>
      </c>
      <c r="E1530" t="b">
        <f>ISNUMBER(SEARCH("PTT", A1530))</f>
        <v>0</v>
      </c>
      <c r="F1530" t="b">
        <f>ISNUMBER(SEARCH("Shell", A1530))</f>
        <v>0</v>
      </c>
      <c r="G1530" t="b">
        <f>ISNUMBER(SEARCH("Esso", A1530))</f>
        <v>0</v>
      </c>
      <c r="H1530" t="b">
        <f>ISNUMBER(SEARCH("Caltex", A1530))</f>
        <v>0</v>
      </c>
    </row>
    <row r="1531" spans="1:8" x14ac:dyDescent="0.25">
      <c r="A1531" t="s">
        <v>3376</v>
      </c>
      <c r="B1531">
        <v>18.020329700000001</v>
      </c>
      <c r="C1531">
        <v>103.08329190000001</v>
      </c>
      <c r="D1531" t="b">
        <f>ISNUMBER(SEARCH("PT",A1531))</f>
        <v>0</v>
      </c>
      <c r="E1531" t="b">
        <f>ISNUMBER(SEARCH("PTT", A1531))</f>
        <v>0</v>
      </c>
      <c r="F1531" t="b">
        <f>ISNUMBER(SEARCH("Shell", A1531))</f>
        <v>0</v>
      </c>
      <c r="G1531" t="b">
        <f>ISNUMBER(SEARCH("Esso", A1531))</f>
        <v>0</v>
      </c>
      <c r="H1531" t="b">
        <f>ISNUMBER(SEARCH("Caltex", A1531))</f>
        <v>0</v>
      </c>
    </row>
    <row r="1532" spans="1:8" x14ac:dyDescent="0.25">
      <c r="A1532" t="s">
        <v>3376</v>
      </c>
      <c r="B1532">
        <v>13.111200800000001</v>
      </c>
      <c r="C1532">
        <v>100.9160603</v>
      </c>
      <c r="D1532" t="b">
        <f>ISNUMBER(SEARCH("PT",A1532))</f>
        <v>0</v>
      </c>
      <c r="E1532" t="b">
        <f>ISNUMBER(SEARCH("PTT", A1532))</f>
        <v>0</v>
      </c>
      <c r="F1532" t="b">
        <f>ISNUMBER(SEARCH("Shell", A1532))</f>
        <v>0</v>
      </c>
      <c r="G1532" t="b">
        <f>ISNUMBER(SEARCH("Esso", A1532))</f>
        <v>0</v>
      </c>
      <c r="H1532" t="b">
        <f>ISNUMBER(SEARCH("Caltex", A1532))</f>
        <v>0</v>
      </c>
    </row>
    <row r="1533" spans="1:8" x14ac:dyDescent="0.25">
      <c r="A1533" t="s">
        <v>3376</v>
      </c>
      <c r="B1533">
        <v>14.3651052</v>
      </c>
      <c r="C1533">
        <v>104.065202</v>
      </c>
      <c r="D1533" t="b">
        <f>ISNUMBER(SEARCH("PT",A1533))</f>
        <v>0</v>
      </c>
      <c r="E1533" t="b">
        <f>ISNUMBER(SEARCH("PTT", A1533))</f>
        <v>0</v>
      </c>
      <c r="F1533" t="b">
        <f>ISNUMBER(SEARCH("Shell", A1533))</f>
        <v>0</v>
      </c>
      <c r="G1533" t="b">
        <f>ISNUMBER(SEARCH("Esso", A1533))</f>
        <v>0</v>
      </c>
      <c r="H1533" t="b">
        <f>ISNUMBER(SEARCH("Caltex", A1533))</f>
        <v>0</v>
      </c>
    </row>
    <row r="1534" spans="1:8" x14ac:dyDescent="0.25">
      <c r="A1534" t="s">
        <v>3376</v>
      </c>
      <c r="B1534">
        <v>13.1043959</v>
      </c>
      <c r="C1534">
        <v>100.8895426</v>
      </c>
      <c r="D1534" t="b">
        <f>ISNUMBER(SEARCH("PT",A1534))</f>
        <v>0</v>
      </c>
      <c r="E1534" t="b">
        <f>ISNUMBER(SEARCH("PTT", A1534))</f>
        <v>0</v>
      </c>
      <c r="F1534" t="b">
        <f>ISNUMBER(SEARCH("Shell", A1534))</f>
        <v>0</v>
      </c>
      <c r="G1534" t="b">
        <f>ISNUMBER(SEARCH("Esso", A1534))</f>
        <v>0</v>
      </c>
      <c r="H1534" t="b">
        <f>ISNUMBER(SEARCH("Caltex", A1534))</f>
        <v>0</v>
      </c>
    </row>
    <row r="1535" spans="1:8" x14ac:dyDescent="0.25">
      <c r="A1535" t="s">
        <v>3376</v>
      </c>
      <c r="B1535">
        <v>9.1740676000000008</v>
      </c>
      <c r="C1535">
        <v>99.361851900000005</v>
      </c>
      <c r="D1535" t="b">
        <f>ISNUMBER(SEARCH("PT",A1535))</f>
        <v>0</v>
      </c>
      <c r="E1535" t="b">
        <f>ISNUMBER(SEARCH("PTT", A1535))</f>
        <v>0</v>
      </c>
      <c r="F1535" t="b">
        <f>ISNUMBER(SEARCH("Shell", A1535))</f>
        <v>0</v>
      </c>
      <c r="G1535" t="b">
        <f>ISNUMBER(SEARCH("Esso", A1535))</f>
        <v>0</v>
      </c>
      <c r="H1535" t="b">
        <f>ISNUMBER(SEARCH("Caltex", A1535))</f>
        <v>0</v>
      </c>
    </row>
    <row r="1536" spans="1:8" x14ac:dyDescent="0.25">
      <c r="A1536" t="s">
        <v>3376</v>
      </c>
      <c r="B1536">
        <v>9.1729529000000003</v>
      </c>
      <c r="C1536">
        <v>99.368675800000005</v>
      </c>
      <c r="D1536" t="b">
        <f>ISNUMBER(SEARCH("PT",A1536))</f>
        <v>0</v>
      </c>
      <c r="E1536" t="b">
        <f>ISNUMBER(SEARCH("PTT", A1536))</f>
        <v>0</v>
      </c>
      <c r="F1536" t="b">
        <f>ISNUMBER(SEARCH("Shell", A1536))</f>
        <v>0</v>
      </c>
      <c r="G1536" t="b">
        <f>ISNUMBER(SEARCH("Esso", A1536))</f>
        <v>0</v>
      </c>
      <c r="H1536" t="b">
        <f>ISNUMBER(SEARCH("Caltex", A1536))</f>
        <v>0</v>
      </c>
    </row>
    <row r="1537" spans="1:8" x14ac:dyDescent="0.25">
      <c r="A1537" t="s">
        <v>3376</v>
      </c>
      <c r="B1537">
        <v>13.4911995</v>
      </c>
      <c r="C1537">
        <v>100.9902276</v>
      </c>
      <c r="D1537" t="b">
        <f>ISNUMBER(SEARCH("PT",A1537))</f>
        <v>0</v>
      </c>
      <c r="E1537" t="b">
        <f>ISNUMBER(SEARCH("PTT", A1537))</f>
        <v>0</v>
      </c>
      <c r="F1537" t="b">
        <f>ISNUMBER(SEARCH("Shell", A1537))</f>
        <v>0</v>
      </c>
      <c r="G1537" t="b">
        <f>ISNUMBER(SEARCH("Esso", A1537))</f>
        <v>0</v>
      </c>
      <c r="H1537" t="b">
        <f>ISNUMBER(SEARCH("Caltex", A1537))</f>
        <v>0</v>
      </c>
    </row>
    <row r="1538" spans="1:8" x14ac:dyDescent="0.25">
      <c r="A1538" t="s">
        <v>3376</v>
      </c>
      <c r="B1538">
        <v>12.653526400000001</v>
      </c>
      <c r="C1538">
        <v>100.8816392</v>
      </c>
      <c r="D1538" t="b">
        <f>ISNUMBER(SEARCH("PT",A1538))</f>
        <v>0</v>
      </c>
      <c r="E1538" t="b">
        <f>ISNUMBER(SEARCH("PTT", A1538))</f>
        <v>0</v>
      </c>
      <c r="F1538" t="b">
        <f>ISNUMBER(SEARCH("Shell", A1538))</f>
        <v>0</v>
      </c>
      <c r="G1538" t="b">
        <f>ISNUMBER(SEARCH("Esso", A1538))</f>
        <v>0</v>
      </c>
      <c r="H1538" t="b">
        <f>ISNUMBER(SEARCH("Caltex", A1538))</f>
        <v>0</v>
      </c>
    </row>
    <row r="1539" spans="1:8" x14ac:dyDescent="0.25">
      <c r="A1539" t="s">
        <v>3376</v>
      </c>
      <c r="B1539">
        <v>13.522350299999999</v>
      </c>
      <c r="C1539">
        <v>100.6546582</v>
      </c>
      <c r="D1539" t="b">
        <f>ISNUMBER(SEARCH("PT",A1539))</f>
        <v>0</v>
      </c>
      <c r="E1539" t="b">
        <f>ISNUMBER(SEARCH("PTT", A1539))</f>
        <v>0</v>
      </c>
      <c r="F1539" t="b">
        <f>ISNUMBER(SEARCH("Shell", A1539))</f>
        <v>0</v>
      </c>
      <c r="G1539" t="b">
        <f>ISNUMBER(SEARCH("Esso", A1539))</f>
        <v>0</v>
      </c>
      <c r="H1539" t="b">
        <f>ISNUMBER(SEARCH("Caltex", A1539))</f>
        <v>0</v>
      </c>
    </row>
    <row r="1540" spans="1:8" x14ac:dyDescent="0.25">
      <c r="A1540" t="s">
        <v>3376</v>
      </c>
      <c r="B1540">
        <v>13.400980000000001</v>
      </c>
      <c r="C1540">
        <v>101.00495359999999</v>
      </c>
      <c r="D1540" t="b">
        <f>ISNUMBER(SEARCH("PT",A1540))</f>
        <v>0</v>
      </c>
      <c r="E1540" t="b">
        <f>ISNUMBER(SEARCH("PTT", A1540))</f>
        <v>0</v>
      </c>
      <c r="F1540" t="b">
        <f>ISNUMBER(SEARCH("Shell", A1540))</f>
        <v>0</v>
      </c>
      <c r="G1540" t="b">
        <f>ISNUMBER(SEARCH("Esso", A1540))</f>
        <v>0</v>
      </c>
      <c r="H1540" t="b">
        <f>ISNUMBER(SEARCH("Caltex", A1540))</f>
        <v>0</v>
      </c>
    </row>
    <row r="1541" spans="1:8" x14ac:dyDescent="0.25">
      <c r="A1541" t="s">
        <v>3376</v>
      </c>
      <c r="B1541">
        <v>13.3611431</v>
      </c>
      <c r="C1541">
        <v>100.98467170000001</v>
      </c>
      <c r="D1541" t="b">
        <f>ISNUMBER(SEARCH("PT",A1541))</f>
        <v>0</v>
      </c>
      <c r="E1541" t="b">
        <f>ISNUMBER(SEARCH("PTT", A1541))</f>
        <v>0</v>
      </c>
      <c r="F1541" t="b">
        <f>ISNUMBER(SEARCH("Shell", A1541))</f>
        <v>0</v>
      </c>
      <c r="G1541" t="b">
        <f>ISNUMBER(SEARCH("Esso", A1541))</f>
        <v>0</v>
      </c>
      <c r="H1541" t="b">
        <f>ISNUMBER(SEARCH("Caltex", A1541))</f>
        <v>0</v>
      </c>
    </row>
    <row r="1542" spans="1:8" x14ac:dyDescent="0.25">
      <c r="A1542" t="s">
        <v>3376</v>
      </c>
      <c r="B1542">
        <v>13.1596536</v>
      </c>
      <c r="C1542">
        <v>100.92385280000001</v>
      </c>
      <c r="D1542" t="b">
        <f>ISNUMBER(SEARCH("PT",A1542))</f>
        <v>0</v>
      </c>
      <c r="E1542" t="b">
        <f>ISNUMBER(SEARCH("PTT", A1542))</f>
        <v>0</v>
      </c>
      <c r="F1542" t="b">
        <f>ISNUMBER(SEARCH("Shell", A1542))</f>
        <v>0</v>
      </c>
      <c r="G1542" t="b">
        <f>ISNUMBER(SEARCH("Esso", A1542))</f>
        <v>0</v>
      </c>
      <c r="H1542" t="b">
        <f>ISNUMBER(SEARCH("Caltex", A1542))</f>
        <v>0</v>
      </c>
    </row>
    <row r="1543" spans="1:8" x14ac:dyDescent="0.25">
      <c r="A1543" t="s">
        <v>3376</v>
      </c>
      <c r="B1543">
        <v>13.474207</v>
      </c>
      <c r="C1543">
        <v>100.11668589999999</v>
      </c>
      <c r="D1543" t="b">
        <f>ISNUMBER(SEARCH("PT",A1543))</f>
        <v>0</v>
      </c>
      <c r="E1543" t="b">
        <f>ISNUMBER(SEARCH("PTT", A1543))</f>
        <v>0</v>
      </c>
      <c r="F1543" t="b">
        <f>ISNUMBER(SEARCH("Shell", A1543))</f>
        <v>0</v>
      </c>
      <c r="G1543" t="b">
        <f>ISNUMBER(SEARCH("Esso", A1543))</f>
        <v>0</v>
      </c>
      <c r="H1543" t="b">
        <f>ISNUMBER(SEARCH("Caltex", A1543))</f>
        <v>0</v>
      </c>
    </row>
    <row r="1544" spans="1:8" x14ac:dyDescent="0.25">
      <c r="A1544" t="s">
        <v>3376</v>
      </c>
      <c r="B1544">
        <v>9.2011363999999993</v>
      </c>
      <c r="C1544">
        <v>99.860991900000002</v>
      </c>
      <c r="D1544" t="b">
        <f>ISNUMBER(SEARCH("PT",A1544))</f>
        <v>0</v>
      </c>
      <c r="E1544" t="b">
        <f>ISNUMBER(SEARCH("PTT", A1544))</f>
        <v>0</v>
      </c>
      <c r="F1544" t="b">
        <f>ISNUMBER(SEARCH("Shell", A1544))</f>
        <v>0</v>
      </c>
      <c r="G1544" t="b">
        <f>ISNUMBER(SEARCH("Esso", A1544))</f>
        <v>0</v>
      </c>
      <c r="H1544" t="b">
        <f>ISNUMBER(SEARCH("Caltex", A1544))</f>
        <v>0</v>
      </c>
    </row>
    <row r="1545" spans="1:8" x14ac:dyDescent="0.25">
      <c r="A1545" t="s">
        <v>3376</v>
      </c>
      <c r="B1545">
        <v>13.575652699999999</v>
      </c>
      <c r="C1545">
        <v>100.59228280000001</v>
      </c>
      <c r="D1545" t="b">
        <f>ISNUMBER(SEARCH("PT",A1545))</f>
        <v>0</v>
      </c>
      <c r="E1545" t="b">
        <f>ISNUMBER(SEARCH("PTT", A1545))</f>
        <v>0</v>
      </c>
      <c r="F1545" t="b">
        <f>ISNUMBER(SEARCH("Shell", A1545))</f>
        <v>0</v>
      </c>
      <c r="G1545" t="b">
        <f>ISNUMBER(SEARCH("Esso", A1545))</f>
        <v>0</v>
      </c>
      <c r="H1545" t="b">
        <f>ISNUMBER(SEARCH("Caltex", A1545))</f>
        <v>0</v>
      </c>
    </row>
    <row r="1546" spans="1:8" x14ac:dyDescent="0.25">
      <c r="A1546" t="s">
        <v>3376</v>
      </c>
      <c r="B1546">
        <v>13.160519000000001</v>
      </c>
      <c r="C1546">
        <v>100.923328</v>
      </c>
      <c r="D1546" t="b">
        <f>ISNUMBER(SEARCH("PT",A1546))</f>
        <v>0</v>
      </c>
      <c r="E1546" t="b">
        <f>ISNUMBER(SEARCH("PTT", A1546))</f>
        <v>0</v>
      </c>
      <c r="F1546" t="b">
        <f>ISNUMBER(SEARCH("Shell", A1546))</f>
        <v>0</v>
      </c>
      <c r="G1546" t="b">
        <f>ISNUMBER(SEARCH("Esso", A1546))</f>
        <v>0</v>
      </c>
      <c r="H1546" t="b">
        <f>ISNUMBER(SEARCH("Caltex", A1546))</f>
        <v>0</v>
      </c>
    </row>
    <row r="1547" spans="1:8" x14ac:dyDescent="0.25">
      <c r="A1547" t="s">
        <v>3376</v>
      </c>
      <c r="B1547">
        <v>13.412238200000001</v>
      </c>
      <c r="C1547">
        <v>101.00032590000001</v>
      </c>
      <c r="D1547" t="b">
        <f>ISNUMBER(SEARCH("PT",A1547))</f>
        <v>0</v>
      </c>
      <c r="E1547" t="b">
        <f>ISNUMBER(SEARCH("PTT", A1547))</f>
        <v>0</v>
      </c>
      <c r="F1547" t="b">
        <f>ISNUMBER(SEARCH("Shell", A1547))</f>
        <v>0</v>
      </c>
      <c r="G1547" t="b">
        <f>ISNUMBER(SEARCH("Esso", A1547))</f>
        <v>0</v>
      </c>
      <c r="H1547" t="b">
        <f>ISNUMBER(SEARCH("Caltex", A1547))</f>
        <v>0</v>
      </c>
    </row>
    <row r="1548" spans="1:8" x14ac:dyDescent="0.25">
      <c r="A1548" t="s">
        <v>3376</v>
      </c>
      <c r="B1548">
        <v>10.455346799999999</v>
      </c>
      <c r="C1548">
        <v>99.112420599999993</v>
      </c>
      <c r="D1548" t="b">
        <f>ISNUMBER(SEARCH("PT",A1548))</f>
        <v>0</v>
      </c>
      <c r="E1548" t="b">
        <f>ISNUMBER(SEARCH("PTT", A1548))</f>
        <v>0</v>
      </c>
      <c r="F1548" t="b">
        <f>ISNUMBER(SEARCH("Shell", A1548))</f>
        <v>0</v>
      </c>
      <c r="G1548" t="b">
        <f>ISNUMBER(SEARCH("Esso", A1548))</f>
        <v>0</v>
      </c>
      <c r="H1548" t="b">
        <f>ISNUMBER(SEARCH("Caltex", A1548))</f>
        <v>0</v>
      </c>
    </row>
    <row r="1549" spans="1:8" x14ac:dyDescent="0.25">
      <c r="A1549" t="s">
        <v>3376</v>
      </c>
      <c r="B1549">
        <v>10.004648899999999</v>
      </c>
      <c r="C1549">
        <v>98.657741999999999</v>
      </c>
      <c r="D1549" t="b">
        <f>ISNUMBER(SEARCH("PT",A1549))</f>
        <v>0</v>
      </c>
      <c r="E1549" t="b">
        <f>ISNUMBER(SEARCH("PTT", A1549))</f>
        <v>0</v>
      </c>
      <c r="F1549" t="b">
        <f>ISNUMBER(SEARCH("Shell", A1549))</f>
        <v>0</v>
      </c>
      <c r="G1549" t="b">
        <f>ISNUMBER(SEARCH("Esso", A1549))</f>
        <v>0</v>
      </c>
      <c r="H1549" t="b">
        <f>ISNUMBER(SEARCH("Caltex", A1549))</f>
        <v>0</v>
      </c>
    </row>
    <row r="1550" spans="1:8" x14ac:dyDescent="0.25">
      <c r="A1550" t="s">
        <v>3376</v>
      </c>
      <c r="B1550">
        <v>7.1570178999999996</v>
      </c>
      <c r="C1550">
        <v>100.6024934</v>
      </c>
      <c r="D1550" t="b">
        <f>ISNUMBER(SEARCH("PT",A1550))</f>
        <v>0</v>
      </c>
      <c r="E1550" t="b">
        <f>ISNUMBER(SEARCH("PTT", A1550))</f>
        <v>0</v>
      </c>
      <c r="F1550" t="b">
        <f>ISNUMBER(SEARCH("Shell", A1550))</f>
        <v>0</v>
      </c>
      <c r="G1550" t="b">
        <f>ISNUMBER(SEARCH("Esso", A1550))</f>
        <v>0</v>
      </c>
      <c r="H1550" t="b">
        <f>ISNUMBER(SEARCH("Caltex", A1550))</f>
        <v>0</v>
      </c>
    </row>
    <row r="1551" spans="1:8" x14ac:dyDescent="0.25">
      <c r="A1551" t="s">
        <v>3376</v>
      </c>
      <c r="B1551">
        <v>12.7814847</v>
      </c>
      <c r="C1551">
        <v>101.6488073</v>
      </c>
      <c r="D1551" t="b">
        <f>ISNUMBER(SEARCH("PT",A1551))</f>
        <v>0</v>
      </c>
      <c r="E1551" t="b">
        <f>ISNUMBER(SEARCH("PTT", A1551))</f>
        <v>0</v>
      </c>
      <c r="F1551" t="b">
        <f>ISNUMBER(SEARCH("Shell", A1551))</f>
        <v>0</v>
      </c>
      <c r="G1551" t="b">
        <f>ISNUMBER(SEARCH("Esso", A1551))</f>
        <v>0</v>
      </c>
      <c r="H1551" t="b">
        <f>ISNUMBER(SEARCH("Caltex", A1551))</f>
        <v>0</v>
      </c>
    </row>
    <row r="1552" spans="1:8" x14ac:dyDescent="0.25">
      <c r="A1552" t="s">
        <v>3376</v>
      </c>
      <c r="B1552">
        <v>13.560918300000001</v>
      </c>
      <c r="C1552">
        <v>100.2935337</v>
      </c>
      <c r="D1552" t="b">
        <f>ISNUMBER(SEARCH("PT",A1552))</f>
        <v>0</v>
      </c>
      <c r="E1552" t="b">
        <f>ISNUMBER(SEARCH("PTT", A1552))</f>
        <v>0</v>
      </c>
      <c r="F1552" t="b">
        <f>ISNUMBER(SEARCH("Shell", A1552))</f>
        <v>0</v>
      </c>
      <c r="G1552" t="b">
        <f>ISNUMBER(SEARCH("Esso", A1552))</f>
        <v>0</v>
      </c>
      <c r="H1552" t="b">
        <f>ISNUMBER(SEARCH("Caltex", A1552))</f>
        <v>0</v>
      </c>
    </row>
    <row r="1553" spans="1:8" x14ac:dyDescent="0.25">
      <c r="A1553" t="s">
        <v>3376</v>
      </c>
      <c r="B1553">
        <v>13.563481899999999</v>
      </c>
      <c r="C1553">
        <v>100.8149837</v>
      </c>
      <c r="D1553" t="b">
        <f>ISNUMBER(SEARCH("PT",A1553))</f>
        <v>0</v>
      </c>
      <c r="E1553" t="b">
        <f>ISNUMBER(SEARCH("PTT", A1553))</f>
        <v>0</v>
      </c>
      <c r="F1553" t="b">
        <f>ISNUMBER(SEARCH("Shell", A1553))</f>
        <v>0</v>
      </c>
      <c r="G1553" t="b">
        <f>ISNUMBER(SEARCH("Esso", A1553))</f>
        <v>0</v>
      </c>
      <c r="H1553" t="b">
        <f>ISNUMBER(SEARCH("Caltex", A1553))</f>
        <v>0</v>
      </c>
    </row>
    <row r="1554" spans="1:8" x14ac:dyDescent="0.25">
      <c r="A1554" t="s">
        <v>3376</v>
      </c>
      <c r="B1554">
        <v>9.1724899999999998</v>
      </c>
      <c r="C1554">
        <v>99.375500000000002</v>
      </c>
      <c r="D1554" t="b">
        <f>ISNUMBER(SEARCH("PT",A1554))</f>
        <v>0</v>
      </c>
      <c r="E1554" t="b">
        <f>ISNUMBER(SEARCH("PTT", A1554))</f>
        <v>0</v>
      </c>
      <c r="F1554" t="b">
        <f>ISNUMBER(SEARCH("Shell", A1554))</f>
        <v>0</v>
      </c>
      <c r="G1554" t="b">
        <f>ISNUMBER(SEARCH("Esso", A1554))</f>
        <v>0</v>
      </c>
      <c r="H1554" t="b">
        <f>ISNUMBER(SEARCH("Caltex", A1554))</f>
        <v>0</v>
      </c>
    </row>
    <row r="1555" spans="1:8" x14ac:dyDescent="0.25">
      <c r="A1555" t="s">
        <v>3376</v>
      </c>
      <c r="B1555">
        <v>13.609354</v>
      </c>
      <c r="C1555">
        <v>100.61649199999999</v>
      </c>
      <c r="D1555" t="b">
        <f>ISNUMBER(SEARCH("PT",A1555))</f>
        <v>0</v>
      </c>
      <c r="E1555" t="b">
        <f>ISNUMBER(SEARCH("PTT", A1555))</f>
        <v>0</v>
      </c>
      <c r="F1555" t="b">
        <f>ISNUMBER(SEARCH("Shell", A1555))</f>
        <v>0</v>
      </c>
      <c r="G1555" t="b">
        <f>ISNUMBER(SEARCH("Esso", A1555))</f>
        <v>0</v>
      </c>
      <c r="H1555" t="b">
        <f>ISNUMBER(SEARCH("Caltex", A1555))</f>
        <v>0</v>
      </c>
    </row>
    <row r="1556" spans="1:8" x14ac:dyDescent="0.25">
      <c r="A1556" t="s">
        <v>3376</v>
      </c>
      <c r="B1556">
        <v>9.1494476000000002</v>
      </c>
      <c r="C1556">
        <v>99.375891600000003</v>
      </c>
      <c r="D1556" t="b">
        <f>ISNUMBER(SEARCH("PT",A1556))</f>
        <v>0</v>
      </c>
      <c r="E1556" t="b">
        <f>ISNUMBER(SEARCH("PTT", A1556))</f>
        <v>0</v>
      </c>
      <c r="F1556" t="b">
        <f>ISNUMBER(SEARCH("Shell", A1556))</f>
        <v>0</v>
      </c>
      <c r="G1556" t="b">
        <f>ISNUMBER(SEARCH("Esso", A1556))</f>
        <v>0</v>
      </c>
      <c r="H1556" t="b">
        <f>ISNUMBER(SEARCH("Caltex", A1556))</f>
        <v>0</v>
      </c>
    </row>
    <row r="1557" spans="1:8" x14ac:dyDescent="0.25">
      <c r="A1557" t="s">
        <v>3376</v>
      </c>
      <c r="B1557">
        <v>7.2207340000000002</v>
      </c>
      <c r="C1557">
        <v>100.57949000000001</v>
      </c>
      <c r="D1557" t="b">
        <f>ISNUMBER(SEARCH("PT",A1557))</f>
        <v>0</v>
      </c>
      <c r="E1557" t="b">
        <f>ISNUMBER(SEARCH("PTT", A1557))</f>
        <v>0</v>
      </c>
      <c r="F1557" t="b">
        <f>ISNUMBER(SEARCH("Shell", A1557))</f>
        <v>0</v>
      </c>
      <c r="G1557" t="b">
        <f>ISNUMBER(SEARCH("Esso", A1557))</f>
        <v>0</v>
      </c>
      <c r="H1557" t="b">
        <f>ISNUMBER(SEARCH("Caltex", A1557))</f>
        <v>0</v>
      </c>
    </row>
    <row r="1558" spans="1:8" x14ac:dyDescent="0.25">
      <c r="A1558" t="s">
        <v>3376</v>
      </c>
      <c r="B1558">
        <v>7.2128212999999999</v>
      </c>
      <c r="C1558">
        <v>100.5903091</v>
      </c>
      <c r="D1558" t="b">
        <f>ISNUMBER(SEARCH("PT",A1558))</f>
        <v>0</v>
      </c>
      <c r="E1558" t="b">
        <f>ISNUMBER(SEARCH("PTT", A1558))</f>
        <v>0</v>
      </c>
      <c r="F1558" t="b">
        <f>ISNUMBER(SEARCH("Shell", A1558))</f>
        <v>0</v>
      </c>
      <c r="G1558" t="b">
        <f>ISNUMBER(SEARCH("Esso", A1558))</f>
        <v>0</v>
      </c>
      <c r="H1558" t="b">
        <f>ISNUMBER(SEARCH("Caltex", A1558))</f>
        <v>0</v>
      </c>
    </row>
    <row r="1559" spans="1:8" x14ac:dyDescent="0.25">
      <c r="A1559" t="s">
        <v>3376</v>
      </c>
      <c r="B1559">
        <v>14.608024500000001</v>
      </c>
      <c r="C1559">
        <v>103.09772719999999</v>
      </c>
      <c r="D1559" t="b">
        <f>ISNUMBER(SEARCH("PT",A1559))</f>
        <v>0</v>
      </c>
      <c r="E1559" t="b">
        <f>ISNUMBER(SEARCH("PTT", A1559))</f>
        <v>0</v>
      </c>
      <c r="F1559" t="b">
        <f>ISNUMBER(SEARCH("Shell", A1559))</f>
        <v>0</v>
      </c>
      <c r="G1559" t="b">
        <f>ISNUMBER(SEARCH("Esso", A1559))</f>
        <v>0</v>
      </c>
      <c r="H1559" t="b">
        <f>ISNUMBER(SEARCH("Caltex", A1559))</f>
        <v>0</v>
      </c>
    </row>
    <row r="1560" spans="1:8" x14ac:dyDescent="0.25">
      <c r="A1560" t="s">
        <v>3376</v>
      </c>
      <c r="B1560">
        <v>12.374002000000001</v>
      </c>
      <c r="C1560">
        <v>99.834814600000001</v>
      </c>
      <c r="D1560" t="b">
        <f>ISNUMBER(SEARCH("PT",A1560))</f>
        <v>0</v>
      </c>
      <c r="E1560" t="b">
        <f>ISNUMBER(SEARCH("PTT", A1560))</f>
        <v>0</v>
      </c>
      <c r="F1560" t="b">
        <f>ISNUMBER(SEARCH("Shell", A1560))</f>
        <v>0</v>
      </c>
      <c r="G1560" t="b">
        <f>ISNUMBER(SEARCH("Esso", A1560))</f>
        <v>0</v>
      </c>
      <c r="H1560" t="b">
        <f>ISNUMBER(SEARCH("Caltex", A1560))</f>
        <v>0</v>
      </c>
    </row>
    <row r="1561" spans="1:8" x14ac:dyDescent="0.25">
      <c r="A1561" t="s">
        <v>3376</v>
      </c>
      <c r="B1561">
        <v>13.401225</v>
      </c>
      <c r="C1561">
        <v>100.997697</v>
      </c>
      <c r="D1561" t="b">
        <f>ISNUMBER(SEARCH("PT",A1561))</f>
        <v>0</v>
      </c>
      <c r="E1561" t="b">
        <f>ISNUMBER(SEARCH("PTT", A1561))</f>
        <v>0</v>
      </c>
      <c r="F1561" t="b">
        <f>ISNUMBER(SEARCH("Shell", A1561))</f>
        <v>0</v>
      </c>
      <c r="G1561" t="b">
        <f>ISNUMBER(SEARCH("Esso", A1561))</f>
        <v>0</v>
      </c>
      <c r="H1561" t="b">
        <f>ISNUMBER(SEARCH("Caltex", A1561))</f>
        <v>0</v>
      </c>
    </row>
    <row r="1562" spans="1:8" x14ac:dyDescent="0.25">
      <c r="A1562" t="s">
        <v>3376</v>
      </c>
      <c r="B1562">
        <v>18.374145500000001</v>
      </c>
      <c r="C1562">
        <v>103.6326703</v>
      </c>
      <c r="D1562" t="b">
        <f>ISNUMBER(SEARCH("PT",A1562))</f>
        <v>0</v>
      </c>
      <c r="E1562" t="b">
        <f>ISNUMBER(SEARCH("PTT", A1562))</f>
        <v>0</v>
      </c>
      <c r="F1562" t="b">
        <f>ISNUMBER(SEARCH("Shell", A1562))</f>
        <v>0</v>
      </c>
      <c r="G1562" t="b">
        <f>ISNUMBER(SEARCH("Esso", A1562))</f>
        <v>0</v>
      </c>
      <c r="H1562" t="b">
        <f>ISNUMBER(SEARCH("Caltex", A1562))</f>
        <v>0</v>
      </c>
    </row>
    <row r="1563" spans="1:8" x14ac:dyDescent="0.25">
      <c r="A1563" t="s">
        <v>3376</v>
      </c>
      <c r="B1563">
        <v>13.76389</v>
      </c>
      <c r="C1563">
        <v>102.52780799999999</v>
      </c>
      <c r="D1563" t="b">
        <f>ISNUMBER(SEARCH("PT",A1563))</f>
        <v>0</v>
      </c>
      <c r="E1563" t="b">
        <f>ISNUMBER(SEARCH("PTT", A1563))</f>
        <v>0</v>
      </c>
      <c r="F1563" t="b">
        <f>ISNUMBER(SEARCH("Shell", A1563))</f>
        <v>0</v>
      </c>
      <c r="G1563" t="b">
        <f>ISNUMBER(SEARCH("Esso", A1563))</f>
        <v>0</v>
      </c>
      <c r="H1563" t="b">
        <f>ISNUMBER(SEARCH("Caltex", A1563))</f>
        <v>0</v>
      </c>
    </row>
    <row r="1564" spans="1:8" x14ac:dyDescent="0.25">
      <c r="A1564" t="s">
        <v>3376</v>
      </c>
      <c r="B1564">
        <v>13.1209094</v>
      </c>
      <c r="C1564">
        <v>100.91915210000001</v>
      </c>
      <c r="D1564" t="b">
        <f>ISNUMBER(SEARCH("PT",A1564))</f>
        <v>0</v>
      </c>
      <c r="E1564" t="b">
        <f>ISNUMBER(SEARCH("PTT", A1564))</f>
        <v>0</v>
      </c>
      <c r="F1564" t="b">
        <f>ISNUMBER(SEARCH("Shell", A1564))</f>
        <v>0</v>
      </c>
      <c r="G1564" t="b">
        <f>ISNUMBER(SEARCH("Esso", A1564))</f>
        <v>0</v>
      </c>
      <c r="H1564" t="b">
        <f>ISNUMBER(SEARCH("Caltex", A1564))</f>
        <v>0</v>
      </c>
    </row>
    <row r="1565" spans="1:8" x14ac:dyDescent="0.25">
      <c r="A1565" t="s">
        <v>3376</v>
      </c>
      <c r="B1565">
        <v>13.5714918</v>
      </c>
      <c r="C1565">
        <v>100.29879870000001</v>
      </c>
      <c r="D1565" t="b">
        <f>ISNUMBER(SEARCH("PT",A1565))</f>
        <v>0</v>
      </c>
      <c r="E1565" t="b">
        <f>ISNUMBER(SEARCH("PTT", A1565))</f>
        <v>0</v>
      </c>
      <c r="F1565" t="b">
        <f>ISNUMBER(SEARCH("Shell", A1565))</f>
        <v>0</v>
      </c>
      <c r="G1565" t="b">
        <f>ISNUMBER(SEARCH("Esso", A1565))</f>
        <v>0</v>
      </c>
      <c r="H1565" t="b">
        <f>ISNUMBER(SEARCH("Caltex", A1565))</f>
        <v>0</v>
      </c>
    </row>
    <row r="1566" spans="1:8" x14ac:dyDescent="0.25">
      <c r="A1566" t="s">
        <v>3376</v>
      </c>
      <c r="B1566">
        <v>13.523429</v>
      </c>
      <c r="C1566">
        <v>100.64527699999999</v>
      </c>
      <c r="D1566" t="b">
        <f>ISNUMBER(SEARCH("PT",A1566))</f>
        <v>0</v>
      </c>
      <c r="E1566" t="b">
        <f>ISNUMBER(SEARCH("PTT", A1566))</f>
        <v>0</v>
      </c>
      <c r="F1566" t="b">
        <f>ISNUMBER(SEARCH("Shell", A1566))</f>
        <v>0</v>
      </c>
      <c r="G1566" t="b">
        <f>ISNUMBER(SEARCH("Esso", A1566))</f>
        <v>0</v>
      </c>
      <c r="H1566" t="b">
        <f>ISNUMBER(SEARCH("Caltex", A1566))</f>
        <v>0</v>
      </c>
    </row>
    <row r="1567" spans="1:8" x14ac:dyDescent="0.25">
      <c r="A1567" t="s">
        <v>3376</v>
      </c>
      <c r="B1567">
        <v>13.581189500000001</v>
      </c>
      <c r="C1567">
        <v>100.6062919</v>
      </c>
      <c r="D1567" t="b">
        <f>ISNUMBER(SEARCH("PT",A1567))</f>
        <v>0</v>
      </c>
      <c r="E1567" t="b">
        <f>ISNUMBER(SEARCH("PTT", A1567))</f>
        <v>0</v>
      </c>
      <c r="F1567" t="b">
        <f>ISNUMBER(SEARCH("Shell", A1567))</f>
        <v>0</v>
      </c>
      <c r="G1567" t="b">
        <f>ISNUMBER(SEARCH("Esso", A1567))</f>
        <v>0</v>
      </c>
      <c r="H1567" t="b">
        <f>ISNUMBER(SEARCH("Caltex", A1567))</f>
        <v>0</v>
      </c>
    </row>
    <row r="1568" spans="1:8" x14ac:dyDescent="0.25">
      <c r="A1568" t="s">
        <v>3376</v>
      </c>
      <c r="B1568">
        <v>7.6697062000000003</v>
      </c>
      <c r="C1568">
        <v>100.382935</v>
      </c>
      <c r="D1568" t="b">
        <f>ISNUMBER(SEARCH("PT",A1568))</f>
        <v>0</v>
      </c>
      <c r="E1568" t="b">
        <f>ISNUMBER(SEARCH("PTT", A1568))</f>
        <v>0</v>
      </c>
      <c r="F1568" t="b">
        <f>ISNUMBER(SEARCH("Shell", A1568))</f>
        <v>0</v>
      </c>
      <c r="G1568" t="b">
        <f>ISNUMBER(SEARCH("Esso", A1568))</f>
        <v>0</v>
      </c>
      <c r="H1568" t="b">
        <f>ISNUMBER(SEARCH("Caltex", A1568))</f>
        <v>0</v>
      </c>
    </row>
    <row r="1569" spans="1:8" x14ac:dyDescent="0.25">
      <c r="A1569" t="s">
        <v>3376</v>
      </c>
      <c r="B1569">
        <v>12.6235877</v>
      </c>
      <c r="C1569">
        <v>101.4307165</v>
      </c>
      <c r="D1569" t="b">
        <f>ISNUMBER(SEARCH("PT",A1569))</f>
        <v>0</v>
      </c>
      <c r="E1569" t="b">
        <f>ISNUMBER(SEARCH("PTT", A1569))</f>
        <v>0</v>
      </c>
      <c r="F1569" t="b">
        <f>ISNUMBER(SEARCH("Shell", A1569))</f>
        <v>0</v>
      </c>
      <c r="G1569" t="b">
        <f>ISNUMBER(SEARCH("Esso", A1569))</f>
        <v>0</v>
      </c>
      <c r="H1569" t="b">
        <f>ISNUMBER(SEARCH("Caltex", A1569))</f>
        <v>0</v>
      </c>
    </row>
    <row r="1570" spans="1:8" x14ac:dyDescent="0.25">
      <c r="A1570" t="s">
        <v>3376</v>
      </c>
      <c r="B1570">
        <v>9.2264683000000005</v>
      </c>
      <c r="C1570">
        <v>98.386766699999995</v>
      </c>
      <c r="D1570" t="b">
        <f>ISNUMBER(SEARCH("PT",A1570))</f>
        <v>0</v>
      </c>
      <c r="E1570" t="b">
        <f>ISNUMBER(SEARCH("PTT", A1570))</f>
        <v>0</v>
      </c>
      <c r="F1570" t="b">
        <f>ISNUMBER(SEARCH("Shell", A1570))</f>
        <v>0</v>
      </c>
      <c r="G1570" t="b">
        <f>ISNUMBER(SEARCH("Esso", A1570))</f>
        <v>0</v>
      </c>
      <c r="H1570" t="b">
        <f>ISNUMBER(SEARCH("Caltex", A1570))</f>
        <v>0</v>
      </c>
    </row>
    <row r="1571" spans="1:8" x14ac:dyDescent="0.25">
      <c r="A1571" t="s">
        <v>3376</v>
      </c>
      <c r="B1571">
        <v>13.593367000000001</v>
      </c>
      <c r="C1571">
        <v>100.7647248</v>
      </c>
      <c r="D1571" t="b">
        <f>ISNUMBER(SEARCH("PT",A1571))</f>
        <v>0</v>
      </c>
      <c r="E1571" t="b">
        <f>ISNUMBER(SEARCH("PTT", A1571))</f>
        <v>0</v>
      </c>
      <c r="F1571" t="b">
        <f>ISNUMBER(SEARCH("Shell", A1571))</f>
        <v>0</v>
      </c>
      <c r="G1571" t="b">
        <f>ISNUMBER(SEARCH("Esso", A1571))</f>
        <v>0</v>
      </c>
      <c r="H1571" t="b">
        <f>ISNUMBER(SEARCH("Caltex", A1571))</f>
        <v>0</v>
      </c>
    </row>
    <row r="1572" spans="1:8" x14ac:dyDescent="0.25">
      <c r="A1572" t="s">
        <v>3376</v>
      </c>
      <c r="B1572">
        <v>17.958872</v>
      </c>
      <c r="C1572">
        <v>102.551632</v>
      </c>
      <c r="D1572" t="b">
        <f>ISNUMBER(SEARCH("PT",A1572))</f>
        <v>0</v>
      </c>
      <c r="E1572" t="b">
        <f>ISNUMBER(SEARCH("PTT", A1572))</f>
        <v>0</v>
      </c>
      <c r="F1572" t="b">
        <f>ISNUMBER(SEARCH("Shell", A1572))</f>
        <v>0</v>
      </c>
      <c r="G1572" t="b">
        <f>ISNUMBER(SEARCH("Esso", A1572))</f>
        <v>0</v>
      </c>
      <c r="H1572" t="b">
        <f>ISNUMBER(SEARCH("Caltex", A1572))</f>
        <v>0</v>
      </c>
    </row>
    <row r="1573" spans="1:8" x14ac:dyDescent="0.25">
      <c r="A1573" t="s">
        <v>3376</v>
      </c>
      <c r="B1573">
        <v>12.5750446</v>
      </c>
      <c r="C1573">
        <v>99.917076899999998</v>
      </c>
      <c r="D1573" t="b">
        <f>ISNUMBER(SEARCH("PT",A1573))</f>
        <v>0</v>
      </c>
      <c r="E1573" t="b">
        <f>ISNUMBER(SEARCH("PTT", A1573))</f>
        <v>0</v>
      </c>
      <c r="F1573" t="b">
        <f>ISNUMBER(SEARCH("Shell", A1573))</f>
        <v>0</v>
      </c>
      <c r="G1573" t="b">
        <f>ISNUMBER(SEARCH("Esso", A1573))</f>
        <v>0</v>
      </c>
      <c r="H1573" t="b">
        <f>ISNUMBER(SEARCH("Caltex", A1573))</f>
        <v>0</v>
      </c>
    </row>
    <row r="1574" spans="1:8" x14ac:dyDescent="0.25">
      <c r="A1574" t="s">
        <v>3376</v>
      </c>
      <c r="B1574">
        <v>10.862304</v>
      </c>
      <c r="C1574">
        <v>99.359665000000007</v>
      </c>
      <c r="D1574" t="b">
        <f>ISNUMBER(SEARCH("PT",A1574))</f>
        <v>0</v>
      </c>
      <c r="E1574" t="b">
        <f>ISNUMBER(SEARCH("PTT", A1574))</f>
        <v>0</v>
      </c>
      <c r="F1574" t="b">
        <f>ISNUMBER(SEARCH("Shell", A1574))</f>
        <v>0</v>
      </c>
      <c r="G1574" t="b">
        <f>ISNUMBER(SEARCH("Esso", A1574))</f>
        <v>0</v>
      </c>
      <c r="H1574" t="b">
        <f>ISNUMBER(SEARCH("Caltex", A1574))</f>
        <v>0</v>
      </c>
    </row>
    <row r="1575" spans="1:8" x14ac:dyDescent="0.25">
      <c r="A1575" t="s">
        <v>3376</v>
      </c>
      <c r="B1575">
        <v>10.862304</v>
      </c>
      <c r="C1575">
        <v>99.359665000000007</v>
      </c>
      <c r="D1575" t="b">
        <f>ISNUMBER(SEARCH("PT",A1575))</f>
        <v>0</v>
      </c>
      <c r="E1575" t="b">
        <f>ISNUMBER(SEARCH("PTT", A1575))</f>
        <v>0</v>
      </c>
      <c r="F1575" t="b">
        <f>ISNUMBER(SEARCH("Shell", A1575))</f>
        <v>0</v>
      </c>
      <c r="G1575" t="b">
        <f>ISNUMBER(SEARCH("Esso", A1575))</f>
        <v>0</v>
      </c>
      <c r="H1575" t="b">
        <f>ISNUMBER(SEARCH("Caltex", A1575))</f>
        <v>0</v>
      </c>
    </row>
    <row r="1576" spans="1:8" x14ac:dyDescent="0.25">
      <c r="A1576" t="s">
        <v>3376</v>
      </c>
      <c r="B1576">
        <v>7.9858345000000002</v>
      </c>
      <c r="C1576">
        <v>99.134000499999999</v>
      </c>
      <c r="D1576" t="b">
        <f>ISNUMBER(SEARCH("PT",A1576))</f>
        <v>0</v>
      </c>
      <c r="E1576" t="b">
        <f>ISNUMBER(SEARCH("PTT", A1576))</f>
        <v>0</v>
      </c>
      <c r="F1576" t="b">
        <f>ISNUMBER(SEARCH("Shell", A1576))</f>
        <v>0</v>
      </c>
      <c r="G1576" t="b">
        <f>ISNUMBER(SEARCH("Esso", A1576))</f>
        <v>0</v>
      </c>
      <c r="H1576" t="b">
        <f>ISNUMBER(SEARCH("Caltex", A1576))</f>
        <v>0</v>
      </c>
    </row>
    <row r="1577" spans="1:8" x14ac:dyDescent="0.25">
      <c r="A1577" t="s">
        <v>3376</v>
      </c>
      <c r="B1577">
        <v>12.749235199999999</v>
      </c>
      <c r="C1577">
        <v>101.7307145</v>
      </c>
      <c r="D1577" t="b">
        <f>ISNUMBER(SEARCH("PT",A1577))</f>
        <v>0</v>
      </c>
      <c r="E1577" t="b">
        <f>ISNUMBER(SEARCH("PTT", A1577))</f>
        <v>0</v>
      </c>
      <c r="F1577" t="b">
        <f>ISNUMBER(SEARCH("Shell", A1577))</f>
        <v>0</v>
      </c>
      <c r="G1577" t="b">
        <f>ISNUMBER(SEARCH("Esso", A1577))</f>
        <v>0</v>
      </c>
      <c r="H1577" t="b">
        <f>ISNUMBER(SEARCH("Caltex", A1577))</f>
        <v>0</v>
      </c>
    </row>
    <row r="1578" spans="1:8" x14ac:dyDescent="0.25">
      <c r="A1578" t="s">
        <v>3376</v>
      </c>
      <c r="B1578">
        <v>13.597636899999999</v>
      </c>
      <c r="C1578">
        <v>100.5998969</v>
      </c>
      <c r="D1578" t="b">
        <f>ISNUMBER(SEARCH("PT",A1578))</f>
        <v>0</v>
      </c>
      <c r="E1578" t="b">
        <f>ISNUMBER(SEARCH("PTT", A1578))</f>
        <v>0</v>
      </c>
      <c r="F1578" t="b">
        <f>ISNUMBER(SEARCH("Shell", A1578))</f>
        <v>0</v>
      </c>
      <c r="G1578" t="b">
        <f>ISNUMBER(SEARCH("Esso", A1578))</f>
        <v>0</v>
      </c>
      <c r="H1578" t="b">
        <f>ISNUMBER(SEARCH("Caltex", A1578))</f>
        <v>0</v>
      </c>
    </row>
    <row r="1579" spans="1:8" x14ac:dyDescent="0.25">
      <c r="A1579" t="s">
        <v>3376</v>
      </c>
      <c r="B1579">
        <v>12.814761600000001</v>
      </c>
      <c r="C1579">
        <v>99.941412900000003</v>
      </c>
      <c r="D1579" t="b">
        <f>ISNUMBER(SEARCH("PT",A1579))</f>
        <v>0</v>
      </c>
      <c r="E1579" t="b">
        <f>ISNUMBER(SEARCH("PTT", A1579))</f>
        <v>0</v>
      </c>
      <c r="F1579" t="b">
        <f>ISNUMBER(SEARCH("Shell", A1579))</f>
        <v>0</v>
      </c>
      <c r="G1579" t="b">
        <f>ISNUMBER(SEARCH("Esso", A1579))</f>
        <v>0</v>
      </c>
      <c r="H1579" t="b">
        <f>ISNUMBER(SEARCH("Caltex", A1579))</f>
        <v>0</v>
      </c>
    </row>
    <row r="1580" spans="1:8" x14ac:dyDescent="0.25">
      <c r="A1580" t="s">
        <v>3376</v>
      </c>
      <c r="B1580">
        <v>12.9055447</v>
      </c>
      <c r="C1580">
        <v>100.878488</v>
      </c>
      <c r="D1580" t="b">
        <f>ISNUMBER(SEARCH("PT",A1580))</f>
        <v>0</v>
      </c>
      <c r="E1580" t="b">
        <f>ISNUMBER(SEARCH("PTT", A1580))</f>
        <v>0</v>
      </c>
      <c r="F1580" t="b">
        <f>ISNUMBER(SEARCH("Shell", A1580))</f>
        <v>0</v>
      </c>
      <c r="G1580" t="b">
        <f>ISNUMBER(SEARCH("Esso", A1580))</f>
        <v>0</v>
      </c>
      <c r="H1580" t="b">
        <f>ISNUMBER(SEARCH("Caltex", A1580))</f>
        <v>0</v>
      </c>
    </row>
    <row r="1581" spans="1:8" x14ac:dyDescent="0.25">
      <c r="A1581" t="s">
        <v>3376</v>
      </c>
      <c r="B1581">
        <v>10.388545000000001</v>
      </c>
      <c r="C1581">
        <v>99.240397000000002</v>
      </c>
      <c r="D1581" t="b">
        <f>ISNUMBER(SEARCH("PT",A1581))</f>
        <v>0</v>
      </c>
      <c r="E1581" t="b">
        <f>ISNUMBER(SEARCH("PTT", A1581))</f>
        <v>0</v>
      </c>
      <c r="F1581" t="b">
        <f>ISNUMBER(SEARCH("Shell", A1581))</f>
        <v>0</v>
      </c>
      <c r="G1581" t="b">
        <f>ISNUMBER(SEARCH("Esso", A1581))</f>
        <v>0</v>
      </c>
      <c r="H1581" t="b">
        <f>ISNUMBER(SEARCH("Caltex", A1581))</f>
        <v>0</v>
      </c>
    </row>
    <row r="1582" spans="1:8" x14ac:dyDescent="0.25">
      <c r="A1582" t="s">
        <v>3376</v>
      </c>
      <c r="B1582">
        <v>10.388545000000001</v>
      </c>
      <c r="C1582">
        <v>99.240397000000002</v>
      </c>
      <c r="D1582" t="b">
        <f>ISNUMBER(SEARCH("PT",A1582))</f>
        <v>0</v>
      </c>
      <c r="E1582" t="b">
        <f>ISNUMBER(SEARCH("PTT", A1582))</f>
        <v>0</v>
      </c>
      <c r="F1582" t="b">
        <f>ISNUMBER(SEARCH("Shell", A1582))</f>
        <v>0</v>
      </c>
      <c r="G1582" t="b">
        <f>ISNUMBER(SEARCH("Esso", A1582))</f>
        <v>0</v>
      </c>
      <c r="H1582" t="b">
        <f>ISNUMBER(SEARCH("Caltex", A1582))</f>
        <v>0</v>
      </c>
    </row>
    <row r="1583" spans="1:8" x14ac:dyDescent="0.25">
      <c r="A1583" t="s">
        <v>3376</v>
      </c>
      <c r="B1583">
        <v>13.5335596</v>
      </c>
      <c r="C1583">
        <v>100.16792479999999</v>
      </c>
      <c r="D1583" t="b">
        <f>ISNUMBER(SEARCH("PT",A1583))</f>
        <v>0</v>
      </c>
      <c r="E1583" t="b">
        <f>ISNUMBER(SEARCH("PTT", A1583))</f>
        <v>0</v>
      </c>
      <c r="F1583" t="b">
        <f>ISNUMBER(SEARCH("Shell", A1583))</f>
        <v>0</v>
      </c>
      <c r="G1583" t="b">
        <f>ISNUMBER(SEARCH("Esso", A1583))</f>
        <v>0</v>
      </c>
      <c r="H1583" t="b">
        <f>ISNUMBER(SEARCH("Caltex", A1583))</f>
        <v>0</v>
      </c>
    </row>
    <row r="1584" spans="1:8" x14ac:dyDescent="0.25">
      <c r="A1584" t="s">
        <v>3376</v>
      </c>
      <c r="B1584">
        <v>13.5842934</v>
      </c>
      <c r="C1584">
        <v>100.614362</v>
      </c>
      <c r="D1584" t="b">
        <f>ISNUMBER(SEARCH("PT",A1584))</f>
        <v>0</v>
      </c>
      <c r="E1584" t="b">
        <f>ISNUMBER(SEARCH("PTT", A1584))</f>
        <v>0</v>
      </c>
      <c r="F1584" t="b">
        <f>ISNUMBER(SEARCH("Shell", A1584))</f>
        <v>0</v>
      </c>
      <c r="G1584" t="b">
        <f>ISNUMBER(SEARCH("Esso", A1584))</f>
        <v>0</v>
      </c>
      <c r="H1584" t="b">
        <f>ISNUMBER(SEARCH("Caltex", A1584))</f>
        <v>0</v>
      </c>
    </row>
    <row r="1585" spans="1:8" x14ac:dyDescent="0.25">
      <c r="A1585" t="s">
        <v>3376</v>
      </c>
      <c r="B1585">
        <v>8.4343351000000002</v>
      </c>
      <c r="C1585">
        <v>99.962645300000005</v>
      </c>
      <c r="D1585" t="b">
        <f>ISNUMBER(SEARCH("PT",A1585))</f>
        <v>0</v>
      </c>
      <c r="E1585" t="b">
        <f>ISNUMBER(SEARCH("PTT", A1585))</f>
        <v>0</v>
      </c>
      <c r="F1585" t="b">
        <f>ISNUMBER(SEARCH("Shell", A1585))</f>
        <v>0</v>
      </c>
      <c r="G1585" t="b">
        <f>ISNUMBER(SEARCH("Esso", A1585))</f>
        <v>0</v>
      </c>
      <c r="H1585" t="b">
        <f>ISNUMBER(SEARCH("Caltex", A1585))</f>
        <v>0</v>
      </c>
    </row>
    <row r="1586" spans="1:8" x14ac:dyDescent="0.25">
      <c r="A1586" t="s">
        <v>3376</v>
      </c>
      <c r="B1586">
        <v>13.590965000000001</v>
      </c>
      <c r="C1586">
        <v>100.661945</v>
      </c>
      <c r="D1586" t="b">
        <f>ISNUMBER(SEARCH("PT",A1586))</f>
        <v>0</v>
      </c>
      <c r="E1586" t="b">
        <f>ISNUMBER(SEARCH("PTT", A1586))</f>
        <v>0</v>
      </c>
      <c r="F1586" t="b">
        <f>ISNUMBER(SEARCH("Shell", A1586))</f>
        <v>0</v>
      </c>
      <c r="G1586" t="b">
        <f>ISNUMBER(SEARCH("Esso", A1586))</f>
        <v>0</v>
      </c>
      <c r="H1586" t="b">
        <f>ISNUMBER(SEARCH("Caltex", A1586))</f>
        <v>0</v>
      </c>
    </row>
    <row r="1587" spans="1:8" x14ac:dyDescent="0.25">
      <c r="A1587" t="s">
        <v>3376</v>
      </c>
      <c r="B1587">
        <v>13.3485777</v>
      </c>
      <c r="C1587">
        <v>99.894330800000006</v>
      </c>
      <c r="D1587" t="b">
        <f>ISNUMBER(SEARCH("PT",A1587))</f>
        <v>0</v>
      </c>
      <c r="E1587" t="b">
        <f>ISNUMBER(SEARCH("PTT", A1587))</f>
        <v>0</v>
      </c>
      <c r="F1587" t="b">
        <f>ISNUMBER(SEARCH("Shell", A1587))</f>
        <v>0</v>
      </c>
      <c r="G1587" t="b">
        <f>ISNUMBER(SEARCH("Esso", A1587))</f>
        <v>0</v>
      </c>
      <c r="H1587" t="b">
        <f>ISNUMBER(SEARCH("Caltex", A1587))</f>
        <v>0</v>
      </c>
    </row>
    <row r="1588" spans="1:8" x14ac:dyDescent="0.25">
      <c r="A1588" t="s">
        <v>3376</v>
      </c>
      <c r="B1588">
        <v>12.3479343</v>
      </c>
      <c r="C1588">
        <v>99.884424100000004</v>
      </c>
      <c r="D1588" t="b">
        <f>ISNUMBER(SEARCH("PT",A1588))</f>
        <v>0</v>
      </c>
      <c r="E1588" t="b">
        <f>ISNUMBER(SEARCH("PTT", A1588))</f>
        <v>0</v>
      </c>
      <c r="F1588" t="b">
        <f>ISNUMBER(SEARCH("Shell", A1588))</f>
        <v>0</v>
      </c>
      <c r="G1588" t="b">
        <f>ISNUMBER(SEARCH("Esso", A1588))</f>
        <v>0</v>
      </c>
      <c r="H1588" t="b">
        <f>ISNUMBER(SEARCH("Caltex", A1588))</f>
        <v>0</v>
      </c>
    </row>
    <row r="1589" spans="1:8" x14ac:dyDescent="0.25">
      <c r="A1589" t="s">
        <v>3376</v>
      </c>
      <c r="B1589">
        <v>13.5734526</v>
      </c>
      <c r="C1589">
        <v>100.6394367</v>
      </c>
      <c r="D1589" t="b">
        <f>ISNUMBER(SEARCH("PT",A1589))</f>
        <v>0</v>
      </c>
      <c r="E1589" t="b">
        <f>ISNUMBER(SEARCH("PTT", A1589))</f>
        <v>0</v>
      </c>
      <c r="F1589" t="b">
        <f>ISNUMBER(SEARCH("Shell", A1589))</f>
        <v>0</v>
      </c>
      <c r="G1589" t="b">
        <f>ISNUMBER(SEARCH("Esso", A1589))</f>
        <v>0</v>
      </c>
      <c r="H1589" t="b">
        <f>ISNUMBER(SEARCH("Caltex", A1589))</f>
        <v>0</v>
      </c>
    </row>
    <row r="1590" spans="1:8" x14ac:dyDescent="0.25">
      <c r="A1590" t="s">
        <v>3376</v>
      </c>
      <c r="B1590">
        <v>13.146397</v>
      </c>
      <c r="C1590">
        <v>100.91649</v>
      </c>
      <c r="D1590" t="b">
        <f>ISNUMBER(SEARCH("PT",A1590))</f>
        <v>0</v>
      </c>
      <c r="E1590" t="b">
        <f>ISNUMBER(SEARCH("PTT", A1590))</f>
        <v>0</v>
      </c>
      <c r="F1590" t="b">
        <f>ISNUMBER(SEARCH("Shell", A1590))</f>
        <v>0</v>
      </c>
      <c r="G1590" t="b">
        <f>ISNUMBER(SEARCH("Esso", A1590))</f>
        <v>0</v>
      </c>
      <c r="H1590" t="b">
        <f>ISNUMBER(SEARCH("Caltex", A1590))</f>
        <v>0</v>
      </c>
    </row>
    <row r="1591" spans="1:8" x14ac:dyDescent="0.25">
      <c r="A1591" t="s">
        <v>3376</v>
      </c>
      <c r="B1591">
        <v>6.878476</v>
      </c>
      <c r="C1591">
        <v>101.26963000000001</v>
      </c>
      <c r="D1591" t="b">
        <f>ISNUMBER(SEARCH("PT",A1591))</f>
        <v>0</v>
      </c>
      <c r="E1591" t="b">
        <f>ISNUMBER(SEARCH("PTT", A1591))</f>
        <v>0</v>
      </c>
      <c r="F1591" t="b">
        <f>ISNUMBER(SEARCH("Shell", A1591))</f>
        <v>0</v>
      </c>
      <c r="G1591" t="b">
        <f>ISNUMBER(SEARCH("Esso", A1591))</f>
        <v>0</v>
      </c>
      <c r="H1591" t="b">
        <f>ISNUMBER(SEARCH("Caltex", A1591))</f>
        <v>0</v>
      </c>
    </row>
    <row r="1592" spans="1:8" x14ac:dyDescent="0.25">
      <c r="A1592" t="s">
        <v>3376</v>
      </c>
      <c r="B1592">
        <v>8.0542230000000004</v>
      </c>
      <c r="C1592">
        <v>99.026240999999999</v>
      </c>
      <c r="D1592" t="b">
        <f>ISNUMBER(SEARCH("PT",A1592))</f>
        <v>0</v>
      </c>
      <c r="E1592" t="b">
        <f>ISNUMBER(SEARCH("PTT", A1592))</f>
        <v>0</v>
      </c>
      <c r="F1592" t="b">
        <f>ISNUMBER(SEARCH("Shell", A1592))</f>
        <v>0</v>
      </c>
      <c r="G1592" t="b">
        <f>ISNUMBER(SEARCH("Esso", A1592))</f>
        <v>0</v>
      </c>
      <c r="H1592" t="b">
        <f>ISNUMBER(SEARCH("Caltex", A1592))</f>
        <v>0</v>
      </c>
    </row>
    <row r="1593" spans="1:8" x14ac:dyDescent="0.25">
      <c r="A1593" t="s">
        <v>3376</v>
      </c>
      <c r="B1593">
        <v>13.1777769</v>
      </c>
      <c r="C1593">
        <v>100.93139650000001</v>
      </c>
      <c r="D1593" t="b">
        <f>ISNUMBER(SEARCH("PT",A1593))</f>
        <v>0</v>
      </c>
      <c r="E1593" t="b">
        <f>ISNUMBER(SEARCH("PTT", A1593))</f>
        <v>0</v>
      </c>
      <c r="F1593" t="b">
        <f>ISNUMBER(SEARCH("Shell", A1593))</f>
        <v>0</v>
      </c>
      <c r="G1593" t="b">
        <f>ISNUMBER(SEARCH("Esso", A1593))</f>
        <v>0</v>
      </c>
      <c r="H1593" t="b">
        <f>ISNUMBER(SEARCH("Caltex", A1593))</f>
        <v>0</v>
      </c>
    </row>
    <row r="1594" spans="1:8" x14ac:dyDescent="0.25">
      <c r="A1594" t="s">
        <v>3376</v>
      </c>
      <c r="B1594">
        <v>13.289724</v>
      </c>
      <c r="C1594">
        <v>100.94084290000001</v>
      </c>
      <c r="D1594" t="b">
        <f>ISNUMBER(SEARCH("PT",A1594))</f>
        <v>0</v>
      </c>
      <c r="E1594" t="b">
        <f>ISNUMBER(SEARCH("PTT", A1594))</f>
        <v>0</v>
      </c>
      <c r="F1594" t="b">
        <f>ISNUMBER(SEARCH("Shell", A1594))</f>
        <v>0</v>
      </c>
      <c r="G1594" t="b">
        <f>ISNUMBER(SEARCH("Esso", A1594))</f>
        <v>0</v>
      </c>
      <c r="H1594" t="b">
        <f>ISNUMBER(SEARCH("Caltex", A1594))</f>
        <v>0</v>
      </c>
    </row>
    <row r="1595" spans="1:8" x14ac:dyDescent="0.25">
      <c r="A1595" t="s">
        <v>3376</v>
      </c>
      <c r="B1595">
        <v>13.110504000000001</v>
      </c>
      <c r="C1595">
        <v>102.22486619999999</v>
      </c>
      <c r="D1595" t="b">
        <f>ISNUMBER(SEARCH("PT",A1595))</f>
        <v>0</v>
      </c>
      <c r="E1595" t="b">
        <f>ISNUMBER(SEARCH("PTT", A1595))</f>
        <v>0</v>
      </c>
      <c r="F1595" t="b">
        <f>ISNUMBER(SEARCH("Shell", A1595))</f>
        <v>0</v>
      </c>
      <c r="G1595" t="b">
        <f>ISNUMBER(SEARCH("Esso", A1595))</f>
        <v>0</v>
      </c>
      <c r="H1595" t="b">
        <f>ISNUMBER(SEARCH("Caltex", A1595))</f>
        <v>0</v>
      </c>
    </row>
    <row r="1596" spans="1:8" x14ac:dyDescent="0.25">
      <c r="A1596" t="s">
        <v>3376</v>
      </c>
      <c r="B1596">
        <v>8.4066589999999994</v>
      </c>
      <c r="C1596">
        <v>99.974463999999998</v>
      </c>
      <c r="D1596" t="b">
        <f>ISNUMBER(SEARCH("PT",A1596))</f>
        <v>0</v>
      </c>
      <c r="E1596" t="b">
        <f>ISNUMBER(SEARCH("PTT", A1596))</f>
        <v>0</v>
      </c>
      <c r="F1596" t="b">
        <f>ISNUMBER(SEARCH("Shell", A1596))</f>
        <v>0</v>
      </c>
      <c r="G1596" t="b">
        <f>ISNUMBER(SEARCH("Esso", A1596))</f>
        <v>0</v>
      </c>
      <c r="H1596" t="b">
        <f>ISNUMBER(SEARCH("Caltex", A1596))</f>
        <v>0</v>
      </c>
    </row>
    <row r="1597" spans="1:8" x14ac:dyDescent="0.25">
      <c r="A1597" t="s">
        <v>3376</v>
      </c>
      <c r="B1597">
        <v>12.671601000000001</v>
      </c>
      <c r="C1597">
        <v>100.90499699999999</v>
      </c>
      <c r="D1597" t="b">
        <f>ISNUMBER(SEARCH("PT",A1597))</f>
        <v>0</v>
      </c>
      <c r="E1597" t="b">
        <f>ISNUMBER(SEARCH("PTT", A1597))</f>
        <v>0</v>
      </c>
      <c r="F1597" t="b">
        <f>ISNUMBER(SEARCH("Shell", A1597))</f>
        <v>0</v>
      </c>
      <c r="G1597" t="b">
        <f>ISNUMBER(SEARCH("Esso", A1597))</f>
        <v>0</v>
      </c>
      <c r="H1597" t="b">
        <f>ISNUMBER(SEARCH("Caltex", A1597))</f>
        <v>0</v>
      </c>
    </row>
    <row r="1598" spans="1:8" x14ac:dyDescent="0.25">
      <c r="A1598" t="s">
        <v>3376</v>
      </c>
      <c r="B1598">
        <v>12.671701000000001</v>
      </c>
      <c r="C1598">
        <v>100.904743</v>
      </c>
      <c r="D1598" t="b">
        <f>ISNUMBER(SEARCH("PT",A1598))</f>
        <v>0</v>
      </c>
      <c r="E1598" t="b">
        <f>ISNUMBER(SEARCH("PTT", A1598))</f>
        <v>0</v>
      </c>
      <c r="F1598" t="b">
        <f>ISNUMBER(SEARCH("Shell", A1598))</f>
        <v>0</v>
      </c>
      <c r="G1598" t="b">
        <f>ISNUMBER(SEARCH("Esso", A1598))</f>
        <v>0</v>
      </c>
      <c r="H1598" t="b">
        <f>ISNUMBER(SEARCH("Caltex", A1598))</f>
        <v>0</v>
      </c>
    </row>
    <row r="1599" spans="1:8" x14ac:dyDescent="0.25">
      <c r="A1599" t="s">
        <v>3376</v>
      </c>
      <c r="B1599">
        <v>17.861540999999999</v>
      </c>
      <c r="C1599">
        <v>102.7576165</v>
      </c>
      <c r="D1599" t="b">
        <f>ISNUMBER(SEARCH("PT",A1599))</f>
        <v>0</v>
      </c>
      <c r="E1599" t="b">
        <f>ISNUMBER(SEARCH("PTT", A1599))</f>
        <v>0</v>
      </c>
      <c r="F1599" t="b">
        <f>ISNUMBER(SEARCH("Shell", A1599))</f>
        <v>0</v>
      </c>
      <c r="G1599" t="b">
        <f>ISNUMBER(SEARCH("Esso", A1599))</f>
        <v>0</v>
      </c>
      <c r="H1599" t="b">
        <f>ISNUMBER(SEARCH("Caltex", A1599))</f>
        <v>0</v>
      </c>
    </row>
    <row r="1600" spans="1:8" x14ac:dyDescent="0.25">
      <c r="A1600" t="s">
        <v>3376</v>
      </c>
      <c r="B1600">
        <v>13.4475502</v>
      </c>
      <c r="C1600">
        <v>100.99939620000001</v>
      </c>
      <c r="D1600" t="b">
        <f>ISNUMBER(SEARCH("PT",A1600))</f>
        <v>0</v>
      </c>
      <c r="E1600" t="b">
        <f>ISNUMBER(SEARCH("PTT", A1600))</f>
        <v>0</v>
      </c>
      <c r="F1600" t="b">
        <f>ISNUMBER(SEARCH("Shell", A1600))</f>
        <v>0</v>
      </c>
      <c r="G1600" t="b">
        <f>ISNUMBER(SEARCH("Esso", A1600))</f>
        <v>0</v>
      </c>
      <c r="H1600" t="b">
        <f>ISNUMBER(SEARCH("Caltex", A1600))</f>
        <v>0</v>
      </c>
    </row>
    <row r="1601" spans="1:8" x14ac:dyDescent="0.25">
      <c r="A1601" t="s">
        <v>3376</v>
      </c>
      <c r="B1601">
        <v>13.3419449</v>
      </c>
      <c r="C1601">
        <v>100.9950228</v>
      </c>
      <c r="D1601" t="b">
        <f>ISNUMBER(SEARCH("PT",A1601))</f>
        <v>0</v>
      </c>
      <c r="E1601" t="b">
        <f>ISNUMBER(SEARCH("PTT", A1601))</f>
        <v>0</v>
      </c>
      <c r="F1601" t="b">
        <f>ISNUMBER(SEARCH("Shell", A1601))</f>
        <v>0</v>
      </c>
      <c r="G1601" t="b">
        <f>ISNUMBER(SEARCH("Esso", A1601))</f>
        <v>0</v>
      </c>
      <c r="H1601" t="b">
        <f>ISNUMBER(SEARCH("Caltex", A1601))</f>
        <v>0</v>
      </c>
    </row>
    <row r="1602" spans="1:8" x14ac:dyDescent="0.25">
      <c r="A1602" t="s">
        <v>3376</v>
      </c>
      <c r="B1602">
        <v>8.0824256999999999</v>
      </c>
      <c r="C1602">
        <v>98.914094700000007</v>
      </c>
      <c r="D1602" t="b">
        <f>ISNUMBER(SEARCH("PT",A1602))</f>
        <v>0</v>
      </c>
      <c r="E1602" t="b">
        <f>ISNUMBER(SEARCH("PTT", A1602))</f>
        <v>0</v>
      </c>
      <c r="F1602" t="b">
        <f>ISNUMBER(SEARCH("Shell", A1602))</f>
        <v>0</v>
      </c>
      <c r="G1602" t="b">
        <f>ISNUMBER(SEARCH("Esso", A1602))</f>
        <v>0</v>
      </c>
      <c r="H1602" t="b">
        <f>ISNUMBER(SEARCH("Caltex", A1602))</f>
        <v>0</v>
      </c>
    </row>
    <row r="1603" spans="1:8" x14ac:dyDescent="0.25">
      <c r="A1603" t="s">
        <v>3376</v>
      </c>
      <c r="B1603">
        <v>9.2895827000000004</v>
      </c>
      <c r="C1603">
        <v>99.203671999999997</v>
      </c>
      <c r="D1603" t="b">
        <f>ISNUMBER(SEARCH("PT",A1603))</f>
        <v>0</v>
      </c>
      <c r="E1603" t="b">
        <f>ISNUMBER(SEARCH("PTT", A1603))</f>
        <v>0</v>
      </c>
      <c r="F1603" t="b">
        <f>ISNUMBER(SEARCH("Shell", A1603))</f>
        <v>0</v>
      </c>
      <c r="G1603" t="b">
        <f>ISNUMBER(SEARCH("Esso", A1603))</f>
        <v>0</v>
      </c>
      <c r="H1603" t="b">
        <f>ISNUMBER(SEARCH("Caltex", A1603))</f>
        <v>0</v>
      </c>
    </row>
    <row r="1604" spans="1:8" x14ac:dyDescent="0.25">
      <c r="A1604" t="s">
        <v>3376</v>
      </c>
      <c r="B1604">
        <v>12.2029386</v>
      </c>
      <c r="C1604">
        <v>102.3333174</v>
      </c>
      <c r="D1604" t="b">
        <f>ISNUMBER(SEARCH("PT",A1604))</f>
        <v>0</v>
      </c>
      <c r="E1604" t="b">
        <f>ISNUMBER(SEARCH("PTT", A1604))</f>
        <v>0</v>
      </c>
      <c r="F1604" t="b">
        <f>ISNUMBER(SEARCH("Shell", A1604))</f>
        <v>0</v>
      </c>
      <c r="G1604" t="b">
        <f>ISNUMBER(SEARCH("Esso", A1604))</f>
        <v>0</v>
      </c>
      <c r="H1604" t="b">
        <f>ISNUMBER(SEARCH("Caltex", A1604))</f>
        <v>0</v>
      </c>
    </row>
    <row r="1605" spans="1:8" x14ac:dyDescent="0.25">
      <c r="A1605" t="s">
        <v>3376</v>
      </c>
      <c r="B1605">
        <v>16.946780799999999</v>
      </c>
      <c r="C1605">
        <v>104.7206296</v>
      </c>
      <c r="D1605" t="b">
        <f>ISNUMBER(SEARCH("PT",A1605))</f>
        <v>0</v>
      </c>
      <c r="E1605" t="b">
        <f>ISNUMBER(SEARCH("PTT", A1605))</f>
        <v>0</v>
      </c>
      <c r="F1605" t="b">
        <f>ISNUMBER(SEARCH("Shell", A1605))</f>
        <v>0</v>
      </c>
      <c r="G1605" t="b">
        <f>ISNUMBER(SEARCH("Esso", A1605))</f>
        <v>0</v>
      </c>
      <c r="H1605" t="b">
        <f>ISNUMBER(SEARCH("Caltex", A1605))</f>
        <v>0</v>
      </c>
    </row>
    <row r="1606" spans="1:8" x14ac:dyDescent="0.25">
      <c r="A1606" t="s">
        <v>3376</v>
      </c>
      <c r="B1606">
        <v>14.8099068</v>
      </c>
      <c r="C1606">
        <v>105.33291490000001</v>
      </c>
      <c r="D1606" t="b">
        <f>ISNUMBER(SEARCH("PT",A1606))</f>
        <v>0</v>
      </c>
      <c r="E1606" t="b">
        <f>ISNUMBER(SEARCH("PTT", A1606))</f>
        <v>0</v>
      </c>
      <c r="F1606" t="b">
        <f>ISNUMBER(SEARCH("Shell", A1606))</f>
        <v>0</v>
      </c>
      <c r="G1606" t="b">
        <f>ISNUMBER(SEARCH("Esso", A1606))</f>
        <v>0</v>
      </c>
      <c r="H1606" t="b">
        <f>ISNUMBER(SEARCH("Caltex", A1606))</f>
        <v>0</v>
      </c>
    </row>
    <row r="1607" spans="1:8" x14ac:dyDescent="0.25">
      <c r="A1607" t="s">
        <v>3376</v>
      </c>
      <c r="B1607">
        <v>7.3560300999999999</v>
      </c>
      <c r="C1607">
        <v>100.33564800000001</v>
      </c>
      <c r="D1607" t="b">
        <f>ISNUMBER(SEARCH("PT",A1607))</f>
        <v>0</v>
      </c>
      <c r="E1607" t="b">
        <f>ISNUMBER(SEARCH("PTT", A1607))</f>
        <v>0</v>
      </c>
      <c r="F1607" t="b">
        <f>ISNUMBER(SEARCH("Shell", A1607))</f>
        <v>0</v>
      </c>
      <c r="G1607" t="b">
        <f>ISNUMBER(SEARCH("Esso", A1607))</f>
        <v>0</v>
      </c>
      <c r="H1607" t="b">
        <f>ISNUMBER(SEARCH("Caltex", A1607))</f>
        <v>0</v>
      </c>
    </row>
    <row r="1608" spans="1:8" x14ac:dyDescent="0.25">
      <c r="A1608" t="s">
        <v>3376</v>
      </c>
      <c r="B1608">
        <v>13.7021651</v>
      </c>
      <c r="C1608">
        <v>102.50927969999999</v>
      </c>
      <c r="D1608" t="b">
        <f>ISNUMBER(SEARCH("PT",A1608))</f>
        <v>0</v>
      </c>
      <c r="E1608" t="b">
        <f>ISNUMBER(SEARCH("PTT", A1608))</f>
        <v>0</v>
      </c>
      <c r="F1608" t="b">
        <f>ISNUMBER(SEARCH("Shell", A1608))</f>
        <v>0</v>
      </c>
      <c r="G1608" t="b">
        <f>ISNUMBER(SEARCH("Esso", A1608))</f>
        <v>0</v>
      </c>
      <c r="H1608" t="b">
        <f>ISNUMBER(SEARCH("Caltex", A1608))</f>
        <v>0</v>
      </c>
    </row>
    <row r="1609" spans="1:8" x14ac:dyDescent="0.25">
      <c r="A1609" t="s">
        <v>3376</v>
      </c>
      <c r="B1609">
        <v>13.585260999999999</v>
      </c>
      <c r="C1609">
        <v>100.6113285</v>
      </c>
      <c r="D1609" t="b">
        <f>ISNUMBER(SEARCH("PT",A1609))</f>
        <v>0</v>
      </c>
      <c r="E1609" t="b">
        <f>ISNUMBER(SEARCH("PTT", A1609))</f>
        <v>0</v>
      </c>
      <c r="F1609" t="b">
        <f>ISNUMBER(SEARCH("Shell", A1609))</f>
        <v>0</v>
      </c>
      <c r="G1609" t="b">
        <f>ISNUMBER(SEARCH("Esso", A1609))</f>
        <v>0</v>
      </c>
      <c r="H1609" t="b">
        <f>ISNUMBER(SEARCH("Caltex", A1609))</f>
        <v>0</v>
      </c>
    </row>
    <row r="1610" spans="1:8" x14ac:dyDescent="0.25">
      <c r="A1610" t="s">
        <v>3376</v>
      </c>
      <c r="B1610">
        <v>13.5694044</v>
      </c>
      <c r="C1610">
        <v>100.8293293</v>
      </c>
      <c r="D1610" t="b">
        <f>ISNUMBER(SEARCH("PT",A1610))</f>
        <v>0</v>
      </c>
      <c r="E1610" t="b">
        <f>ISNUMBER(SEARCH("PTT", A1610))</f>
        <v>0</v>
      </c>
      <c r="F1610" t="b">
        <f>ISNUMBER(SEARCH("Shell", A1610))</f>
        <v>0</v>
      </c>
      <c r="G1610" t="b">
        <f>ISNUMBER(SEARCH("Esso", A1610))</f>
        <v>0</v>
      </c>
      <c r="H1610" t="b">
        <f>ISNUMBER(SEARCH("Caltex", A1610))</f>
        <v>0</v>
      </c>
    </row>
    <row r="1611" spans="1:8" x14ac:dyDescent="0.25">
      <c r="A1611" t="s">
        <v>3376</v>
      </c>
      <c r="B1611">
        <v>13.5934382</v>
      </c>
      <c r="C1611">
        <v>100.7673897</v>
      </c>
      <c r="D1611" t="b">
        <f>ISNUMBER(SEARCH("PT",A1611))</f>
        <v>0</v>
      </c>
      <c r="E1611" t="b">
        <f>ISNUMBER(SEARCH("PTT", A1611))</f>
        <v>0</v>
      </c>
      <c r="F1611" t="b">
        <f>ISNUMBER(SEARCH("Shell", A1611))</f>
        <v>0</v>
      </c>
      <c r="G1611" t="b">
        <f>ISNUMBER(SEARCH("Esso", A1611))</f>
        <v>0</v>
      </c>
      <c r="H1611" t="b">
        <f>ISNUMBER(SEARCH("Caltex", A1611))</f>
        <v>0</v>
      </c>
    </row>
    <row r="1612" spans="1:8" x14ac:dyDescent="0.25">
      <c r="A1612" t="s">
        <v>3376</v>
      </c>
      <c r="B1612">
        <v>14.663888699999999</v>
      </c>
      <c r="C1612">
        <v>104.6072932</v>
      </c>
      <c r="D1612" t="b">
        <f>ISNUMBER(SEARCH("PT",A1612))</f>
        <v>0</v>
      </c>
      <c r="E1612" t="b">
        <f>ISNUMBER(SEARCH("PTT", A1612))</f>
        <v>0</v>
      </c>
      <c r="F1612" t="b">
        <f>ISNUMBER(SEARCH("Shell", A1612))</f>
        <v>0</v>
      </c>
      <c r="G1612" t="b">
        <f>ISNUMBER(SEARCH("Esso", A1612))</f>
        <v>0</v>
      </c>
      <c r="H1612" t="b">
        <f>ISNUMBER(SEARCH("Caltex", A1612))</f>
        <v>0</v>
      </c>
    </row>
    <row r="1613" spans="1:8" x14ac:dyDescent="0.25">
      <c r="A1613" t="s">
        <v>3376</v>
      </c>
      <c r="B1613">
        <v>7.4090610000000003</v>
      </c>
      <c r="C1613">
        <v>99.522881799999993</v>
      </c>
      <c r="D1613" t="b">
        <f>ISNUMBER(SEARCH("PT",A1613))</f>
        <v>0</v>
      </c>
      <c r="E1613" t="b">
        <f>ISNUMBER(SEARCH("PTT", A1613))</f>
        <v>0</v>
      </c>
      <c r="F1613" t="b">
        <f>ISNUMBER(SEARCH("Shell", A1613))</f>
        <v>0</v>
      </c>
      <c r="G1613" t="b">
        <f>ISNUMBER(SEARCH("Esso", A1613))</f>
        <v>0</v>
      </c>
      <c r="H1613" t="b">
        <f>ISNUMBER(SEARCH("Caltex", A1613))</f>
        <v>0</v>
      </c>
    </row>
    <row r="1614" spans="1:8" x14ac:dyDescent="0.25">
      <c r="A1614" t="s">
        <v>3376</v>
      </c>
      <c r="B1614">
        <v>8.2684888000000001</v>
      </c>
      <c r="C1614">
        <v>98.301911700000005</v>
      </c>
      <c r="D1614" t="b">
        <f>ISNUMBER(SEARCH("PT",A1614))</f>
        <v>0</v>
      </c>
      <c r="E1614" t="b">
        <f>ISNUMBER(SEARCH("PTT", A1614))</f>
        <v>0</v>
      </c>
      <c r="F1614" t="b">
        <f>ISNUMBER(SEARCH("Shell", A1614))</f>
        <v>0</v>
      </c>
      <c r="G1614" t="b">
        <f>ISNUMBER(SEARCH("Esso", A1614))</f>
        <v>0</v>
      </c>
      <c r="H1614" t="b">
        <f>ISNUMBER(SEARCH("Caltex", A1614))</f>
        <v>0</v>
      </c>
    </row>
    <row r="1615" spans="1:8" x14ac:dyDescent="0.25">
      <c r="A1615" t="s">
        <v>3376</v>
      </c>
      <c r="B1615">
        <v>8.2684888000000001</v>
      </c>
      <c r="C1615">
        <v>98.301911700000005</v>
      </c>
      <c r="D1615" t="b">
        <f>ISNUMBER(SEARCH("PT",A1615))</f>
        <v>0</v>
      </c>
      <c r="E1615" t="b">
        <f>ISNUMBER(SEARCH("PTT", A1615))</f>
        <v>0</v>
      </c>
      <c r="F1615" t="b">
        <f>ISNUMBER(SEARCH("Shell", A1615))</f>
        <v>0</v>
      </c>
      <c r="G1615" t="b">
        <f>ISNUMBER(SEARCH("Esso", A1615))</f>
        <v>0</v>
      </c>
      <c r="H1615" t="b">
        <f>ISNUMBER(SEARCH("Caltex", A1615))</f>
        <v>0</v>
      </c>
    </row>
    <row r="1616" spans="1:8" x14ac:dyDescent="0.25">
      <c r="A1616" t="s">
        <v>3376</v>
      </c>
      <c r="B1616">
        <v>13.049552800000001</v>
      </c>
      <c r="C1616">
        <v>102.4050762</v>
      </c>
      <c r="D1616" t="b">
        <f>ISNUMBER(SEARCH("PT",A1616))</f>
        <v>0</v>
      </c>
      <c r="E1616" t="b">
        <f>ISNUMBER(SEARCH("PTT", A1616))</f>
        <v>0</v>
      </c>
      <c r="F1616" t="b">
        <f>ISNUMBER(SEARCH("Shell", A1616))</f>
        <v>0</v>
      </c>
      <c r="G1616" t="b">
        <f>ISNUMBER(SEARCH("Esso", A1616))</f>
        <v>0</v>
      </c>
      <c r="H1616" t="b">
        <f>ISNUMBER(SEARCH("Caltex", A1616))</f>
        <v>0</v>
      </c>
    </row>
    <row r="1617" spans="1:8" x14ac:dyDescent="0.25">
      <c r="A1617" t="s">
        <v>3376</v>
      </c>
      <c r="B1617">
        <v>13.5932453</v>
      </c>
      <c r="C1617">
        <v>100.56851140000001</v>
      </c>
      <c r="D1617" t="b">
        <f>ISNUMBER(SEARCH("PT",A1617))</f>
        <v>0</v>
      </c>
      <c r="E1617" t="b">
        <f>ISNUMBER(SEARCH("PTT", A1617))</f>
        <v>0</v>
      </c>
      <c r="F1617" t="b">
        <f>ISNUMBER(SEARCH("Shell", A1617))</f>
        <v>0</v>
      </c>
      <c r="G1617" t="b">
        <f>ISNUMBER(SEARCH("Esso", A1617))</f>
        <v>0</v>
      </c>
      <c r="H1617" t="b">
        <f>ISNUMBER(SEARCH("Caltex", A1617))</f>
        <v>0</v>
      </c>
    </row>
    <row r="1618" spans="1:8" x14ac:dyDescent="0.25">
      <c r="A1618" t="s">
        <v>3376</v>
      </c>
      <c r="B1618">
        <v>9.9532582000000005</v>
      </c>
      <c r="C1618">
        <v>98.612662700000001</v>
      </c>
      <c r="D1618" t="b">
        <f>ISNUMBER(SEARCH("PT",A1618))</f>
        <v>0</v>
      </c>
      <c r="E1618" t="b">
        <f>ISNUMBER(SEARCH("PTT", A1618))</f>
        <v>0</v>
      </c>
      <c r="F1618" t="b">
        <f>ISNUMBER(SEARCH("Shell", A1618))</f>
        <v>0</v>
      </c>
      <c r="G1618" t="b">
        <f>ISNUMBER(SEARCH("Esso", A1618))</f>
        <v>0</v>
      </c>
      <c r="H1618" t="b">
        <f>ISNUMBER(SEARCH("Caltex", A1618))</f>
        <v>0</v>
      </c>
    </row>
    <row r="1619" spans="1:8" x14ac:dyDescent="0.25">
      <c r="A1619" t="s">
        <v>3376</v>
      </c>
      <c r="B1619">
        <v>13.505283199999999</v>
      </c>
      <c r="C1619">
        <v>100.73519159999999</v>
      </c>
      <c r="D1619" t="b">
        <f>ISNUMBER(SEARCH("PT",A1619))</f>
        <v>0</v>
      </c>
      <c r="E1619" t="b">
        <f>ISNUMBER(SEARCH("PTT", A1619))</f>
        <v>0</v>
      </c>
      <c r="F1619" t="b">
        <f>ISNUMBER(SEARCH("Shell", A1619))</f>
        <v>0</v>
      </c>
      <c r="G1619" t="b">
        <f>ISNUMBER(SEARCH("Esso", A1619))</f>
        <v>0</v>
      </c>
      <c r="H1619" t="b">
        <f>ISNUMBER(SEARCH("Caltex", A1619))</f>
        <v>0</v>
      </c>
    </row>
    <row r="1620" spans="1:8" x14ac:dyDescent="0.25">
      <c r="A1620" t="s">
        <v>3376</v>
      </c>
      <c r="B1620">
        <v>12.4545213</v>
      </c>
      <c r="C1620">
        <v>99.965096799999998</v>
      </c>
      <c r="D1620" t="b">
        <f>ISNUMBER(SEARCH("PT",A1620))</f>
        <v>0</v>
      </c>
      <c r="E1620" t="b">
        <f>ISNUMBER(SEARCH("PTT", A1620))</f>
        <v>0</v>
      </c>
      <c r="F1620" t="b">
        <f>ISNUMBER(SEARCH("Shell", A1620))</f>
        <v>0</v>
      </c>
      <c r="G1620" t="b">
        <f>ISNUMBER(SEARCH("Esso", A1620))</f>
        <v>0</v>
      </c>
      <c r="H1620" t="b">
        <f>ISNUMBER(SEARCH("Caltex", A1620))</f>
        <v>0</v>
      </c>
    </row>
    <row r="1621" spans="1:8" x14ac:dyDescent="0.25">
      <c r="A1621" t="s">
        <v>3376</v>
      </c>
      <c r="B1621">
        <v>12.4547477</v>
      </c>
      <c r="C1621">
        <v>99.964993199999995</v>
      </c>
      <c r="D1621" t="b">
        <f>ISNUMBER(SEARCH("PT",A1621))</f>
        <v>0</v>
      </c>
      <c r="E1621" t="b">
        <f>ISNUMBER(SEARCH("PTT", A1621))</f>
        <v>0</v>
      </c>
      <c r="F1621" t="b">
        <f>ISNUMBER(SEARCH("Shell", A1621))</f>
        <v>0</v>
      </c>
      <c r="G1621" t="b">
        <f>ISNUMBER(SEARCH("Esso", A1621))</f>
        <v>0</v>
      </c>
      <c r="H1621" t="b">
        <f>ISNUMBER(SEARCH("Caltex", A1621))</f>
        <v>0</v>
      </c>
    </row>
    <row r="1622" spans="1:8" x14ac:dyDescent="0.25">
      <c r="A1622" t="s">
        <v>3376</v>
      </c>
      <c r="B1622">
        <v>12.499045199999999</v>
      </c>
      <c r="C1622">
        <v>102.1462796</v>
      </c>
      <c r="D1622" t="b">
        <f>ISNUMBER(SEARCH("PT",A1622))</f>
        <v>0</v>
      </c>
      <c r="E1622" t="b">
        <f>ISNUMBER(SEARCH("PTT", A1622))</f>
        <v>0</v>
      </c>
      <c r="F1622" t="b">
        <f>ISNUMBER(SEARCH("Shell", A1622))</f>
        <v>0</v>
      </c>
      <c r="G1622" t="b">
        <f>ISNUMBER(SEARCH("Esso", A1622))</f>
        <v>0</v>
      </c>
      <c r="H1622" t="b">
        <f>ISNUMBER(SEARCH("Caltex", A1622))</f>
        <v>0</v>
      </c>
    </row>
    <row r="1623" spans="1:8" x14ac:dyDescent="0.25">
      <c r="A1623" t="s">
        <v>3376</v>
      </c>
      <c r="B1623">
        <v>9.1565782000000002</v>
      </c>
      <c r="C1623">
        <v>99.799743699999993</v>
      </c>
      <c r="D1623" t="b">
        <f>ISNUMBER(SEARCH("PT",A1623))</f>
        <v>0</v>
      </c>
      <c r="E1623" t="b">
        <f>ISNUMBER(SEARCH("PTT", A1623))</f>
        <v>0</v>
      </c>
      <c r="F1623" t="b">
        <f>ISNUMBER(SEARCH("Shell", A1623))</f>
        <v>0</v>
      </c>
      <c r="G1623" t="b">
        <f>ISNUMBER(SEARCH("Esso", A1623))</f>
        <v>0</v>
      </c>
      <c r="H1623" t="b">
        <f>ISNUMBER(SEARCH("Caltex", A1623))</f>
        <v>0</v>
      </c>
    </row>
    <row r="1624" spans="1:8" x14ac:dyDescent="0.25">
      <c r="A1624" t="s">
        <v>3376</v>
      </c>
      <c r="B1624">
        <v>14.5328114</v>
      </c>
      <c r="C1624">
        <v>103.9313034</v>
      </c>
      <c r="D1624" t="b">
        <f>ISNUMBER(SEARCH("PT",A1624))</f>
        <v>0</v>
      </c>
      <c r="E1624" t="b">
        <f>ISNUMBER(SEARCH("PTT", A1624))</f>
        <v>0</v>
      </c>
      <c r="F1624" t="b">
        <f>ISNUMBER(SEARCH("Shell", A1624))</f>
        <v>0</v>
      </c>
      <c r="G1624" t="b">
        <f>ISNUMBER(SEARCH("Esso", A1624))</f>
        <v>0</v>
      </c>
      <c r="H1624" t="b">
        <f>ISNUMBER(SEARCH("Caltex", A1624))</f>
        <v>0</v>
      </c>
    </row>
    <row r="1625" spans="1:8" x14ac:dyDescent="0.25">
      <c r="A1625" t="s">
        <v>3376</v>
      </c>
      <c r="B1625">
        <v>17.628080000000001</v>
      </c>
      <c r="C1625">
        <v>104.44904</v>
      </c>
      <c r="D1625" t="b">
        <f>ISNUMBER(SEARCH("PT",A1625))</f>
        <v>0</v>
      </c>
      <c r="E1625" t="b">
        <f>ISNUMBER(SEARCH("PTT", A1625))</f>
        <v>0</v>
      </c>
      <c r="F1625" t="b">
        <f>ISNUMBER(SEARCH("Shell", A1625))</f>
        <v>0</v>
      </c>
      <c r="G1625" t="b">
        <f>ISNUMBER(SEARCH("Esso", A1625))</f>
        <v>0</v>
      </c>
      <c r="H1625" t="b">
        <f>ISNUMBER(SEARCH("Caltex", A1625))</f>
        <v>0</v>
      </c>
    </row>
    <row r="1626" spans="1:8" x14ac:dyDescent="0.25">
      <c r="A1626" t="s">
        <v>3376</v>
      </c>
      <c r="B1626">
        <v>6.5609181000000003</v>
      </c>
      <c r="C1626">
        <v>101.2601749</v>
      </c>
      <c r="D1626" t="b">
        <f>ISNUMBER(SEARCH("PT",A1626))</f>
        <v>0</v>
      </c>
      <c r="E1626" t="b">
        <f>ISNUMBER(SEARCH("PTT", A1626))</f>
        <v>0</v>
      </c>
      <c r="F1626" t="b">
        <f>ISNUMBER(SEARCH("Shell", A1626))</f>
        <v>0</v>
      </c>
      <c r="G1626" t="b">
        <f>ISNUMBER(SEARCH("Esso", A1626))</f>
        <v>0</v>
      </c>
      <c r="H1626" t="b">
        <f>ISNUMBER(SEARCH("Caltex", A1626))</f>
        <v>0</v>
      </c>
    </row>
    <row r="1627" spans="1:8" x14ac:dyDescent="0.25">
      <c r="A1627" t="s">
        <v>3376</v>
      </c>
      <c r="B1627">
        <v>9.2011704999999999</v>
      </c>
      <c r="C1627">
        <v>99.861001299999998</v>
      </c>
      <c r="D1627" t="b">
        <f>ISNUMBER(SEARCH("PT",A1627))</f>
        <v>0</v>
      </c>
      <c r="E1627" t="b">
        <f>ISNUMBER(SEARCH("PTT", A1627))</f>
        <v>0</v>
      </c>
      <c r="F1627" t="b">
        <f>ISNUMBER(SEARCH("Shell", A1627))</f>
        <v>0</v>
      </c>
      <c r="G1627" t="b">
        <f>ISNUMBER(SEARCH("Esso", A1627))</f>
        <v>0</v>
      </c>
      <c r="H1627" t="b">
        <f>ISNUMBER(SEARCH("Caltex", A1627))</f>
        <v>0</v>
      </c>
    </row>
    <row r="1628" spans="1:8" x14ac:dyDescent="0.25">
      <c r="A1628" t="s">
        <v>3376</v>
      </c>
      <c r="B1628">
        <v>6.6707666999999997</v>
      </c>
      <c r="C1628">
        <v>100.3236742</v>
      </c>
      <c r="D1628" t="b">
        <f>ISNUMBER(SEARCH("PT",A1628))</f>
        <v>0</v>
      </c>
      <c r="E1628" t="b">
        <f>ISNUMBER(SEARCH("PTT", A1628))</f>
        <v>0</v>
      </c>
      <c r="F1628" t="b">
        <f>ISNUMBER(SEARCH("Shell", A1628))</f>
        <v>0</v>
      </c>
      <c r="G1628" t="b">
        <f>ISNUMBER(SEARCH("Esso", A1628))</f>
        <v>0</v>
      </c>
      <c r="H1628" t="b">
        <f>ISNUMBER(SEARCH("Caltex", A1628))</f>
        <v>0</v>
      </c>
    </row>
    <row r="1629" spans="1:8" x14ac:dyDescent="0.25">
      <c r="A1629" t="s">
        <v>3376</v>
      </c>
      <c r="B1629">
        <v>13.416991599999999</v>
      </c>
      <c r="C1629">
        <v>99.972159399999995</v>
      </c>
      <c r="D1629" t="b">
        <f>ISNUMBER(SEARCH("PT",A1629))</f>
        <v>0</v>
      </c>
      <c r="E1629" t="b">
        <f>ISNUMBER(SEARCH("PTT", A1629))</f>
        <v>0</v>
      </c>
      <c r="F1629" t="b">
        <f>ISNUMBER(SEARCH("Shell", A1629))</f>
        <v>0</v>
      </c>
      <c r="G1629" t="b">
        <f>ISNUMBER(SEARCH("Esso", A1629))</f>
        <v>0</v>
      </c>
      <c r="H1629" t="b">
        <f>ISNUMBER(SEARCH("Caltex", A1629))</f>
        <v>0</v>
      </c>
    </row>
    <row r="1630" spans="1:8" x14ac:dyDescent="0.25">
      <c r="A1630" t="s">
        <v>3376</v>
      </c>
      <c r="B1630">
        <v>8.8451913999999991</v>
      </c>
      <c r="C1630">
        <v>98.2910526</v>
      </c>
      <c r="D1630" t="b">
        <f>ISNUMBER(SEARCH("PT",A1630))</f>
        <v>0</v>
      </c>
      <c r="E1630" t="b">
        <f>ISNUMBER(SEARCH("PTT", A1630))</f>
        <v>0</v>
      </c>
      <c r="F1630" t="b">
        <f>ISNUMBER(SEARCH("Shell", A1630))</f>
        <v>0</v>
      </c>
      <c r="G1630" t="b">
        <f>ISNUMBER(SEARCH("Esso", A1630))</f>
        <v>0</v>
      </c>
      <c r="H1630" t="b">
        <f>ISNUMBER(SEARCH("Caltex", A1630))</f>
        <v>0</v>
      </c>
    </row>
    <row r="1631" spans="1:8" x14ac:dyDescent="0.25">
      <c r="A1631" t="s">
        <v>3376</v>
      </c>
      <c r="B1631">
        <v>8.7206276000000003</v>
      </c>
      <c r="C1631">
        <v>99.925785399999995</v>
      </c>
      <c r="D1631" t="b">
        <f>ISNUMBER(SEARCH("PT",A1631))</f>
        <v>0</v>
      </c>
      <c r="E1631" t="b">
        <f>ISNUMBER(SEARCH("PTT", A1631))</f>
        <v>0</v>
      </c>
      <c r="F1631" t="b">
        <f>ISNUMBER(SEARCH("Shell", A1631))</f>
        <v>0</v>
      </c>
      <c r="G1631" t="b">
        <f>ISNUMBER(SEARCH("Esso", A1631))</f>
        <v>0</v>
      </c>
      <c r="H1631" t="b">
        <f>ISNUMBER(SEARCH("Caltex", A1631))</f>
        <v>0</v>
      </c>
    </row>
    <row r="1632" spans="1:8" x14ac:dyDescent="0.25">
      <c r="A1632" t="s">
        <v>3376</v>
      </c>
      <c r="B1632">
        <v>13.5048242</v>
      </c>
      <c r="C1632">
        <v>100.7352458</v>
      </c>
      <c r="D1632" t="b">
        <f>ISNUMBER(SEARCH("PT",A1632))</f>
        <v>0</v>
      </c>
      <c r="E1632" t="b">
        <f>ISNUMBER(SEARCH("PTT", A1632))</f>
        <v>0</v>
      </c>
      <c r="F1632" t="b">
        <f>ISNUMBER(SEARCH("Shell", A1632))</f>
        <v>0</v>
      </c>
      <c r="G1632" t="b">
        <f>ISNUMBER(SEARCH("Esso", A1632))</f>
        <v>0</v>
      </c>
      <c r="H1632" t="b">
        <f>ISNUMBER(SEARCH("Caltex", A1632))</f>
        <v>0</v>
      </c>
    </row>
    <row r="1633" spans="1:8" x14ac:dyDescent="0.25">
      <c r="A1633" t="s">
        <v>3376</v>
      </c>
      <c r="B1633">
        <v>12.225519500000001</v>
      </c>
      <c r="C1633">
        <v>99.867738000000003</v>
      </c>
      <c r="D1633" t="b">
        <f>ISNUMBER(SEARCH("PT",A1633))</f>
        <v>0</v>
      </c>
      <c r="E1633" t="b">
        <f>ISNUMBER(SEARCH("PTT", A1633))</f>
        <v>0</v>
      </c>
      <c r="F1633" t="b">
        <f>ISNUMBER(SEARCH("Shell", A1633))</f>
        <v>0</v>
      </c>
      <c r="G1633" t="b">
        <f>ISNUMBER(SEARCH("Esso", A1633))</f>
        <v>0</v>
      </c>
      <c r="H1633" t="b">
        <f>ISNUMBER(SEARCH("Caltex", A1633))</f>
        <v>0</v>
      </c>
    </row>
    <row r="1634" spans="1:8" x14ac:dyDescent="0.25">
      <c r="A1634" t="s">
        <v>3376</v>
      </c>
      <c r="B1634">
        <v>12.225519500000001</v>
      </c>
      <c r="C1634">
        <v>99.867738000000003</v>
      </c>
      <c r="D1634" t="b">
        <f>ISNUMBER(SEARCH("PT",A1634))</f>
        <v>0</v>
      </c>
      <c r="E1634" t="b">
        <f>ISNUMBER(SEARCH("PTT", A1634))</f>
        <v>0</v>
      </c>
      <c r="F1634" t="b">
        <f>ISNUMBER(SEARCH("Shell", A1634))</f>
        <v>0</v>
      </c>
      <c r="G1634" t="b">
        <f>ISNUMBER(SEARCH("Esso", A1634))</f>
        <v>0</v>
      </c>
      <c r="H1634" t="b">
        <f>ISNUMBER(SEARCH("Caltex", A1634))</f>
        <v>0</v>
      </c>
    </row>
    <row r="1635" spans="1:8" x14ac:dyDescent="0.25">
      <c r="A1635" t="s">
        <v>3376</v>
      </c>
      <c r="B1635">
        <v>14.6208163</v>
      </c>
      <c r="C1635">
        <v>103.83311879999999</v>
      </c>
      <c r="D1635" t="b">
        <f>ISNUMBER(SEARCH("PT",A1635))</f>
        <v>0</v>
      </c>
      <c r="E1635" t="b">
        <f>ISNUMBER(SEARCH("PTT", A1635))</f>
        <v>0</v>
      </c>
      <c r="F1635" t="b">
        <f>ISNUMBER(SEARCH("Shell", A1635))</f>
        <v>0</v>
      </c>
      <c r="G1635" t="b">
        <f>ISNUMBER(SEARCH("Esso", A1635))</f>
        <v>0</v>
      </c>
      <c r="H1635" t="b">
        <f>ISNUMBER(SEARCH("Caltex", A1635))</f>
        <v>0</v>
      </c>
    </row>
    <row r="1636" spans="1:8" x14ac:dyDescent="0.25">
      <c r="A1636" t="s">
        <v>3376</v>
      </c>
      <c r="B1636">
        <v>17.954715400000001</v>
      </c>
      <c r="C1636">
        <v>102.5944214</v>
      </c>
      <c r="D1636" t="b">
        <f>ISNUMBER(SEARCH("PT",A1636))</f>
        <v>0</v>
      </c>
      <c r="E1636" t="b">
        <f>ISNUMBER(SEARCH("PTT", A1636))</f>
        <v>0</v>
      </c>
      <c r="F1636" t="b">
        <f>ISNUMBER(SEARCH("Shell", A1636))</f>
        <v>0</v>
      </c>
      <c r="G1636" t="b">
        <f>ISNUMBER(SEARCH("Esso", A1636))</f>
        <v>0</v>
      </c>
      <c r="H1636" t="b">
        <f>ISNUMBER(SEARCH("Caltex", A1636))</f>
        <v>0</v>
      </c>
    </row>
    <row r="1637" spans="1:8" x14ac:dyDescent="0.25">
      <c r="A1637" t="s">
        <v>3376</v>
      </c>
      <c r="B1637">
        <v>17.961378700000001</v>
      </c>
      <c r="C1637">
        <v>104.21079930000001</v>
      </c>
      <c r="D1637" t="b">
        <f>ISNUMBER(SEARCH("PT",A1637))</f>
        <v>0</v>
      </c>
      <c r="E1637" t="b">
        <f>ISNUMBER(SEARCH("PTT", A1637))</f>
        <v>0</v>
      </c>
      <c r="F1637" t="b">
        <f>ISNUMBER(SEARCH("Shell", A1637))</f>
        <v>0</v>
      </c>
      <c r="G1637" t="b">
        <f>ISNUMBER(SEARCH("Esso", A1637))</f>
        <v>0</v>
      </c>
      <c r="H1637" t="b">
        <f>ISNUMBER(SEARCH("Caltex", A1637))</f>
        <v>0</v>
      </c>
    </row>
    <row r="1638" spans="1:8" x14ac:dyDescent="0.25">
      <c r="A1638" t="s">
        <v>3376</v>
      </c>
      <c r="B1638">
        <v>7.9895678999999999</v>
      </c>
      <c r="C1638">
        <v>98.372858199999996</v>
      </c>
      <c r="D1638" t="b">
        <f>ISNUMBER(SEARCH("PT",A1638))</f>
        <v>0</v>
      </c>
      <c r="E1638" t="b">
        <f>ISNUMBER(SEARCH("PTT", A1638))</f>
        <v>0</v>
      </c>
      <c r="F1638" t="b">
        <f>ISNUMBER(SEARCH("Shell", A1638))</f>
        <v>0</v>
      </c>
      <c r="G1638" t="b">
        <f>ISNUMBER(SEARCH("Esso", A1638))</f>
        <v>0</v>
      </c>
      <c r="H1638" t="b">
        <f>ISNUMBER(SEARCH("Caltex", A1638))</f>
        <v>0</v>
      </c>
    </row>
    <row r="1639" spans="1:8" x14ac:dyDescent="0.25">
      <c r="A1639" t="s">
        <v>3376</v>
      </c>
      <c r="B1639">
        <v>10.402115999999999</v>
      </c>
      <c r="C1639">
        <v>98.773334000000006</v>
      </c>
      <c r="D1639" t="b">
        <f>ISNUMBER(SEARCH("PT",A1639))</f>
        <v>0</v>
      </c>
      <c r="E1639" t="b">
        <f>ISNUMBER(SEARCH("PTT", A1639))</f>
        <v>0</v>
      </c>
      <c r="F1639" t="b">
        <f>ISNUMBER(SEARCH("Shell", A1639))</f>
        <v>0</v>
      </c>
      <c r="G1639" t="b">
        <f>ISNUMBER(SEARCH("Esso", A1639))</f>
        <v>0</v>
      </c>
      <c r="H1639" t="b">
        <f>ISNUMBER(SEARCH("Caltex", A1639))</f>
        <v>0</v>
      </c>
    </row>
    <row r="1640" spans="1:8" x14ac:dyDescent="0.25">
      <c r="A1640" t="s">
        <v>3376</v>
      </c>
      <c r="B1640">
        <v>6.8783715000000001</v>
      </c>
      <c r="C1640">
        <v>101.2605458</v>
      </c>
      <c r="D1640" t="b">
        <f>ISNUMBER(SEARCH("PT",A1640))</f>
        <v>0</v>
      </c>
      <c r="E1640" t="b">
        <f>ISNUMBER(SEARCH("PTT", A1640))</f>
        <v>0</v>
      </c>
      <c r="F1640" t="b">
        <f>ISNUMBER(SEARCH("Shell", A1640))</f>
        <v>0</v>
      </c>
      <c r="G1640" t="b">
        <f>ISNUMBER(SEARCH("Esso", A1640))</f>
        <v>0</v>
      </c>
      <c r="H1640" t="b">
        <f>ISNUMBER(SEARCH("Caltex", A1640))</f>
        <v>0</v>
      </c>
    </row>
    <row r="1641" spans="1:8" x14ac:dyDescent="0.25">
      <c r="A1641" t="s">
        <v>3376</v>
      </c>
      <c r="B1641">
        <v>6.1604216000000003</v>
      </c>
      <c r="C1641">
        <v>101.1883675</v>
      </c>
      <c r="D1641" t="b">
        <f>ISNUMBER(SEARCH("PT",A1641))</f>
        <v>0</v>
      </c>
      <c r="E1641" t="b">
        <f>ISNUMBER(SEARCH("PTT", A1641))</f>
        <v>0</v>
      </c>
      <c r="F1641" t="b">
        <f>ISNUMBER(SEARCH("Shell", A1641))</f>
        <v>0</v>
      </c>
      <c r="G1641" t="b">
        <f>ISNUMBER(SEARCH("Esso", A1641))</f>
        <v>0</v>
      </c>
      <c r="H1641" t="b">
        <f>ISNUMBER(SEARCH("Caltex", A1641))</f>
        <v>0</v>
      </c>
    </row>
    <row r="1642" spans="1:8" x14ac:dyDescent="0.25">
      <c r="A1642" t="s">
        <v>3376</v>
      </c>
      <c r="B1642">
        <v>18.0313458</v>
      </c>
      <c r="C1642">
        <v>103.70713550000001</v>
      </c>
      <c r="D1642" t="b">
        <f>ISNUMBER(SEARCH("PT",A1642))</f>
        <v>0</v>
      </c>
      <c r="E1642" t="b">
        <f>ISNUMBER(SEARCH("PTT", A1642))</f>
        <v>0</v>
      </c>
      <c r="F1642" t="b">
        <f>ISNUMBER(SEARCH("Shell", A1642))</f>
        <v>0</v>
      </c>
      <c r="G1642" t="b">
        <f>ISNUMBER(SEARCH("Esso", A1642))</f>
        <v>0</v>
      </c>
      <c r="H1642" t="b">
        <f>ISNUMBER(SEARCH("Caltex", A1642))</f>
        <v>0</v>
      </c>
    </row>
    <row r="1643" spans="1:8" x14ac:dyDescent="0.25">
      <c r="A1643" t="s">
        <v>3376</v>
      </c>
      <c r="B1643">
        <v>12.678557400000001</v>
      </c>
      <c r="C1643">
        <v>101.1800356</v>
      </c>
      <c r="D1643" t="b">
        <f>ISNUMBER(SEARCH("PT",A1643))</f>
        <v>0</v>
      </c>
      <c r="E1643" t="b">
        <f>ISNUMBER(SEARCH("PTT", A1643))</f>
        <v>0</v>
      </c>
      <c r="F1643" t="b">
        <f>ISNUMBER(SEARCH("Shell", A1643))</f>
        <v>0</v>
      </c>
      <c r="G1643" t="b">
        <f>ISNUMBER(SEARCH("Esso", A1643))</f>
        <v>0</v>
      </c>
      <c r="H1643" t="b">
        <f>ISNUMBER(SEARCH("Caltex", A1643))</f>
        <v>0</v>
      </c>
    </row>
    <row r="1644" spans="1:8" x14ac:dyDescent="0.25">
      <c r="A1644" t="s">
        <v>3376</v>
      </c>
      <c r="B1644">
        <v>16.039707100000001</v>
      </c>
      <c r="C1644">
        <v>105.2231462</v>
      </c>
      <c r="D1644" t="b">
        <f>ISNUMBER(SEARCH("PT",A1644))</f>
        <v>0</v>
      </c>
      <c r="E1644" t="b">
        <f>ISNUMBER(SEARCH("PTT", A1644))</f>
        <v>0</v>
      </c>
      <c r="F1644" t="b">
        <f>ISNUMBER(SEARCH("Shell", A1644))</f>
        <v>0</v>
      </c>
      <c r="G1644" t="b">
        <f>ISNUMBER(SEARCH("Esso", A1644))</f>
        <v>0</v>
      </c>
      <c r="H1644" t="b">
        <f>ISNUMBER(SEARCH("Caltex", A1644))</f>
        <v>0</v>
      </c>
    </row>
    <row r="1645" spans="1:8" x14ac:dyDescent="0.25">
      <c r="A1645" t="s">
        <v>3376</v>
      </c>
      <c r="B1645">
        <v>9.1086165000000001</v>
      </c>
      <c r="C1645">
        <v>99.290417000000005</v>
      </c>
      <c r="D1645" t="b">
        <f>ISNUMBER(SEARCH("PT",A1645))</f>
        <v>0</v>
      </c>
      <c r="E1645" t="b">
        <f>ISNUMBER(SEARCH("PTT", A1645))</f>
        <v>0</v>
      </c>
      <c r="F1645" t="b">
        <f>ISNUMBER(SEARCH("Shell", A1645))</f>
        <v>0</v>
      </c>
      <c r="G1645" t="b">
        <f>ISNUMBER(SEARCH("Esso", A1645))</f>
        <v>0</v>
      </c>
      <c r="H1645" t="b">
        <f>ISNUMBER(SEARCH("Caltex", A1645))</f>
        <v>0</v>
      </c>
    </row>
    <row r="1646" spans="1:8" x14ac:dyDescent="0.25">
      <c r="A1646" t="s">
        <v>3376</v>
      </c>
      <c r="B1646">
        <v>6.5194698999999998</v>
      </c>
      <c r="C1646">
        <v>101.2794775</v>
      </c>
      <c r="D1646" t="b">
        <f>ISNUMBER(SEARCH("PT",A1646))</f>
        <v>0</v>
      </c>
      <c r="E1646" t="b">
        <f>ISNUMBER(SEARCH("PTT", A1646))</f>
        <v>0</v>
      </c>
      <c r="F1646" t="b">
        <f>ISNUMBER(SEARCH("Shell", A1646))</f>
        <v>0</v>
      </c>
      <c r="G1646" t="b">
        <f>ISNUMBER(SEARCH("Esso", A1646))</f>
        <v>0</v>
      </c>
      <c r="H1646" t="b">
        <f>ISNUMBER(SEARCH("Caltex", A1646))</f>
        <v>0</v>
      </c>
    </row>
    <row r="1647" spans="1:8" x14ac:dyDescent="0.25">
      <c r="A1647" t="s">
        <v>3376</v>
      </c>
      <c r="B1647">
        <v>13.3416161</v>
      </c>
      <c r="C1647">
        <v>99.839906400000004</v>
      </c>
      <c r="D1647" t="b">
        <f>ISNUMBER(SEARCH("PT",A1647))</f>
        <v>0</v>
      </c>
      <c r="E1647" t="b">
        <f>ISNUMBER(SEARCH("PTT", A1647))</f>
        <v>0</v>
      </c>
      <c r="F1647" t="b">
        <f>ISNUMBER(SEARCH("Shell", A1647))</f>
        <v>0</v>
      </c>
      <c r="G1647" t="b">
        <f>ISNUMBER(SEARCH("Esso", A1647))</f>
        <v>0</v>
      </c>
      <c r="H1647" t="b">
        <f>ISNUMBER(SEARCH("Caltex", A1647))</f>
        <v>0</v>
      </c>
    </row>
    <row r="1648" spans="1:8" x14ac:dyDescent="0.25">
      <c r="A1648" t="s">
        <v>3376</v>
      </c>
      <c r="B1648">
        <v>13.505314</v>
      </c>
      <c r="C1648">
        <v>100.73461</v>
      </c>
      <c r="D1648" t="b">
        <f>ISNUMBER(SEARCH("PT",A1648))</f>
        <v>0</v>
      </c>
      <c r="E1648" t="b">
        <f>ISNUMBER(SEARCH("PTT", A1648))</f>
        <v>0</v>
      </c>
      <c r="F1648" t="b">
        <f>ISNUMBER(SEARCH("Shell", A1648))</f>
        <v>0</v>
      </c>
      <c r="G1648" t="b">
        <f>ISNUMBER(SEARCH("Esso", A1648))</f>
        <v>0</v>
      </c>
      <c r="H1648" t="b">
        <f>ISNUMBER(SEARCH("Caltex", A1648))</f>
        <v>0</v>
      </c>
    </row>
    <row r="1649" spans="1:8" x14ac:dyDescent="0.25">
      <c r="A1649" t="s">
        <v>3376</v>
      </c>
      <c r="B1649">
        <v>12.7131519</v>
      </c>
      <c r="C1649">
        <v>101.3039078</v>
      </c>
      <c r="D1649" t="b">
        <f>ISNUMBER(SEARCH("PT",A1649))</f>
        <v>0</v>
      </c>
      <c r="E1649" t="b">
        <f>ISNUMBER(SEARCH("PTT", A1649))</f>
        <v>0</v>
      </c>
      <c r="F1649" t="b">
        <f>ISNUMBER(SEARCH("Shell", A1649))</f>
        <v>0</v>
      </c>
      <c r="G1649" t="b">
        <f>ISNUMBER(SEARCH("Esso", A1649))</f>
        <v>0</v>
      </c>
      <c r="H1649" t="b">
        <f>ISNUMBER(SEARCH("Caltex", A1649))</f>
        <v>0</v>
      </c>
    </row>
    <row r="1650" spans="1:8" x14ac:dyDescent="0.25">
      <c r="A1650" t="s">
        <v>3376</v>
      </c>
      <c r="B1650">
        <v>14.617996</v>
      </c>
      <c r="C1650">
        <v>103.32076720000001</v>
      </c>
      <c r="D1650" t="b">
        <f>ISNUMBER(SEARCH("PT",A1650))</f>
        <v>0</v>
      </c>
      <c r="E1650" t="b">
        <f>ISNUMBER(SEARCH("PTT", A1650))</f>
        <v>0</v>
      </c>
      <c r="F1650" t="b">
        <f>ISNUMBER(SEARCH("Shell", A1650))</f>
        <v>0</v>
      </c>
      <c r="G1650" t="b">
        <f>ISNUMBER(SEARCH("Esso", A1650))</f>
        <v>0</v>
      </c>
      <c r="H1650" t="b">
        <f>ISNUMBER(SEARCH("Caltex", A1650))</f>
        <v>0</v>
      </c>
    </row>
    <row r="1651" spans="1:8" x14ac:dyDescent="0.25">
      <c r="A1651" t="s">
        <v>3376</v>
      </c>
      <c r="B1651">
        <v>7.0742469000000003</v>
      </c>
      <c r="C1651">
        <v>100.6364732</v>
      </c>
      <c r="D1651" t="b">
        <f>ISNUMBER(SEARCH("PT",A1651))</f>
        <v>0</v>
      </c>
      <c r="E1651" t="b">
        <f>ISNUMBER(SEARCH("PTT", A1651))</f>
        <v>0</v>
      </c>
      <c r="F1651" t="b">
        <f>ISNUMBER(SEARCH("Shell", A1651))</f>
        <v>0</v>
      </c>
      <c r="G1651" t="b">
        <f>ISNUMBER(SEARCH("Esso", A1651))</f>
        <v>0</v>
      </c>
      <c r="H1651" t="b">
        <f>ISNUMBER(SEARCH("Caltex", A1651))</f>
        <v>0</v>
      </c>
    </row>
    <row r="1652" spans="1:8" x14ac:dyDescent="0.25">
      <c r="A1652" t="s">
        <v>3376</v>
      </c>
      <c r="B1652">
        <v>13.328020499999999</v>
      </c>
      <c r="C1652">
        <v>100.93913259999999</v>
      </c>
      <c r="D1652" t="b">
        <f>ISNUMBER(SEARCH("PT",A1652))</f>
        <v>0</v>
      </c>
      <c r="E1652" t="b">
        <f>ISNUMBER(SEARCH("PTT", A1652))</f>
        <v>0</v>
      </c>
      <c r="F1652" t="b">
        <f>ISNUMBER(SEARCH("Shell", A1652))</f>
        <v>0</v>
      </c>
      <c r="G1652" t="b">
        <f>ISNUMBER(SEARCH("Esso", A1652))</f>
        <v>0</v>
      </c>
      <c r="H1652" t="b">
        <f>ISNUMBER(SEARCH("Caltex", A1652))</f>
        <v>0</v>
      </c>
    </row>
    <row r="1653" spans="1:8" x14ac:dyDescent="0.25">
      <c r="A1653" t="s">
        <v>3376</v>
      </c>
      <c r="B1653">
        <v>8.4075290000000003</v>
      </c>
      <c r="C1653">
        <v>98.260592599999995</v>
      </c>
      <c r="D1653" t="b">
        <f>ISNUMBER(SEARCH("PT",A1653))</f>
        <v>0</v>
      </c>
      <c r="E1653" t="b">
        <f>ISNUMBER(SEARCH("PTT", A1653))</f>
        <v>0</v>
      </c>
      <c r="F1653" t="b">
        <f>ISNUMBER(SEARCH("Shell", A1653))</f>
        <v>0</v>
      </c>
      <c r="G1653" t="b">
        <f>ISNUMBER(SEARCH("Esso", A1653))</f>
        <v>0</v>
      </c>
      <c r="H1653" t="b">
        <f>ISNUMBER(SEARCH("Caltex", A1653))</f>
        <v>0</v>
      </c>
    </row>
    <row r="1654" spans="1:8" x14ac:dyDescent="0.25">
      <c r="A1654" t="s">
        <v>3376</v>
      </c>
      <c r="B1654">
        <v>12.454551800000001</v>
      </c>
      <c r="C1654">
        <v>99.965131499999998</v>
      </c>
      <c r="D1654" t="b">
        <f>ISNUMBER(SEARCH("PT",A1654))</f>
        <v>0</v>
      </c>
      <c r="E1654" t="b">
        <f>ISNUMBER(SEARCH("PTT", A1654))</f>
        <v>0</v>
      </c>
      <c r="F1654" t="b">
        <f>ISNUMBER(SEARCH("Shell", A1654))</f>
        <v>0</v>
      </c>
      <c r="G1654" t="b">
        <f>ISNUMBER(SEARCH("Esso", A1654))</f>
        <v>0</v>
      </c>
      <c r="H1654" t="b">
        <f>ISNUMBER(SEARCH("Caltex", A1654))</f>
        <v>0</v>
      </c>
    </row>
    <row r="1655" spans="1:8" x14ac:dyDescent="0.25">
      <c r="A1655" t="s">
        <v>3376</v>
      </c>
      <c r="B1655">
        <v>7.1203415999999997</v>
      </c>
      <c r="C1655">
        <v>100.5441379</v>
      </c>
      <c r="D1655" t="b">
        <f>ISNUMBER(SEARCH("PT",A1655))</f>
        <v>0</v>
      </c>
      <c r="E1655" t="b">
        <f>ISNUMBER(SEARCH("PTT", A1655))</f>
        <v>0</v>
      </c>
      <c r="F1655" t="b">
        <f>ISNUMBER(SEARCH("Shell", A1655))</f>
        <v>0</v>
      </c>
      <c r="G1655" t="b">
        <f>ISNUMBER(SEARCH("Esso", A1655))</f>
        <v>0</v>
      </c>
      <c r="H1655" t="b">
        <f>ISNUMBER(SEARCH("Caltex", A1655))</f>
        <v>0</v>
      </c>
    </row>
    <row r="1656" spans="1:8" x14ac:dyDescent="0.25">
      <c r="A1656" t="s">
        <v>3376</v>
      </c>
      <c r="B1656">
        <v>7.0200016999999999</v>
      </c>
      <c r="C1656">
        <v>100.39471159999999</v>
      </c>
      <c r="D1656" t="b">
        <f>ISNUMBER(SEARCH("PT",A1656))</f>
        <v>0</v>
      </c>
      <c r="E1656" t="b">
        <f>ISNUMBER(SEARCH("PTT", A1656))</f>
        <v>0</v>
      </c>
      <c r="F1656" t="b">
        <f>ISNUMBER(SEARCH("Shell", A1656))</f>
        <v>0</v>
      </c>
      <c r="G1656" t="b">
        <f>ISNUMBER(SEARCH("Esso", A1656))</f>
        <v>0</v>
      </c>
      <c r="H1656" t="b">
        <f>ISNUMBER(SEARCH("Caltex", A1656))</f>
        <v>0</v>
      </c>
    </row>
    <row r="1657" spans="1:8" x14ac:dyDescent="0.25">
      <c r="A1657" t="s">
        <v>3376</v>
      </c>
      <c r="B1657">
        <v>13.1963609</v>
      </c>
      <c r="C1657">
        <v>100.9369664</v>
      </c>
      <c r="D1657" t="b">
        <f>ISNUMBER(SEARCH("PT",A1657))</f>
        <v>0</v>
      </c>
      <c r="E1657" t="b">
        <f>ISNUMBER(SEARCH("PTT", A1657))</f>
        <v>0</v>
      </c>
      <c r="F1657" t="b">
        <f>ISNUMBER(SEARCH("Shell", A1657))</f>
        <v>0</v>
      </c>
      <c r="G1657" t="b">
        <f>ISNUMBER(SEARCH("Esso", A1657))</f>
        <v>0</v>
      </c>
      <c r="H1657" t="b">
        <f>ISNUMBER(SEARCH("Caltex", A1657))</f>
        <v>0</v>
      </c>
    </row>
    <row r="1658" spans="1:8" x14ac:dyDescent="0.25">
      <c r="A1658" t="s">
        <v>3376</v>
      </c>
      <c r="B1658">
        <v>12.072284099999999</v>
      </c>
      <c r="C1658">
        <v>99.859494600000005</v>
      </c>
      <c r="D1658" t="b">
        <f>ISNUMBER(SEARCH("PT",A1658))</f>
        <v>0</v>
      </c>
      <c r="E1658" t="b">
        <f>ISNUMBER(SEARCH("PTT", A1658))</f>
        <v>0</v>
      </c>
      <c r="F1658" t="b">
        <f>ISNUMBER(SEARCH("Shell", A1658))</f>
        <v>0</v>
      </c>
      <c r="G1658" t="b">
        <f>ISNUMBER(SEARCH("Esso", A1658))</f>
        <v>0</v>
      </c>
      <c r="H1658" t="b">
        <f>ISNUMBER(SEARCH("Caltex", A1658))</f>
        <v>0</v>
      </c>
    </row>
    <row r="1659" spans="1:8" x14ac:dyDescent="0.25">
      <c r="A1659" t="s">
        <v>3376</v>
      </c>
      <c r="B1659">
        <v>6.0487643000000002</v>
      </c>
      <c r="C1659">
        <v>101.99937130000001</v>
      </c>
      <c r="D1659" t="b">
        <f>ISNUMBER(SEARCH("PT",A1659))</f>
        <v>0</v>
      </c>
      <c r="E1659" t="b">
        <f>ISNUMBER(SEARCH("PTT", A1659))</f>
        <v>0</v>
      </c>
      <c r="F1659" t="b">
        <f>ISNUMBER(SEARCH("Shell", A1659))</f>
        <v>0</v>
      </c>
      <c r="G1659" t="b">
        <f>ISNUMBER(SEARCH("Esso", A1659))</f>
        <v>0</v>
      </c>
      <c r="H1659" t="b">
        <f>ISNUMBER(SEARCH("Caltex", A1659))</f>
        <v>0</v>
      </c>
    </row>
    <row r="1660" spans="1:8" x14ac:dyDescent="0.25">
      <c r="A1660" t="s">
        <v>3376</v>
      </c>
      <c r="B1660">
        <v>6.2621973999999998</v>
      </c>
      <c r="C1660">
        <v>102.0395485</v>
      </c>
      <c r="D1660" t="b">
        <f>ISNUMBER(SEARCH("PT",A1660))</f>
        <v>0</v>
      </c>
      <c r="E1660" t="b">
        <f>ISNUMBER(SEARCH("PTT", A1660))</f>
        <v>0</v>
      </c>
      <c r="F1660" t="b">
        <f>ISNUMBER(SEARCH("Shell", A1660))</f>
        <v>0</v>
      </c>
      <c r="G1660" t="b">
        <f>ISNUMBER(SEARCH("Esso", A1660))</f>
        <v>0</v>
      </c>
      <c r="H1660" t="b">
        <f>ISNUMBER(SEARCH("Caltex", A1660))</f>
        <v>0</v>
      </c>
    </row>
    <row r="1661" spans="1:8" x14ac:dyDescent="0.25">
      <c r="A1661" t="s">
        <v>3376</v>
      </c>
      <c r="B1661">
        <v>6.3863187000000003</v>
      </c>
      <c r="C1661">
        <v>101.81106269999999</v>
      </c>
      <c r="D1661" t="b">
        <f>ISNUMBER(SEARCH("PT",A1661))</f>
        <v>0</v>
      </c>
      <c r="E1661" t="b">
        <f>ISNUMBER(SEARCH("PTT", A1661))</f>
        <v>0</v>
      </c>
      <c r="F1661" t="b">
        <f>ISNUMBER(SEARCH("Shell", A1661))</f>
        <v>0</v>
      </c>
      <c r="G1661" t="b">
        <f>ISNUMBER(SEARCH("Esso", A1661))</f>
        <v>0</v>
      </c>
      <c r="H1661" t="b">
        <f>ISNUMBER(SEARCH("Caltex", A1661))</f>
        <v>0</v>
      </c>
    </row>
    <row r="1662" spans="1:8" x14ac:dyDescent="0.25">
      <c r="A1662" t="s">
        <v>3376</v>
      </c>
      <c r="B1662">
        <v>6.2986947999999998</v>
      </c>
      <c r="C1662">
        <v>101.7355787</v>
      </c>
      <c r="D1662" t="b">
        <f>ISNUMBER(SEARCH("PT",A1662))</f>
        <v>0</v>
      </c>
      <c r="E1662" t="b">
        <f>ISNUMBER(SEARCH("PTT", A1662))</f>
        <v>0</v>
      </c>
      <c r="F1662" t="b">
        <f>ISNUMBER(SEARCH("Shell", A1662))</f>
        <v>0</v>
      </c>
      <c r="G1662" t="b">
        <f>ISNUMBER(SEARCH("Esso", A1662))</f>
        <v>0</v>
      </c>
      <c r="H1662" t="b">
        <f>ISNUMBER(SEARCH("Caltex", A1662))</f>
        <v>0</v>
      </c>
    </row>
    <row r="1663" spans="1:8" x14ac:dyDescent="0.25">
      <c r="A1663" t="s">
        <v>3376</v>
      </c>
      <c r="B1663">
        <v>6.6266731999999999</v>
      </c>
      <c r="C1663">
        <v>101.43490009999999</v>
      </c>
      <c r="D1663" t="b">
        <f>ISNUMBER(SEARCH("PT",A1663))</f>
        <v>0</v>
      </c>
      <c r="E1663" t="b">
        <f>ISNUMBER(SEARCH("PTT", A1663))</f>
        <v>0</v>
      </c>
      <c r="F1663" t="b">
        <f>ISNUMBER(SEARCH("Shell", A1663))</f>
        <v>0</v>
      </c>
      <c r="G1663" t="b">
        <f>ISNUMBER(SEARCH("Esso", A1663))</f>
        <v>0</v>
      </c>
      <c r="H1663" t="b">
        <f>ISNUMBER(SEARCH("Caltex", A1663))</f>
        <v>0</v>
      </c>
    </row>
    <row r="1664" spans="1:8" x14ac:dyDescent="0.25">
      <c r="A1664" t="s">
        <v>3376</v>
      </c>
      <c r="B1664">
        <v>12.072284099999999</v>
      </c>
      <c r="C1664">
        <v>99.859494600000005</v>
      </c>
      <c r="D1664" t="b">
        <f>ISNUMBER(SEARCH("PT",A1664))</f>
        <v>0</v>
      </c>
      <c r="E1664" t="b">
        <f>ISNUMBER(SEARCH("PTT", A1664))</f>
        <v>0</v>
      </c>
      <c r="F1664" t="b">
        <f>ISNUMBER(SEARCH("Shell", A1664))</f>
        <v>0</v>
      </c>
      <c r="G1664" t="b">
        <f>ISNUMBER(SEARCH("Esso", A1664))</f>
        <v>0</v>
      </c>
      <c r="H1664" t="b">
        <f>ISNUMBER(SEARCH("Caltex", A1664))</f>
        <v>0</v>
      </c>
    </row>
    <row r="1665" spans="1:8" x14ac:dyDescent="0.25">
      <c r="A1665" t="s">
        <v>3376</v>
      </c>
      <c r="B1665">
        <v>13.6376667</v>
      </c>
      <c r="C1665">
        <v>100.4057504</v>
      </c>
      <c r="D1665" t="b">
        <f>ISNUMBER(SEARCH("PT",A1665))</f>
        <v>0</v>
      </c>
      <c r="E1665" t="b">
        <f>ISNUMBER(SEARCH("PTT", A1665))</f>
        <v>0</v>
      </c>
      <c r="F1665" t="b">
        <f>ISNUMBER(SEARCH("Shell", A1665))</f>
        <v>0</v>
      </c>
      <c r="G1665" t="b">
        <f>ISNUMBER(SEARCH("Esso", A1665))</f>
        <v>0</v>
      </c>
      <c r="H1665" t="b">
        <f>ISNUMBER(SEARCH("Caltex", A1665))</f>
        <v>0</v>
      </c>
    </row>
    <row r="1666" spans="1:8" x14ac:dyDescent="0.25">
      <c r="A1666" t="s">
        <v>3376</v>
      </c>
      <c r="B1666">
        <v>13.505347</v>
      </c>
      <c r="C1666">
        <v>100.73452899999999</v>
      </c>
      <c r="D1666" t="b">
        <f>ISNUMBER(SEARCH("PT",A1666))</f>
        <v>0</v>
      </c>
      <c r="E1666" t="b">
        <f>ISNUMBER(SEARCH("PTT", A1666))</f>
        <v>0</v>
      </c>
      <c r="F1666" t="b">
        <f>ISNUMBER(SEARCH("Shell", A1666))</f>
        <v>0</v>
      </c>
      <c r="G1666" t="b">
        <f>ISNUMBER(SEARCH("Esso", A1666))</f>
        <v>0</v>
      </c>
      <c r="H1666" t="b">
        <f>ISNUMBER(SEARCH("Caltex", A1666))</f>
        <v>0</v>
      </c>
    </row>
    <row r="1667" spans="1:8" x14ac:dyDescent="0.25">
      <c r="A1667" t="s">
        <v>3376</v>
      </c>
      <c r="B1667">
        <v>12.8825447</v>
      </c>
      <c r="C1667">
        <v>100.8988241</v>
      </c>
      <c r="D1667" t="b">
        <f>ISNUMBER(SEARCH("PT",A1667))</f>
        <v>0</v>
      </c>
      <c r="E1667" t="b">
        <f>ISNUMBER(SEARCH("PTT", A1667))</f>
        <v>0</v>
      </c>
      <c r="F1667" t="b">
        <f>ISNUMBER(SEARCH("Shell", A1667))</f>
        <v>0</v>
      </c>
      <c r="G1667" t="b">
        <f>ISNUMBER(SEARCH("Esso", A1667))</f>
        <v>0</v>
      </c>
      <c r="H1667" t="b">
        <f>ISNUMBER(SEARCH("Caltex", A1667))</f>
        <v>0</v>
      </c>
    </row>
    <row r="1668" spans="1:8" x14ac:dyDescent="0.25">
      <c r="A1668" t="s">
        <v>3376</v>
      </c>
      <c r="B1668">
        <v>12.564157</v>
      </c>
      <c r="C1668">
        <v>101.9136938</v>
      </c>
      <c r="D1668" t="b">
        <f>ISNUMBER(SEARCH("PT",A1668))</f>
        <v>0</v>
      </c>
      <c r="E1668" t="b">
        <f>ISNUMBER(SEARCH("PTT", A1668))</f>
        <v>0</v>
      </c>
      <c r="F1668" t="b">
        <f>ISNUMBER(SEARCH("Shell", A1668))</f>
        <v>0</v>
      </c>
      <c r="G1668" t="b">
        <f>ISNUMBER(SEARCH("Esso", A1668))</f>
        <v>0</v>
      </c>
      <c r="H1668" t="b">
        <f>ISNUMBER(SEARCH("Caltex", A1668))</f>
        <v>0</v>
      </c>
    </row>
    <row r="1669" spans="1:8" x14ac:dyDescent="0.25">
      <c r="A1669" t="s">
        <v>3376</v>
      </c>
      <c r="B1669">
        <v>17.4392034</v>
      </c>
      <c r="C1669">
        <v>104.75288689999999</v>
      </c>
      <c r="D1669" t="b">
        <f>ISNUMBER(SEARCH("PT",A1669))</f>
        <v>0</v>
      </c>
      <c r="E1669" t="b">
        <f>ISNUMBER(SEARCH("PTT", A1669))</f>
        <v>0</v>
      </c>
      <c r="F1669" t="b">
        <f>ISNUMBER(SEARCH("Shell", A1669))</f>
        <v>0</v>
      </c>
      <c r="G1669" t="b">
        <f>ISNUMBER(SEARCH("Esso", A1669))</f>
        <v>0</v>
      </c>
      <c r="H1669" t="b">
        <f>ISNUMBER(SEARCH("Caltex", A1669))</f>
        <v>0</v>
      </c>
    </row>
    <row r="1670" spans="1:8" x14ac:dyDescent="0.25">
      <c r="A1670" t="s">
        <v>3376</v>
      </c>
      <c r="B1670">
        <v>13.5675059</v>
      </c>
      <c r="C1670">
        <v>100.6630311</v>
      </c>
      <c r="D1670" t="b">
        <f>ISNUMBER(SEARCH("PT",A1670))</f>
        <v>0</v>
      </c>
      <c r="E1670" t="b">
        <f>ISNUMBER(SEARCH("PTT", A1670))</f>
        <v>0</v>
      </c>
      <c r="F1670" t="b">
        <f>ISNUMBER(SEARCH("Shell", A1670))</f>
        <v>0</v>
      </c>
      <c r="G1670" t="b">
        <f>ISNUMBER(SEARCH("Esso", A1670))</f>
        <v>0</v>
      </c>
      <c r="H1670" t="b">
        <f>ISNUMBER(SEARCH("Caltex", A1670))</f>
        <v>0</v>
      </c>
    </row>
    <row r="1671" spans="1:8" x14ac:dyDescent="0.25">
      <c r="A1671" t="s">
        <v>3376</v>
      </c>
      <c r="B1671">
        <v>13.5673742</v>
      </c>
      <c r="C1671">
        <v>100.66322959999999</v>
      </c>
      <c r="D1671" t="b">
        <f>ISNUMBER(SEARCH("PT",A1671))</f>
        <v>0</v>
      </c>
      <c r="E1671" t="b">
        <f>ISNUMBER(SEARCH("PTT", A1671))</f>
        <v>0</v>
      </c>
      <c r="F1671" t="b">
        <f>ISNUMBER(SEARCH("Shell", A1671))</f>
        <v>0</v>
      </c>
      <c r="G1671" t="b">
        <f>ISNUMBER(SEARCH("Esso", A1671))</f>
        <v>0</v>
      </c>
      <c r="H1671" t="b">
        <f>ISNUMBER(SEARCH("Caltex", A1671))</f>
        <v>0</v>
      </c>
    </row>
    <row r="1672" spans="1:8" x14ac:dyDescent="0.25">
      <c r="A1672" t="s">
        <v>3376</v>
      </c>
      <c r="B1672">
        <v>13.3425928</v>
      </c>
      <c r="C1672">
        <v>100.99440730000001</v>
      </c>
      <c r="D1672" t="b">
        <f>ISNUMBER(SEARCH("PT",A1672))</f>
        <v>0</v>
      </c>
      <c r="E1672" t="b">
        <f>ISNUMBER(SEARCH("PTT", A1672))</f>
        <v>0</v>
      </c>
      <c r="F1672" t="b">
        <f>ISNUMBER(SEARCH("Shell", A1672))</f>
        <v>0</v>
      </c>
      <c r="G1672" t="b">
        <f>ISNUMBER(SEARCH("Esso", A1672))</f>
        <v>0</v>
      </c>
      <c r="H1672" t="b">
        <f>ISNUMBER(SEARCH("Caltex", A1672))</f>
        <v>0</v>
      </c>
    </row>
    <row r="1673" spans="1:8" x14ac:dyDescent="0.25">
      <c r="A1673" t="s">
        <v>3376</v>
      </c>
      <c r="B1673">
        <v>12.678305999999999</v>
      </c>
      <c r="C1673">
        <v>101.1799106</v>
      </c>
      <c r="D1673" t="b">
        <f>ISNUMBER(SEARCH("PT",A1673))</f>
        <v>0</v>
      </c>
      <c r="E1673" t="b">
        <f>ISNUMBER(SEARCH("PTT", A1673))</f>
        <v>0</v>
      </c>
      <c r="F1673" t="b">
        <f>ISNUMBER(SEARCH("Shell", A1673))</f>
        <v>0</v>
      </c>
      <c r="G1673" t="b">
        <f>ISNUMBER(SEARCH("Esso", A1673))</f>
        <v>0</v>
      </c>
      <c r="H1673" t="b">
        <f>ISNUMBER(SEARCH("Caltex", A1673))</f>
        <v>0</v>
      </c>
    </row>
    <row r="1674" spans="1:8" x14ac:dyDescent="0.25">
      <c r="A1674" t="s">
        <v>3376</v>
      </c>
      <c r="B1674">
        <v>6.8621794999999999</v>
      </c>
      <c r="C1674">
        <v>100.0061236</v>
      </c>
      <c r="D1674" t="b">
        <f>ISNUMBER(SEARCH("PT",A1674))</f>
        <v>0</v>
      </c>
      <c r="E1674" t="b">
        <f>ISNUMBER(SEARCH("PTT", A1674))</f>
        <v>0</v>
      </c>
      <c r="F1674" t="b">
        <f>ISNUMBER(SEARCH("Shell", A1674))</f>
        <v>0</v>
      </c>
      <c r="G1674" t="b">
        <f>ISNUMBER(SEARCH("Esso", A1674))</f>
        <v>0</v>
      </c>
      <c r="H1674" t="b">
        <f>ISNUMBER(SEARCH("Caltex", A1674))</f>
        <v>0</v>
      </c>
    </row>
    <row r="1675" spans="1:8" x14ac:dyDescent="0.25">
      <c r="A1675" t="s">
        <v>3376</v>
      </c>
      <c r="B1675">
        <v>6.2644206999999996</v>
      </c>
      <c r="C1675">
        <v>101.2599738</v>
      </c>
      <c r="D1675" t="b">
        <f>ISNUMBER(SEARCH("PT",A1675))</f>
        <v>0</v>
      </c>
      <c r="E1675" t="b">
        <f>ISNUMBER(SEARCH("PTT", A1675))</f>
        <v>0</v>
      </c>
      <c r="F1675" t="b">
        <f>ISNUMBER(SEARCH("Shell", A1675))</f>
        <v>0</v>
      </c>
      <c r="G1675" t="b">
        <f>ISNUMBER(SEARCH("Esso", A1675))</f>
        <v>0</v>
      </c>
      <c r="H1675" t="b">
        <f>ISNUMBER(SEARCH("Caltex", A1675))</f>
        <v>0</v>
      </c>
    </row>
    <row r="1676" spans="1:8" x14ac:dyDescent="0.25">
      <c r="A1676" t="s">
        <v>3376</v>
      </c>
      <c r="B1676">
        <v>6.5482969999999998</v>
      </c>
      <c r="C1676">
        <v>101.284628</v>
      </c>
      <c r="D1676" t="b">
        <f>ISNUMBER(SEARCH("PT",A1676))</f>
        <v>0</v>
      </c>
      <c r="E1676" t="b">
        <f>ISNUMBER(SEARCH("PTT", A1676))</f>
        <v>0</v>
      </c>
      <c r="F1676" t="b">
        <f>ISNUMBER(SEARCH("Shell", A1676))</f>
        <v>0</v>
      </c>
      <c r="G1676" t="b">
        <f>ISNUMBER(SEARCH("Esso", A1676))</f>
        <v>0</v>
      </c>
      <c r="H1676" t="b">
        <f>ISNUMBER(SEARCH("Caltex", A1676))</f>
        <v>0</v>
      </c>
    </row>
    <row r="1677" spans="1:8" x14ac:dyDescent="0.25">
      <c r="A1677" t="s">
        <v>3376</v>
      </c>
      <c r="B1677">
        <v>6.5607312999999996</v>
      </c>
      <c r="C1677">
        <v>101.26049949999999</v>
      </c>
      <c r="D1677" t="b">
        <f>ISNUMBER(SEARCH("PT",A1677))</f>
        <v>0</v>
      </c>
      <c r="E1677" t="b">
        <f>ISNUMBER(SEARCH("PTT", A1677))</f>
        <v>0</v>
      </c>
      <c r="F1677" t="b">
        <f>ISNUMBER(SEARCH("Shell", A1677))</f>
        <v>0</v>
      </c>
      <c r="G1677" t="b">
        <f>ISNUMBER(SEARCH("Esso", A1677))</f>
        <v>0</v>
      </c>
      <c r="H1677" t="b">
        <f>ISNUMBER(SEARCH("Caltex", A1677))</f>
        <v>0</v>
      </c>
    </row>
    <row r="1678" spans="1:8" x14ac:dyDescent="0.25">
      <c r="A1678" t="s">
        <v>3376</v>
      </c>
      <c r="B1678">
        <v>6.3466996</v>
      </c>
      <c r="C1678">
        <v>101.7698517</v>
      </c>
      <c r="D1678" t="b">
        <f>ISNUMBER(SEARCH("PT",A1678))</f>
        <v>0</v>
      </c>
      <c r="E1678" t="b">
        <f>ISNUMBER(SEARCH("PTT", A1678))</f>
        <v>0</v>
      </c>
      <c r="F1678" t="b">
        <f>ISNUMBER(SEARCH("Shell", A1678))</f>
        <v>0</v>
      </c>
      <c r="G1678" t="b">
        <f>ISNUMBER(SEARCH("Esso", A1678))</f>
        <v>0</v>
      </c>
      <c r="H1678" t="b">
        <f>ISNUMBER(SEARCH("Caltex", A1678))</f>
        <v>0</v>
      </c>
    </row>
    <row r="1679" spans="1:8" x14ac:dyDescent="0.25">
      <c r="A1679" t="s">
        <v>3376</v>
      </c>
      <c r="B1679">
        <v>6.6049631</v>
      </c>
      <c r="C1679">
        <v>101.63158110000001</v>
      </c>
      <c r="D1679" t="b">
        <f>ISNUMBER(SEARCH("PT",A1679))</f>
        <v>0</v>
      </c>
      <c r="E1679" t="b">
        <f>ISNUMBER(SEARCH("PTT", A1679))</f>
        <v>0</v>
      </c>
      <c r="F1679" t="b">
        <f>ISNUMBER(SEARCH("Shell", A1679))</f>
        <v>0</v>
      </c>
      <c r="G1679" t="b">
        <f>ISNUMBER(SEARCH("Esso", A1679))</f>
        <v>0</v>
      </c>
      <c r="H1679" t="b">
        <f>ISNUMBER(SEARCH("Caltex", A1679))</f>
        <v>0</v>
      </c>
    </row>
    <row r="1680" spans="1:8" x14ac:dyDescent="0.25">
      <c r="A1680" t="s">
        <v>3376</v>
      </c>
      <c r="B1680">
        <v>12.6032554</v>
      </c>
      <c r="C1680">
        <v>102.11686880000001</v>
      </c>
      <c r="D1680" t="b">
        <f>ISNUMBER(SEARCH("PT",A1680))</f>
        <v>0</v>
      </c>
      <c r="E1680" t="b">
        <f>ISNUMBER(SEARCH("PTT", A1680))</f>
        <v>0</v>
      </c>
      <c r="F1680" t="b">
        <f>ISNUMBER(SEARCH("Shell", A1680))</f>
        <v>0</v>
      </c>
      <c r="G1680" t="b">
        <f>ISNUMBER(SEARCH("Esso", A1680))</f>
        <v>0</v>
      </c>
      <c r="H1680" t="b">
        <f>ISNUMBER(SEARCH("Caltex", A1680))</f>
        <v>0</v>
      </c>
    </row>
    <row r="1681" spans="1:8" x14ac:dyDescent="0.25">
      <c r="A1681" t="s">
        <v>3376</v>
      </c>
      <c r="B1681">
        <v>7.2665151000000003</v>
      </c>
      <c r="C1681">
        <v>100.52398669999999</v>
      </c>
      <c r="D1681" t="b">
        <f>ISNUMBER(SEARCH("PT",A1681))</f>
        <v>0</v>
      </c>
      <c r="E1681" t="b">
        <f>ISNUMBER(SEARCH("PTT", A1681))</f>
        <v>0</v>
      </c>
      <c r="F1681" t="b">
        <f>ISNUMBER(SEARCH("Shell", A1681))</f>
        <v>0</v>
      </c>
      <c r="G1681" t="b">
        <f>ISNUMBER(SEARCH("Esso", A1681))</f>
        <v>0</v>
      </c>
      <c r="H1681" t="b">
        <f>ISNUMBER(SEARCH("Caltex", A1681))</f>
        <v>0</v>
      </c>
    </row>
    <row r="1682" spans="1:8" x14ac:dyDescent="0.25">
      <c r="A1682" t="s">
        <v>3376</v>
      </c>
      <c r="B1682">
        <v>8.3344033999999994</v>
      </c>
      <c r="C1682">
        <v>98.671060199999999</v>
      </c>
      <c r="D1682" t="b">
        <f>ISNUMBER(SEARCH("PT",A1682))</f>
        <v>0</v>
      </c>
      <c r="E1682" t="b">
        <f>ISNUMBER(SEARCH("PTT", A1682))</f>
        <v>0</v>
      </c>
      <c r="F1682" t="b">
        <f>ISNUMBER(SEARCH("Shell", A1682))</f>
        <v>0</v>
      </c>
      <c r="G1682" t="b">
        <f>ISNUMBER(SEARCH("Esso", A1682))</f>
        <v>0</v>
      </c>
      <c r="H1682" t="b">
        <f>ISNUMBER(SEARCH("Caltex", A1682))</f>
        <v>0</v>
      </c>
    </row>
    <row r="1683" spans="1:8" x14ac:dyDescent="0.25">
      <c r="A1683" t="s">
        <v>3376</v>
      </c>
      <c r="B1683">
        <v>12.6545486</v>
      </c>
      <c r="C1683">
        <v>101.3341289</v>
      </c>
      <c r="D1683" t="b">
        <f>ISNUMBER(SEARCH("PT",A1683))</f>
        <v>0</v>
      </c>
      <c r="E1683" t="b">
        <f>ISNUMBER(SEARCH("PTT", A1683))</f>
        <v>0</v>
      </c>
      <c r="F1683" t="b">
        <f>ISNUMBER(SEARCH("Shell", A1683))</f>
        <v>0</v>
      </c>
      <c r="G1683" t="b">
        <f>ISNUMBER(SEARCH("Esso", A1683))</f>
        <v>0</v>
      </c>
      <c r="H1683" t="b">
        <f>ISNUMBER(SEARCH("Caltex", A1683))</f>
        <v>0</v>
      </c>
    </row>
    <row r="1684" spans="1:8" x14ac:dyDescent="0.25">
      <c r="A1684" t="s">
        <v>3376</v>
      </c>
      <c r="B1684">
        <v>13.039655399999999</v>
      </c>
      <c r="C1684">
        <v>100.93737609999999</v>
      </c>
      <c r="D1684" t="b">
        <f>ISNUMBER(SEARCH("PT",A1684))</f>
        <v>0</v>
      </c>
      <c r="E1684" t="b">
        <f>ISNUMBER(SEARCH("PTT", A1684))</f>
        <v>0</v>
      </c>
      <c r="F1684" t="b">
        <f>ISNUMBER(SEARCH("Shell", A1684))</f>
        <v>0</v>
      </c>
      <c r="G1684" t="b">
        <f>ISNUMBER(SEARCH("Esso", A1684))</f>
        <v>0</v>
      </c>
      <c r="H1684" t="b">
        <f>ISNUMBER(SEARCH("Caltex", A1684))</f>
        <v>0</v>
      </c>
    </row>
    <row r="1685" spans="1:8" x14ac:dyDescent="0.25">
      <c r="A1685" t="s">
        <v>3376</v>
      </c>
      <c r="B1685">
        <v>9.1484480999999995</v>
      </c>
      <c r="C1685">
        <v>99.379214899999994</v>
      </c>
      <c r="D1685" t="b">
        <f>ISNUMBER(SEARCH("PT",A1685))</f>
        <v>0</v>
      </c>
      <c r="E1685" t="b">
        <f>ISNUMBER(SEARCH("PTT", A1685))</f>
        <v>0</v>
      </c>
      <c r="F1685" t="b">
        <f>ISNUMBER(SEARCH("Shell", A1685))</f>
        <v>0</v>
      </c>
      <c r="G1685" t="b">
        <f>ISNUMBER(SEARCH("Esso", A1685))</f>
        <v>0</v>
      </c>
      <c r="H1685" t="b">
        <f>ISNUMBER(SEARCH("Caltex", A1685))</f>
        <v>0</v>
      </c>
    </row>
    <row r="1686" spans="1:8" x14ac:dyDescent="0.25">
      <c r="A1686" t="s">
        <v>3376</v>
      </c>
      <c r="B1686">
        <v>7.3684202000000001</v>
      </c>
      <c r="C1686">
        <v>99.67662</v>
      </c>
      <c r="D1686" t="b">
        <f>ISNUMBER(SEARCH("PT",A1686))</f>
        <v>0</v>
      </c>
      <c r="E1686" t="b">
        <f>ISNUMBER(SEARCH("PTT", A1686))</f>
        <v>0</v>
      </c>
      <c r="F1686" t="b">
        <f>ISNUMBER(SEARCH("Shell", A1686))</f>
        <v>0</v>
      </c>
      <c r="G1686" t="b">
        <f>ISNUMBER(SEARCH("Esso", A1686))</f>
        <v>0</v>
      </c>
      <c r="H1686" t="b">
        <f>ISNUMBER(SEARCH("Caltex", A1686))</f>
        <v>0</v>
      </c>
    </row>
    <row r="1687" spans="1:8" x14ac:dyDescent="0.25">
      <c r="A1687" t="s">
        <v>3376</v>
      </c>
      <c r="B1687">
        <v>9.1576416999999992</v>
      </c>
      <c r="C1687">
        <v>99.385726899999995</v>
      </c>
      <c r="D1687" t="b">
        <f>ISNUMBER(SEARCH("PT",A1687))</f>
        <v>0</v>
      </c>
      <c r="E1687" t="b">
        <f>ISNUMBER(SEARCH("PTT", A1687))</f>
        <v>0</v>
      </c>
      <c r="F1687" t="b">
        <f>ISNUMBER(SEARCH("Shell", A1687))</f>
        <v>0</v>
      </c>
      <c r="G1687" t="b">
        <f>ISNUMBER(SEARCH("Esso", A1687))</f>
        <v>0</v>
      </c>
      <c r="H1687" t="b">
        <f>ISNUMBER(SEARCH("Caltex", A1687))</f>
        <v>0</v>
      </c>
    </row>
    <row r="1688" spans="1:8" x14ac:dyDescent="0.25">
      <c r="A1688" t="s">
        <v>3376</v>
      </c>
      <c r="B1688">
        <v>6.6205729</v>
      </c>
      <c r="C1688">
        <v>100.9474247</v>
      </c>
      <c r="D1688" t="b">
        <f>ISNUMBER(SEARCH("PT",A1688))</f>
        <v>0</v>
      </c>
      <c r="E1688" t="b">
        <f>ISNUMBER(SEARCH("PTT", A1688))</f>
        <v>0</v>
      </c>
      <c r="F1688" t="b">
        <f>ISNUMBER(SEARCH("Shell", A1688))</f>
        <v>0</v>
      </c>
      <c r="G1688" t="b">
        <f>ISNUMBER(SEARCH("Esso", A1688))</f>
        <v>0</v>
      </c>
      <c r="H1688" t="b">
        <f>ISNUMBER(SEARCH("Caltex", A1688))</f>
        <v>0</v>
      </c>
    </row>
    <row r="1689" spans="1:8" x14ac:dyDescent="0.25">
      <c r="A1689" t="s">
        <v>3376</v>
      </c>
      <c r="B1689">
        <v>8.0934933000000004</v>
      </c>
      <c r="C1689">
        <v>98.900779900000003</v>
      </c>
      <c r="D1689" t="b">
        <f>ISNUMBER(SEARCH("PT",A1689))</f>
        <v>0</v>
      </c>
      <c r="E1689" t="b">
        <f>ISNUMBER(SEARCH("PTT", A1689))</f>
        <v>0</v>
      </c>
      <c r="F1689" t="b">
        <f>ISNUMBER(SEARCH("Shell", A1689))</f>
        <v>0</v>
      </c>
      <c r="G1689" t="b">
        <f>ISNUMBER(SEARCH("Esso", A1689))</f>
        <v>0</v>
      </c>
      <c r="H1689" t="b">
        <f>ISNUMBER(SEARCH("Caltex", A1689))</f>
        <v>0</v>
      </c>
    </row>
    <row r="1690" spans="1:8" x14ac:dyDescent="0.25">
      <c r="A1690" t="s">
        <v>3376</v>
      </c>
      <c r="B1690">
        <v>12.434491</v>
      </c>
      <c r="C1690">
        <v>99.913594000000003</v>
      </c>
      <c r="D1690" t="b">
        <f>ISNUMBER(SEARCH("PT",A1690))</f>
        <v>0</v>
      </c>
      <c r="E1690" t="b">
        <f>ISNUMBER(SEARCH("PTT", A1690))</f>
        <v>0</v>
      </c>
      <c r="F1690" t="b">
        <f>ISNUMBER(SEARCH("Shell", A1690))</f>
        <v>0</v>
      </c>
      <c r="G1690" t="b">
        <f>ISNUMBER(SEARCH("Esso", A1690))</f>
        <v>0</v>
      </c>
      <c r="H1690" t="b">
        <f>ISNUMBER(SEARCH("Caltex", A1690))</f>
        <v>0</v>
      </c>
    </row>
    <row r="1691" spans="1:8" x14ac:dyDescent="0.25">
      <c r="A1691" t="s">
        <v>3376</v>
      </c>
      <c r="B1691">
        <v>12.5718338</v>
      </c>
      <c r="C1691">
        <v>101.897015</v>
      </c>
      <c r="D1691" t="b">
        <f>ISNUMBER(SEARCH("PT",A1691))</f>
        <v>0</v>
      </c>
      <c r="E1691" t="b">
        <f>ISNUMBER(SEARCH("PTT", A1691))</f>
        <v>0</v>
      </c>
      <c r="F1691" t="b">
        <f>ISNUMBER(SEARCH("Shell", A1691))</f>
        <v>0</v>
      </c>
      <c r="G1691" t="b">
        <f>ISNUMBER(SEARCH("Esso", A1691))</f>
        <v>0</v>
      </c>
      <c r="H1691" t="b">
        <f>ISNUMBER(SEARCH("Caltex", A1691))</f>
        <v>0</v>
      </c>
    </row>
    <row r="1692" spans="1:8" x14ac:dyDescent="0.25">
      <c r="A1692" t="s">
        <v>3376</v>
      </c>
      <c r="B1692">
        <v>12.5875716</v>
      </c>
      <c r="C1692">
        <v>102.0478221</v>
      </c>
      <c r="D1692" t="b">
        <f>ISNUMBER(SEARCH("PT",A1692))</f>
        <v>0</v>
      </c>
      <c r="E1692" t="b">
        <f>ISNUMBER(SEARCH("PTT", A1692))</f>
        <v>0</v>
      </c>
      <c r="F1692" t="b">
        <f>ISNUMBER(SEARCH("Shell", A1692))</f>
        <v>0</v>
      </c>
      <c r="G1692" t="b">
        <f>ISNUMBER(SEARCH("Esso", A1692))</f>
        <v>0</v>
      </c>
      <c r="H1692" t="b">
        <f>ISNUMBER(SEARCH("Caltex", A1692))</f>
        <v>0</v>
      </c>
    </row>
    <row r="1693" spans="1:8" x14ac:dyDescent="0.25">
      <c r="A1693" t="s">
        <v>3376</v>
      </c>
      <c r="B1693">
        <v>12.542254099999999</v>
      </c>
      <c r="C1693">
        <v>101.9583738</v>
      </c>
      <c r="D1693" t="b">
        <f>ISNUMBER(SEARCH("PT",A1693))</f>
        <v>0</v>
      </c>
      <c r="E1693" t="b">
        <f>ISNUMBER(SEARCH("PTT", A1693))</f>
        <v>0</v>
      </c>
      <c r="F1693" t="b">
        <f>ISNUMBER(SEARCH("Shell", A1693))</f>
        <v>0</v>
      </c>
      <c r="G1693" t="b">
        <f>ISNUMBER(SEARCH("Esso", A1693))</f>
        <v>0</v>
      </c>
      <c r="H1693" t="b">
        <f>ISNUMBER(SEARCH("Caltex", A1693))</f>
        <v>0</v>
      </c>
    </row>
    <row r="1694" spans="1:8" x14ac:dyDescent="0.25">
      <c r="A1694" t="s">
        <v>3376</v>
      </c>
      <c r="B1694">
        <v>12.6072074</v>
      </c>
      <c r="C1694">
        <v>101.9206928</v>
      </c>
      <c r="D1694" t="b">
        <f>ISNUMBER(SEARCH("PT",A1694))</f>
        <v>0</v>
      </c>
      <c r="E1694" t="b">
        <f>ISNUMBER(SEARCH("PTT", A1694))</f>
        <v>0</v>
      </c>
      <c r="F1694" t="b">
        <f>ISNUMBER(SEARCH("Shell", A1694))</f>
        <v>0</v>
      </c>
      <c r="G1694" t="b">
        <f>ISNUMBER(SEARCH("Esso", A1694))</f>
        <v>0</v>
      </c>
      <c r="H1694" t="b">
        <f>ISNUMBER(SEARCH("Caltex", A1694))</f>
        <v>0</v>
      </c>
    </row>
    <row r="1695" spans="1:8" x14ac:dyDescent="0.25">
      <c r="A1695" t="s">
        <v>3376</v>
      </c>
      <c r="B1695">
        <v>12.934367999999999</v>
      </c>
      <c r="C1695">
        <v>102.473129</v>
      </c>
      <c r="D1695" t="b">
        <f>ISNUMBER(SEARCH("PT",A1695))</f>
        <v>0</v>
      </c>
      <c r="E1695" t="b">
        <f>ISNUMBER(SEARCH("PTT", A1695))</f>
        <v>0</v>
      </c>
      <c r="F1695" t="b">
        <f>ISNUMBER(SEARCH("Shell", A1695))</f>
        <v>0</v>
      </c>
      <c r="G1695" t="b">
        <f>ISNUMBER(SEARCH("Esso", A1695))</f>
        <v>0</v>
      </c>
      <c r="H1695" t="b">
        <f>ISNUMBER(SEARCH("Caltex", A1695))</f>
        <v>0</v>
      </c>
    </row>
    <row r="1696" spans="1:8" x14ac:dyDescent="0.25">
      <c r="A1696" t="s">
        <v>3376</v>
      </c>
      <c r="B1696">
        <v>12.6775319</v>
      </c>
      <c r="C1696">
        <v>102.460317</v>
      </c>
      <c r="D1696" t="b">
        <f>ISNUMBER(SEARCH("PT",A1696))</f>
        <v>0</v>
      </c>
      <c r="E1696" t="b">
        <f>ISNUMBER(SEARCH("PTT", A1696))</f>
        <v>0</v>
      </c>
      <c r="F1696" t="b">
        <f>ISNUMBER(SEARCH("Shell", A1696))</f>
        <v>0</v>
      </c>
      <c r="G1696" t="b">
        <f>ISNUMBER(SEARCH("Esso", A1696))</f>
        <v>0</v>
      </c>
      <c r="H1696" t="b">
        <f>ISNUMBER(SEARCH("Caltex", A1696))</f>
        <v>0</v>
      </c>
    </row>
    <row r="1697" spans="1:8" x14ac:dyDescent="0.25">
      <c r="A1697" t="s">
        <v>3376</v>
      </c>
      <c r="B1697">
        <v>17.635490399999998</v>
      </c>
      <c r="C1697">
        <v>104.40561889999999</v>
      </c>
      <c r="D1697" t="b">
        <f>ISNUMBER(SEARCH("PT",A1697))</f>
        <v>0</v>
      </c>
      <c r="E1697" t="b">
        <f>ISNUMBER(SEARCH("PTT", A1697))</f>
        <v>0</v>
      </c>
      <c r="F1697" t="b">
        <f>ISNUMBER(SEARCH("Shell", A1697))</f>
        <v>0</v>
      </c>
      <c r="G1697" t="b">
        <f>ISNUMBER(SEARCH("Esso", A1697))</f>
        <v>0</v>
      </c>
      <c r="H1697" t="b">
        <f>ISNUMBER(SEARCH("Caltex", A1697))</f>
        <v>0</v>
      </c>
    </row>
    <row r="1698" spans="1:8" x14ac:dyDescent="0.25">
      <c r="A1698" t="s">
        <v>3376</v>
      </c>
      <c r="B1698">
        <v>7.0435428</v>
      </c>
      <c r="C1698">
        <v>100.47593929999999</v>
      </c>
      <c r="D1698" t="b">
        <f>ISNUMBER(SEARCH("PT",A1698))</f>
        <v>0</v>
      </c>
      <c r="E1698" t="b">
        <f>ISNUMBER(SEARCH("PTT", A1698))</f>
        <v>0</v>
      </c>
      <c r="F1698" t="b">
        <f>ISNUMBER(SEARCH("Shell", A1698))</f>
        <v>0</v>
      </c>
      <c r="G1698" t="b">
        <f>ISNUMBER(SEARCH("Esso", A1698))</f>
        <v>0</v>
      </c>
      <c r="H1698" t="b">
        <f>ISNUMBER(SEARCH("Caltex", A1698))</f>
        <v>0</v>
      </c>
    </row>
    <row r="1699" spans="1:8" x14ac:dyDescent="0.25">
      <c r="A1699" t="s">
        <v>3376</v>
      </c>
      <c r="B1699">
        <v>8.7583184999999997</v>
      </c>
      <c r="C1699">
        <v>98.318580900000001</v>
      </c>
      <c r="D1699" t="b">
        <f>ISNUMBER(SEARCH("PT",A1699))</f>
        <v>0</v>
      </c>
      <c r="E1699" t="b">
        <f>ISNUMBER(SEARCH("PTT", A1699))</f>
        <v>0</v>
      </c>
      <c r="F1699" t="b">
        <f>ISNUMBER(SEARCH("Shell", A1699))</f>
        <v>0</v>
      </c>
      <c r="G1699" t="b">
        <f>ISNUMBER(SEARCH("Esso", A1699))</f>
        <v>0</v>
      </c>
      <c r="H1699" t="b">
        <f>ISNUMBER(SEARCH("Caltex", A1699))</f>
        <v>0</v>
      </c>
    </row>
    <row r="1700" spans="1:8" x14ac:dyDescent="0.25">
      <c r="A1700" t="s">
        <v>3376</v>
      </c>
      <c r="B1700">
        <v>13.154432399999999</v>
      </c>
      <c r="C1700">
        <v>100.9518376</v>
      </c>
      <c r="D1700" t="b">
        <f>ISNUMBER(SEARCH("PT",A1700))</f>
        <v>0</v>
      </c>
      <c r="E1700" t="b">
        <f>ISNUMBER(SEARCH("PTT", A1700))</f>
        <v>0</v>
      </c>
      <c r="F1700" t="b">
        <f>ISNUMBER(SEARCH("Shell", A1700))</f>
        <v>0</v>
      </c>
      <c r="G1700" t="b">
        <f>ISNUMBER(SEARCH("Esso", A1700))</f>
        <v>0</v>
      </c>
      <c r="H1700" t="b">
        <f>ISNUMBER(SEARCH("Caltex", A1700))</f>
        <v>0</v>
      </c>
    </row>
    <row r="1701" spans="1:8" x14ac:dyDescent="0.25">
      <c r="A1701" t="s">
        <v>3376</v>
      </c>
      <c r="B1701">
        <v>11.812367</v>
      </c>
      <c r="C1701">
        <v>99.797327100000004</v>
      </c>
      <c r="D1701" t="b">
        <f>ISNUMBER(SEARCH("PT",A1701))</f>
        <v>0</v>
      </c>
      <c r="E1701" t="b">
        <f>ISNUMBER(SEARCH("PTT", A1701))</f>
        <v>0</v>
      </c>
      <c r="F1701" t="b">
        <f>ISNUMBER(SEARCH("Shell", A1701))</f>
        <v>0</v>
      </c>
      <c r="G1701" t="b">
        <f>ISNUMBER(SEARCH("Esso", A1701))</f>
        <v>0</v>
      </c>
      <c r="H1701" t="b">
        <f>ISNUMBER(SEARCH("Caltex", A1701))</f>
        <v>0</v>
      </c>
    </row>
    <row r="1702" spans="1:8" x14ac:dyDescent="0.25">
      <c r="A1702" t="s">
        <v>3376</v>
      </c>
      <c r="B1702">
        <v>12.719318700000001</v>
      </c>
      <c r="C1702">
        <v>99.962149699999998</v>
      </c>
      <c r="D1702" t="b">
        <f>ISNUMBER(SEARCH("PT",A1702))</f>
        <v>0</v>
      </c>
      <c r="E1702" t="b">
        <f>ISNUMBER(SEARCH("PTT", A1702))</f>
        <v>0</v>
      </c>
      <c r="F1702" t="b">
        <f>ISNUMBER(SEARCH("Shell", A1702))</f>
        <v>0</v>
      </c>
      <c r="G1702" t="b">
        <f>ISNUMBER(SEARCH("Esso", A1702))</f>
        <v>0</v>
      </c>
      <c r="H1702" t="b">
        <f>ISNUMBER(SEARCH("Caltex", A1702))</f>
        <v>0</v>
      </c>
    </row>
    <row r="1703" spans="1:8" x14ac:dyDescent="0.25">
      <c r="A1703" t="s">
        <v>3376</v>
      </c>
      <c r="B1703">
        <v>7.6847979999999998</v>
      </c>
      <c r="C1703">
        <v>100.3769631</v>
      </c>
      <c r="D1703" t="b">
        <f>ISNUMBER(SEARCH("PT",A1703))</f>
        <v>0</v>
      </c>
      <c r="E1703" t="b">
        <f>ISNUMBER(SEARCH("PTT", A1703))</f>
        <v>0</v>
      </c>
      <c r="F1703" t="b">
        <f>ISNUMBER(SEARCH("Shell", A1703))</f>
        <v>0</v>
      </c>
      <c r="G1703" t="b">
        <f>ISNUMBER(SEARCH("Esso", A1703))</f>
        <v>0</v>
      </c>
      <c r="H1703" t="b">
        <f>ISNUMBER(SEARCH("Caltex", A1703))</f>
        <v>0</v>
      </c>
    </row>
    <row r="1704" spans="1:8" x14ac:dyDescent="0.25">
      <c r="A1704" t="s">
        <v>3376</v>
      </c>
      <c r="B1704">
        <v>17.033197300000001</v>
      </c>
      <c r="C1704">
        <v>104.70635590000001</v>
      </c>
      <c r="D1704" t="b">
        <f>ISNUMBER(SEARCH("PT",A1704))</f>
        <v>0</v>
      </c>
      <c r="E1704" t="b">
        <f>ISNUMBER(SEARCH("PTT", A1704))</f>
        <v>0</v>
      </c>
      <c r="F1704" t="b">
        <f>ISNUMBER(SEARCH("Shell", A1704))</f>
        <v>0</v>
      </c>
      <c r="G1704" t="b">
        <f>ISNUMBER(SEARCH("Esso", A1704))</f>
        <v>0</v>
      </c>
      <c r="H1704" t="b">
        <f>ISNUMBER(SEARCH("Caltex", A1704))</f>
        <v>0</v>
      </c>
    </row>
    <row r="1705" spans="1:8" x14ac:dyDescent="0.25">
      <c r="A1705" t="s">
        <v>3376</v>
      </c>
      <c r="B1705">
        <v>12.922628</v>
      </c>
      <c r="C1705">
        <v>102.39221329999999</v>
      </c>
      <c r="D1705" t="b">
        <f>ISNUMBER(SEARCH("PT",A1705))</f>
        <v>0</v>
      </c>
      <c r="E1705" t="b">
        <f>ISNUMBER(SEARCH("PTT", A1705))</f>
        <v>0</v>
      </c>
      <c r="F1705" t="b">
        <f>ISNUMBER(SEARCH("Shell", A1705))</f>
        <v>0</v>
      </c>
      <c r="G1705" t="b">
        <f>ISNUMBER(SEARCH("Esso", A1705))</f>
        <v>0</v>
      </c>
      <c r="H1705" t="b">
        <f>ISNUMBER(SEARCH("Caltex", A1705))</f>
        <v>0</v>
      </c>
    </row>
    <row r="1706" spans="1:8" x14ac:dyDescent="0.25">
      <c r="A1706" t="s">
        <v>3376</v>
      </c>
      <c r="B1706">
        <v>6.9163019999999999</v>
      </c>
      <c r="C1706">
        <v>100.733588</v>
      </c>
      <c r="D1706" t="b">
        <f>ISNUMBER(SEARCH("PT",A1706))</f>
        <v>0</v>
      </c>
      <c r="E1706" t="b">
        <f>ISNUMBER(SEARCH("PTT", A1706))</f>
        <v>0</v>
      </c>
      <c r="F1706" t="b">
        <f>ISNUMBER(SEARCH("Shell", A1706))</f>
        <v>0</v>
      </c>
      <c r="G1706" t="b">
        <f>ISNUMBER(SEARCH("Esso", A1706))</f>
        <v>0</v>
      </c>
      <c r="H1706" t="b">
        <f>ISNUMBER(SEARCH("Caltex", A1706))</f>
        <v>0</v>
      </c>
    </row>
    <row r="1707" spans="1:8" x14ac:dyDescent="0.25">
      <c r="A1707" t="s">
        <v>3376</v>
      </c>
      <c r="B1707">
        <v>13.5870427</v>
      </c>
      <c r="C1707">
        <v>100.58060209999999</v>
      </c>
      <c r="D1707" t="b">
        <f>ISNUMBER(SEARCH("PT",A1707))</f>
        <v>0</v>
      </c>
      <c r="E1707" t="b">
        <f>ISNUMBER(SEARCH("PTT", A1707))</f>
        <v>0</v>
      </c>
      <c r="F1707" t="b">
        <f>ISNUMBER(SEARCH("Shell", A1707))</f>
        <v>0</v>
      </c>
      <c r="G1707" t="b">
        <f>ISNUMBER(SEARCH("Esso", A1707))</f>
        <v>0</v>
      </c>
      <c r="H1707" t="b">
        <f>ISNUMBER(SEARCH("Caltex", A1707))</f>
        <v>0</v>
      </c>
    </row>
    <row r="1708" spans="1:8" x14ac:dyDescent="0.25">
      <c r="A1708" t="s">
        <v>3376</v>
      </c>
      <c r="B1708">
        <v>13.508065200000001</v>
      </c>
      <c r="C1708">
        <v>100.98138350000001</v>
      </c>
      <c r="D1708" t="b">
        <f>ISNUMBER(SEARCH("PT",A1708))</f>
        <v>0</v>
      </c>
      <c r="E1708" t="b">
        <f>ISNUMBER(SEARCH("PTT", A1708))</f>
        <v>0</v>
      </c>
      <c r="F1708" t="b">
        <f>ISNUMBER(SEARCH("Shell", A1708))</f>
        <v>0</v>
      </c>
      <c r="G1708" t="b">
        <f>ISNUMBER(SEARCH("Esso", A1708))</f>
        <v>0</v>
      </c>
      <c r="H1708" t="b">
        <f>ISNUMBER(SEARCH("Caltex", A1708))</f>
        <v>0</v>
      </c>
    </row>
    <row r="1709" spans="1:8" x14ac:dyDescent="0.25">
      <c r="A1709" t="s">
        <v>3376</v>
      </c>
      <c r="B1709">
        <v>13.370372</v>
      </c>
      <c r="C1709">
        <v>100.0006039</v>
      </c>
      <c r="D1709" t="b">
        <f>ISNUMBER(SEARCH("PT",A1709))</f>
        <v>0</v>
      </c>
      <c r="E1709" t="b">
        <f>ISNUMBER(SEARCH("PTT", A1709))</f>
        <v>0</v>
      </c>
      <c r="F1709" t="b">
        <f>ISNUMBER(SEARCH("Shell", A1709))</f>
        <v>0</v>
      </c>
      <c r="G1709" t="b">
        <f>ISNUMBER(SEARCH("Esso", A1709))</f>
        <v>0</v>
      </c>
      <c r="H1709" t="b">
        <f>ISNUMBER(SEARCH("Caltex", A1709))</f>
        <v>0</v>
      </c>
    </row>
    <row r="1710" spans="1:8" x14ac:dyDescent="0.25">
      <c r="A1710" t="s">
        <v>3376</v>
      </c>
      <c r="B1710">
        <v>13.3630646</v>
      </c>
      <c r="C1710">
        <v>100.9954346</v>
      </c>
      <c r="D1710" t="b">
        <f>ISNUMBER(SEARCH("PT",A1710))</f>
        <v>0</v>
      </c>
      <c r="E1710" t="b">
        <f>ISNUMBER(SEARCH("PTT", A1710))</f>
        <v>0</v>
      </c>
      <c r="F1710" t="b">
        <f>ISNUMBER(SEARCH("Shell", A1710))</f>
        <v>0</v>
      </c>
      <c r="G1710" t="b">
        <f>ISNUMBER(SEARCH("Esso", A1710))</f>
        <v>0</v>
      </c>
      <c r="H1710" t="b">
        <f>ISNUMBER(SEARCH("Caltex", A1710))</f>
        <v>0</v>
      </c>
    </row>
    <row r="1711" spans="1:8" x14ac:dyDescent="0.25">
      <c r="A1711" t="s">
        <v>4251</v>
      </c>
      <c r="B1711">
        <v>7.8819543999999997</v>
      </c>
      <c r="C1711">
        <v>98.436451899999994</v>
      </c>
      <c r="D1711" t="b">
        <f>ISNUMBER(SEARCH("PT",A1711))</f>
        <v>0</v>
      </c>
      <c r="E1711" t="b">
        <f>ISNUMBER(SEARCH("PTT", A1711))</f>
        <v>0</v>
      </c>
      <c r="F1711" t="b">
        <f>ISNUMBER(SEARCH("Shell", A1711))</f>
        <v>0</v>
      </c>
      <c r="G1711" t="b">
        <f>ISNUMBER(SEARCH("Esso", A1711))</f>
        <v>0</v>
      </c>
      <c r="H1711" t="b">
        <f>ISNUMBER(SEARCH("Caltex", A1711))</f>
        <v>0</v>
      </c>
    </row>
    <row r="1712" spans="1:8" x14ac:dyDescent="0.25">
      <c r="A1712" t="s">
        <v>4082</v>
      </c>
      <c r="B1712">
        <v>14.210787699999999</v>
      </c>
      <c r="C1712">
        <v>99.086302000000003</v>
      </c>
      <c r="D1712" t="b">
        <f>ISNUMBER(SEARCH("PT",A1712))</f>
        <v>0</v>
      </c>
      <c r="E1712" t="b">
        <f>ISNUMBER(SEARCH("PTT", A1712))</f>
        <v>0</v>
      </c>
      <c r="F1712" t="b">
        <f>ISNUMBER(SEARCH("Shell", A1712))</f>
        <v>0</v>
      </c>
      <c r="G1712" t="b">
        <f>ISNUMBER(SEARCH("Esso", A1712))</f>
        <v>0</v>
      </c>
      <c r="H1712" t="b">
        <f>ISNUMBER(SEARCH("Caltex", A1712))</f>
        <v>0</v>
      </c>
    </row>
    <row r="1713" spans="1:8" x14ac:dyDescent="0.25">
      <c r="A1713" t="s">
        <v>4327</v>
      </c>
      <c r="B1713">
        <v>7.1924092000000002</v>
      </c>
      <c r="C1713">
        <v>100.5900311</v>
      </c>
      <c r="D1713" t="b">
        <f>ISNUMBER(SEARCH("PT",A1713))</f>
        <v>0</v>
      </c>
      <c r="E1713" t="b">
        <f>ISNUMBER(SEARCH("PTT", A1713))</f>
        <v>0</v>
      </c>
      <c r="F1713" t="b">
        <f>ISNUMBER(SEARCH("Shell", A1713))</f>
        <v>0</v>
      </c>
      <c r="G1713" t="b">
        <f>ISNUMBER(SEARCH("Esso", A1713))</f>
        <v>0</v>
      </c>
      <c r="H1713" t="b">
        <f>ISNUMBER(SEARCH("Caltex", A1713))</f>
        <v>0</v>
      </c>
    </row>
    <row r="1714" spans="1:8" x14ac:dyDescent="0.25">
      <c r="A1714" t="s">
        <v>4253</v>
      </c>
      <c r="B1714">
        <v>7.8753951999999998</v>
      </c>
      <c r="C1714">
        <v>98.415485099999998</v>
      </c>
      <c r="D1714" t="b">
        <f>ISNUMBER(SEARCH("PT",A1714))</f>
        <v>0</v>
      </c>
      <c r="E1714" t="b">
        <f>ISNUMBER(SEARCH("PTT", A1714))</f>
        <v>0</v>
      </c>
      <c r="F1714" t="b">
        <f>ISNUMBER(SEARCH("Shell", A1714))</f>
        <v>0</v>
      </c>
      <c r="G1714" t="b">
        <f>ISNUMBER(SEARCH("Esso", A1714))</f>
        <v>0</v>
      </c>
      <c r="H1714" t="b">
        <f>ISNUMBER(SEARCH("Caltex", A1714))</f>
        <v>0</v>
      </c>
    </row>
    <row r="1715" spans="1:8" x14ac:dyDescent="0.25">
      <c r="A1715" t="s">
        <v>3943</v>
      </c>
      <c r="B1715">
        <v>20.214707099999998</v>
      </c>
      <c r="C1715">
        <v>100.4086269</v>
      </c>
      <c r="D1715" t="b">
        <f>ISNUMBER(SEARCH("PT",A1715))</f>
        <v>0</v>
      </c>
      <c r="E1715" t="b">
        <f>ISNUMBER(SEARCH("PTT", A1715))</f>
        <v>0</v>
      </c>
      <c r="F1715" t="b">
        <f>ISNUMBER(SEARCH("Shell", A1715))</f>
        <v>0</v>
      </c>
      <c r="G1715" t="b">
        <f>ISNUMBER(SEARCH("Esso", A1715))</f>
        <v>0</v>
      </c>
      <c r="H1715" t="b">
        <f>ISNUMBER(SEARCH("Caltex", A1715))</f>
        <v>0</v>
      </c>
    </row>
    <row r="1716" spans="1:8" x14ac:dyDescent="0.25">
      <c r="A1716" t="s">
        <v>4213</v>
      </c>
      <c r="B1716">
        <v>8.1575602000000007</v>
      </c>
      <c r="C1716">
        <v>98.316605100000004</v>
      </c>
      <c r="D1716" t="b">
        <f>ISNUMBER(SEARCH("PT",A1716))</f>
        <v>0</v>
      </c>
      <c r="E1716" t="b">
        <f>ISNUMBER(SEARCH("PTT", A1716))</f>
        <v>0</v>
      </c>
      <c r="F1716" t="b">
        <f>ISNUMBER(SEARCH("Shell", A1716))</f>
        <v>0</v>
      </c>
      <c r="G1716" t="b">
        <f>ISNUMBER(SEARCH("Esso", A1716))</f>
        <v>0</v>
      </c>
      <c r="H1716" t="b">
        <f>ISNUMBER(SEARCH("Caltex", A1716))</f>
        <v>0</v>
      </c>
    </row>
    <row r="1717" spans="1:8" x14ac:dyDescent="0.25">
      <c r="A1717" t="s">
        <v>4213</v>
      </c>
      <c r="B1717">
        <v>8.1575602000000007</v>
      </c>
      <c r="C1717">
        <v>98.316605100000004</v>
      </c>
      <c r="D1717" t="b">
        <f>ISNUMBER(SEARCH("PT",A1717))</f>
        <v>0</v>
      </c>
      <c r="E1717" t="b">
        <f>ISNUMBER(SEARCH("PTT", A1717))</f>
        <v>0</v>
      </c>
      <c r="F1717" t="b">
        <f>ISNUMBER(SEARCH("Shell", A1717))</f>
        <v>0</v>
      </c>
      <c r="G1717" t="b">
        <f>ISNUMBER(SEARCH("Esso", A1717))</f>
        <v>0</v>
      </c>
      <c r="H1717" t="b">
        <f>ISNUMBER(SEARCH("Caltex", A1717))</f>
        <v>0</v>
      </c>
    </row>
    <row r="1718" spans="1:8" x14ac:dyDescent="0.25">
      <c r="A1718" t="s">
        <v>4284</v>
      </c>
      <c r="B1718">
        <v>7.9530906000000003</v>
      </c>
      <c r="C1718">
        <v>98.291235499999999</v>
      </c>
      <c r="D1718" t="b">
        <f>ISNUMBER(SEARCH("PT",A1718))</f>
        <v>0</v>
      </c>
      <c r="E1718" t="b">
        <f>ISNUMBER(SEARCH("PTT", A1718))</f>
        <v>0</v>
      </c>
      <c r="F1718" t="b">
        <f>ISNUMBER(SEARCH("Shell", A1718))</f>
        <v>0</v>
      </c>
      <c r="G1718" t="b">
        <f>ISNUMBER(SEARCH("Esso", A1718))</f>
        <v>0</v>
      </c>
      <c r="H1718" t="b">
        <f>ISNUMBER(SEARCH("Caltex", A1718))</f>
        <v>0</v>
      </c>
    </row>
    <row r="1719" spans="1:8" x14ac:dyDescent="0.25">
      <c r="A1719" t="s">
        <v>3841</v>
      </c>
      <c r="B1719">
        <v>17.948594</v>
      </c>
      <c r="C1719">
        <v>101.775171</v>
      </c>
      <c r="D1719" t="b">
        <f>ISNUMBER(SEARCH("PT",A1719))</f>
        <v>0</v>
      </c>
      <c r="E1719" t="b">
        <f>ISNUMBER(SEARCH("PTT", A1719))</f>
        <v>0</v>
      </c>
      <c r="F1719" t="b">
        <f>ISNUMBER(SEARCH("Shell", A1719))</f>
        <v>0</v>
      </c>
      <c r="G1719" t="b">
        <f>ISNUMBER(SEARCH("Esso", A1719))</f>
        <v>0</v>
      </c>
      <c r="H1719" t="b">
        <f>ISNUMBER(SEARCH("Caltex", A1719))</f>
        <v>0</v>
      </c>
    </row>
    <row r="1720" spans="1:8" x14ac:dyDescent="0.25">
      <c r="A1720" t="s">
        <v>3944</v>
      </c>
      <c r="B1720">
        <v>20.252604999999999</v>
      </c>
      <c r="C1720">
        <v>100.41169600000001</v>
      </c>
      <c r="D1720" t="b">
        <f>ISNUMBER(SEARCH("PT",A1720))</f>
        <v>0</v>
      </c>
      <c r="E1720" t="b">
        <f>ISNUMBER(SEARCH("PTT", A1720))</f>
        <v>0</v>
      </c>
      <c r="F1720" t="b">
        <f>ISNUMBER(SEARCH("Shell", A1720))</f>
        <v>0</v>
      </c>
      <c r="G1720" t="b">
        <f>ISNUMBER(SEARCH("Esso", A1720))</f>
        <v>0</v>
      </c>
      <c r="H1720" t="b">
        <f>ISNUMBER(SEARCH("Caltex", A1720))</f>
        <v>0</v>
      </c>
    </row>
    <row r="1721" spans="1:8" x14ac:dyDescent="0.25">
      <c r="A1721" t="s">
        <v>3971</v>
      </c>
      <c r="B1721">
        <v>20.442170999999998</v>
      </c>
      <c r="C1721">
        <v>99.889662000000001</v>
      </c>
      <c r="D1721" t="b">
        <f>ISNUMBER(SEARCH("PT",A1721))</f>
        <v>0</v>
      </c>
      <c r="E1721" t="b">
        <f>ISNUMBER(SEARCH("PTT", A1721))</f>
        <v>0</v>
      </c>
      <c r="F1721" t="b">
        <f>ISNUMBER(SEARCH("Shell", A1721))</f>
        <v>0</v>
      </c>
      <c r="G1721" t="b">
        <f>ISNUMBER(SEARCH("Esso", A1721))</f>
        <v>0</v>
      </c>
      <c r="H1721" t="b">
        <f>ISNUMBER(SEARCH("Caltex", A1721))</f>
        <v>0</v>
      </c>
    </row>
    <row r="1722" spans="1:8" x14ac:dyDescent="0.25">
      <c r="A1722" t="s">
        <v>3962</v>
      </c>
      <c r="B1722">
        <v>20.368829600000002</v>
      </c>
      <c r="C1722">
        <v>100.0153463</v>
      </c>
      <c r="D1722" t="b">
        <f>ISNUMBER(SEARCH("PT",A1722))</f>
        <v>0</v>
      </c>
      <c r="E1722" t="b">
        <f>ISNUMBER(SEARCH("PTT", A1722))</f>
        <v>0</v>
      </c>
      <c r="F1722" t="b">
        <f>ISNUMBER(SEARCH("Shell", A1722))</f>
        <v>0</v>
      </c>
      <c r="G1722" t="b">
        <f>ISNUMBER(SEARCH("Esso", A1722))</f>
        <v>0</v>
      </c>
      <c r="H1722" t="b">
        <f>ISNUMBER(SEARCH("Caltex", A1722))</f>
        <v>0</v>
      </c>
    </row>
    <row r="1723" spans="1:8" x14ac:dyDescent="0.25">
      <c r="A1723" t="s">
        <v>4366</v>
      </c>
      <c r="B1723">
        <v>13.170043400000001</v>
      </c>
      <c r="C1723">
        <v>100.94514700000001</v>
      </c>
      <c r="D1723" t="b">
        <f>ISNUMBER(SEARCH("PT",A1723))</f>
        <v>0</v>
      </c>
      <c r="E1723" t="b">
        <f>ISNUMBER(SEARCH("PTT", A1723))</f>
        <v>0</v>
      </c>
      <c r="F1723" t="b">
        <f>ISNUMBER(SEARCH("Shell", A1723))</f>
        <v>0</v>
      </c>
      <c r="G1723" t="b">
        <f>ISNUMBER(SEARCH("Esso", A1723))</f>
        <v>0</v>
      </c>
      <c r="H1723" t="b">
        <f>ISNUMBER(SEARCH("Caltex", A1723))</f>
        <v>0</v>
      </c>
    </row>
    <row r="1724" spans="1:8" x14ac:dyDescent="0.25">
      <c r="A1724" t="s">
        <v>4205</v>
      </c>
      <c r="B1724">
        <v>7.3647</v>
      </c>
      <c r="C1724">
        <v>99.302383300000002</v>
      </c>
      <c r="D1724" t="b">
        <f>ISNUMBER(SEARCH("PT",A1724))</f>
        <v>0</v>
      </c>
      <c r="E1724" t="b">
        <f>ISNUMBER(SEARCH("PTT", A1724))</f>
        <v>0</v>
      </c>
      <c r="F1724" t="b">
        <f>ISNUMBER(SEARCH("Shell", A1724))</f>
        <v>0</v>
      </c>
      <c r="G1724" t="b">
        <f>ISNUMBER(SEARCH("Esso", A1724))</f>
        <v>0</v>
      </c>
      <c r="H1724" t="b">
        <f>ISNUMBER(SEARCH("Caltex", A1724))</f>
        <v>0</v>
      </c>
    </row>
    <row r="1725" spans="1:8" x14ac:dyDescent="0.25">
      <c r="A1725" t="s">
        <v>4169</v>
      </c>
      <c r="B1725">
        <v>12.0396514</v>
      </c>
      <c r="C1725">
        <v>102.2968011</v>
      </c>
      <c r="D1725" t="b">
        <f>ISNUMBER(SEARCH("PT",A1725))</f>
        <v>0</v>
      </c>
      <c r="E1725" t="b">
        <f>ISNUMBER(SEARCH("PTT", A1725))</f>
        <v>0</v>
      </c>
      <c r="F1725" t="b">
        <f>ISNUMBER(SEARCH("Shell", A1725))</f>
        <v>0</v>
      </c>
      <c r="G1725" t="b">
        <f>ISNUMBER(SEARCH("Esso", A1725))</f>
        <v>0</v>
      </c>
      <c r="H1725" t="b">
        <f>ISNUMBER(SEARCH("Caltex", A1725))</f>
        <v>0</v>
      </c>
    </row>
    <row r="1726" spans="1:8" x14ac:dyDescent="0.25">
      <c r="A1726" t="s">
        <v>4026</v>
      </c>
      <c r="B1726">
        <v>17.244199999999999</v>
      </c>
      <c r="C1726">
        <v>98.231945999999994</v>
      </c>
      <c r="D1726" t="b">
        <f>ISNUMBER(SEARCH("PT",A1726))</f>
        <v>0</v>
      </c>
      <c r="E1726" t="b">
        <f>ISNUMBER(SEARCH("PTT", A1726))</f>
        <v>0</v>
      </c>
      <c r="F1726" t="b">
        <f>ISNUMBER(SEARCH("Shell", A1726))</f>
        <v>0</v>
      </c>
      <c r="G1726" t="b">
        <f>ISNUMBER(SEARCH("Esso", A1726))</f>
        <v>0</v>
      </c>
      <c r="H1726" t="b">
        <f>ISNUMBER(SEARCH("Caltex", A1726))</f>
        <v>0</v>
      </c>
    </row>
    <row r="1727" spans="1:8" x14ac:dyDescent="0.25">
      <c r="A1727" t="s">
        <v>3933</v>
      </c>
      <c r="B1727">
        <v>20.165126600000001</v>
      </c>
      <c r="C1727">
        <v>100.39471159999999</v>
      </c>
      <c r="D1727" t="b">
        <f>ISNUMBER(SEARCH("PT",A1727))</f>
        <v>0</v>
      </c>
      <c r="E1727" t="b">
        <f>ISNUMBER(SEARCH("PTT", A1727))</f>
        <v>0</v>
      </c>
      <c r="F1727" t="b">
        <f>ISNUMBER(SEARCH("Shell", A1727))</f>
        <v>0</v>
      </c>
      <c r="G1727" t="b">
        <f>ISNUMBER(SEARCH("Esso", A1727))</f>
        <v>0</v>
      </c>
      <c r="H1727" t="b">
        <f>ISNUMBER(SEARCH("Caltex", A1727))</f>
        <v>0</v>
      </c>
    </row>
    <row r="1728" spans="1:8" x14ac:dyDescent="0.25">
      <c r="A1728" t="s">
        <v>4201</v>
      </c>
      <c r="B1728">
        <v>7.5042298000000001</v>
      </c>
      <c r="C1728">
        <v>99.516983499999995</v>
      </c>
      <c r="D1728" t="b">
        <f>ISNUMBER(SEARCH("PT",A1728))</f>
        <v>0</v>
      </c>
      <c r="E1728" t="b">
        <f>ISNUMBER(SEARCH("PTT", A1728))</f>
        <v>0</v>
      </c>
      <c r="F1728" t="b">
        <f>ISNUMBER(SEARCH("Shell", A1728))</f>
        <v>0</v>
      </c>
      <c r="G1728" t="b">
        <f>ISNUMBER(SEARCH("Esso", A1728))</f>
        <v>0</v>
      </c>
      <c r="H1728" t="b">
        <f>ISNUMBER(SEARCH("Caltex", A1728))</f>
        <v>0</v>
      </c>
    </row>
    <row r="1729" spans="1:8" x14ac:dyDescent="0.25">
      <c r="A1729" t="s">
        <v>4197</v>
      </c>
      <c r="B1729">
        <v>9.2471119999999996</v>
      </c>
      <c r="C1729">
        <v>99.699988300000001</v>
      </c>
      <c r="D1729" t="b">
        <f>ISNUMBER(SEARCH("PT",A1729))</f>
        <v>0</v>
      </c>
      <c r="E1729" t="b">
        <f>ISNUMBER(SEARCH("PTT", A1729))</f>
        <v>0</v>
      </c>
      <c r="F1729" t="b">
        <f>ISNUMBER(SEARCH("Shell", A1729))</f>
        <v>0</v>
      </c>
      <c r="G1729" t="b">
        <f>ISNUMBER(SEARCH("Esso", A1729))</f>
        <v>0</v>
      </c>
      <c r="H1729" t="b">
        <f>ISNUMBER(SEARCH("Caltex", A1729))</f>
        <v>0</v>
      </c>
    </row>
    <row r="1730" spans="1:8" x14ac:dyDescent="0.25">
      <c r="A1730" t="s">
        <v>4244</v>
      </c>
      <c r="B1730">
        <v>7.8805635000000001</v>
      </c>
      <c r="C1730">
        <v>98.399968900000005</v>
      </c>
      <c r="D1730" t="b">
        <f>ISNUMBER(SEARCH("PT",A1730))</f>
        <v>0</v>
      </c>
      <c r="E1730" t="b">
        <f>ISNUMBER(SEARCH("PTT", A1730))</f>
        <v>0</v>
      </c>
      <c r="F1730" t="b">
        <f>ISNUMBER(SEARCH("Shell", A1730))</f>
        <v>0</v>
      </c>
      <c r="G1730" t="b">
        <f>ISNUMBER(SEARCH("Esso", A1730))</f>
        <v>0</v>
      </c>
      <c r="H1730" t="b">
        <f>ISNUMBER(SEARCH("Caltex", A1730))</f>
        <v>0</v>
      </c>
    </row>
    <row r="1731" spans="1:8" x14ac:dyDescent="0.25">
      <c r="A1731" t="s">
        <v>4280</v>
      </c>
      <c r="B1731">
        <v>7.8926895000000004</v>
      </c>
      <c r="C1731">
        <v>98.304488500000005</v>
      </c>
      <c r="D1731" t="b">
        <f>ISNUMBER(SEARCH("PT",A1731))</f>
        <v>0</v>
      </c>
      <c r="E1731" t="b">
        <f>ISNUMBER(SEARCH("PTT", A1731))</f>
        <v>0</v>
      </c>
      <c r="F1731" t="b">
        <f>ISNUMBER(SEARCH("Shell", A1731))</f>
        <v>0</v>
      </c>
      <c r="G1731" t="b">
        <f>ISNUMBER(SEARCH("Esso", A1731))</f>
        <v>0</v>
      </c>
      <c r="H1731" t="b">
        <f>ISNUMBER(SEARCH("Caltex", A1731))</f>
        <v>0</v>
      </c>
    </row>
    <row r="1732" spans="1:8" x14ac:dyDescent="0.25">
      <c r="A1732" t="s">
        <v>4342</v>
      </c>
      <c r="B1732">
        <v>6.63286</v>
      </c>
      <c r="C1732">
        <v>100.06918</v>
      </c>
      <c r="D1732" t="b">
        <f>ISNUMBER(SEARCH("PT",A1732))</f>
        <v>0</v>
      </c>
      <c r="E1732" t="b">
        <f>ISNUMBER(SEARCH("PTT", A1732))</f>
        <v>0</v>
      </c>
      <c r="F1732" t="b">
        <f>ISNUMBER(SEARCH("Shell", A1732))</f>
        <v>0</v>
      </c>
      <c r="G1732" t="b">
        <f>ISNUMBER(SEARCH("Esso", A1732))</f>
        <v>0</v>
      </c>
      <c r="H1732" t="b">
        <f>ISNUMBER(SEARCH("Caltex", A1732))</f>
        <v>0</v>
      </c>
    </row>
    <row r="1733" spans="1:8" x14ac:dyDescent="0.25">
      <c r="A1733" t="s">
        <v>2190</v>
      </c>
      <c r="B1733">
        <v>8.1413005999999992</v>
      </c>
      <c r="C1733">
        <v>98.859524500000006</v>
      </c>
      <c r="D1733" t="b">
        <f>ISNUMBER(SEARCH("PT",A1733))</f>
        <v>0</v>
      </c>
      <c r="E1733" t="b">
        <f>ISNUMBER(SEARCH("PTT", A1733))</f>
        <v>0</v>
      </c>
      <c r="F1733" t="b">
        <f>ISNUMBER(SEARCH("Shell", A1733))</f>
        <v>0</v>
      </c>
      <c r="G1733" t="b">
        <f>ISNUMBER(SEARCH("Esso", A1733))</f>
        <v>0</v>
      </c>
      <c r="H1733" t="b">
        <f>ISNUMBER(SEARCH("Caltex", A1733))</f>
        <v>0</v>
      </c>
    </row>
    <row r="1734" spans="1:8" x14ac:dyDescent="0.25">
      <c r="A1734" t="s">
        <v>2198</v>
      </c>
      <c r="B1734">
        <v>7.9888573999999997</v>
      </c>
      <c r="C1734">
        <v>98.355602700000006</v>
      </c>
      <c r="D1734" t="b">
        <f>ISNUMBER(SEARCH("PT",A1734))</f>
        <v>0</v>
      </c>
      <c r="E1734" t="b">
        <f>ISNUMBER(SEARCH("PTT", A1734))</f>
        <v>0</v>
      </c>
      <c r="F1734" t="b">
        <f>ISNUMBER(SEARCH("Shell", A1734))</f>
        <v>0</v>
      </c>
      <c r="G1734" t="b">
        <f>ISNUMBER(SEARCH("Esso", A1734))</f>
        <v>0</v>
      </c>
      <c r="H1734" t="b">
        <f>ISNUMBER(SEARCH("Caltex", A1734))</f>
        <v>0</v>
      </c>
    </row>
    <row r="1735" spans="1:8" x14ac:dyDescent="0.25">
      <c r="A1735" t="s">
        <v>2198</v>
      </c>
      <c r="B1735">
        <v>7.9888573999999997</v>
      </c>
      <c r="C1735">
        <v>98.355602700000006</v>
      </c>
      <c r="D1735" t="b">
        <f>ISNUMBER(SEARCH("PT",A1735))</f>
        <v>0</v>
      </c>
      <c r="E1735" t="b">
        <f>ISNUMBER(SEARCH("PTT", A1735))</f>
        <v>0</v>
      </c>
      <c r="F1735" t="b">
        <f>ISNUMBER(SEARCH("Shell", A1735))</f>
        <v>0</v>
      </c>
      <c r="G1735" t="b">
        <f>ISNUMBER(SEARCH("Esso", A1735))</f>
        <v>0</v>
      </c>
      <c r="H1735" t="b">
        <f>ISNUMBER(SEARCH("Caltex", A1735))</f>
        <v>0</v>
      </c>
    </row>
    <row r="1736" spans="1:8" x14ac:dyDescent="0.25">
      <c r="A1736" t="s">
        <v>1996</v>
      </c>
      <c r="B1736">
        <v>7.0388679999999999</v>
      </c>
      <c r="C1736">
        <v>100.4657191</v>
      </c>
      <c r="D1736" t="b">
        <f>ISNUMBER(SEARCH("PT",A1736))</f>
        <v>0</v>
      </c>
      <c r="E1736" t="b">
        <f>ISNUMBER(SEARCH("PTT", A1736))</f>
        <v>0</v>
      </c>
      <c r="F1736" t="b">
        <f>ISNUMBER(SEARCH("Shell", A1736))</f>
        <v>0</v>
      </c>
      <c r="G1736" t="b">
        <f>ISNUMBER(SEARCH("Esso", A1736))</f>
        <v>0</v>
      </c>
      <c r="H1736" t="b">
        <f>ISNUMBER(SEARCH("Caltex", A1736))</f>
        <v>0</v>
      </c>
    </row>
    <row r="1737" spans="1:8" x14ac:dyDescent="0.25">
      <c r="A1737" t="s">
        <v>2084</v>
      </c>
      <c r="B1737">
        <v>17.868462000000001</v>
      </c>
      <c r="C1737">
        <v>101.6564394</v>
      </c>
      <c r="D1737" t="b">
        <f>ISNUMBER(SEARCH("PT",A1737))</f>
        <v>0</v>
      </c>
      <c r="E1737" t="b">
        <f>ISNUMBER(SEARCH("PTT", A1737))</f>
        <v>0</v>
      </c>
      <c r="F1737" t="b">
        <f>ISNUMBER(SEARCH("Shell", A1737))</f>
        <v>0</v>
      </c>
      <c r="G1737" t="b">
        <f>ISNUMBER(SEARCH("Esso", A1737))</f>
        <v>0</v>
      </c>
      <c r="H1737" t="b">
        <f>ISNUMBER(SEARCH("Caltex", A1737))</f>
        <v>0</v>
      </c>
    </row>
    <row r="1738" spans="1:8" x14ac:dyDescent="0.25">
      <c r="A1738" t="s">
        <v>1914</v>
      </c>
      <c r="B1738">
        <v>8.2688889000000003</v>
      </c>
      <c r="C1738">
        <v>98.302222200000003</v>
      </c>
      <c r="D1738" t="b">
        <f>ISNUMBER(SEARCH("PT",A1738))</f>
        <v>0</v>
      </c>
      <c r="E1738" t="b">
        <f>ISNUMBER(SEARCH("PTT", A1738))</f>
        <v>0</v>
      </c>
      <c r="F1738" t="b">
        <f>ISNUMBER(SEARCH("Shell", A1738))</f>
        <v>0</v>
      </c>
      <c r="G1738" t="b">
        <f>ISNUMBER(SEARCH("Esso", A1738))</f>
        <v>0</v>
      </c>
      <c r="H1738" t="b">
        <f>ISNUMBER(SEARCH("Caltex", A1738))</f>
        <v>0</v>
      </c>
    </row>
    <row r="1739" spans="1:8" x14ac:dyDescent="0.25">
      <c r="A1739" t="s">
        <v>1914</v>
      </c>
      <c r="B1739">
        <v>8.2688889000000003</v>
      </c>
      <c r="C1739">
        <v>98.302222200000003</v>
      </c>
      <c r="D1739" t="b">
        <f>ISNUMBER(SEARCH("PT",A1739))</f>
        <v>0</v>
      </c>
      <c r="E1739" t="b">
        <f>ISNUMBER(SEARCH("PTT", A1739))</f>
        <v>0</v>
      </c>
      <c r="F1739" t="b">
        <f>ISNUMBER(SEARCH("Shell", A1739))</f>
        <v>0</v>
      </c>
      <c r="G1739" t="b">
        <f>ISNUMBER(SEARCH("Esso", A1739))</f>
        <v>0</v>
      </c>
      <c r="H1739" t="b">
        <f>ISNUMBER(SEARCH("Caltex", A1739))</f>
        <v>0</v>
      </c>
    </row>
    <row r="1740" spans="1:8" x14ac:dyDescent="0.25">
      <c r="A1740" t="s">
        <v>4241</v>
      </c>
      <c r="B1740">
        <v>7.9191701999999999</v>
      </c>
      <c r="C1740">
        <v>98.3947292</v>
      </c>
      <c r="D1740" t="b">
        <f>ISNUMBER(SEARCH("PT",A1740))</f>
        <v>0</v>
      </c>
      <c r="E1740" t="b">
        <f>ISNUMBER(SEARCH("PTT", A1740))</f>
        <v>0</v>
      </c>
      <c r="F1740" t="b">
        <f>ISNUMBER(SEARCH("Shell", A1740))</f>
        <v>0</v>
      </c>
      <c r="G1740" t="b">
        <f>ISNUMBER(SEARCH("Esso", A1740))</f>
        <v>0</v>
      </c>
      <c r="H1740" t="b">
        <f>ISNUMBER(SEARCH("Caltex", A1740))</f>
        <v>0</v>
      </c>
    </row>
    <row r="1741" spans="1:8" x14ac:dyDescent="0.25">
      <c r="A1741" t="s">
        <v>4246</v>
      </c>
      <c r="B1741">
        <v>7.8857968999999999</v>
      </c>
      <c r="C1741">
        <v>98.415929000000006</v>
      </c>
      <c r="D1741" t="b">
        <f>ISNUMBER(SEARCH("PT",A1741))</f>
        <v>0</v>
      </c>
      <c r="E1741" t="b">
        <f>ISNUMBER(SEARCH("PTT", A1741))</f>
        <v>0</v>
      </c>
      <c r="F1741" t="b">
        <f>ISNUMBER(SEARCH("Shell", A1741))</f>
        <v>0</v>
      </c>
      <c r="G1741" t="b">
        <f>ISNUMBER(SEARCH("Esso", A1741))</f>
        <v>0</v>
      </c>
      <c r="H1741" t="b">
        <f>ISNUMBER(SEARCH("Caltex", A1741))</f>
        <v>0</v>
      </c>
    </row>
    <row r="1742" spans="1:8" x14ac:dyDescent="0.25">
      <c r="A1742" t="s">
        <v>4027</v>
      </c>
      <c r="B1742">
        <v>17.2294701</v>
      </c>
      <c r="C1742">
        <v>98.247667699999994</v>
      </c>
      <c r="D1742" t="b">
        <f>ISNUMBER(SEARCH("PT",A1742))</f>
        <v>0</v>
      </c>
      <c r="E1742" t="b">
        <f>ISNUMBER(SEARCH("PTT", A1742))</f>
        <v>0</v>
      </c>
      <c r="F1742" t="b">
        <f>ISNUMBER(SEARCH("Shell", A1742))</f>
        <v>0</v>
      </c>
      <c r="G1742" t="b">
        <f>ISNUMBER(SEARCH("Esso", A1742))</f>
        <v>0</v>
      </c>
      <c r="H1742" t="b">
        <f>ISNUMBER(SEARCH("Caltex", A1742))</f>
        <v>0</v>
      </c>
    </row>
    <row r="1743" spans="1:8" x14ac:dyDescent="0.25">
      <c r="A1743" t="s">
        <v>4222</v>
      </c>
      <c r="B1743">
        <v>7.9903545999999999</v>
      </c>
      <c r="C1743">
        <v>98.355865399999999</v>
      </c>
      <c r="D1743" t="b">
        <f>ISNUMBER(SEARCH("PT",A1743))</f>
        <v>0</v>
      </c>
      <c r="E1743" t="b">
        <f>ISNUMBER(SEARCH("PTT", A1743))</f>
        <v>0</v>
      </c>
      <c r="F1743" t="b">
        <f>ISNUMBER(SEARCH("Shell", A1743))</f>
        <v>0</v>
      </c>
      <c r="G1743" t="b">
        <f>ISNUMBER(SEARCH("Esso", A1743))</f>
        <v>0</v>
      </c>
      <c r="H1743" t="b">
        <f>ISNUMBER(SEARCH("Caltex", A1743))</f>
        <v>0</v>
      </c>
    </row>
    <row r="1744" spans="1:8" x14ac:dyDescent="0.25">
      <c r="A1744" t="s">
        <v>4066</v>
      </c>
      <c r="B1744">
        <v>16.381096400000001</v>
      </c>
      <c r="C1744">
        <v>98.679713199999995</v>
      </c>
      <c r="D1744" t="b">
        <f>ISNUMBER(SEARCH("PT",A1744))</f>
        <v>0</v>
      </c>
      <c r="E1744" t="b">
        <f>ISNUMBER(SEARCH("PTT", A1744))</f>
        <v>0</v>
      </c>
      <c r="F1744" t="b">
        <f>ISNUMBER(SEARCH("Shell", A1744))</f>
        <v>0</v>
      </c>
      <c r="G1744" t="b">
        <f>ISNUMBER(SEARCH("Esso", A1744))</f>
        <v>0</v>
      </c>
      <c r="H1744" t="b">
        <f>ISNUMBER(SEARCH("Caltex", A1744))</f>
        <v>0</v>
      </c>
    </row>
    <row r="1745" spans="1:8" x14ac:dyDescent="0.25">
      <c r="A1745" t="s">
        <v>4056</v>
      </c>
      <c r="B1745">
        <v>16.709164000000001</v>
      </c>
      <c r="C1745">
        <v>98.512747000000005</v>
      </c>
      <c r="D1745" t="b">
        <f>ISNUMBER(SEARCH("PT",A1745))</f>
        <v>0</v>
      </c>
      <c r="E1745" t="b">
        <f>ISNUMBER(SEARCH("PTT", A1745))</f>
        <v>0</v>
      </c>
      <c r="F1745" t="b">
        <f>ISNUMBER(SEARCH("Shell", A1745))</f>
        <v>0</v>
      </c>
      <c r="G1745" t="b">
        <f>ISNUMBER(SEARCH("Esso", A1745))</f>
        <v>0</v>
      </c>
      <c r="H1745" t="b">
        <f>ISNUMBER(SEARCH("Caltex", A1745))</f>
        <v>0</v>
      </c>
    </row>
    <row r="1746" spans="1:8" x14ac:dyDescent="0.25">
      <c r="A1746" t="s">
        <v>4098</v>
      </c>
      <c r="B1746">
        <v>13.8429418</v>
      </c>
      <c r="C1746">
        <v>99.267471299999997</v>
      </c>
      <c r="D1746" t="b">
        <f>ISNUMBER(SEARCH("PT",A1746))</f>
        <v>0</v>
      </c>
      <c r="E1746" t="b">
        <f>ISNUMBER(SEARCH("PTT", A1746))</f>
        <v>0</v>
      </c>
      <c r="F1746" t="b">
        <f>ISNUMBER(SEARCH("Shell", A1746))</f>
        <v>0</v>
      </c>
      <c r="G1746" t="b">
        <f>ISNUMBER(SEARCH("Esso", A1746))</f>
        <v>0</v>
      </c>
      <c r="H1746" t="b">
        <f>ISNUMBER(SEARCH("Caltex", A1746))</f>
        <v>0</v>
      </c>
    </row>
    <row r="1747" spans="1:8" x14ac:dyDescent="0.25">
      <c r="A1747" t="s">
        <v>4345</v>
      </c>
      <c r="B1747">
        <v>9.8620920000000005</v>
      </c>
      <c r="C1747">
        <v>98.624004999999997</v>
      </c>
      <c r="D1747" t="b">
        <f>ISNUMBER(SEARCH("PT",A1747))</f>
        <v>0</v>
      </c>
      <c r="E1747" t="b">
        <f>ISNUMBER(SEARCH("PTT", A1747))</f>
        <v>0</v>
      </c>
      <c r="F1747" t="b">
        <f>ISNUMBER(SEARCH("Shell", A1747))</f>
        <v>0</v>
      </c>
      <c r="G1747" t="b">
        <f>ISNUMBER(SEARCH("Esso", A1747))</f>
        <v>0</v>
      </c>
      <c r="H1747" t="b">
        <f>ISNUMBER(SEARCH("Caltex", A1747))</f>
        <v>0</v>
      </c>
    </row>
    <row r="1748" spans="1:8" x14ac:dyDescent="0.25">
      <c r="A1748" t="s">
        <v>3837</v>
      </c>
      <c r="B1748">
        <v>18.208637499999998</v>
      </c>
      <c r="C1748">
        <v>102.0711459</v>
      </c>
      <c r="D1748" t="b">
        <f>ISNUMBER(SEARCH("PT",A1748))</f>
        <v>0</v>
      </c>
      <c r="E1748" t="b">
        <f>ISNUMBER(SEARCH("PTT", A1748))</f>
        <v>0</v>
      </c>
      <c r="F1748" t="b">
        <f>ISNUMBER(SEARCH("Shell", A1748))</f>
        <v>0</v>
      </c>
      <c r="G1748" t="b">
        <f>ISNUMBER(SEARCH("Esso", A1748))</f>
        <v>0</v>
      </c>
      <c r="H1748" t="b">
        <f>ISNUMBER(SEARCH("Caltex", A1748))</f>
        <v>0</v>
      </c>
    </row>
    <row r="1749" spans="1:8" x14ac:dyDescent="0.25">
      <c r="A1749" t="s">
        <v>3211</v>
      </c>
      <c r="B1749">
        <v>8.2845099999999992</v>
      </c>
      <c r="C1749">
        <v>98.657859999999999</v>
      </c>
      <c r="D1749" t="b">
        <f>ISNUMBER(SEARCH("PT",A1749))</f>
        <v>0</v>
      </c>
      <c r="E1749" t="b">
        <f>ISNUMBER(SEARCH("PTT", A1749))</f>
        <v>0</v>
      </c>
      <c r="F1749" t="b">
        <f>ISNUMBER(SEARCH("Shell", A1749))</f>
        <v>0</v>
      </c>
      <c r="G1749" t="b">
        <f>ISNUMBER(SEARCH("Esso", A1749))</f>
        <v>0</v>
      </c>
      <c r="H1749" t="b">
        <f>ISNUMBER(SEARCH("Caltex", A1749))</f>
        <v>0</v>
      </c>
    </row>
    <row r="1750" spans="1:8" x14ac:dyDescent="0.25">
      <c r="A1750" t="s">
        <v>3221</v>
      </c>
      <c r="B1750">
        <v>8.0529060000000001</v>
      </c>
      <c r="C1750">
        <v>98.7599625</v>
      </c>
      <c r="D1750" t="b">
        <f>ISNUMBER(SEARCH("PT",A1750))</f>
        <v>0</v>
      </c>
      <c r="E1750" t="b">
        <f>ISNUMBER(SEARCH("PTT", A1750))</f>
        <v>0</v>
      </c>
      <c r="F1750" t="b">
        <f>ISNUMBER(SEARCH("Shell", A1750))</f>
        <v>0</v>
      </c>
      <c r="G1750" t="b">
        <f>ISNUMBER(SEARCH("Esso", A1750))</f>
        <v>0</v>
      </c>
      <c r="H1750" t="b">
        <f>ISNUMBER(SEARCH("Caltex", A1750))</f>
        <v>0</v>
      </c>
    </row>
    <row r="1751" spans="1:8" x14ac:dyDescent="0.25">
      <c r="A1751" t="s">
        <v>3794</v>
      </c>
      <c r="B1751">
        <v>18.0186499</v>
      </c>
      <c r="C1751">
        <v>103.08206130000001</v>
      </c>
      <c r="D1751" t="b">
        <f>ISNUMBER(SEARCH("PT",A1751))</f>
        <v>0</v>
      </c>
      <c r="E1751" t="b">
        <f>ISNUMBER(SEARCH("PTT", A1751))</f>
        <v>0</v>
      </c>
      <c r="F1751" t="b">
        <f>ISNUMBER(SEARCH("Shell", A1751))</f>
        <v>0</v>
      </c>
      <c r="G1751" t="b">
        <f>ISNUMBER(SEARCH("Esso", A1751))</f>
        <v>0</v>
      </c>
      <c r="H1751" t="b">
        <f>ISNUMBER(SEARCH("Caltex", A1751))</f>
        <v>0</v>
      </c>
    </row>
    <row r="1752" spans="1:8" x14ac:dyDescent="0.25">
      <c r="A1752" t="s">
        <v>3460</v>
      </c>
      <c r="B1752">
        <v>13.0956168</v>
      </c>
      <c r="C1752">
        <v>100.06239960000001</v>
      </c>
      <c r="D1752" t="b">
        <f>ISNUMBER(SEARCH("PT",A1752))</f>
        <v>0</v>
      </c>
      <c r="E1752" t="b">
        <f>ISNUMBER(SEARCH("PTT", A1752))</f>
        <v>0</v>
      </c>
      <c r="F1752" t="b">
        <f>ISNUMBER(SEARCH("Shell", A1752))</f>
        <v>0</v>
      </c>
      <c r="G1752" t="b">
        <f>ISNUMBER(SEARCH("Esso", A1752))</f>
        <v>0</v>
      </c>
      <c r="H1752" t="b">
        <f>ISNUMBER(SEARCH("Caltex", A1752))</f>
        <v>0</v>
      </c>
    </row>
    <row r="1753" spans="1:8" x14ac:dyDescent="0.25">
      <c r="A1753" t="s">
        <v>3732</v>
      </c>
      <c r="B1753">
        <v>15.8249902</v>
      </c>
      <c r="C1753">
        <v>105.36542369999999</v>
      </c>
      <c r="D1753" t="b">
        <f>ISNUMBER(SEARCH("PT",A1753))</f>
        <v>0</v>
      </c>
      <c r="E1753" t="b">
        <f>ISNUMBER(SEARCH("PTT", A1753))</f>
        <v>0</v>
      </c>
      <c r="F1753" t="b">
        <f>ISNUMBER(SEARCH("Shell", A1753))</f>
        <v>0</v>
      </c>
      <c r="G1753" t="b">
        <f>ISNUMBER(SEARCH("Esso", A1753))</f>
        <v>0</v>
      </c>
      <c r="H1753" t="b">
        <f>ISNUMBER(SEARCH("Caltex", A1753))</f>
        <v>0</v>
      </c>
    </row>
    <row r="1754" spans="1:8" x14ac:dyDescent="0.25">
      <c r="A1754" t="s">
        <v>3622</v>
      </c>
      <c r="B1754">
        <v>12.628649299999999</v>
      </c>
      <c r="C1754">
        <v>101.4412456</v>
      </c>
      <c r="D1754" t="b">
        <f>ISNUMBER(SEARCH("PT",A1754))</f>
        <v>0</v>
      </c>
      <c r="E1754" t="b">
        <f>ISNUMBER(SEARCH("PTT", A1754))</f>
        <v>0</v>
      </c>
      <c r="F1754" t="b">
        <f>ISNUMBER(SEARCH("Shell", A1754))</f>
        <v>0</v>
      </c>
      <c r="G1754" t="b">
        <f>ISNUMBER(SEARCH("Esso", A1754))</f>
        <v>0</v>
      </c>
      <c r="H1754" t="b">
        <f>ISNUMBER(SEARCH("Caltex", A1754))</f>
        <v>0</v>
      </c>
    </row>
    <row r="1755" spans="1:8" x14ac:dyDescent="0.25">
      <c r="A1755" t="s">
        <v>4100</v>
      </c>
      <c r="B1755">
        <v>13.818785999999999</v>
      </c>
      <c r="C1755">
        <v>99.311790000000002</v>
      </c>
      <c r="D1755" t="b">
        <f>ISNUMBER(SEARCH("PT",A1755))</f>
        <v>0</v>
      </c>
      <c r="E1755" t="b">
        <f>ISNUMBER(SEARCH("PTT", A1755))</f>
        <v>0</v>
      </c>
      <c r="F1755" t="b">
        <f>ISNUMBER(SEARCH("Shell", A1755))</f>
        <v>0</v>
      </c>
      <c r="G1755" t="b">
        <f>ISNUMBER(SEARCH("Esso", A1755))</f>
        <v>0</v>
      </c>
      <c r="H1755" t="b">
        <f>ISNUMBER(SEARCH("Caltex", A1755))</f>
        <v>0</v>
      </c>
    </row>
    <row r="1756" spans="1:8" x14ac:dyDescent="0.25">
      <c r="A1756" t="s">
        <v>4242</v>
      </c>
      <c r="B1756">
        <v>7.9110962000000002</v>
      </c>
      <c r="C1756">
        <v>98.392206900000005</v>
      </c>
      <c r="D1756" t="b">
        <f>ISNUMBER(SEARCH("PT",A1756))</f>
        <v>0</v>
      </c>
      <c r="E1756" t="b">
        <f>ISNUMBER(SEARCH("PTT", A1756))</f>
        <v>0</v>
      </c>
      <c r="F1756" t="b">
        <f>ISNUMBER(SEARCH("Shell", A1756))</f>
        <v>0</v>
      </c>
      <c r="G1756" t="b">
        <f>ISNUMBER(SEARCH("Esso", A1756))</f>
        <v>0</v>
      </c>
      <c r="H1756" t="b">
        <f>ISNUMBER(SEARCH("Caltex", A1756))</f>
        <v>0</v>
      </c>
    </row>
    <row r="1757" spans="1:8" x14ac:dyDescent="0.25">
      <c r="A1757" t="s">
        <v>3797</v>
      </c>
      <c r="B1757">
        <v>17.9627561</v>
      </c>
      <c r="C1757">
        <v>103.08734939999999</v>
      </c>
      <c r="D1757" t="b">
        <f>ISNUMBER(SEARCH("PT",A1757))</f>
        <v>0</v>
      </c>
      <c r="E1757" t="b">
        <f>ISNUMBER(SEARCH("PTT", A1757))</f>
        <v>0</v>
      </c>
      <c r="F1757" t="b">
        <f>ISNUMBER(SEARCH("Shell", A1757))</f>
        <v>0</v>
      </c>
      <c r="G1757" t="b">
        <f>ISNUMBER(SEARCH("Esso", A1757))</f>
        <v>0</v>
      </c>
      <c r="H1757" t="b">
        <f>ISNUMBER(SEARCH("Caltex", A1757))</f>
        <v>0</v>
      </c>
    </row>
    <row r="1758" spans="1:8" x14ac:dyDescent="0.25">
      <c r="A1758" t="s">
        <v>3653</v>
      </c>
      <c r="B1758">
        <v>12.4392587</v>
      </c>
      <c r="C1758">
        <v>102.24966999999999</v>
      </c>
      <c r="D1758" t="b">
        <f>ISNUMBER(SEARCH("PT",A1758))</f>
        <v>0</v>
      </c>
      <c r="E1758" t="b">
        <f>ISNUMBER(SEARCH("PTT", A1758))</f>
        <v>0</v>
      </c>
      <c r="F1758" t="b">
        <f>ISNUMBER(SEARCH("Shell", A1758))</f>
        <v>0</v>
      </c>
      <c r="G1758" t="b">
        <f>ISNUMBER(SEARCH("Esso", A1758))</f>
        <v>0</v>
      </c>
      <c r="H1758" t="b">
        <f>ISNUMBER(SEARCH("Caltex", A1758))</f>
        <v>0</v>
      </c>
    </row>
    <row r="1759" spans="1:8" x14ac:dyDescent="0.25">
      <c r="A1759" t="s">
        <v>3729</v>
      </c>
      <c r="B1759">
        <v>15.1343143</v>
      </c>
      <c r="C1759">
        <v>105.4575067</v>
      </c>
      <c r="D1759" t="b">
        <f>ISNUMBER(SEARCH("PT",A1759))</f>
        <v>0</v>
      </c>
      <c r="E1759" t="b">
        <f>ISNUMBER(SEARCH("PTT", A1759))</f>
        <v>0</v>
      </c>
      <c r="F1759" t="b">
        <f>ISNUMBER(SEARCH("Shell", A1759))</f>
        <v>0</v>
      </c>
      <c r="G1759" t="b">
        <f>ISNUMBER(SEARCH("Esso", A1759))</f>
        <v>0</v>
      </c>
      <c r="H1759" t="b">
        <f>ISNUMBER(SEARCH("Caltex", A1759))</f>
        <v>0</v>
      </c>
    </row>
    <row r="1760" spans="1:8" x14ac:dyDescent="0.25">
      <c r="A1760" t="s">
        <v>3171</v>
      </c>
      <c r="B1760">
        <v>9.3663120000000006</v>
      </c>
      <c r="C1760">
        <v>98.423119999999997</v>
      </c>
      <c r="D1760" t="b">
        <f>ISNUMBER(SEARCH("PT",A1760))</f>
        <v>0</v>
      </c>
      <c r="E1760" t="b">
        <f>ISNUMBER(SEARCH("PTT", A1760))</f>
        <v>0</v>
      </c>
      <c r="F1760" t="b">
        <f>ISNUMBER(SEARCH("Shell", A1760))</f>
        <v>0</v>
      </c>
      <c r="G1760" t="b">
        <f>ISNUMBER(SEARCH("Esso", A1760))</f>
        <v>0</v>
      </c>
      <c r="H1760" t="b">
        <f>ISNUMBER(SEARCH("Caltex", A1760))</f>
        <v>0</v>
      </c>
    </row>
    <row r="1761" spans="1:8" x14ac:dyDescent="0.25">
      <c r="A1761" t="s">
        <v>4163</v>
      </c>
      <c r="B1761">
        <v>12.022236700000001</v>
      </c>
      <c r="C1761">
        <v>102.38153579999999</v>
      </c>
      <c r="D1761" t="b">
        <f>ISNUMBER(SEARCH("PT",A1761))</f>
        <v>0</v>
      </c>
      <c r="E1761" t="b">
        <f>ISNUMBER(SEARCH("PTT", A1761))</f>
        <v>0</v>
      </c>
      <c r="F1761" t="b">
        <f>ISNUMBER(SEARCH("Shell", A1761))</f>
        <v>0</v>
      </c>
      <c r="G1761" t="b">
        <f>ISNUMBER(SEARCH("Esso", A1761))</f>
        <v>0</v>
      </c>
      <c r="H1761" t="b">
        <f>ISNUMBER(SEARCH("Caltex", A1761))</f>
        <v>0</v>
      </c>
    </row>
    <row r="1762" spans="1:8" x14ac:dyDescent="0.25">
      <c r="A1762" t="s">
        <v>3477</v>
      </c>
      <c r="B1762">
        <v>13.398554000000001</v>
      </c>
      <c r="C1762">
        <v>100.027428</v>
      </c>
      <c r="D1762" t="b">
        <f>ISNUMBER(SEARCH("PT",A1762))</f>
        <v>0</v>
      </c>
      <c r="E1762" t="b">
        <f>ISNUMBER(SEARCH("PTT", A1762))</f>
        <v>0</v>
      </c>
      <c r="F1762" t="b">
        <f>ISNUMBER(SEARCH("Shell", A1762))</f>
        <v>0</v>
      </c>
      <c r="G1762" t="b">
        <f>ISNUMBER(SEARCH("Esso", A1762))</f>
        <v>0</v>
      </c>
      <c r="H1762" t="b">
        <f>ISNUMBER(SEARCH("Caltex", A1762))</f>
        <v>0</v>
      </c>
    </row>
    <row r="1763" spans="1:8" x14ac:dyDescent="0.25">
      <c r="A1763" t="s">
        <v>3382</v>
      </c>
      <c r="B1763">
        <v>8.6916942000000006</v>
      </c>
      <c r="C1763">
        <v>99.896340100000003</v>
      </c>
      <c r="D1763" t="b">
        <f>ISNUMBER(SEARCH("PT",A1763))</f>
        <v>0</v>
      </c>
      <c r="E1763" t="b">
        <f>ISNUMBER(SEARCH("PTT", A1763))</f>
        <v>0</v>
      </c>
      <c r="F1763" t="b">
        <f>ISNUMBER(SEARCH("Shell", A1763))</f>
        <v>0</v>
      </c>
      <c r="G1763" t="b">
        <f>ISNUMBER(SEARCH("Esso", A1763))</f>
        <v>0</v>
      </c>
      <c r="H1763" t="b">
        <f>ISNUMBER(SEARCH("Caltex", A1763))</f>
        <v>0</v>
      </c>
    </row>
    <row r="1764" spans="1:8" x14ac:dyDescent="0.25">
      <c r="A1764" t="s">
        <v>3663</v>
      </c>
      <c r="B1764">
        <v>12.2184279</v>
      </c>
      <c r="C1764">
        <v>102.49643519999999</v>
      </c>
      <c r="D1764" t="b">
        <f>ISNUMBER(SEARCH("PT",A1764))</f>
        <v>0</v>
      </c>
      <c r="E1764" t="b">
        <f>ISNUMBER(SEARCH("PTT", A1764))</f>
        <v>0</v>
      </c>
      <c r="F1764" t="b">
        <f>ISNUMBER(SEARCH("Shell", A1764))</f>
        <v>0</v>
      </c>
      <c r="G1764" t="b">
        <f>ISNUMBER(SEARCH("Esso", A1764))</f>
        <v>0</v>
      </c>
      <c r="H1764" t="b">
        <f>ISNUMBER(SEARCH("Caltex", A1764))</f>
        <v>0</v>
      </c>
    </row>
    <row r="1765" spans="1:8" x14ac:dyDescent="0.25">
      <c r="A1765" t="s">
        <v>3663</v>
      </c>
      <c r="B1765">
        <v>12.2184279</v>
      </c>
      <c r="C1765">
        <v>102.49643519999999</v>
      </c>
      <c r="D1765" t="b">
        <f>ISNUMBER(SEARCH("PT",A1765))</f>
        <v>0</v>
      </c>
      <c r="E1765" t="b">
        <f>ISNUMBER(SEARCH("PTT", A1765))</f>
        <v>0</v>
      </c>
      <c r="F1765" t="b">
        <f>ISNUMBER(SEARCH("Shell", A1765))</f>
        <v>0</v>
      </c>
      <c r="G1765" t="b">
        <f>ISNUMBER(SEARCH("Esso", A1765))</f>
        <v>0</v>
      </c>
      <c r="H1765" t="b">
        <f>ISNUMBER(SEARCH("Caltex", A1765))</f>
        <v>0</v>
      </c>
    </row>
    <row r="1766" spans="1:8" x14ac:dyDescent="0.25">
      <c r="A1766" t="s">
        <v>3286</v>
      </c>
      <c r="B1766">
        <v>6.7058502000000004</v>
      </c>
      <c r="C1766">
        <v>101.6440135</v>
      </c>
      <c r="D1766" t="b">
        <f>ISNUMBER(SEARCH("PT",A1766))</f>
        <v>0</v>
      </c>
      <c r="E1766" t="b">
        <f>ISNUMBER(SEARCH("PTT", A1766))</f>
        <v>0</v>
      </c>
      <c r="F1766" t="b">
        <f>ISNUMBER(SEARCH("Shell", A1766))</f>
        <v>0</v>
      </c>
      <c r="G1766" t="b">
        <f>ISNUMBER(SEARCH("Esso", A1766))</f>
        <v>0</v>
      </c>
      <c r="H1766" t="b">
        <f>ISNUMBER(SEARCH("Caltex", A1766))</f>
        <v>0</v>
      </c>
    </row>
    <row r="1767" spans="1:8" x14ac:dyDescent="0.25">
      <c r="A1767" t="s">
        <v>4265</v>
      </c>
      <c r="B1767">
        <v>7.8430906</v>
      </c>
      <c r="C1767">
        <v>98.302354199999996</v>
      </c>
      <c r="D1767" t="b">
        <f>ISNUMBER(SEARCH("PT",A1767))</f>
        <v>0</v>
      </c>
      <c r="E1767" t="b">
        <f>ISNUMBER(SEARCH("PTT", A1767))</f>
        <v>0</v>
      </c>
      <c r="F1767" t="b">
        <f>ISNUMBER(SEARCH("Shell", A1767))</f>
        <v>0</v>
      </c>
      <c r="G1767" t="b">
        <f>ISNUMBER(SEARCH("Esso", A1767))</f>
        <v>0</v>
      </c>
      <c r="H1767" t="b">
        <f>ISNUMBER(SEARCH("Caltex", A1767))</f>
        <v>0</v>
      </c>
    </row>
    <row r="1768" spans="1:8" x14ac:dyDescent="0.25">
      <c r="A1768" t="s">
        <v>3164</v>
      </c>
      <c r="B1768">
        <v>9.9137293</v>
      </c>
      <c r="C1768">
        <v>98.627239500000002</v>
      </c>
      <c r="D1768" t="b">
        <f>ISNUMBER(SEARCH("PT",A1768))</f>
        <v>0</v>
      </c>
      <c r="E1768" t="b">
        <f>ISNUMBER(SEARCH("PTT", A1768))</f>
        <v>0</v>
      </c>
      <c r="F1768" t="b">
        <f>ISNUMBER(SEARCH("Shell", A1768))</f>
        <v>0</v>
      </c>
      <c r="G1768" t="b">
        <f>ISNUMBER(SEARCH("Esso", A1768))</f>
        <v>0</v>
      </c>
      <c r="H1768" t="b">
        <f>ISNUMBER(SEARCH("Caltex", A1768))</f>
        <v>0</v>
      </c>
    </row>
    <row r="1769" spans="1:8" x14ac:dyDescent="0.25">
      <c r="A1769" t="s">
        <v>3791</v>
      </c>
      <c r="B1769">
        <v>18.2589197</v>
      </c>
      <c r="C1769">
        <v>103.3034861</v>
      </c>
      <c r="D1769" t="b">
        <f>ISNUMBER(SEARCH("PT",A1769))</f>
        <v>0</v>
      </c>
      <c r="E1769" t="b">
        <f>ISNUMBER(SEARCH("PTT", A1769))</f>
        <v>0</v>
      </c>
      <c r="F1769" t="b">
        <f>ISNUMBER(SEARCH("Shell", A1769))</f>
        <v>0</v>
      </c>
      <c r="G1769" t="b">
        <f>ISNUMBER(SEARCH("Esso", A1769))</f>
        <v>0</v>
      </c>
      <c r="H1769" t="b">
        <f>ISNUMBER(SEARCH("Caltex", A1769))</f>
        <v>0</v>
      </c>
    </row>
    <row r="1770" spans="1:8" x14ac:dyDescent="0.25">
      <c r="A1770" t="s">
        <v>3415</v>
      </c>
      <c r="B1770">
        <v>10.395235899999999</v>
      </c>
      <c r="C1770">
        <v>99.130067800000006</v>
      </c>
      <c r="D1770" t="b">
        <f>ISNUMBER(SEARCH("PT",A1770))</f>
        <v>0</v>
      </c>
      <c r="E1770" t="b">
        <f>ISNUMBER(SEARCH("PTT", A1770))</f>
        <v>0</v>
      </c>
      <c r="F1770" t="b">
        <f>ISNUMBER(SEARCH("Shell", A1770))</f>
        <v>0</v>
      </c>
      <c r="G1770" t="b">
        <f>ISNUMBER(SEARCH("Esso", A1770))</f>
        <v>0</v>
      </c>
      <c r="H1770" t="b">
        <f>ISNUMBER(SEARCH("Caltex", A1770))</f>
        <v>0</v>
      </c>
    </row>
    <row r="1771" spans="1:8" x14ac:dyDescent="0.25">
      <c r="A1771" t="s">
        <v>4323</v>
      </c>
      <c r="B1771">
        <v>7.6404874999999999</v>
      </c>
      <c r="C1771">
        <v>99.034007099999997</v>
      </c>
      <c r="D1771" t="b">
        <f>ISNUMBER(SEARCH("PT",A1771))</f>
        <v>0</v>
      </c>
      <c r="E1771" t="b">
        <f>ISNUMBER(SEARCH("PTT", A1771))</f>
        <v>0</v>
      </c>
      <c r="F1771" t="b">
        <f>ISNUMBER(SEARCH("Shell", A1771))</f>
        <v>0</v>
      </c>
      <c r="G1771" t="b">
        <f>ISNUMBER(SEARCH("Esso", A1771))</f>
        <v>0</v>
      </c>
      <c r="H1771" t="b">
        <f>ISNUMBER(SEARCH("Caltex", A1771))</f>
        <v>0</v>
      </c>
    </row>
    <row r="1772" spans="1:8" x14ac:dyDescent="0.25">
      <c r="A1772" t="s">
        <v>3611</v>
      </c>
      <c r="B1772">
        <v>12.673925199999999</v>
      </c>
      <c r="C1772">
        <v>101.294691</v>
      </c>
      <c r="D1772" t="b">
        <f>ISNUMBER(SEARCH("PT",A1772))</f>
        <v>0</v>
      </c>
      <c r="E1772" t="b">
        <f>ISNUMBER(SEARCH("PTT", A1772))</f>
        <v>0</v>
      </c>
      <c r="F1772" t="b">
        <f>ISNUMBER(SEARCH("Shell", A1772))</f>
        <v>0</v>
      </c>
      <c r="G1772" t="b">
        <f>ISNUMBER(SEARCH("Esso", A1772))</f>
        <v>0</v>
      </c>
      <c r="H1772" t="b">
        <f>ISNUMBER(SEARCH("Caltex", A1772))</f>
        <v>0</v>
      </c>
    </row>
    <row r="1773" spans="1:8" x14ac:dyDescent="0.25">
      <c r="A1773" t="s">
        <v>3129</v>
      </c>
      <c r="B1773">
        <v>10.718920000000001</v>
      </c>
      <c r="C1773">
        <v>99.204954000000001</v>
      </c>
      <c r="D1773" t="b">
        <f>ISNUMBER(SEARCH("PT",A1773))</f>
        <v>0</v>
      </c>
      <c r="E1773" t="b">
        <f>ISNUMBER(SEARCH("PTT", A1773))</f>
        <v>0</v>
      </c>
      <c r="F1773" t="b">
        <f>ISNUMBER(SEARCH("Shell", A1773))</f>
        <v>0</v>
      </c>
      <c r="G1773" t="b">
        <f>ISNUMBER(SEARCH("Esso", A1773))</f>
        <v>0</v>
      </c>
      <c r="H1773" t="b">
        <f>ISNUMBER(SEARCH("Caltex", A1773))</f>
        <v>0</v>
      </c>
    </row>
    <row r="1774" spans="1:8" x14ac:dyDescent="0.25">
      <c r="A1774" t="s">
        <v>3129</v>
      </c>
      <c r="B1774">
        <v>10.718920000000001</v>
      </c>
      <c r="C1774">
        <v>99.204954000000001</v>
      </c>
      <c r="D1774" t="b">
        <f>ISNUMBER(SEARCH("PT",A1774))</f>
        <v>0</v>
      </c>
      <c r="E1774" t="b">
        <f>ISNUMBER(SEARCH("PTT", A1774))</f>
        <v>0</v>
      </c>
      <c r="F1774" t="b">
        <f>ISNUMBER(SEARCH("Shell", A1774))</f>
        <v>0</v>
      </c>
      <c r="G1774" t="b">
        <f>ISNUMBER(SEARCH("Esso", A1774))</f>
        <v>0</v>
      </c>
      <c r="H1774" t="b">
        <f>ISNUMBER(SEARCH("Caltex", A1774))</f>
        <v>0</v>
      </c>
    </row>
    <row r="1775" spans="1:8" x14ac:dyDescent="0.25">
      <c r="A1775" t="s">
        <v>3356</v>
      </c>
      <c r="B1775">
        <v>7.793933</v>
      </c>
      <c r="C1775">
        <v>100.3549348</v>
      </c>
      <c r="D1775" t="b">
        <f>ISNUMBER(SEARCH("PT",A1775))</f>
        <v>0</v>
      </c>
      <c r="E1775" t="b">
        <f>ISNUMBER(SEARCH("PTT", A1775))</f>
        <v>0</v>
      </c>
      <c r="F1775" t="b">
        <f>ISNUMBER(SEARCH("Shell", A1775))</f>
        <v>0</v>
      </c>
      <c r="G1775" t="b">
        <f>ISNUMBER(SEARCH("Esso", A1775))</f>
        <v>0</v>
      </c>
      <c r="H1775" t="b">
        <f>ISNUMBER(SEARCH("Caltex", A1775))</f>
        <v>0</v>
      </c>
    </row>
    <row r="1776" spans="1:8" x14ac:dyDescent="0.25">
      <c r="A1776" t="s">
        <v>3229</v>
      </c>
      <c r="B1776">
        <v>8.1024940000000001</v>
      </c>
      <c r="C1776">
        <v>98.911102</v>
      </c>
      <c r="D1776" t="b">
        <f>ISNUMBER(SEARCH("PT",A1776))</f>
        <v>0</v>
      </c>
      <c r="E1776" t="b">
        <f>ISNUMBER(SEARCH("PTT", A1776))</f>
        <v>0</v>
      </c>
      <c r="F1776" t="b">
        <f>ISNUMBER(SEARCH("Shell", A1776))</f>
        <v>0</v>
      </c>
      <c r="G1776" t="b">
        <f>ISNUMBER(SEARCH("Esso", A1776))</f>
        <v>0</v>
      </c>
      <c r="H1776" t="b">
        <f>ISNUMBER(SEARCH("Caltex", A1776))</f>
        <v>0</v>
      </c>
    </row>
    <row r="1777" spans="1:8" x14ac:dyDescent="0.25">
      <c r="A1777" t="s">
        <v>3156</v>
      </c>
      <c r="B1777">
        <v>9.9660978</v>
      </c>
      <c r="C1777">
        <v>98.640761900000001</v>
      </c>
      <c r="D1777" t="b">
        <f>ISNUMBER(SEARCH("PT",A1777))</f>
        <v>0</v>
      </c>
      <c r="E1777" t="b">
        <f>ISNUMBER(SEARCH("PTT", A1777))</f>
        <v>0</v>
      </c>
      <c r="F1777" t="b">
        <f>ISNUMBER(SEARCH("Shell", A1777))</f>
        <v>0</v>
      </c>
      <c r="G1777" t="b">
        <f>ISNUMBER(SEARCH("Esso", A1777))</f>
        <v>0</v>
      </c>
      <c r="H1777" t="b">
        <f>ISNUMBER(SEARCH("Caltex", A1777))</f>
        <v>0</v>
      </c>
    </row>
    <row r="1778" spans="1:8" x14ac:dyDescent="0.25">
      <c r="A1778" t="s">
        <v>3274</v>
      </c>
      <c r="B1778">
        <v>6.5543471999999996</v>
      </c>
      <c r="C1778">
        <v>100.4289721</v>
      </c>
      <c r="D1778" t="b">
        <f>ISNUMBER(SEARCH("PT",A1778))</f>
        <v>0</v>
      </c>
      <c r="E1778" t="b">
        <f>ISNUMBER(SEARCH("PTT", A1778))</f>
        <v>0</v>
      </c>
      <c r="F1778" t="b">
        <f>ISNUMBER(SEARCH("Shell", A1778))</f>
        <v>0</v>
      </c>
      <c r="G1778" t="b">
        <f>ISNUMBER(SEARCH("Esso", A1778))</f>
        <v>0</v>
      </c>
      <c r="H1778" t="b">
        <f>ISNUMBER(SEARCH("Caltex", A1778))</f>
        <v>0</v>
      </c>
    </row>
    <row r="1779" spans="1:8" x14ac:dyDescent="0.25">
      <c r="A1779" t="s">
        <v>3476</v>
      </c>
      <c r="B1779">
        <v>13.370279999999999</v>
      </c>
      <c r="C1779">
        <v>100.00027040000001</v>
      </c>
      <c r="D1779" t="b">
        <f>ISNUMBER(SEARCH("PT",A1779))</f>
        <v>0</v>
      </c>
      <c r="E1779" t="b">
        <f>ISNUMBER(SEARCH("PTT", A1779))</f>
        <v>0</v>
      </c>
      <c r="F1779" t="b">
        <f>ISNUMBER(SEARCH("Shell", A1779))</f>
        <v>0</v>
      </c>
      <c r="G1779" t="b">
        <f>ISNUMBER(SEARCH("Esso", A1779))</f>
        <v>0</v>
      </c>
      <c r="H1779" t="b">
        <f>ISNUMBER(SEARCH("Caltex", A1779))</f>
        <v>0</v>
      </c>
    </row>
    <row r="1780" spans="1:8" x14ac:dyDescent="0.25">
      <c r="A1780" t="s">
        <v>3674</v>
      </c>
      <c r="B1780">
        <v>11.734158000000001</v>
      </c>
      <c r="C1780">
        <v>102.90310030000001</v>
      </c>
      <c r="D1780" t="b">
        <f>ISNUMBER(SEARCH("PT",A1780))</f>
        <v>0</v>
      </c>
      <c r="E1780" t="b">
        <f>ISNUMBER(SEARCH("PTT", A1780))</f>
        <v>0</v>
      </c>
      <c r="F1780" t="b">
        <f>ISNUMBER(SEARCH("Shell", A1780))</f>
        <v>0</v>
      </c>
      <c r="G1780" t="b">
        <f>ISNUMBER(SEARCH("Esso", A1780))</f>
        <v>0</v>
      </c>
      <c r="H1780" t="b">
        <f>ISNUMBER(SEARCH("Caltex", A1780))</f>
        <v>0</v>
      </c>
    </row>
    <row r="1781" spans="1:8" x14ac:dyDescent="0.25">
      <c r="A1781" t="s">
        <v>3603</v>
      </c>
      <c r="B1781">
        <v>12.6780703</v>
      </c>
      <c r="C1781">
        <v>101.17835789999999</v>
      </c>
      <c r="D1781" t="b">
        <f>ISNUMBER(SEARCH("PT",A1781))</f>
        <v>0</v>
      </c>
      <c r="E1781" t="b">
        <f>ISNUMBER(SEARCH("PTT", A1781))</f>
        <v>0</v>
      </c>
      <c r="F1781" t="b">
        <f>ISNUMBER(SEARCH("Shell", A1781))</f>
        <v>0</v>
      </c>
      <c r="G1781" t="b">
        <f>ISNUMBER(SEARCH("Esso", A1781))</f>
        <v>0</v>
      </c>
      <c r="H1781" t="b">
        <f>ISNUMBER(SEARCH("Caltex", A1781))</f>
        <v>0</v>
      </c>
    </row>
    <row r="1782" spans="1:8" x14ac:dyDescent="0.25">
      <c r="A1782" t="s">
        <v>3614</v>
      </c>
      <c r="B1782">
        <v>12.663987000000001</v>
      </c>
      <c r="C1782">
        <v>101.301722</v>
      </c>
      <c r="D1782" t="b">
        <f>ISNUMBER(SEARCH("PT",A1782))</f>
        <v>0</v>
      </c>
      <c r="E1782" t="b">
        <f>ISNUMBER(SEARCH("PTT", A1782))</f>
        <v>0</v>
      </c>
      <c r="F1782" t="b">
        <f>ISNUMBER(SEARCH("Shell", A1782))</f>
        <v>0</v>
      </c>
      <c r="G1782" t="b">
        <f>ISNUMBER(SEARCH("Esso", A1782))</f>
        <v>0</v>
      </c>
      <c r="H1782" t="b">
        <f>ISNUMBER(SEARCH("Caltex", A1782))</f>
        <v>0</v>
      </c>
    </row>
    <row r="1783" spans="1:8" x14ac:dyDescent="0.25">
      <c r="A1783" t="s">
        <v>3521</v>
      </c>
      <c r="B1783">
        <v>13.412852000000001</v>
      </c>
      <c r="C1783">
        <v>100.999064</v>
      </c>
      <c r="D1783" t="b">
        <f>ISNUMBER(SEARCH("PT",A1783))</f>
        <v>0</v>
      </c>
      <c r="E1783" t="b">
        <f>ISNUMBER(SEARCH("PTT", A1783))</f>
        <v>0</v>
      </c>
      <c r="F1783" t="b">
        <f>ISNUMBER(SEARCH("Shell", A1783))</f>
        <v>0</v>
      </c>
      <c r="G1783" t="b">
        <f>ISNUMBER(SEARCH("Esso", A1783))</f>
        <v>0</v>
      </c>
      <c r="H1783" t="b">
        <f>ISNUMBER(SEARCH("Caltex", A1783))</f>
        <v>0</v>
      </c>
    </row>
    <row r="1784" spans="1:8" x14ac:dyDescent="0.25">
      <c r="A1784" t="s">
        <v>3618</v>
      </c>
      <c r="B1784">
        <v>12.6843339</v>
      </c>
      <c r="C1784">
        <v>101.3000892</v>
      </c>
      <c r="D1784" t="b">
        <f>ISNUMBER(SEARCH("PT",A1784))</f>
        <v>0</v>
      </c>
      <c r="E1784" t="b">
        <f>ISNUMBER(SEARCH("PTT", A1784))</f>
        <v>0</v>
      </c>
      <c r="F1784" t="b">
        <f>ISNUMBER(SEARCH("Shell", A1784))</f>
        <v>0</v>
      </c>
      <c r="G1784" t="b">
        <f>ISNUMBER(SEARCH("Esso", A1784))</f>
        <v>0</v>
      </c>
      <c r="H1784" t="b">
        <f>ISNUMBER(SEARCH("Caltex", A1784))</f>
        <v>0</v>
      </c>
    </row>
    <row r="1785" spans="1:8" x14ac:dyDescent="0.25">
      <c r="A1785" t="s">
        <v>3630</v>
      </c>
      <c r="B1785">
        <v>12.6999204</v>
      </c>
      <c r="C1785">
        <v>101.63562140000001</v>
      </c>
      <c r="D1785" t="b">
        <f>ISNUMBER(SEARCH("PT",A1785))</f>
        <v>0</v>
      </c>
      <c r="E1785" t="b">
        <f>ISNUMBER(SEARCH("PTT", A1785))</f>
        <v>0</v>
      </c>
      <c r="F1785" t="b">
        <f>ISNUMBER(SEARCH("Shell", A1785))</f>
        <v>0</v>
      </c>
      <c r="G1785" t="b">
        <f>ISNUMBER(SEARCH("Esso", A1785))</f>
        <v>0</v>
      </c>
      <c r="H1785" t="b">
        <f>ISNUMBER(SEARCH("Caltex", A1785))</f>
        <v>0</v>
      </c>
    </row>
    <row r="1786" spans="1:8" x14ac:dyDescent="0.25">
      <c r="A1786" t="s">
        <v>3796</v>
      </c>
      <c r="B1786">
        <v>18.018289800000002</v>
      </c>
      <c r="C1786">
        <v>103.0828023</v>
      </c>
      <c r="D1786" t="b">
        <f>ISNUMBER(SEARCH("PT",A1786))</f>
        <v>0</v>
      </c>
      <c r="E1786" t="b">
        <f>ISNUMBER(SEARCH("PTT", A1786))</f>
        <v>0</v>
      </c>
      <c r="F1786" t="b">
        <f>ISNUMBER(SEARCH("Shell", A1786))</f>
        <v>0</v>
      </c>
      <c r="G1786" t="b">
        <f>ISNUMBER(SEARCH("Esso", A1786))</f>
        <v>0</v>
      </c>
      <c r="H1786" t="b">
        <f>ISNUMBER(SEARCH("Caltex", A1786))</f>
        <v>0</v>
      </c>
    </row>
    <row r="1787" spans="1:8" x14ac:dyDescent="0.25">
      <c r="A1787" t="s">
        <v>3687</v>
      </c>
      <c r="B1787">
        <v>13.601671</v>
      </c>
      <c r="C1787">
        <v>102.128624</v>
      </c>
      <c r="D1787" t="b">
        <f>ISNUMBER(SEARCH("PT",A1787))</f>
        <v>0</v>
      </c>
      <c r="E1787" t="b">
        <f>ISNUMBER(SEARCH("PTT", A1787))</f>
        <v>0</v>
      </c>
      <c r="F1787" t="b">
        <f>ISNUMBER(SEARCH("Shell", A1787))</f>
        <v>0</v>
      </c>
      <c r="G1787" t="b">
        <f>ISNUMBER(SEARCH("Esso", A1787))</f>
        <v>0</v>
      </c>
      <c r="H1787" t="b">
        <f>ISNUMBER(SEARCH("Caltex", A1787))</f>
        <v>0</v>
      </c>
    </row>
    <row r="1788" spans="1:8" x14ac:dyDescent="0.25">
      <c r="A1788" t="s">
        <v>3687</v>
      </c>
      <c r="B1788">
        <v>16.916371999999999</v>
      </c>
      <c r="C1788">
        <v>104.68048400000001</v>
      </c>
      <c r="D1788" t="b">
        <f>ISNUMBER(SEARCH("PT",A1788))</f>
        <v>0</v>
      </c>
      <c r="E1788" t="b">
        <f>ISNUMBER(SEARCH("PTT", A1788))</f>
        <v>0</v>
      </c>
      <c r="F1788" t="b">
        <f>ISNUMBER(SEARCH("Shell", A1788))</f>
        <v>0</v>
      </c>
      <c r="G1788" t="b">
        <f>ISNUMBER(SEARCH("Esso", A1788))</f>
        <v>0</v>
      </c>
      <c r="H1788" t="b">
        <f>ISNUMBER(SEARCH("Caltex", A1788))</f>
        <v>0</v>
      </c>
    </row>
    <row r="1789" spans="1:8" x14ac:dyDescent="0.25">
      <c r="A1789" t="s">
        <v>3687</v>
      </c>
      <c r="B1789">
        <v>19.994097</v>
      </c>
      <c r="C1789">
        <v>99.253765999999999</v>
      </c>
      <c r="D1789" t="b">
        <f>ISNUMBER(SEARCH("PT",A1789))</f>
        <v>0</v>
      </c>
      <c r="E1789" t="b">
        <f>ISNUMBER(SEARCH("PTT", A1789))</f>
        <v>0</v>
      </c>
      <c r="F1789" t="b">
        <f>ISNUMBER(SEARCH("Shell", A1789))</f>
        <v>0</v>
      </c>
      <c r="G1789" t="b">
        <f>ISNUMBER(SEARCH("Esso", A1789))</f>
        <v>0</v>
      </c>
      <c r="H1789" t="b">
        <f>ISNUMBER(SEARCH("Caltex", A1789))</f>
        <v>0</v>
      </c>
    </row>
    <row r="1790" spans="1:8" x14ac:dyDescent="0.25">
      <c r="A1790" t="s">
        <v>546</v>
      </c>
      <c r="B1790">
        <v>13.4063889</v>
      </c>
      <c r="C1790">
        <v>100.0155556</v>
      </c>
      <c r="D1790" t="b">
        <f>ISNUMBER(SEARCH("PT",A1790))</f>
        <v>0</v>
      </c>
      <c r="E1790" t="b">
        <f>ISNUMBER(SEARCH("PTT", A1790))</f>
        <v>0</v>
      </c>
      <c r="F1790" t="b">
        <f>ISNUMBER(SEARCH("Shell", A1790))</f>
        <v>0</v>
      </c>
      <c r="G1790" t="b">
        <f>ISNUMBER(SEARCH("Esso", A1790))</f>
        <v>0</v>
      </c>
      <c r="H1790" t="b">
        <f>ISNUMBER(SEARCH("Caltex", A1790))</f>
        <v>0</v>
      </c>
    </row>
    <row r="1791" spans="1:8" x14ac:dyDescent="0.25">
      <c r="A1791" t="s">
        <v>3445</v>
      </c>
      <c r="B1791">
        <v>12.5623346</v>
      </c>
      <c r="C1791">
        <v>99.959845000000001</v>
      </c>
      <c r="D1791" t="b">
        <f>ISNUMBER(SEARCH("PT",A1791))</f>
        <v>0</v>
      </c>
      <c r="E1791" t="b">
        <f>ISNUMBER(SEARCH("PTT", A1791))</f>
        <v>0</v>
      </c>
      <c r="F1791" t="b">
        <f>ISNUMBER(SEARCH("Shell", A1791))</f>
        <v>0</v>
      </c>
      <c r="G1791" t="b">
        <f>ISNUMBER(SEARCH("Esso", A1791))</f>
        <v>0</v>
      </c>
      <c r="H1791" t="b">
        <f>ISNUMBER(SEARCH("Caltex", A1791))</f>
        <v>0</v>
      </c>
    </row>
    <row r="1792" spans="1:8" x14ac:dyDescent="0.25">
      <c r="A1792" t="s">
        <v>3115</v>
      </c>
      <c r="B1792">
        <v>11.514906</v>
      </c>
      <c r="C1792">
        <v>99.612257999999997</v>
      </c>
      <c r="D1792" t="b">
        <f>ISNUMBER(SEARCH("PT",A1792))</f>
        <v>0</v>
      </c>
      <c r="E1792" t="b">
        <f>ISNUMBER(SEARCH("PTT", A1792))</f>
        <v>0</v>
      </c>
      <c r="F1792" t="b">
        <f>ISNUMBER(SEARCH("Shell", A1792))</f>
        <v>0</v>
      </c>
      <c r="G1792" t="b">
        <f>ISNUMBER(SEARCH("Esso", A1792))</f>
        <v>0</v>
      </c>
      <c r="H1792" t="b">
        <f>ISNUMBER(SEARCH("Caltex", A1792))</f>
        <v>0</v>
      </c>
    </row>
    <row r="1793" spans="1:8" x14ac:dyDescent="0.25">
      <c r="A1793" t="s">
        <v>3115</v>
      </c>
      <c r="B1793">
        <v>11.514906</v>
      </c>
      <c r="C1793">
        <v>99.612257999999997</v>
      </c>
      <c r="D1793" t="b">
        <f>ISNUMBER(SEARCH("PT",A1793))</f>
        <v>0</v>
      </c>
      <c r="E1793" t="b">
        <f>ISNUMBER(SEARCH("PTT", A1793))</f>
        <v>0</v>
      </c>
      <c r="F1793" t="b">
        <f>ISNUMBER(SEARCH("Shell", A1793))</f>
        <v>0</v>
      </c>
      <c r="G1793" t="b">
        <f>ISNUMBER(SEARCH("Esso", A1793))</f>
        <v>0</v>
      </c>
      <c r="H1793" t="b">
        <f>ISNUMBER(SEARCH("Caltex", A1793))</f>
        <v>0</v>
      </c>
    </row>
    <row r="1794" spans="1:8" x14ac:dyDescent="0.25">
      <c r="A1794" t="s">
        <v>3740</v>
      </c>
      <c r="B1794">
        <v>15.9945713</v>
      </c>
      <c r="C1794">
        <v>105.2198611</v>
      </c>
      <c r="D1794" t="b">
        <f>ISNUMBER(SEARCH("PT",A1794))</f>
        <v>0</v>
      </c>
      <c r="E1794" t="b">
        <f>ISNUMBER(SEARCH("PTT", A1794))</f>
        <v>0</v>
      </c>
      <c r="F1794" t="b">
        <f>ISNUMBER(SEARCH("Shell", A1794))</f>
        <v>0</v>
      </c>
      <c r="G1794" t="b">
        <f>ISNUMBER(SEARCH("Esso", A1794))</f>
        <v>0</v>
      </c>
      <c r="H1794" t="b">
        <f>ISNUMBER(SEARCH("Caltex", A1794))</f>
        <v>0</v>
      </c>
    </row>
    <row r="1795" spans="1:8" x14ac:dyDescent="0.25">
      <c r="A1795" t="s">
        <v>2857</v>
      </c>
      <c r="B1795">
        <v>8.4142995000000003</v>
      </c>
      <c r="C1795">
        <v>98.756217699999993</v>
      </c>
      <c r="D1795" t="b">
        <f>ISNUMBER(SEARCH("PT",A1795))</f>
        <v>0</v>
      </c>
      <c r="E1795" t="b">
        <f>ISNUMBER(SEARCH("PTT", A1795))</f>
        <v>0</v>
      </c>
      <c r="F1795" t="b">
        <f>ISNUMBER(SEARCH("Shell", A1795))</f>
        <v>0</v>
      </c>
      <c r="G1795" t="b">
        <f>ISNUMBER(SEARCH("Esso", A1795))</f>
        <v>0</v>
      </c>
      <c r="H1795" t="b">
        <f>ISNUMBER(SEARCH("Caltex", A1795))</f>
        <v>0</v>
      </c>
    </row>
    <row r="1796" spans="1:8" x14ac:dyDescent="0.25">
      <c r="A1796" t="s">
        <v>2857</v>
      </c>
      <c r="B1796">
        <v>8.4142995000000003</v>
      </c>
      <c r="C1796">
        <v>98.756217699999993</v>
      </c>
      <c r="D1796" t="b">
        <f>ISNUMBER(SEARCH("PT",A1796))</f>
        <v>0</v>
      </c>
      <c r="E1796" t="b">
        <f>ISNUMBER(SEARCH("PTT", A1796))</f>
        <v>0</v>
      </c>
      <c r="F1796" t="b">
        <f>ISNUMBER(SEARCH("Shell", A1796))</f>
        <v>0</v>
      </c>
      <c r="G1796" t="b">
        <f>ISNUMBER(SEARCH("Esso", A1796))</f>
        <v>0</v>
      </c>
      <c r="H1796" t="b">
        <f>ISNUMBER(SEARCH("Caltex", A1796))</f>
        <v>0</v>
      </c>
    </row>
    <row r="1797" spans="1:8" x14ac:dyDescent="0.25">
      <c r="A1797" t="s">
        <v>3675</v>
      </c>
      <c r="B1797">
        <v>12.3794895</v>
      </c>
      <c r="C1797">
        <v>102.4507632</v>
      </c>
      <c r="D1797" t="b">
        <f>ISNUMBER(SEARCH("PT",A1797))</f>
        <v>0</v>
      </c>
      <c r="E1797" t="b">
        <f>ISNUMBER(SEARCH("PTT", A1797))</f>
        <v>0</v>
      </c>
      <c r="F1797" t="b">
        <f>ISNUMBER(SEARCH("Shell", A1797))</f>
        <v>0</v>
      </c>
      <c r="G1797" t="b">
        <f>ISNUMBER(SEARCH("Esso", A1797))</f>
        <v>0</v>
      </c>
      <c r="H1797" t="b">
        <f>ISNUMBER(SEARCH("Caltex", A1797))</f>
        <v>0</v>
      </c>
    </row>
    <row r="1798" spans="1:8" x14ac:dyDescent="0.25">
      <c r="A1798" t="s">
        <v>3486</v>
      </c>
      <c r="B1798">
        <v>13.531189899999999</v>
      </c>
      <c r="C1798">
        <v>100.27953340000001</v>
      </c>
      <c r="D1798" t="b">
        <f>ISNUMBER(SEARCH("PT",A1798))</f>
        <v>0</v>
      </c>
      <c r="E1798" t="b">
        <f>ISNUMBER(SEARCH("PTT", A1798))</f>
        <v>0</v>
      </c>
      <c r="F1798" t="b">
        <f>ISNUMBER(SEARCH("Shell", A1798))</f>
        <v>0</v>
      </c>
      <c r="G1798" t="b">
        <f>ISNUMBER(SEARCH("Esso", A1798))</f>
        <v>0</v>
      </c>
      <c r="H1798" t="b">
        <f>ISNUMBER(SEARCH("Caltex", A1798))</f>
        <v>0</v>
      </c>
    </row>
    <row r="1799" spans="1:8" x14ac:dyDescent="0.25">
      <c r="A1799" t="s">
        <v>3619</v>
      </c>
      <c r="B1799">
        <v>12.684576</v>
      </c>
      <c r="C1799">
        <v>101.302035</v>
      </c>
      <c r="D1799" t="b">
        <f>ISNUMBER(SEARCH("PT",A1799))</f>
        <v>0</v>
      </c>
      <c r="E1799" t="b">
        <f>ISNUMBER(SEARCH("PTT", A1799))</f>
        <v>0</v>
      </c>
      <c r="F1799" t="b">
        <f>ISNUMBER(SEARCH("Shell", A1799))</f>
        <v>0</v>
      </c>
      <c r="G1799" t="b">
        <f>ISNUMBER(SEARCH("Esso", A1799))</f>
        <v>0</v>
      </c>
      <c r="H1799" t="b">
        <f>ISNUMBER(SEARCH("Caltex", A1799))</f>
        <v>0</v>
      </c>
    </row>
    <row r="1800" spans="1:8" x14ac:dyDescent="0.25">
      <c r="A1800" t="s">
        <v>3464</v>
      </c>
      <c r="B1800">
        <v>13.203082</v>
      </c>
      <c r="C1800">
        <v>99.959698599999996</v>
      </c>
      <c r="D1800" t="b">
        <f>ISNUMBER(SEARCH("PT",A1800))</f>
        <v>0</v>
      </c>
      <c r="E1800" t="b">
        <f>ISNUMBER(SEARCH("PTT", A1800))</f>
        <v>0</v>
      </c>
      <c r="F1800" t="b">
        <f>ISNUMBER(SEARCH("Shell", A1800))</f>
        <v>0</v>
      </c>
      <c r="G1800" t="b">
        <f>ISNUMBER(SEARCH("Esso", A1800))</f>
        <v>0</v>
      </c>
      <c r="H1800" t="b">
        <f>ISNUMBER(SEARCH("Caltex", A1800))</f>
        <v>0</v>
      </c>
    </row>
    <row r="1801" spans="1:8" x14ac:dyDescent="0.25">
      <c r="A1801" t="s">
        <v>3664</v>
      </c>
      <c r="B1801">
        <v>12.129541700000001</v>
      </c>
      <c r="C1801">
        <v>102.2733037</v>
      </c>
      <c r="D1801" t="b">
        <f>ISNUMBER(SEARCH("PT",A1801))</f>
        <v>0</v>
      </c>
      <c r="E1801" t="b">
        <f>ISNUMBER(SEARCH("PTT", A1801))</f>
        <v>0</v>
      </c>
      <c r="F1801" t="b">
        <f>ISNUMBER(SEARCH("Shell", A1801))</f>
        <v>0</v>
      </c>
      <c r="G1801" t="b">
        <f>ISNUMBER(SEARCH("Esso", A1801))</f>
        <v>0</v>
      </c>
      <c r="H1801" t="b">
        <f>ISNUMBER(SEARCH("Caltex", A1801))</f>
        <v>0</v>
      </c>
    </row>
    <row r="1802" spans="1:8" x14ac:dyDescent="0.25">
      <c r="A1802" t="s">
        <v>3664</v>
      </c>
      <c r="B1802">
        <v>12.129541700000001</v>
      </c>
      <c r="C1802">
        <v>102.2733037</v>
      </c>
      <c r="D1802" t="b">
        <f>ISNUMBER(SEARCH("PT",A1802))</f>
        <v>0</v>
      </c>
      <c r="E1802" t="b">
        <f>ISNUMBER(SEARCH("PTT", A1802))</f>
        <v>0</v>
      </c>
      <c r="F1802" t="b">
        <f>ISNUMBER(SEARCH("Shell", A1802))</f>
        <v>0</v>
      </c>
      <c r="G1802" t="b">
        <f>ISNUMBER(SEARCH("Esso", A1802))</f>
        <v>0</v>
      </c>
      <c r="H1802" t="b">
        <f>ISNUMBER(SEARCH("Caltex", A1802))</f>
        <v>0</v>
      </c>
    </row>
    <row r="1803" spans="1:8" x14ac:dyDescent="0.25">
      <c r="A1803" t="s">
        <v>3187</v>
      </c>
      <c r="B1803">
        <v>8.5828670000000002</v>
      </c>
      <c r="C1803">
        <v>98.254101000000006</v>
      </c>
      <c r="D1803" t="b">
        <f>ISNUMBER(SEARCH("PT",A1803))</f>
        <v>0</v>
      </c>
      <c r="E1803" t="b">
        <f>ISNUMBER(SEARCH("PTT", A1803))</f>
        <v>0</v>
      </c>
      <c r="F1803" t="b">
        <f>ISNUMBER(SEARCH("Shell", A1803))</f>
        <v>0</v>
      </c>
      <c r="G1803" t="b">
        <f>ISNUMBER(SEARCH("Esso", A1803))</f>
        <v>0</v>
      </c>
      <c r="H1803" t="b">
        <f>ISNUMBER(SEARCH("Caltex", A1803))</f>
        <v>0</v>
      </c>
    </row>
    <row r="1804" spans="1:8" x14ac:dyDescent="0.25">
      <c r="A1804" t="s">
        <v>4044</v>
      </c>
      <c r="B1804">
        <v>16.953253100000001</v>
      </c>
      <c r="C1804">
        <v>98.570332699999994</v>
      </c>
      <c r="D1804" t="b">
        <f>ISNUMBER(SEARCH("PT",A1804))</f>
        <v>0</v>
      </c>
      <c r="E1804" t="b">
        <f>ISNUMBER(SEARCH("PTT", A1804))</f>
        <v>0</v>
      </c>
      <c r="F1804" t="b">
        <f>ISNUMBER(SEARCH("Shell", A1804))</f>
        <v>0</v>
      </c>
      <c r="G1804" t="b">
        <f>ISNUMBER(SEARCH("Esso", A1804))</f>
        <v>0</v>
      </c>
      <c r="H1804" t="b">
        <f>ISNUMBER(SEARCH("Caltex", A1804))</f>
        <v>0</v>
      </c>
    </row>
    <row r="1805" spans="1:8" x14ac:dyDescent="0.25">
      <c r="A1805" t="s">
        <v>3568</v>
      </c>
      <c r="B1805">
        <v>12.9574821</v>
      </c>
      <c r="C1805">
        <v>100.90848389999999</v>
      </c>
      <c r="D1805" t="b">
        <f>ISNUMBER(SEARCH("PT",A1805))</f>
        <v>0</v>
      </c>
      <c r="E1805" t="b">
        <f>ISNUMBER(SEARCH("PTT", A1805))</f>
        <v>0</v>
      </c>
      <c r="F1805" t="b">
        <f>ISNUMBER(SEARCH("Shell", A1805))</f>
        <v>0</v>
      </c>
      <c r="G1805" t="b">
        <f>ISNUMBER(SEARCH("Esso", A1805))</f>
        <v>0</v>
      </c>
      <c r="H1805" t="b">
        <f>ISNUMBER(SEARCH("Caltex", A1805))</f>
        <v>0</v>
      </c>
    </row>
    <row r="1806" spans="1:8" x14ac:dyDescent="0.25">
      <c r="A1806" t="s">
        <v>3510</v>
      </c>
      <c r="B1806">
        <v>13.504560700000001</v>
      </c>
      <c r="C1806">
        <v>100.83046040000001</v>
      </c>
      <c r="D1806" t="b">
        <f>ISNUMBER(SEARCH("PT",A1806))</f>
        <v>0</v>
      </c>
      <c r="E1806" t="b">
        <f>ISNUMBER(SEARCH("PTT", A1806))</f>
        <v>0</v>
      </c>
      <c r="F1806" t="b">
        <f>ISNUMBER(SEARCH("Shell", A1806))</f>
        <v>0</v>
      </c>
      <c r="G1806" t="b">
        <f>ISNUMBER(SEARCH("Esso", A1806))</f>
        <v>0</v>
      </c>
      <c r="H1806" t="b">
        <f>ISNUMBER(SEARCH("Caltex", A1806))</f>
        <v>0</v>
      </c>
    </row>
    <row r="1807" spans="1:8" x14ac:dyDescent="0.25">
      <c r="A1807" t="s">
        <v>3137</v>
      </c>
      <c r="B1807">
        <v>10.575149700000001</v>
      </c>
      <c r="C1807">
        <v>98.824676199999999</v>
      </c>
      <c r="D1807" t="b">
        <f>ISNUMBER(SEARCH("PT",A1807))</f>
        <v>0</v>
      </c>
      <c r="E1807" t="b">
        <f>ISNUMBER(SEARCH("PTT", A1807))</f>
        <v>0</v>
      </c>
      <c r="F1807" t="b">
        <f>ISNUMBER(SEARCH("Shell", A1807))</f>
        <v>0</v>
      </c>
      <c r="G1807" t="b">
        <f>ISNUMBER(SEARCH("Esso", A1807))</f>
        <v>0</v>
      </c>
      <c r="H1807" t="b">
        <f>ISNUMBER(SEARCH("Caltex", A1807))</f>
        <v>0</v>
      </c>
    </row>
    <row r="1808" spans="1:8" x14ac:dyDescent="0.25">
      <c r="A1808" t="s">
        <v>3160</v>
      </c>
      <c r="B1808">
        <v>9.9662199000000005</v>
      </c>
      <c r="C1808">
        <v>98.640800299999995</v>
      </c>
      <c r="D1808" t="b">
        <f>ISNUMBER(SEARCH("PT",A1808))</f>
        <v>0</v>
      </c>
      <c r="E1808" t="b">
        <f>ISNUMBER(SEARCH("PTT", A1808))</f>
        <v>0</v>
      </c>
      <c r="F1808" t="b">
        <f>ISNUMBER(SEARCH("Shell", A1808))</f>
        <v>0</v>
      </c>
      <c r="G1808" t="b">
        <f>ISNUMBER(SEARCH("Esso", A1808))</f>
        <v>0</v>
      </c>
      <c r="H1808" t="b">
        <f>ISNUMBER(SEARCH("Caltex", A1808))</f>
        <v>0</v>
      </c>
    </row>
    <row r="1809" spans="1:8" x14ac:dyDescent="0.25">
      <c r="A1809" t="s">
        <v>3624</v>
      </c>
      <c r="B1809">
        <v>12.659361799999999</v>
      </c>
      <c r="C1809">
        <v>101.4409636</v>
      </c>
      <c r="D1809" t="b">
        <f>ISNUMBER(SEARCH("PT",A1809))</f>
        <v>0</v>
      </c>
      <c r="E1809" t="b">
        <f>ISNUMBER(SEARCH("PTT", A1809))</f>
        <v>0</v>
      </c>
      <c r="F1809" t="b">
        <f>ISNUMBER(SEARCH("Shell", A1809))</f>
        <v>0</v>
      </c>
      <c r="G1809" t="b">
        <f>ISNUMBER(SEARCH("Esso", A1809))</f>
        <v>0</v>
      </c>
      <c r="H1809" t="b">
        <f>ISNUMBER(SEARCH("Caltex", A1809))</f>
        <v>0</v>
      </c>
    </row>
    <row r="1810" spans="1:8" x14ac:dyDescent="0.25">
      <c r="A1810" t="s">
        <v>3189</v>
      </c>
      <c r="B1810">
        <v>8.3896852000000006</v>
      </c>
      <c r="C1810">
        <v>98.266649200000003</v>
      </c>
      <c r="D1810" t="b">
        <f>ISNUMBER(SEARCH("PT",A1810))</f>
        <v>0</v>
      </c>
      <c r="E1810" t="b">
        <f>ISNUMBER(SEARCH("PTT", A1810))</f>
        <v>0</v>
      </c>
      <c r="F1810" t="b">
        <f>ISNUMBER(SEARCH("Shell", A1810))</f>
        <v>0</v>
      </c>
      <c r="G1810" t="b">
        <f>ISNUMBER(SEARCH("Esso", A1810))</f>
        <v>0</v>
      </c>
      <c r="H1810" t="b">
        <f>ISNUMBER(SEARCH("Caltex", A1810))</f>
        <v>0</v>
      </c>
    </row>
    <row r="1811" spans="1:8" x14ac:dyDescent="0.25">
      <c r="A1811" t="s">
        <v>3763</v>
      </c>
      <c r="B1811">
        <v>16.959790300000002</v>
      </c>
      <c r="C1811">
        <v>104.72606330000001</v>
      </c>
      <c r="D1811" t="b">
        <f>ISNUMBER(SEARCH("PT",A1811))</f>
        <v>0</v>
      </c>
      <c r="E1811" t="b">
        <f>ISNUMBER(SEARCH("PTT", A1811))</f>
        <v>0</v>
      </c>
      <c r="F1811" t="b">
        <f>ISNUMBER(SEARCH("Shell", A1811))</f>
        <v>0</v>
      </c>
      <c r="G1811" t="b">
        <f>ISNUMBER(SEARCH("Esso", A1811))</f>
        <v>0</v>
      </c>
      <c r="H1811" t="b">
        <f>ISNUMBER(SEARCH("Caltex", A1811))</f>
        <v>0</v>
      </c>
    </row>
    <row r="1812" spans="1:8" x14ac:dyDescent="0.25">
      <c r="A1812" t="s">
        <v>3453</v>
      </c>
      <c r="B1812">
        <v>12.877046200000001</v>
      </c>
      <c r="C1812">
        <v>100.0064331</v>
      </c>
      <c r="D1812" t="b">
        <f>ISNUMBER(SEARCH("PT",A1812))</f>
        <v>0</v>
      </c>
      <c r="E1812" t="b">
        <f>ISNUMBER(SEARCH("PTT", A1812))</f>
        <v>0</v>
      </c>
      <c r="F1812" t="b">
        <f>ISNUMBER(SEARCH("Shell", A1812))</f>
        <v>0</v>
      </c>
      <c r="G1812" t="b">
        <f>ISNUMBER(SEARCH("Esso", A1812))</f>
        <v>0</v>
      </c>
      <c r="H1812" t="b">
        <f>ISNUMBER(SEARCH("Caltex", A1812))</f>
        <v>0</v>
      </c>
    </row>
    <row r="1813" spans="1:8" x14ac:dyDescent="0.25">
      <c r="A1813" t="s">
        <v>3387</v>
      </c>
      <c r="B1813">
        <v>9.2470423000000004</v>
      </c>
      <c r="C1813">
        <v>99.700402699999998</v>
      </c>
      <c r="D1813" t="b">
        <f>ISNUMBER(SEARCH("PT",A1813))</f>
        <v>0</v>
      </c>
      <c r="E1813" t="b">
        <f>ISNUMBER(SEARCH("PTT", A1813))</f>
        <v>0</v>
      </c>
      <c r="F1813" t="b">
        <f>ISNUMBER(SEARCH("Shell", A1813))</f>
        <v>0</v>
      </c>
      <c r="G1813" t="b">
        <f>ISNUMBER(SEARCH("Esso", A1813))</f>
        <v>0</v>
      </c>
      <c r="H1813" t="b">
        <f>ISNUMBER(SEARCH("Caltex", A1813))</f>
        <v>0</v>
      </c>
    </row>
    <row r="1814" spans="1:8" x14ac:dyDescent="0.25">
      <c r="A1814" t="s">
        <v>3387</v>
      </c>
      <c r="B1814">
        <v>9.2470423000000004</v>
      </c>
      <c r="C1814">
        <v>99.700402699999998</v>
      </c>
      <c r="D1814" t="b">
        <f>ISNUMBER(SEARCH("PT",A1814))</f>
        <v>0</v>
      </c>
      <c r="E1814" t="b">
        <f>ISNUMBER(SEARCH("PTT", A1814))</f>
        <v>0</v>
      </c>
      <c r="F1814" t="b">
        <f>ISNUMBER(SEARCH("Shell", A1814))</f>
        <v>0</v>
      </c>
      <c r="G1814" t="b">
        <f>ISNUMBER(SEARCH("Esso", A1814))</f>
        <v>0</v>
      </c>
      <c r="H1814" t="b">
        <f>ISNUMBER(SEARCH("Caltex", A1814))</f>
        <v>0</v>
      </c>
    </row>
    <row r="1815" spans="1:8" x14ac:dyDescent="0.25">
      <c r="A1815" t="s">
        <v>4272</v>
      </c>
      <c r="B1815">
        <v>7.8272180000000002</v>
      </c>
      <c r="C1815">
        <v>98.296656200000001</v>
      </c>
      <c r="D1815" t="b">
        <f>ISNUMBER(SEARCH("PT",A1815))</f>
        <v>0</v>
      </c>
      <c r="E1815" t="b">
        <f>ISNUMBER(SEARCH("PTT", A1815))</f>
        <v>0</v>
      </c>
      <c r="F1815" t="b">
        <f>ISNUMBER(SEARCH("Shell", A1815))</f>
        <v>0</v>
      </c>
      <c r="G1815" t="b">
        <f>ISNUMBER(SEARCH("Esso", A1815))</f>
        <v>0</v>
      </c>
      <c r="H1815" t="b">
        <f>ISNUMBER(SEARCH("Caltex", A1815))</f>
        <v>0</v>
      </c>
    </row>
    <row r="1816" spans="1:8" x14ac:dyDescent="0.25">
      <c r="A1816" t="s">
        <v>4272</v>
      </c>
      <c r="B1816">
        <v>7.8272180000000002</v>
      </c>
      <c r="C1816">
        <v>98.296656200000001</v>
      </c>
      <c r="D1816" t="b">
        <f>ISNUMBER(SEARCH("PT",A1816))</f>
        <v>0</v>
      </c>
      <c r="E1816" t="b">
        <f>ISNUMBER(SEARCH("PTT", A1816))</f>
        <v>0</v>
      </c>
      <c r="F1816" t="b">
        <f>ISNUMBER(SEARCH("Shell", A1816))</f>
        <v>0</v>
      </c>
      <c r="G1816" t="b">
        <f>ISNUMBER(SEARCH("Esso", A1816))</f>
        <v>0</v>
      </c>
      <c r="H1816" t="b">
        <f>ISNUMBER(SEARCH("Caltex", A1816))</f>
        <v>0</v>
      </c>
    </row>
    <row r="1817" spans="1:8" x14ac:dyDescent="0.25">
      <c r="A1817" t="s">
        <v>4279</v>
      </c>
      <c r="B1817">
        <v>7.8998552999999996</v>
      </c>
      <c r="C1817">
        <v>98.301662199999996</v>
      </c>
      <c r="D1817" t="b">
        <f>ISNUMBER(SEARCH("PT",A1817))</f>
        <v>0</v>
      </c>
      <c r="E1817" t="b">
        <f>ISNUMBER(SEARCH("PTT", A1817))</f>
        <v>0</v>
      </c>
      <c r="F1817" t="b">
        <f>ISNUMBER(SEARCH("Shell", A1817))</f>
        <v>0</v>
      </c>
      <c r="G1817" t="b">
        <f>ISNUMBER(SEARCH("Esso", A1817))</f>
        <v>0</v>
      </c>
      <c r="H1817" t="b">
        <f>ISNUMBER(SEARCH("Caltex", A1817))</f>
        <v>0</v>
      </c>
    </row>
    <row r="1818" spans="1:8" x14ac:dyDescent="0.25">
      <c r="A1818" t="s">
        <v>4279</v>
      </c>
      <c r="B1818">
        <v>7.8998552999999996</v>
      </c>
      <c r="C1818">
        <v>98.301662199999996</v>
      </c>
      <c r="D1818" t="b">
        <f>ISNUMBER(SEARCH("PT",A1818))</f>
        <v>0</v>
      </c>
      <c r="E1818" t="b">
        <f>ISNUMBER(SEARCH("PTT", A1818))</f>
        <v>0</v>
      </c>
      <c r="F1818" t="b">
        <f>ISNUMBER(SEARCH("Shell", A1818))</f>
        <v>0</v>
      </c>
      <c r="G1818" t="b">
        <f>ISNUMBER(SEARCH("Esso", A1818))</f>
        <v>0</v>
      </c>
      <c r="H1818" t="b">
        <f>ISNUMBER(SEARCH("Caltex", A1818))</f>
        <v>0</v>
      </c>
    </row>
    <row r="1819" spans="1:8" x14ac:dyDescent="0.25">
      <c r="A1819" t="s">
        <v>3536</v>
      </c>
      <c r="B1819">
        <v>13.297817</v>
      </c>
      <c r="C1819">
        <v>100.950653</v>
      </c>
      <c r="D1819" t="b">
        <f>ISNUMBER(SEARCH("PT",A1819))</f>
        <v>0</v>
      </c>
      <c r="E1819" t="b">
        <f>ISNUMBER(SEARCH("PTT", A1819))</f>
        <v>0</v>
      </c>
      <c r="F1819" t="b">
        <f>ISNUMBER(SEARCH("Shell", A1819))</f>
        <v>0</v>
      </c>
      <c r="G1819" t="b">
        <f>ISNUMBER(SEARCH("Esso", A1819))</f>
        <v>0</v>
      </c>
      <c r="H1819" t="b">
        <f>ISNUMBER(SEARCH("Caltex", A1819))</f>
        <v>0</v>
      </c>
    </row>
    <row r="1820" spans="1:8" x14ac:dyDescent="0.25">
      <c r="A1820" t="s">
        <v>3434</v>
      </c>
      <c r="B1820">
        <v>11.804798399999999</v>
      </c>
      <c r="C1820">
        <v>99.795700600000004</v>
      </c>
      <c r="D1820" t="b">
        <f>ISNUMBER(SEARCH("PT",A1820))</f>
        <v>0</v>
      </c>
      <c r="E1820" t="b">
        <f>ISNUMBER(SEARCH("PTT", A1820))</f>
        <v>0</v>
      </c>
      <c r="F1820" t="b">
        <f>ISNUMBER(SEARCH("Shell", A1820))</f>
        <v>0</v>
      </c>
      <c r="G1820" t="b">
        <f>ISNUMBER(SEARCH("Esso", A1820))</f>
        <v>0</v>
      </c>
      <c r="H1820" t="b">
        <f>ISNUMBER(SEARCH("Caltex", A1820))</f>
        <v>0</v>
      </c>
    </row>
    <row r="1821" spans="1:8" x14ac:dyDescent="0.25">
      <c r="A1821" t="s">
        <v>3544</v>
      </c>
      <c r="B1821">
        <v>13.1932524</v>
      </c>
      <c r="C1821">
        <v>100.93599380000001</v>
      </c>
      <c r="D1821" t="b">
        <f>ISNUMBER(SEARCH("PT",A1821))</f>
        <v>0</v>
      </c>
      <c r="E1821" t="b">
        <f>ISNUMBER(SEARCH("PTT", A1821))</f>
        <v>0</v>
      </c>
      <c r="F1821" t="b">
        <f>ISNUMBER(SEARCH("Shell", A1821))</f>
        <v>0</v>
      </c>
      <c r="G1821" t="b">
        <f>ISNUMBER(SEARCH("Esso", A1821))</f>
        <v>0</v>
      </c>
      <c r="H1821" t="b">
        <f>ISNUMBER(SEARCH("Caltex", A1821))</f>
        <v>0</v>
      </c>
    </row>
    <row r="1822" spans="1:8" x14ac:dyDescent="0.25">
      <c r="A1822" t="s">
        <v>3544</v>
      </c>
      <c r="B1822">
        <v>13.1932524</v>
      </c>
      <c r="C1822">
        <v>100.93599380000001</v>
      </c>
      <c r="D1822" t="b">
        <f>ISNUMBER(SEARCH("PT",A1822))</f>
        <v>0</v>
      </c>
      <c r="E1822" t="b">
        <f>ISNUMBER(SEARCH("PTT", A1822))</f>
        <v>0</v>
      </c>
      <c r="F1822" t="b">
        <f>ISNUMBER(SEARCH("Shell", A1822))</f>
        <v>0</v>
      </c>
      <c r="G1822" t="b">
        <f>ISNUMBER(SEARCH("Esso", A1822))</f>
        <v>0</v>
      </c>
      <c r="H1822" t="b">
        <f>ISNUMBER(SEARCH("Caltex", A1822))</f>
        <v>0</v>
      </c>
    </row>
    <row r="1823" spans="1:8" x14ac:dyDescent="0.25">
      <c r="A1823" t="s">
        <v>3500</v>
      </c>
      <c r="B1823">
        <v>13.5727408</v>
      </c>
      <c r="C1823">
        <v>100.6399037</v>
      </c>
      <c r="D1823" t="b">
        <f>ISNUMBER(SEARCH("PT",A1823))</f>
        <v>0</v>
      </c>
      <c r="E1823" t="b">
        <f>ISNUMBER(SEARCH("PTT", A1823))</f>
        <v>0</v>
      </c>
      <c r="F1823" t="b">
        <f>ISNUMBER(SEARCH("Shell", A1823))</f>
        <v>0</v>
      </c>
      <c r="G1823" t="b">
        <f>ISNUMBER(SEARCH("Esso", A1823))</f>
        <v>0</v>
      </c>
      <c r="H1823" t="b">
        <f>ISNUMBER(SEARCH("Caltex", A1823))</f>
        <v>0</v>
      </c>
    </row>
    <row r="1824" spans="1:8" x14ac:dyDescent="0.25">
      <c r="A1824" t="s">
        <v>3581</v>
      </c>
      <c r="B1824">
        <v>12.8603606</v>
      </c>
      <c r="C1824">
        <v>100.9078772</v>
      </c>
      <c r="D1824" t="b">
        <f>ISNUMBER(SEARCH("PT",A1824))</f>
        <v>0</v>
      </c>
      <c r="E1824" t="b">
        <f>ISNUMBER(SEARCH("PTT", A1824))</f>
        <v>0</v>
      </c>
      <c r="F1824" t="b">
        <f>ISNUMBER(SEARCH("Shell", A1824))</f>
        <v>0</v>
      </c>
      <c r="G1824" t="b">
        <f>ISNUMBER(SEARCH("Esso", A1824))</f>
        <v>0</v>
      </c>
      <c r="H1824" t="b">
        <f>ISNUMBER(SEARCH("Caltex", A1824))</f>
        <v>0</v>
      </c>
    </row>
    <row r="1825" spans="1:8" x14ac:dyDescent="0.25">
      <c r="A1825" t="s">
        <v>3842</v>
      </c>
      <c r="B1825">
        <v>18.016547299999999</v>
      </c>
      <c r="C1825">
        <v>101.88326859999999</v>
      </c>
      <c r="D1825" t="b">
        <f>ISNUMBER(SEARCH("PT",A1825))</f>
        <v>0</v>
      </c>
      <c r="E1825" t="b">
        <f>ISNUMBER(SEARCH("PTT", A1825))</f>
        <v>0</v>
      </c>
      <c r="F1825" t="b">
        <f>ISNUMBER(SEARCH("Shell", A1825))</f>
        <v>0</v>
      </c>
      <c r="G1825" t="b">
        <f>ISNUMBER(SEARCH("Esso", A1825))</f>
        <v>0</v>
      </c>
      <c r="H1825" t="b">
        <f>ISNUMBER(SEARCH("Caltex", A1825))</f>
        <v>0</v>
      </c>
    </row>
    <row r="1826" spans="1:8" x14ac:dyDescent="0.25">
      <c r="A1826" t="s">
        <v>3857</v>
      </c>
      <c r="B1826">
        <v>17.894278</v>
      </c>
      <c r="C1826">
        <v>101.65551790000001</v>
      </c>
      <c r="D1826" t="b">
        <f>ISNUMBER(SEARCH("PT",A1826))</f>
        <v>0</v>
      </c>
      <c r="E1826" t="b">
        <f>ISNUMBER(SEARCH("PTT", A1826))</f>
        <v>0</v>
      </c>
      <c r="F1826" t="b">
        <f>ISNUMBER(SEARCH("Shell", A1826))</f>
        <v>0</v>
      </c>
      <c r="G1826" t="b">
        <f>ISNUMBER(SEARCH("Esso", A1826))</f>
        <v>0</v>
      </c>
      <c r="H1826" t="b">
        <f>ISNUMBER(SEARCH("Caltex", A1826))</f>
        <v>0</v>
      </c>
    </row>
    <row r="1827" spans="1:8" x14ac:dyDescent="0.25">
      <c r="A1827" t="s">
        <v>3976</v>
      </c>
      <c r="B1827">
        <v>20.442483500000002</v>
      </c>
      <c r="C1827">
        <v>99.881524600000006</v>
      </c>
      <c r="D1827" t="b">
        <f>ISNUMBER(SEARCH("PT",A1827))</f>
        <v>0</v>
      </c>
      <c r="E1827" t="b">
        <f>ISNUMBER(SEARCH("PTT", A1827))</f>
        <v>0</v>
      </c>
      <c r="F1827" t="b">
        <f>ISNUMBER(SEARCH("Shell", A1827))</f>
        <v>0</v>
      </c>
      <c r="G1827" t="b">
        <f>ISNUMBER(SEARCH("Esso", A1827))</f>
        <v>0</v>
      </c>
      <c r="H1827" t="b">
        <f>ISNUMBER(SEARCH("Caltex", A1827))</f>
        <v>0</v>
      </c>
    </row>
    <row r="1828" spans="1:8" x14ac:dyDescent="0.25">
      <c r="A1828" t="s">
        <v>4287</v>
      </c>
      <c r="B1828">
        <v>8.0122187</v>
      </c>
      <c r="C1828">
        <v>98.316723800000005</v>
      </c>
      <c r="D1828" t="b">
        <f>ISNUMBER(SEARCH("PT",A1828))</f>
        <v>0</v>
      </c>
      <c r="E1828" t="b">
        <f>ISNUMBER(SEARCH("PTT", A1828))</f>
        <v>0</v>
      </c>
      <c r="F1828" t="b">
        <f>ISNUMBER(SEARCH("Shell", A1828))</f>
        <v>0</v>
      </c>
      <c r="G1828" t="b">
        <f>ISNUMBER(SEARCH("Esso", A1828))</f>
        <v>0</v>
      </c>
      <c r="H1828" t="b">
        <f>ISNUMBER(SEARCH("Caltex", A1828))</f>
        <v>0</v>
      </c>
    </row>
    <row r="1829" spans="1:8" x14ac:dyDescent="0.25">
      <c r="A1829" t="s">
        <v>3554</v>
      </c>
      <c r="B1829">
        <v>13.099076800000001</v>
      </c>
      <c r="C1829">
        <v>100.8868963</v>
      </c>
      <c r="D1829" t="b">
        <f>ISNUMBER(SEARCH("PT",A1829))</f>
        <v>0</v>
      </c>
      <c r="E1829" t="b">
        <f>ISNUMBER(SEARCH("PTT", A1829))</f>
        <v>0</v>
      </c>
      <c r="F1829" t="b">
        <f>ISNUMBER(SEARCH("Shell", A1829))</f>
        <v>0</v>
      </c>
      <c r="G1829" t="b">
        <f>ISNUMBER(SEARCH("Esso", A1829))</f>
        <v>0</v>
      </c>
      <c r="H1829" t="b">
        <f>ISNUMBER(SEARCH("Caltex", A1829))</f>
        <v>0</v>
      </c>
    </row>
    <row r="1830" spans="1:8" x14ac:dyDescent="0.25">
      <c r="A1830" t="s">
        <v>4319</v>
      </c>
      <c r="B1830">
        <v>7.5059889999999996</v>
      </c>
      <c r="C1830">
        <v>99.065404000000001</v>
      </c>
      <c r="D1830" t="b">
        <f>ISNUMBER(SEARCH("PT",A1830))</f>
        <v>0</v>
      </c>
      <c r="E1830" t="b">
        <f>ISNUMBER(SEARCH("PTT", A1830))</f>
        <v>0</v>
      </c>
      <c r="F1830" t="b">
        <f>ISNUMBER(SEARCH("Shell", A1830))</f>
        <v>0</v>
      </c>
      <c r="G1830" t="b">
        <f>ISNUMBER(SEARCH("Esso", A1830))</f>
        <v>0</v>
      </c>
      <c r="H1830" t="b">
        <f>ISNUMBER(SEARCH("Caltex", A1830))</f>
        <v>0</v>
      </c>
    </row>
    <row r="1831" spans="1:8" x14ac:dyDescent="0.25">
      <c r="A1831" t="s">
        <v>4350</v>
      </c>
      <c r="B1831">
        <v>9.7404261999999999</v>
      </c>
      <c r="C1831">
        <v>98.421312900000004</v>
      </c>
      <c r="D1831" t="b">
        <f>ISNUMBER(SEARCH("PT",A1831))</f>
        <v>0</v>
      </c>
      <c r="E1831" t="b">
        <f>ISNUMBER(SEARCH("PTT", A1831))</f>
        <v>0</v>
      </c>
      <c r="F1831" t="b">
        <f>ISNUMBER(SEARCH("Shell", A1831))</f>
        <v>0</v>
      </c>
      <c r="G1831" t="b">
        <f>ISNUMBER(SEARCH("Esso", A1831))</f>
        <v>0</v>
      </c>
      <c r="H1831" t="b">
        <f>ISNUMBER(SEARCH("Caltex", A1831))</f>
        <v>0</v>
      </c>
    </row>
    <row r="1832" spans="1:8" x14ac:dyDescent="0.25">
      <c r="A1832" t="s">
        <v>3808</v>
      </c>
      <c r="B1832">
        <v>17.886384199999998</v>
      </c>
      <c r="C1832">
        <v>102.7564113</v>
      </c>
      <c r="D1832" t="b">
        <f>ISNUMBER(SEARCH("PT",A1832))</f>
        <v>0</v>
      </c>
      <c r="E1832" t="b">
        <f>ISNUMBER(SEARCH("PTT", A1832))</f>
        <v>0</v>
      </c>
      <c r="F1832" t="b">
        <f>ISNUMBER(SEARCH("Shell", A1832))</f>
        <v>0</v>
      </c>
      <c r="G1832" t="b">
        <f>ISNUMBER(SEARCH("Esso", A1832))</f>
        <v>0</v>
      </c>
      <c r="H1832" t="b">
        <f>ISNUMBER(SEARCH("Caltex", A1832))</f>
        <v>0</v>
      </c>
    </row>
    <row r="1833" spans="1:8" x14ac:dyDescent="0.25">
      <c r="A1833" t="s">
        <v>3484</v>
      </c>
      <c r="B1833">
        <v>13.569323000000001</v>
      </c>
      <c r="C1833">
        <v>100.254364</v>
      </c>
      <c r="D1833" t="b">
        <f>ISNUMBER(SEARCH("PT",A1833))</f>
        <v>0</v>
      </c>
      <c r="E1833" t="b">
        <f>ISNUMBER(SEARCH("PTT", A1833))</f>
        <v>0</v>
      </c>
      <c r="F1833" t="b">
        <f>ISNUMBER(SEARCH("Shell", A1833))</f>
        <v>0</v>
      </c>
      <c r="G1833" t="b">
        <f>ISNUMBER(SEARCH("Esso", A1833))</f>
        <v>0</v>
      </c>
      <c r="H1833" t="b">
        <f>ISNUMBER(SEARCH("Caltex", A1833))</f>
        <v>0</v>
      </c>
    </row>
    <row r="1834" spans="1:8" x14ac:dyDescent="0.25">
      <c r="A1834" t="s">
        <v>3600</v>
      </c>
      <c r="B1834">
        <v>12.689285999999999</v>
      </c>
      <c r="C1834">
        <v>101.119033</v>
      </c>
      <c r="D1834" t="b">
        <f>ISNUMBER(SEARCH("PT",A1834))</f>
        <v>0</v>
      </c>
      <c r="E1834" t="b">
        <f>ISNUMBER(SEARCH("PTT", A1834))</f>
        <v>0</v>
      </c>
      <c r="F1834" t="b">
        <f>ISNUMBER(SEARCH("Shell", A1834))</f>
        <v>0</v>
      </c>
      <c r="G1834" t="b">
        <f>ISNUMBER(SEARCH("Esso", A1834))</f>
        <v>0</v>
      </c>
      <c r="H1834" t="b">
        <f>ISNUMBER(SEARCH("Caltex", A1834))</f>
        <v>0</v>
      </c>
    </row>
    <row r="1835" spans="1:8" x14ac:dyDescent="0.25">
      <c r="A1835" t="s">
        <v>3402</v>
      </c>
      <c r="B1835">
        <v>9.1517250000000008</v>
      </c>
      <c r="C1835">
        <v>99.360716300000007</v>
      </c>
      <c r="D1835" t="b">
        <f>ISNUMBER(SEARCH("PT",A1835))</f>
        <v>0</v>
      </c>
      <c r="E1835" t="b">
        <f>ISNUMBER(SEARCH("PTT", A1835))</f>
        <v>0</v>
      </c>
      <c r="F1835" t="b">
        <f>ISNUMBER(SEARCH("Shell", A1835))</f>
        <v>0</v>
      </c>
      <c r="G1835" t="b">
        <f>ISNUMBER(SEARCH("Esso", A1835))</f>
        <v>0</v>
      </c>
      <c r="H1835" t="b">
        <f>ISNUMBER(SEARCH("Caltex", A1835))</f>
        <v>0</v>
      </c>
    </row>
    <row r="1836" spans="1:8" x14ac:dyDescent="0.25">
      <c r="A1836" t="s">
        <v>3850</v>
      </c>
      <c r="B1836">
        <v>18.043730700000001</v>
      </c>
      <c r="C1836">
        <v>101.8505306</v>
      </c>
      <c r="D1836" t="b">
        <f>ISNUMBER(SEARCH("PT",A1836))</f>
        <v>0</v>
      </c>
      <c r="E1836" t="b">
        <f>ISNUMBER(SEARCH("PTT", A1836))</f>
        <v>0</v>
      </c>
      <c r="F1836" t="b">
        <f>ISNUMBER(SEARCH("Shell", A1836))</f>
        <v>0</v>
      </c>
      <c r="G1836" t="b">
        <f>ISNUMBER(SEARCH("Esso", A1836))</f>
        <v>0</v>
      </c>
      <c r="H1836" t="b">
        <f>ISNUMBER(SEARCH("Caltex", A1836))</f>
        <v>0</v>
      </c>
    </row>
    <row r="1837" spans="1:8" x14ac:dyDescent="0.25">
      <c r="A1837" t="s">
        <v>3344</v>
      </c>
      <c r="B1837">
        <v>7.790349</v>
      </c>
      <c r="C1837">
        <v>100.247266</v>
      </c>
      <c r="D1837" t="b">
        <f>ISNUMBER(SEARCH("PT",A1837))</f>
        <v>0</v>
      </c>
      <c r="E1837" t="b">
        <f>ISNUMBER(SEARCH("PTT", A1837))</f>
        <v>0</v>
      </c>
      <c r="F1837" t="b">
        <f>ISNUMBER(SEARCH("Shell", A1837))</f>
        <v>0</v>
      </c>
      <c r="G1837" t="b">
        <f>ISNUMBER(SEARCH("Esso", A1837))</f>
        <v>0</v>
      </c>
      <c r="H1837" t="b">
        <f>ISNUMBER(SEARCH("Caltex", A1837))</f>
        <v>0</v>
      </c>
    </row>
    <row r="1838" spans="1:8" x14ac:dyDescent="0.25">
      <c r="A1838" t="s">
        <v>3161</v>
      </c>
      <c r="B1838">
        <v>9.9138559999999991</v>
      </c>
      <c r="C1838">
        <v>98.627065999999999</v>
      </c>
      <c r="D1838" t="b">
        <f>ISNUMBER(SEARCH("PT",A1838))</f>
        <v>0</v>
      </c>
      <c r="E1838" t="b">
        <f>ISNUMBER(SEARCH("PTT", A1838))</f>
        <v>0</v>
      </c>
      <c r="F1838" t="b">
        <f>ISNUMBER(SEARCH("Shell", A1838))</f>
        <v>0</v>
      </c>
      <c r="G1838" t="b">
        <f>ISNUMBER(SEARCH("Esso", A1838))</f>
        <v>0</v>
      </c>
      <c r="H1838" t="b">
        <f>ISNUMBER(SEARCH("Caltex", A1838))</f>
        <v>0</v>
      </c>
    </row>
    <row r="1839" spans="1:8" x14ac:dyDescent="0.25">
      <c r="A1839" t="s">
        <v>3806</v>
      </c>
      <c r="B1839">
        <v>17.8600101</v>
      </c>
      <c r="C1839">
        <v>102.7513079</v>
      </c>
      <c r="D1839" t="b">
        <f>ISNUMBER(SEARCH("PT",A1839))</f>
        <v>0</v>
      </c>
      <c r="E1839" t="b">
        <f>ISNUMBER(SEARCH("PTT", A1839))</f>
        <v>0</v>
      </c>
      <c r="F1839" t="b">
        <f>ISNUMBER(SEARCH("Shell", A1839))</f>
        <v>0</v>
      </c>
      <c r="G1839" t="b">
        <f>ISNUMBER(SEARCH("Esso", A1839))</f>
        <v>0</v>
      </c>
      <c r="H1839" t="b">
        <f>ISNUMBER(SEARCH("Caltex", A1839))</f>
        <v>0</v>
      </c>
    </row>
    <row r="1840" spans="1:8" x14ac:dyDescent="0.25">
      <c r="A1840" t="s">
        <v>3457</v>
      </c>
      <c r="B1840">
        <v>13.007222199999999</v>
      </c>
      <c r="C1840">
        <v>100.0619078</v>
      </c>
      <c r="D1840" t="b">
        <f>ISNUMBER(SEARCH("PT",A1840))</f>
        <v>0</v>
      </c>
      <c r="E1840" t="b">
        <f>ISNUMBER(SEARCH("PTT", A1840))</f>
        <v>0</v>
      </c>
      <c r="F1840" t="b">
        <f>ISNUMBER(SEARCH("Shell", A1840))</f>
        <v>0</v>
      </c>
      <c r="G1840" t="b">
        <f>ISNUMBER(SEARCH("Esso", A1840))</f>
        <v>0</v>
      </c>
      <c r="H1840" t="b">
        <f>ISNUMBER(SEARCH("Caltex", A1840))</f>
        <v>0</v>
      </c>
    </row>
    <row r="1841" spans="1:8" x14ac:dyDescent="0.25">
      <c r="A1841" t="s">
        <v>3659</v>
      </c>
      <c r="B1841">
        <v>12.439269299999999</v>
      </c>
      <c r="C1841">
        <v>102.2495401</v>
      </c>
      <c r="D1841" t="b">
        <f>ISNUMBER(SEARCH("PT",A1841))</f>
        <v>0</v>
      </c>
      <c r="E1841" t="b">
        <f>ISNUMBER(SEARCH("PTT", A1841))</f>
        <v>0</v>
      </c>
      <c r="F1841" t="b">
        <f>ISNUMBER(SEARCH("Shell", A1841))</f>
        <v>0</v>
      </c>
      <c r="G1841" t="b">
        <f>ISNUMBER(SEARCH("Esso", A1841))</f>
        <v>0</v>
      </c>
      <c r="H1841" t="b">
        <f>ISNUMBER(SEARCH("Caltex", A1841))</f>
        <v>0</v>
      </c>
    </row>
    <row r="1842" spans="1:8" x14ac:dyDescent="0.25">
      <c r="A1842" t="s">
        <v>3432</v>
      </c>
      <c r="B1842">
        <v>11.7549397</v>
      </c>
      <c r="C1842">
        <v>99.766089100000002</v>
      </c>
      <c r="D1842" t="b">
        <f>ISNUMBER(SEARCH("PT",A1842))</f>
        <v>0</v>
      </c>
      <c r="E1842" t="b">
        <f>ISNUMBER(SEARCH("PTT", A1842))</f>
        <v>0</v>
      </c>
      <c r="F1842" t="b">
        <f>ISNUMBER(SEARCH("Shell", A1842))</f>
        <v>0</v>
      </c>
      <c r="G1842" t="b">
        <f>ISNUMBER(SEARCH("Esso", A1842))</f>
        <v>0</v>
      </c>
      <c r="H1842" t="b">
        <f>ISNUMBER(SEARCH("Caltex", A1842))</f>
        <v>0</v>
      </c>
    </row>
    <row r="1843" spans="1:8" x14ac:dyDescent="0.25">
      <c r="A1843" t="s">
        <v>3264</v>
      </c>
      <c r="B1843">
        <v>6.8411819999999999</v>
      </c>
      <c r="C1843">
        <v>100.10281000000001</v>
      </c>
      <c r="D1843" t="b">
        <f>ISNUMBER(SEARCH("PT",A1843))</f>
        <v>0</v>
      </c>
      <c r="E1843" t="b">
        <f>ISNUMBER(SEARCH("PTT", A1843))</f>
        <v>0</v>
      </c>
      <c r="F1843" t="b">
        <f>ISNUMBER(SEARCH("Shell", A1843))</f>
        <v>0</v>
      </c>
      <c r="G1843" t="b">
        <f>ISNUMBER(SEARCH("Esso", A1843))</f>
        <v>0</v>
      </c>
      <c r="H1843" t="b">
        <f>ISNUMBER(SEARCH("Caltex", A1843))</f>
        <v>0</v>
      </c>
    </row>
    <row r="1844" spans="1:8" x14ac:dyDescent="0.25">
      <c r="A1844" t="s">
        <v>3264</v>
      </c>
      <c r="B1844">
        <v>6.8411819999999999</v>
      </c>
      <c r="C1844">
        <v>100.10281000000001</v>
      </c>
      <c r="D1844" t="b">
        <f>ISNUMBER(SEARCH("PT",A1844))</f>
        <v>0</v>
      </c>
      <c r="E1844" t="b">
        <f>ISNUMBER(SEARCH("PTT", A1844))</f>
        <v>0</v>
      </c>
      <c r="F1844" t="b">
        <f>ISNUMBER(SEARCH("Shell", A1844))</f>
        <v>0</v>
      </c>
      <c r="G1844" t="b">
        <f>ISNUMBER(SEARCH("Esso", A1844))</f>
        <v>0</v>
      </c>
      <c r="H1844" t="b">
        <f>ISNUMBER(SEARCH("Caltex", A1844))</f>
        <v>0</v>
      </c>
    </row>
    <row r="1845" spans="1:8" x14ac:dyDescent="0.25">
      <c r="A1845" t="s">
        <v>3233</v>
      </c>
      <c r="B1845">
        <v>7.94902</v>
      </c>
      <c r="C1845">
        <v>99.143529999999998</v>
      </c>
      <c r="D1845" t="b">
        <f>ISNUMBER(SEARCH("PT",A1845))</f>
        <v>0</v>
      </c>
      <c r="E1845" t="b">
        <f>ISNUMBER(SEARCH("PTT", A1845))</f>
        <v>0</v>
      </c>
      <c r="F1845" t="b">
        <f>ISNUMBER(SEARCH("Shell", A1845))</f>
        <v>0</v>
      </c>
      <c r="G1845" t="b">
        <f>ISNUMBER(SEARCH("Esso", A1845))</f>
        <v>0</v>
      </c>
      <c r="H1845" t="b">
        <f>ISNUMBER(SEARCH("Caltex", A1845))</f>
        <v>0</v>
      </c>
    </row>
    <row r="1846" spans="1:8" x14ac:dyDescent="0.25">
      <c r="A1846" t="s">
        <v>3233</v>
      </c>
      <c r="B1846">
        <v>7.94902</v>
      </c>
      <c r="C1846">
        <v>99.143529999999998</v>
      </c>
      <c r="D1846" t="b">
        <f>ISNUMBER(SEARCH("PT",A1846))</f>
        <v>0</v>
      </c>
      <c r="E1846" t="b">
        <f>ISNUMBER(SEARCH("PTT", A1846))</f>
        <v>0</v>
      </c>
      <c r="F1846" t="b">
        <f>ISNUMBER(SEARCH("Shell", A1846))</f>
        <v>0</v>
      </c>
      <c r="G1846" t="b">
        <f>ISNUMBER(SEARCH("Esso", A1846))</f>
        <v>0</v>
      </c>
      <c r="H1846" t="b">
        <f>ISNUMBER(SEARCH("Caltex", A1846))</f>
        <v>0</v>
      </c>
    </row>
    <row r="1847" spans="1:8" x14ac:dyDescent="0.25">
      <c r="A1847" t="s">
        <v>3319</v>
      </c>
      <c r="B1847">
        <v>7.0212300000000001</v>
      </c>
      <c r="C1847">
        <v>100.40658000000001</v>
      </c>
      <c r="D1847" t="b">
        <f>ISNUMBER(SEARCH("PT",A1847))</f>
        <v>0</v>
      </c>
      <c r="E1847" t="b">
        <f>ISNUMBER(SEARCH("PTT", A1847))</f>
        <v>0</v>
      </c>
      <c r="F1847" t="b">
        <f>ISNUMBER(SEARCH("Shell", A1847))</f>
        <v>0</v>
      </c>
      <c r="G1847" t="b">
        <f>ISNUMBER(SEARCH("Esso", A1847))</f>
        <v>0</v>
      </c>
      <c r="H1847" t="b">
        <f>ISNUMBER(SEARCH("Caltex", A1847))</f>
        <v>0</v>
      </c>
    </row>
    <row r="1848" spans="1:8" x14ac:dyDescent="0.25">
      <c r="A1848" t="s">
        <v>4219</v>
      </c>
      <c r="B1848">
        <v>8.0828950000000006</v>
      </c>
      <c r="C1848">
        <v>98.342535999999996</v>
      </c>
      <c r="D1848" t="b">
        <f>ISNUMBER(SEARCH("PT",A1848))</f>
        <v>0</v>
      </c>
      <c r="E1848" t="b">
        <f>ISNUMBER(SEARCH("PTT", A1848))</f>
        <v>0</v>
      </c>
      <c r="F1848" t="b">
        <f>ISNUMBER(SEARCH("Shell", A1848))</f>
        <v>0</v>
      </c>
      <c r="G1848" t="b">
        <f>ISNUMBER(SEARCH("Esso", A1848))</f>
        <v>0</v>
      </c>
      <c r="H1848" t="b">
        <f>ISNUMBER(SEARCH("Caltex", A1848))</f>
        <v>0</v>
      </c>
    </row>
    <row r="1849" spans="1:8" x14ac:dyDescent="0.25">
      <c r="A1849" t="s">
        <v>4219</v>
      </c>
      <c r="B1849">
        <v>8.0828950000000006</v>
      </c>
      <c r="C1849">
        <v>98.342535999999996</v>
      </c>
      <c r="D1849" t="b">
        <f>ISNUMBER(SEARCH("PT",A1849))</f>
        <v>0</v>
      </c>
      <c r="E1849" t="b">
        <f>ISNUMBER(SEARCH("PTT", A1849))</f>
        <v>0</v>
      </c>
      <c r="F1849" t="b">
        <f>ISNUMBER(SEARCH("Shell", A1849))</f>
        <v>0</v>
      </c>
      <c r="G1849" t="b">
        <f>ISNUMBER(SEARCH("Esso", A1849))</f>
        <v>0</v>
      </c>
      <c r="H1849" t="b">
        <f>ISNUMBER(SEARCH("Caltex", A1849))</f>
        <v>0</v>
      </c>
    </row>
    <row r="1850" spans="1:8" x14ac:dyDescent="0.25">
      <c r="A1850" t="s">
        <v>3113</v>
      </c>
      <c r="B1850">
        <v>11.7549533</v>
      </c>
      <c r="C1850">
        <v>99.7660707</v>
      </c>
      <c r="D1850" t="b">
        <f>ISNUMBER(SEARCH("PT",A1850))</f>
        <v>0</v>
      </c>
      <c r="E1850" t="b">
        <f>ISNUMBER(SEARCH("PTT", A1850))</f>
        <v>0</v>
      </c>
      <c r="F1850" t="b">
        <f>ISNUMBER(SEARCH("Shell", A1850))</f>
        <v>0</v>
      </c>
      <c r="G1850" t="b">
        <f>ISNUMBER(SEARCH("Esso", A1850))</f>
        <v>0</v>
      </c>
      <c r="H1850" t="b">
        <f>ISNUMBER(SEARCH("Caltex", A1850))</f>
        <v>0</v>
      </c>
    </row>
    <row r="1851" spans="1:8" x14ac:dyDescent="0.25">
      <c r="A1851" t="s">
        <v>3113</v>
      </c>
      <c r="B1851">
        <v>7.2352299999999996</v>
      </c>
      <c r="C1851">
        <v>100.55486000000001</v>
      </c>
      <c r="D1851" t="b">
        <f>ISNUMBER(SEARCH("PT",A1851))</f>
        <v>0</v>
      </c>
      <c r="E1851" t="b">
        <f>ISNUMBER(SEARCH("PTT", A1851))</f>
        <v>0</v>
      </c>
      <c r="F1851" t="b">
        <f>ISNUMBER(SEARCH("Shell", A1851))</f>
        <v>0</v>
      </c>
      <c r="G1851" t="b">
        <f>ISNUMBER(SEARCH("Esso", A1851))</f>
        <v>0</v>
      </c>
      <c r="H1851" t="b">
        <f>ISNUMBER(SEARCH("Caltex", A1851))</f>
        <v>0</v>
      </c>
    </row>
    <row r="1852" spans="1:8" x14ac:dyDescent="0.25">
      <c r="A1852" t="s">
        <v>3113</v>
      </c>
      <c r="B1852">
        <v>11.7549533</v>
      </c>
      <c r="C1852">
        <v>99.7660707</v>
      </c>
      <c r="D1852" t="b">
        <f>ISNUMBER(SEARCH("PT",A1852))</f>
        <v>0</v>
      </c>
      <c r="E1852" t="b">
        <f>ISNUMBER(SEARCH("PTT", A1852))</f>
        <v>0</v>
      </c>
      <c r="F1852" t="b">
        <f>ISNUMBER(SEARCH("Shell", A1852))</f>
        <v>0</v>
      </c>
      <c r="G1852" t="b">
        <f>ISNUMBER(SEARCH("Esso", A1852))</f>
        <v>0</v>
      </c>
      <c r="H1852" t="b">
        <f>ISNUMBER(SEARCH("Caltex", A1852))</f>
        <v>0</v>
      </c>
    </row>
    <row r="1853" spans="1:8" x14ac:dyDescent="0.25">
      <c r="A1853" t="s">
        <v>3113</v>
      </c>
      <c r="B1853">
        <v>7.2352299999999996</v>
      </c>
      <c r="C1853">
        <v>100.55486000000001</v>
      </c>
      <c r="D1853" t="b">
        <f>ISNUMBER(SEARCH("PT",A1853))</f>
        <v>0</v>
      </c>
      <c r="E1853" t="b">
        <f>ISNUMBER(SEARCH("PTT", A1853))</f>
        <v>0</v>
      </c>
      <c r="F1853" t="b">
        <f>ISNUMBER(SEARCH("Shell", A1853))</f>
        <v>0</v>
      </c>
      <c r="G1853" t="b">
        <f>ISNUMBER(SEARCH("Esso", A1853))</f>
        <v>0</v>
      </c>
      <c r="H1853" t="b">
        <f>ISNUMBER(SEARCH("Caltex", A1853))</f>
        <v>0</v>
      </c>
    </row>
    <row r="1854" spans="1:8" x14ac:dyDescent="0.25">
      <c r="A1854" t="s">
        <v>3336</v>
      </c>
      <c r="B1854">
        <v>7.6269507000000001</v>
      </c>
      <c r="C1854">
        <v>100.1107483</v>
      </c>
      <c r="D1854" t="b">
        <f>ISNUMBER(SEARCH("PT",A1854))</f>
        <v>0</v>
      </c>
      <c r="E1854" t="b">
        <f>ISNUMBER(SEARCH("PTT", A1854))</f>
        <v>0</v>
      </c>
      <c r="F1854" t="b">
        <f>ISNUMBER(SEARCH("Shell", A1854))</f>
        <v>0</v>
      </c>
      <c r="G1854" t="b">
        <f>ISNUMBER(SEARCH("Esso", A1854))</f>
        <v>0</v>
      </c>
      <c r="H1854" t="b">
        <f>ISNUMBER(SEARCH("Caltex", A1854))</f>
        <v>0</v>
      </c>
    </row>
    <row r="1855" spans="1:8" x14ac:dyDescent="0.25">
      <c r="A1855" t="s">
        <v>3254</v>
      </c>
      <c r="B1855">
        <v>7.5409088999999998</v>
      </c>
      <c r="C1855">
        <v>99.598343400000005</v>
      </c>
      <c r="D1855" t="b">
        <f>ISNUMBER(SEARCH("PT",A1855))</f>
        <v>0</v>
      </c>
      <c r="E1855" t="b">
        <f>ISNUMBER(SEARCH("PTT", A1855))</f>
        <v>0</v>
      </c>
      <c r="F1855" t="b">
        <f>ISNUMBER(SEARCH("Shell", A1855))</f>
        <v>0</v>
      </c>
      <c r="G1855" t="b">
        <f>ISNUMBER(SEARCH("Esso", A1855))</f>
        <v>0</v>
      </c>
      <c r="H1855" t="b">
        <f>ISNUMBER(SEARCH("Caltex", A1855))</f>
        <v>0</v>
      </c>
    </row>
    <row r="1856" spans="1:8" x14ac:dyDescent="0.25">
      <c r="A1856" t="s">
        <v>3254</v>
      </c>
      <c r="B1856">
        <v>7.5409088999999998</v>
      </c>
      <c r="C1856">
        <v>99.598343400000005</v>
      </c>
      <c r="D1856" t="b">
        <f>ISNUMBER(SEARCH("PT",A1856))</f>
        <v>0</v>
      </c>
      <c r="E1856" t="b">
        <f>ISNUMBER(SEARCH("PTT", A1856))</f>
        <v>0</v>
      </c>
      <c r="F1856" t="b">
        <f>ISNUMBER(SEARCH("Shell", A1856))</f>
        <v>0</v>
      </c>
      <c r="G1856" t="b">
        <f>ISNUMBER(SEARCH("Esso", A1856))</f>
        <v>0</v>
      </c>
      <c r="H1856" t="b">
        <f>ISNUMBER(SEARCH("Caltex", A1856))</f>
        <v>0</v>
      </c>
    </row>
    <row r="1857" spans="1:8" x14ac:dyDescent="0.25">
      <c r="A1857" t="s">
        <v>3188</v>
      </c>
      <c r="B1857">
        <v>8.3387100000000007</v>
      </c>
      <c r="C1857">
        <v>98.430130000000005</v>
      </c>
      <c r="D1857" t="b">
        <f>ISNUMBER(SEARCH("PT",A1857))</f>
        <v>0</v>
      </c>
      <c r="E1857" t="b">
        <f>ISNUMBER(SEARCH("PTT", A1857))</f>
        <v>0</v>
      </c>
      <c r="F1857" t="b">
        <f>ISNUMBER(SEARCH("Shell", A1857))</f>
        <v>0</v>
      </c>
      <c r="G1857" t="b">
        <f>ISNUMBER(SEARCH("Esso", A1857))</f>
        <v>0</v>
      </c>
      <c r="H1857" t="b">
        <f>ISNUMBER(SEARCH("Caltex", A1857))</f>
        <v>0</v>
      </c>
    </row>
    <row r="1858" spans="1:8" x14ac:dyDescent="0.25">
      <c r="A1858" t="s">
        <v>3188</v>
      </c>
      <c r="B1858">
        <v>8.0829799999999992</v>
      </c>
      <c r="C1858">
        <v>98.342590000000001</v>
      </c>
      <c r="D1858" t="b">
        <f>ISNUMBER(SEARCH("PT",A1858))</f>
        <v>0</v>
      </c>
      <c r="E1858" t="b">
        <f>ISNUMBER(SEARCH("PTT", A1858))</f>
        <v>0</v>
      </c>
      <c r="F1858" t="b">
        <f>ISNUMBER(SEARCH("Shell", A1858))</f>
        <v>0</v>
      </c>
      <c r="G1858" t="b">
        <f>ISNUMBER(SEARCH("Esso", A1858))</f>
        <v>0</v>
      </c>
      <c r="H1858" t="b">
        <f>ISNUMBER(SEARCH("Caltex", A1858))</f>
        <v>0</v>
      </c>
    </row>
    <row r="1859" spans="1:8" x14ac:dyDescent="0.25">
      <c r="A1859" t="s">
        <v>3188</v>
      </c>
      <c r="B1859">
        <v>8.3387100000000007</v>
      </c>
      <c r="C1859">
        <v>98.430130000000005</v>
      </c>
      <c r="D1859" t="b">
        <f>ISNUMBER(SEARCH("PT",A1859))</f>
        <v>0</v>
      </c>
      <c r="E1859" t="b">
        <f>ISNUMBER(SEARCH("PTT", A1859))</f>
        <v>0</v>
      </c>
      <c r="F1859" t="b">
        <f>ISNUMBER(SEARCH("Shell", A1859))</f>
        <v>0</v>
      </c>
      <c r="G1859" t="b">
        <f>ISNUMBER(SEARCH("Esso", A1859))</f>
        <v>0</v>
      </c>
      <c r="H1859" t="b">
        <f>ISNUMBER(SEARCH("Caltex", A1859))</f>
        <v>0</v>
      </c>
    </row>
    <row r="1860" spans="1:8" x14ac:dyDescent="0.25">
      <c r="A1860" t="s">
        <v>3188</v>
      </c>
      <c r="B1860">
        <v>8.0829799999999992</v>
      </c>
      <c r="C1860">
        <v>98.342590000000001</v>
      </c>
      <c r="D1860" t="b">
        <f>ISNUMBER(SEARCH("PT",A1860))</f>
        <v>0</v>
      </c>
      <c r="E1860" t="b">
        <f>ISNUMBER(SEARCH("PTT", A1860))</f>
        <v>0</v>
      </c>
      <c r="F1860" t="b">
        <f>ISNUMBER(SEARCH("Shell", A1860))</f>
        <v>0</v>
      </c>
      <c r="G1860" t="b">
        <f>ISNUMBER(SEARCH("Esso", A1860))</f>
        <v>0</v>
      </c>
      <c r="H1860" t="b">
        <f>ISNUMBER(SEARCH("Caltex", A1860))</f>
        <v>0</v>
      </c>
    </row>
    <row r="1861" spans="1:8" x14ac:dyDescent="0.25">
      <c r="A1861" t="s">
        <v>3188</v>
      </c>
      <c r="B1861">
        <v>8.3676100000000009</v>
      </c>
      <c r="C1861">
        <v>98.748170000000002</v>
      </c>
      <c r="D1861" t="b">
        <f>ISNUMBER(SEARCH("PT",A1861))</f>
        <v>0</v>
      </c>
      <c r="E1861" t="b">
        <f>ISNUMBER(SEARCH("PTT", A1861))</f>
        <v>0</v>
      </c>
      <c r="F1861" t="b">
        <f>ISNUMBER(SEARCH("Shell", A1861))</f>
        <v>0</v>
      </c>
      <c r="G1861" t="b">
        <f>ISNUMBER(SEARCH("Esso", A1861))</f>
        <v>0</v>
      </c>
      <c r="H1861" t="b">
        <f>ISNUMBER(SEARCH("Caltex", A1861))</f>
        <v>0</v>
      </c>
    </row>
    <row r="1862" spans="1:8" x14ac:dyDescent="0.25">
      <c r="A1862" t="s">
        <v>3231</v>
      </c>
      <c r="B1862">
        <v>8.1052700000000009</v>
      </c>
      <c r="C1862">
        <v>98.958799999999997</v>
      </c>
      <c r="D1862" t="b">
        <f>ISNUMBER(SEARCH("PT",A1862))</f>
        <v>0</v>
      </c>
      <c r="E1862" t="b">
        <f>ISNUMBER(SEARCH("PTT", A1862))</f>
        <v>0</v>
      </c>
      <c r="F1862" t="b">
        <f>ISNUMBER(SEARCH("Shell", A1862))</f>
        <v>0</v>
      </c>
      <c r="G1862" t="b">
        <f>ISNUMBER(SEARCH("Esso", A1862))</f>
        <v>0</v>
      </c>
      <c r="H1862" t="b">
        <f>ISNUMBER(SEARCH("Caltex", A1862))</f>
        <v>0</v>
      </c>
    </row>
    <row r="1863" spans="1:8" x14ac:dyDescent="0.25">
      <c r="A1863" t="s">
        <v>3188</v>
      </c>
      <c r="B1863">
        <v>7.7658589999999998</v>
      </c>
      <c r="C1863">
        <v>99.224401999999998</v>
      </c>
      <c r="D1863" t="b">
        <f>ISNUMBER(SEARCH("PT",A1863))</f>
        <v>0</v>
      </c>
      <c r="E1863" t="b">
        <f>ISNUMBER(SEARCH("PTT", A1863))</f>
        <v>0</v>
      </c>
      <c r="F1863" t="b">
        <f>ISNUMBER(SEARCH("Shell", A1863))</f>
        <v>0</v>
      </c>
      <c r="G1863" t="b">
        <f>ISNUMBER(SEARCH("Esso", A1863))</f>
        <v>0</v>
      </c>
      <c r="H1863" t="b">
        <f>ISNUMBER(SEARCH("Caltex", A1863))</f>
        <v>0</v>
      </c>
    </row>
    <row r="1864" spans="1:8" x14ac:dyDescent="0.25">
      <c r="A1864" t="s">
        <v>3188</v>
      </c>
      <c r="B1864">
        <v>7.5779500000000004</v>
      </c>
      <c r="C1864">
        <v>99.340649999999997</v>
      </c>
      <c r="D1864" t="b">
        <f>ISNUMBER(SEARCH("PT",A1864))</f>
        <v>0</v>
      </c>
      <c r="E1864" t="b">
        <f>ISNUMBER(SEARCH("PTT", A1864))</f>
        <v>0</v>
      </c>
      <c r="F1864" t="b">
        <f>ISNUMBER(SEARCH("Shell", A1864))</f>
        <v>0</v>
      </c>
      <c r="G1864" t="b">
        <f>ISNUMBER(SEARCH("Esso", A1864))</f>
        <v>0</v>
      </c>
      <c r="H1864" t="b">
        <f>ISNUMBER(SEARCH("Caltex", A1864))</f>
        <v>0</v>
      </c>
    </row>
    <row r="1865" spans="1:8" x14ac:dyDescent="0.25">
      <c r="A1865" t="s">
        <v>3188</v>
      </c>
      <c r="B1865">
        <v>7.5577310000000004</v>
      </c>
      <c r="C1865">
        <v>99.445330999999996</v>
      </c>
      <c r="D1865" t="b">
        <f>ISNUMBER(SEARCH("PT",A1865))</f>
        <v>0</v>
      </c>
      <c r="E1865" t="b">
        <f>ISNUMBER(SEARCH("PTT", A1865))</f>
        <v>0</v>
      </c>
      <c r="F1865" t="b">
        <f>ISNUMBER(SEARCH("Shell", A1865))</f>
        <v>0</v>
      </c>
      <c r="G1865" t="b">
        <f>ISNUMBER(SEARCH("Esso", A1865))</f>
        <v>0</v>
      </c>
      <c r="H1865" t="b">
        <f>ISNUMBER(SEARCH("Caltex", A1865))</f>
        <v>0</v>
      </c>
    </row>
    <row r="1866" spans="1:8" x14ac:dyDescent="0.25">
      <c r="A1866" t="s">
        <v>3188</v>
      </c>
      <c r="B1866">
        <v>7.5485699999999998</v>
      </c>
      <c r="C1866">
        <v>99.605630000000005</v>
      </c>
      <c r="D1866" t="b">
        <f>ISNUMBER(SEARCH("PT",A1866))</f>
        <v>0</v>
      </c>
      <c r="E1866" t="b">
        <f>ISNUMBER(SEARCH("PTT", A1866))</f>
        <v>0</v>
      </c>
      <c r="F1866" t="b">
        <f>ISNUMBER(SEARCH("Shell", A1866))</f>
        <v>0</v>
      </c>
      <c r="G1866" t="b">
        <f>ISNUMBER(SEARCH("Esso", A1866))</f>
        <v>0</v>
      </c>
      <c r="H1866" t="b">
        <f>ISNUMBER(SEARCH("Caltex", A1866))</f>
        <v>0</v>
      </c>
    </row>
    <row r="1867" spans="1:8" x14ac:dyDescent="0.25">
      <c r="A1867" t="s">
        <v>3188</v>
      </c>
      <c r="B1867">
        <v>6.8714152999999998</v>
      </c>
      <c r="C1867">
        <v>101.2846813</v>
      </c>
      <c r="D1867" t="b">
        <f>ISNUMBER(SEARCH("PT",A1867))</f>
        <v>0</v>
      </c>
      <c r="E1867" t="b">
        <f>ISNUMBER(SEARCH("PTT", A1867))</f>
        <v>0</v>
      </c>
      <c r="F1867" t="b">
        <f>ISNUMBER(SEARCH("Shell", A1867))</f>
        <v>0</v>
      </c>
      <c r="G1867" t="b">
        <f>ISNUMBER(SEARCH("Esso", A1867))</f>
        <v>0</v>
      </c>
      <c r="H1867" t="b">
        <f>ISNUMBER(SEARCH("Caltex", A1867))</f>
        <v>0</v>
      </c>
    </row>
    <row r="1868" spans="1:8" x14ac:dyDescent="0.25">
      <c r="A1868" t="s">
        <v>3188</v>
      </c>
      <c r="B1868">
        <v>6.8518800000000004</v>
      </c>
      <c r="C1868">
        <v>101.25217000000001</v>
      </c>
      <c r="D1868" t="b">
        <f>ISNUMBER(SEARCH("PT",A1868))</f>
        <v>0</v>
      </c>
      <c r="E1868" t="b">
        <f>ISNUMBER(SEARCH("PTT", A1868))</f>
        <v>0</v>
      </c>
      <c r="F1868" t="b">
        <f>ISNUMBER(SEARCH("Shell", A1868))</f>
        <v>0</v>
      </c>
      <c r="G1868" t="b">
        <f>ISNUMBER(SEARCH("Esso", A1868))</f>
        <v>0</v>
      </c>
      <c r="H1868" t="b">
        <f>ISNUMBER(SEARCH("Caltex", A1868))</f>
        <v>0</v>
      </c>
    </row>
    <row r="1869" spans="1:8" x14ac:dyDescent="0.25">
      <c r="A1869" t="s">
        <v>3188</v>
      </c>
      <c r="B1869">
        <v>9.4890399999999993</v>
      </c>
      <c r="C1869">
        <v>99.950950000000006</v>
      </c>
      <c r="D1869" t="b">
        <f>ISNUMBER(SEARCH("PT",A1869))</f>
        <v>0</v>
      </c>
      <c r="E1869" t="b">
        <f>ISNUMBER(SEARCH("PTT", A1869))</f>
        <v>0</v>
      </c>
      <c r="F1869" t="b">
        <f>ISNUMBER(SEARCH("Shell", A1869))</f>
        <v>0</v>
      </c>
      <c r="G1869" t="b">
        <f>ISNUMBER(SEARCH("Esso", A1869))</f>
        <v>0</v>
      </c>
      <c r="H1869" t="b">
        <f>ISNUMBER(SEARCH("Caltex", A1869))</f>
        <v>0</v>
      </c>
    </row>
    <row r="1870" spans="1:8" x14ac:dyDescent="0.25">
      <c r="A1870" t="s">
        <v>3188</v>
      </c>
      <c r="B1870">
        <v>9.1471499999999999</v>
      </c>
      <c r="C1870">
        <v>99.408199999999994</v>
      </c>
      <c r="D1870" t="b">
        <f>ISNUMBER(SEARCH("PT",A1870))</f>
        <v>0</v>
      </c>
      <c r="E1870" t="b">
        <f>ISNUMBER(SEARCH("PTT", A1870))</f>
        <v>0</v>
      </c>
      <c r="F1870" t="b">
        <f>ISNUMBER(SEARCH("Shell", A1870))</f>
        <v>0</v>
      </c>
      <c r="G1870" t="b">
        <f>ISNUMBER(SEARCH("Esso", A1870))</f>
        <v>0</v>
      </c>
      <c r="H1870" t="b">
        <f>ISNUMBER(SEARCH("Caltex", A1870))</f>
        <v>0</v>
      </c>
    </row>
    <row r="1871" spans="1:8" x14ac:dyDescent="0.25">
      <c r="A1871" t="s">
        <v>3188</v>
      </c>
      <c r="B1871">
        <v>9.1522299999999994</v>
      </c>
      <c r="C1871">
        <v>99.365549999999999</v>
      </c>
      <c r="D1871" t="b">
        <f>ISNUMBER(SEARCH("PT",A1871))</f>
        <v>0</v>
      </c>
      <c r="E1871" t="b">
        <f>ISNUMBER(SEARCH("PTT", A1871))</f>
        <v>0</v>
      </c>
      <c r="F1871" t="b">
        <f>ISNUMBER(SEARCH("Shell", A1871))</f>
        <v>0</v>
      </c>
      <c r="G1871" t="b">
        <f>ISNUMBER(SEARCH("Esso", A1871))</f>
        <v>0</v>
      </c>
      <c r="H1871" t="b">
        <f>ISNUMBER(SEARCH("Caltex", A1871))</f>
        <v>0</v>
      </c>
    </row>
    <row r="1872" spans="1:8" x14ac:dyDescent="0.25">
      <c r="A1872" t="s">
        <v>3188</v>
      </c>
      <c r="B1872">
        <v>9.1566399999999994</v>
      </c>
      <c r="C1872">
        <v>99.333950000000002</v>
      </c>
      <c r="D1872" t="b">
        <f>ISNUMBER(SEARCH("PT",A1872))</f>
        <v>0</v>
      </c>
      <c r="E1872" t="b">
        <f>ISNUMBER(SEARCH("PTT", A1872))</f>
        <v>0</v>
      </c>
      <c r="F1872" t="b">
        <f>ISNUMBER(SEARCH("Shell", A1872))</f>
        <v>0</v>
      </c>
      <c r="G1872" t="b">
        <f>ISNUMBER(SEARCH("Esso", A1872))</f>
        <v>0</v>
      </c>
      <c r="H1872" t="b">
        <f>ISNUMBER(SEARCH("Caltex", A1872))</f>
        <v>0</v>
      </c>
    </row>
    <row r="1873" spans="1:8" x14ac:dyDescent="0.25">
      <c r="A1873" t="s">
        <v>3188</v>
      </c>
      <c r="B1873">
        <v>9.1427300000000002</v>
      </c>
      <c r="C1873">
        <v>99.327020000000005</v>
      </c>
      <c r="D1873" t="b">
        <f>ISNUMBER(SEARCH("PT",A1873))</f>
        <v>0</v>
      </c>
      <c r="E1873" t="b">
        <f>ISNUMBER(SEARCH("PTT", A1873))</f>
        <v>0</v>
      </c>
      <c r="F1873" t="b">
        <f>ISNUMBER(SEARCH("Shell", A1873))</f>
        <v>0</v>
      </c>
      <c r="G1873" t="b">
        <f>ISNUMBER(SEARCH("Esso", A1873))</f>
        <v>0</v>
      </c>
      <c r="H1873" t="b">
        <f>ISNUMBER(SEARCH("Caltex", A1873))</f>
        <v>0</v>
      </c>
    </row>
    <row r="1874" spans="1:8" x14ac:dyDescent="0.25">
      <c r="A1874" t="s">
        <v>3188</v>
      </c>
      <c r="B1874">
        <v>9.57254</v>
      </c>
      <c r="C1874">
        <v>99.130170000000007</v>
      </c>
      <c r="D1874" t="b">
        <f>ISNUMBER(SEARCH("PT",A1874))</f>
        <v>0</v>
      </c>
      <c r="E1874" t="b">
        <f>ISNUMBER(SEARCH("PTT", A1874))</f>
        <v>0</v>
      </c>
      <c r="F1874" t="b">
        <f>ISNUMBER(SEARCH("Shell", A1874))</f>
        <v>0</v>
      </c>
      <c r="G1874" t="b">
        <f>ISNUMBER(SEARCH("Esso", A1874))</f>
        <v>0</v>
      </c>
      <c r="H1874" t="b">
        <f>ISNUMBER(SEARCH("Caltex", A1874))</f>
        <v>0</v>
      </c>
    </row>
    <row r="1875" spans="1:8" x14ac:dyDescent="0.25">
      <c r="A1875" t="s">
        <v>3231</v>
      </c>
      <c r="B1875">
        <v>13.5778722</v>
      </c>
      <c r="C1875">
        <v>100.30482600000001</v>
      </c>
      <c r="D1875" t="b">
        <f>ISNUMBER(SEARCH("PT",A1875))</f>
        <v>0</v>
      </c>
      <c r="E1875" t="b">
        <f>ISNUMBER(SEARCH("PTT", A1875))</f>
        <v>0</v>
      </c>
      <c r="F1875" t="b">
        <f>ISNUMBER(SEARCH("Shell", A1875))</f>
        <v>0</v>
      </c>
      <c r="G1875" t="b">
        <f>ISNUMBER(SEARCH("Esso", A1875))</f>
        <v>0</v>
      </c>
      <c r="H1875" t="b">
        <f>ISNUMBER(SEARCH("Caltex", A1875))</f>
        <v>0</v>
      </c>
    </row>
    <row r="1876" spans="1:8" x14ac:dyDescent="0.25">
      <c r="A1876" t="s">
        <v>3188</v>
      </c>
      <c r="B1876">
        <v>13.6249798</v>
      </c>
      <c r="C1876">
        <v>100.5082294</v>
      </c>
      <c r="D1876" t="b">
        <f>ISNUMBER(SEARCH("PT",A1876))</f>
        <v>0</v>
      </c>
      <c r="E1876" t="b">
        <f>ISNUMBER(SEARCH("PTT", A1876))</f>
        <v>0</v>
      </c>
      <c r="F1876" t="b">
        <f>ISNUMBER(SEARCH("Shell", A1876))</f>
        <v>0</v>
      </c>
      <c r="G1876" t="b">
        <f>ISNUMBER(SEARCH("Esso", A1876))</f>
        <v>0</v>
      </c>
      <c r="H1876" t="b">
        <f>ISNUMBER(SEARCH("Caltex", A1876))</f>
        <v>0</v>
      </c>
    </row>
    <row r="1877" spans="1:8" x14ac:dyDescent="0.25">
      <c r="A1877" t="s">
        <v>3188</v>
      </c>
      <c r="B1877">
        <v>13.57648</v>
      </c>
      <c r="C1877">
        <v>100.88882</v>
      </c>
      <c r="D1877" t="b">
        <f>ISNUMBER(SEARCH("PT",A1877))</f>
        <v>0</v>
      </c>
      <c r="E1877" t="b">
        <f>ISNUMBER(SEARCH("PTT", A1877))</f>
        <v>0</v>
      </c>
      <c r="F1877" t="b">
        <f>ISNUMBER(SEARCH("Shell", A1877))</f>
        <v>0</v>
      </c>
      <c r="G1877" t="b">
        <f>ISNUMBER(SEARCH("Esso", A1877))</f>
        <v>0</v>
      </c>
      <c r="H1877" t="b">
        <f>ISNUMBER(SEARCH("Caltex", A1877))</f>
        <v>0</v>
      </c>
    </row>
    <row r="1878" spans="1:8" x14ac:dyDescent="0.25">
      <c r="A1878" t="s">
        <v>3188</v>
      </c>
      <c r="B1878">
        <v>12.719150000000001</v>
      </c>
      <c r="C1878">
        <v>101.22336</v>
      </c>
      <c r="D1878" t="b">
        <f>ISNUMBER(SEARCH("PT",A1878))</f>
        <v>0</v>
      </c>
      <c r="E1878" t="b">
        <f>ISNUMBER(SEARCH("PTT", A1878))</f>
        <v>0</v>
      </c>
      <c r="F1878" t="b">
        <f>ISNUMBER(SEARCH("Shell", A1878))</f>
        <v>0</v>
      </c>
      <c r="G1878" t="b">
        <f>ISNUMBER(SEARCH("Esso", A1878))</f>
        <v>0</v>
      </c>
      <c r="H1878" t="b">
        <f>ISNUMBER(SEARCH("Caltex", A1878))</f>
        <v>0</v>
      </c>
    </row>
    <row r="1879" spans="1:8" x14ac:dyDescent="0.25">
      <c r="A1879" t="s">
        <v>3188</v>
      </c>
      <c r="B1879">
        <v>12.6840016</v>
      </c>
      <c r="C1879">
        <v>101.28534380000001</v>
      </c>
      <c r="D1879" t="b">
        <f>ISNUMBER(SEARCH("PT",A1879))</f>
        <v>0</v>
      </c>
      <c r="E1879" t="b">
        <f>ISNUMBER(SEARCH("PTT", A1879))</f>
        <v>0</v>
      </c>
      <c r="F1879" t="b">
        <f>ISNUMBER(SEARCH("Shell", A1879))</f>
        <v>0</v>
      </c>
      <c r="G1879" t="b">
        <f>ISNUMBER(SEARCH("Esso", A1879))</f>
        <v>0</v>
      </c>
      <c r="H1879" t="b">
        <f>ISNUMBER(SEARCH("Caltex", A1879))</f>
        <v>0</v>
      </c>
    </row>
    <row r="1880" spans="1:8" x14ac:dyDescent="0.25">
      <c r="A1880" t="s">
        <v>3188</v>
      </c>
      <c r="B1880">
        <v>20.038584</v>
      </c>
      <c r="C1880">
        <v>99.317891000000003</v>
      </c>
      <c r="D1880" t="b">
        <f>ISNUMBER(SEARCH("PT",A1880))</f>
        <v>0</v>
      </c>
      <c r="E1880" t="b">
        <f>ISNUMBER(SEARCH("PTT", A1880))</f>
        <v>0</v>
      </c>
      <c r="F1880" t="b">
        <f>ISNUMBER(SEARCH("Shell", A1880))</f>
        <v>0</v>
      </c>
      <c r="G1880" t="b">
        <f>ISNUMBER(SEARCH("Esso", A1880))</f>
        <v>0</v>
      </c>
      <c r="H1880" t="b">
        <f>ISNUMBER(SEARCH("Caltex", A1880))</f>
        <v>0</v>
      </c>
    </row>
    <row r="1881" spans="1:8" x14ac:dyDescent="0.25">
      <c r="A1881" t="s">
        <v>3188</v>
      </c>
      <c r="B1881">
        <v>9.4890399999999993</v>
      </c>
      <c r="C1881">
        <v>99.950950000000006</v>
      </c>
      <c r="D1881" t="b">
        <f>ISNUMBER(SEARCH("PT",A1881))</f>
        <v>0</v>
      </c>
      <c r="E1881" t="b">
        <f>ISNUMBER(SEARCH("PTT", A1881))</f>
        <v>0</v>
      </c>
      <c r="F1881" t="b">
        <f>ISNUMBER(SEARCH("Shell", A1881))</f>
        <v>0</v>
      </c>
      <c r="G1881" t="b">
        <f>ISNUMBER(SEARCH("Esso", A1881))</f>
        <v>0</v>
      </c>
      <c r="H1881" t="b">
        <f>ISNUMBER(SEARCH("Caltex", A1881))</f>
        <v>0</v>
      </c>
    </row>
    <row r="1882" spans="1:8" x14ac:dyDescent="0.25">
      <c r="A1882" t="s">
        <v>3188</v>
      </c>
      <c r="B1882">
        <v>7.5485699999999998</v>
      </c>
      <c r="C1882">
        <v>99.605630000000005</v>
      </c>
      <c r="D1882" t="b">
        <f>ISNUMBER(SEARCH("PT",A1882))</f>
        <v>0</v>
      </c>
      <c r="E1882" t="b">
        <f>ISNUMBER(SEARCH("PTT", A1882))</f>
        <v>0</v>
      </c>
      <c r="F1882" t="b">
        <f>ISNUMBER(SEARCH("Shell", A1882))</f>
        <v>0</v>
      </c>
      <c r="G1882" t="b">
        <f>ISNUMBER(SEARCH("Esso", A1882))</f>
        <v>0</v>
      </c>
      <c r="H1882" t="b">
        <f>ISNUMBER(SEARCH("Caltex", A1882))</f>
        <v>0</v>
      </c>
    </row>
    <row r="1883" spans="1:8" x14ac:dyDescent="0.25">
      <c r="A1883" t="s">
        <v>3188</v>
      </c>
      <c r="B1883">
        <v>8.0829799999999992</v>
      </c>
      <c r="C1883">
        <v>98.342590000000001</v>
      </c>
      <c r="D1883" t="b">
        <f>ISNUMBER(SEARCH("PT",A1883))</f>
        <v>0</v>
      </c>
      <c r="E1883" t="b">
        <f>ISNUMBER(SEARCH("PTT", A1883))</f>
        <v>0</v>
      </c>
      <c r="F1883" t="b">
        <f>ISNUMBER(SEARCH("Shell", A1883))</f>
        <v>0</v>
      </c>
      <c r="G1883" t="b">
        <f>ISNUMBER(SEARCH("Esso", A1883))</f>
        <v>0</v>
      </c>
      <c r="H1883" t="b">
        <f>ISNUMBER(SEARCH("Caltex", A1883))</f>
        <v>0</v>
      </c>
    </row>
    <row r="1884" spans="1:8" x14ac:dyDescent="0.25">
      <c r="A1884" t="s">
        <v>3188</v>
      </c>
      <c r="B1884">
        <v>8.0829799999999992</v>
      </c>
      <c r="C1884">
        <v>98.342590000000001</v>
      </c>
      <c r="D1884" t="b">
        <f>ISNUMBER(SEARCH("PT",A1884))</f>
        <v>0</v>
      </c>
      <c r="E1884" t="b">
        <f>ISNUMBER(SEARCH("PTT", A1884))</f>
        <v>0</v>
      </c>
      <c r="F1884" t="b">
        <f>ISNUMBER(SEARCH("Shell", A1884))</f>
        <v>0</v>
      </c>
      <c r="G1884" t="b">
        <f>ISNUMBER(SEARCH("Esso", A1884))</f>
        <v>0</v>
      </c>
      <c r="H1884" t="b">
        <f>ISNUMBER(SEARCH("Caltex", A1884))</f>
        <v>0</v>
      </c>
    </row>
    <row r="1885" spans="1:8" x14ac:dyDescent="0.25">
      <c r="A1885" t="s">
        <v>3188</v>
      </c>
      <c r="B1885">
        <v>8.3387100000000007</v>
      </c>
      <c r="C1885">
        <v>98.430130000000005</v>
      </c>
      <c r="D1885" t="b">
        <f>ISNUMBER(SEARCH("PT",A1885))</f>
        <v>0</v>
      </c>
      <c r="E1885" t="b">
        <f>ISNUMBER(SEARCH("PTT", A1885))</f>
        <v>0</v>
      </c>
      <c r="F1885" t="b">
        <f>ISNUMBER(SEARCH("Shell", A1885))</f>
        <v>0</v>
      </c>
      <c r="G1885" t="b">
        <f>ISNUMBER(SEARCH("Esso", A1885))</f>
        <v>0</v>
      </c>
      <c r="H1885" t="b">
        <f>ISNUMBER(SEARCH("Caltex", A1885))</f>
        <v>0</v>
      </c>
    </row>
    <row r="1886" spans="1:8" x14ac:dyDescent="0.25">
      <c r="A1886" t="s">
        <v>3188</v>
      </c>
      <c r="B1886">
        <v>8.3676100000000009</v>
      </c>
      <c r="C1886">
        <v>98.748170000000002</v>
      </c>
      <c r="D1886" t="b">
        <f>ISNUMBER(SEARCH("PT",A1886))</f>
        <v>0</v>
      </c>
      <c r="E1886" t="b">
        <f>ISNUMBER(SEARCH("PTT", A1886))</f>
        <v>0</v>
      </c>
      <c r="F1886" t="b">
        <f>ISNUMBER(SEARCH("Shell", A1886))</f>
        <v>0</v>
      </c>
      <c r="G1886" t="b">
        <f>ISNUMBER(SEARCH("Esso", A1886))</f>
        <v>0</v>
      </c>
      <c r="H1886" t="b">
        <f>ISNUMBER(SEARCH("Caltex", A1886))</f>
        <v>0</v>
      </c>
    </row>
    <row r="1887" spans="1:8" x14ac:dyDescent="0.25">
      <c r="A1887" t="s">
        <v>3188</v>
      </c>
      <c r="B1887">
        <v>7.7658589999999998</v>
      </c>
      <c r="C1887">
        <v>99.224401999999998</v>
      </c>
      <c r="D1887" t="b">
        <f>ISNUMBER(SEARCH("PT",A1887))</f>
        <v>0</v>
      </c>
      <c r="E1887" t="b">
        <f>ISNUMBER(SEARCH("PTT", A1887))</f>
        <v>0</v>
      </c>
      <c r="F1887" t="b">
        <f>ISNUMBER(SEARCH("Shell", A1887))</f>
        <v>0</v>
      </c>
      <c r="G1887" t="b">
        <f>ISNUMBER(SEARCH("Esso", A1887))</f>
        <v>0</v>
      </c>
      <c r="H1887" t="b">
        <f>ISNUMBER(SEARCH("Caltex", A1887))</f>
        <v>0</v>
      </c>
    </row>
    <row r="1888" spans="1:8" x14ac:dyDescent="0.25">
      <c r="A1888" t="s">
        <v>3188</v>
      </c>
      <c r="B1888">
        <v>7.5779500000000004</v>
      </c>
      <c r="C1888">
        <v>99.340649999999997</v>
      </c>
      <c r="D1888" t="b">
        <f>ISNUMBER(SEARCH("PT",A1888))</f>
        <v>0</v>
      </c>
      <c r="E1888" t="b">
        <f>ISNUMBER(SEARCH("PTT", A1888))</f>
        <v>0</v>
      </c>
      <c r="F1888" t="b">
        <f>ISNUMBER(SEARCH("Shell", A1888))</f>
        <v>0</v>
      </c>
      <c r="G1888" t="b">
        <f>ISNUMBER(SEARCH("Esso", A1888))</f>
        <v>0</v>
      </c>
      <c r="H1888" t="b">
        <f>ISNUMBER(SEARCH("Caltex", A1888))</f>
        <v>0</v>
      </c>
    </row>
    <row r="1889" spans="1:8" x14ac:dyDescent="0.25">
      <c r="A1889" t="s">
        <v>3503</v>
      </c>
      <c r="B1889">
        <v>13.564067700000001</v>
      </c>
      <c r="C1889">
        <v>100.6836522</v>
      </c>
      <c r="D1889" t="b">
        <f>ISNUMBER(SEARCH("PT",A1889))</f>
        <v>0</v>
      </c>
      <c r="E1889" t="b">
        <f>ISNUMBER(SEARCH("PTT", A1889))</f>
        <v>0</v>
      </c>
      <c r="F1889" t="b">
        <f>ISNUMBER(SEARCH("Shell", A1889))</f>
        <v>0</v>
      </c>
      <c r="G1889" t="b">
        <f>ISNUMBER(SEARCH("Esso", A1889))</f>
        <v>0</v>
      </c>
      <c r="H1889" t="b">
        <f>ISNUMBER(SEARCH("Caltex", A1889))</f>
        <v>0</v>
      </c>
    </row>
    <row r="1890" spans="1:8" x14ac:dyDescent="0.25">
      <c r="A1890" t="s">
        <v>3165</v>
      </c>
      <c r="B1890">
        <v>9.9138350000000006</v>
      </c>
      <c r="C1890">
        <v>98.627088000000001</v>
      </c>
      <c r="D1890" t="b">
        <f>ISNUMBER(SEARCH("PT",A1890))</f>
        <v>0</v>
      </c>
      <c r="E1890" t="b">
        <f>ISNUMBER(SEARCH("PTT", A1890))</f>
        <v>0</v>
      </c>
      <c r="F1890" t="b">
        <f>ISNUMBER(SEARCH("Shell", A1890))</f>
        <v>0</v>
      </c>
      <c r="G1890" t="b">
        <f>ISNUMBER(SEARCH("Esso", A1890))</f>
        <v>0</v>
      </c>
      <c r="H1890" t="b">
        <f>ISNUMBER(SEARCH("Caltex", A1890))</f>
        <v>0</v>
      </c>
    </row>
    <row r="1891" spans="1:8" x14ac:dyDescent="0.25">
      <c r="A1891" t="s">
        <v>3202</v>
      </c>
      <c r="B1891">
        <v>8.1866839000000002</v>
      </c>
      <c r="C1891">
        <v>98.407137399999996</v>
      </c>
      <c r="D1891" t="b">
        <f>ISNUMBER(SEARCH("PT",A1891))</f>
        <v>0</v>
      </c>
      <c r="E1891" t="b">
        <f>ISNUMBER(SEARCH("PTT", A1891))</f>
        <v>0</v>
      </c>
      <c r="F1891" t="b">
        <f>ISNUMBER(SEARCH("Shell", A1891))</f>
        <v>0</v>
      </c>
      <c r="G1891" t="b">
        <f>ISNUMBER(SEARCH("Esso", A1891))</f>
        <v>0</v>
      </c>
      <c r="H1891" t="b">
        <f>ISNUMBER(SEARCH("Caltex", A1891))</f>
        <v>0</v>
      </c>
    </row>
    <row r="1892" spans="1:8" x14ac:dyDescent="0.25">
      <c r="A1892" t="s">
        <v>3202</v>
      </c>
      <c r="B1892">
        <v>8.1866839000000002</v>
      </c>
      <c r="C1892">
        <v>98.407137399999996</v>
      </c>
      <c r="D1892" t="b">
        <f>ISNUMBER(SEARCH("PT",A1892))</f>
        <v>0</v>
      </c>
      <c r="E1892" t="b">
        <f>ISNUMBER(SEARCH("PTT", A1892))</f>
        <v>0</v>
      </c>
      <c r="F1892" t="b">
        <f>ISNUMBER(SEARCH("Shell", A1892))</f>
        <v>0</v>
      </c>
      <c r="G1892" t="b">
        <f>ISNUMBER(SEARCH("Esso", A1892))</f>
        <v>0</v>
      </c>
      <c r="H1892" t="b">
        <f>ISNUMBER(SEARCH("Caltex", A1892))</f>
        <v>0</v>
      </c>
    </row>
    <row r="1893" spans="1:8" x14ac:dyDescent="0.25">
      <c r="A1893" t="s">
        <v>3690</v>
      </c>
      <c r="B1893">
        <v>13.6799161</v>
      </c>
      <c r="C1893">
        <v>102.493889</v>
      </c>
      <c r="D1893" t="b">
        <f>ISNUMBER(SEARCH("PT",A1893))</f>
        <v>0</v>
      </c>
      <c r="E1893" t="b">
        <f>ISNUMBER(SEARCH("PTT", A1893))</f>
        <v>0</v>
      </c>
      <c r="F1893" t="b">
        <f>ISNUMBER(SEARCH("Shell", A1893))</f>
        <v>0</v>
      </c>
      <c r="G1893" t="b">
        <f>ISNUMBER(SEARCH("Esso", A1893))</f>
        <v>0</v>
      </c>
      <c r="H1893" t="b">
        <f>ISNUMBER(SEARCH("Caltex", A1893))</f>
        <v>0</v>
      </c>
    </row>
    <row r="1894" spans="1:8" x14ac:dyDescent="0.25">
      <c r="A1894" t="s">
        <v>4070</v>
      </c>
      <c r="B1894">
        <v>16.022222599999999</v>
      </c>
      <c r="C1894">
        <v>98.860215100000005</v>
      </c>
      <c r="D1894" t="b">
        <f>ISNUMBER(SEARCH("PT",A1894))</f>
        <v>0</v>
      </c>
      <c r="E1894" t="b">
        <f>ISNUMBER(SEARCH("PTT", A1894))</f>
        <v>0</v>
      </c>
      <c r="F1894" t="b">
        <f>ISNUMBER(SEARCH("Shell", A1894))</f>
        <v>0</v>
      </c>
      <c r="G1894" t="b">
        <f>ISNUMBER(SEARCH("Esso", A1894))</f>
        <v>0</v>
      </c>
      <c r="H1894" t="b">
        <f>ISNUMBER(SEARCH("Caltex", A1894))</f>
        <v>0</v>
      </c>
    </row>
    <row r="1895" spans="1:8" x14ac:dyDescent="0.25">
      <c r="A1895" t="s">
        <v>3844</v>
      </c>
      <c r="B1895">
        <v>17.713656700000001</v>
      </c>
      <c r="C1895">
        <v>101.7159466</v>
      </c>
      <c r="D1895" t="b">
        <f>ISNUMBER(SEARCH("PT",A1895))</f>
        <v>0</v>
      </c>
      <c r="E1895" t="b">
        <f>ISNUMBER(SEARCH("PTT", A1895))</f>
        <v>0</v>
      </c>
      <c r="F1895" t="b">
        <f>ISNUMBER(SEARCH("Shell", A1895))</f>
        <v>0</v>
      </c>
      <c r="G1895" t="b">
        <f>ISNUMBER(SEARCH("Esso", A1895))</f>
        <v>0</v>
      </c>
      <c r="H1895" t="b">
        <f>ISNUMBER(SEARCH("Caltex", A1895))</f>
        <v>0</v>
      </c>
    </row>
    <row r="1896" spans="1:8" x14ac:dyDescent="0.25">
      <c r="A1896" t="s">
        <v>3816</v>
      </c>
      <c r="B1896">
        <v>17.838139000000002</v>
      </c>
      <c r="C1896">
        <v>102.5759813</v>
      </c>
      <c r="D1896" t="b">
        <f>ISNUMBER(SEARCH("PT",A1896))</f>
        <v>0</v>
      </c>
      <c r="E1896" t="b">
        <f>ISNUMBER(SEARCH("PTT", A1896))</f>
        <v>0</v>
      </c>
      <c r="F1896" t="b">
        <f>ISNUMBER(SEARCH("Shell", A1896))</f>
        <v>0</v>
      </c>
      <c r="G1896" t="b">
        <f>ISNUMBER(SEARCH("Esso", A1896))</f>
        <v>0</v>
      </c>
      <c r="H1896" t="b">
        <f>ISNUMBER(SEARCH("Caltex", A1896))</f>
        <v>0</v>
      </c>
    </row>
    <row r="1897" spans="1:8" x14ac:dyDescent="0.25">
      <c r="A1897" t="s">
        <v>3807</v>
      </c>
      <c r="B1897">
        <v>17.923820200000002</v>
      </c>
      <c r="C1897">
        <v>102.8165399</v>
      </c>
      <c r="D1897" t="b">
        <f>ISNUMBER(SEARCH("PT",A1897))</f>
        <v>0</v>
      </c>
      <c r="E1897" t="b">
        <f>ISNUMBER(SEARCH("PTT", A1897))</f>
        <v>0</v>
      </c>
      <c r="F1897" t="b">
        <f>ISNUMBER(SEARCH("Shell", A1897))</f>
        <v>0</v>
      </c>
      <c r="G1897" t="b">
        <f>ISNUMBER(SEARCH("Esso", A1897))</f>
        <v>0</v>
      </c>
      <c r="H1897" t="b">
        <f>ISNUMBER(SEARCH("Caltex", A1897))</f>
        <v>0</v>
      </c>
    </row>
    <row r="1898" spans="1:8" x14ac:dyDescent="0.25">
      <c r="A1898" t="s">
        <v>3650</v>
      </c>
      <c r="B1898">
        <v>12.130585999999999</v>
      </c>
      <c r="C1898">
        <v>102.3215842</v>
      </c>
      <c r="D1898" t="b">
        <f>ISNUMBER(SEARCH("PT",A1898))</f>
        <v>0</v>
      </c>
      <c r="E1898" t="b">
        <f>ISNUMBER(SEARCH("PTT", A1898))</f>
        <v>0</v>
      </c>
      <c r="F1898" t="b">
        <f>ISNUMBER(SEARCH("Shell", A1898))</f>
        <v>0</v>
      </c>
      <c r="G1898" t="b">
        <f>ISNUMBER(SEARCH("Esso", A1898))</f>
        <v>0</v>
      </c>
      <c r="H1898" t="b">
        <f>ISNUMBER(SEARCH("Caltex", A1898))</f>
        <v>0</v>
      </c>
    </row>
    <row r="1899" spans="1:8" x14ac:dyDescent="0.25">
      <c r="A1899" t="s">
        <v>3650</v>
      </c>
      <c r="B1899">
        <v>12.130585999999999</v>
      </c>
      <c r="C1899">
        <v>102.3215842</v>
      </c>
      <c r="D1899" t="b">
        <f>ISNUMBER(SEARCH("PT",A1899))</f>
        <v>0</v>
      </c>
      <c r="E1899" t="b">
        <f>ISNUMBER(SEARCH("PTT", A1899))</f>
        <v>0</v>
      </c>
      <c r="F1899" t="b">
        <f>ISNUMBER(SEARCH("Shell", A1899))</f>
        <v>0</v>
      </c>
      <c r="G1899" t="b">
        <f>ISNUMBER(SEARCH("Esso", A1899))</f>
        <v>0</v>
      </c>
      <c r="H1899" t="b">
        <f>ISNUMBER(SEARCH("Caltex", A1899))</f>
        <v>0</v>
      </c>
    </row>
    <row r="1900" spans="1:8" x14ac:dyDescent="0.25">
      <c r="A1900" t="s">
        <v>3958</v>
      </c>
      <c r="B1900">
        <v>20.372719100000001</v>
      </c>
      <c r="C1900">
        <v>100.06306530000001</v>
      </c>
      <c r="D1900" t="b">
        <f>ISNUMBER(SEARCH("PT",A1900))</f>
        <v>0</v>
      </c>
      <c r="E1900" t="b">
        <f>ISNUMBER(SEARCH("PTT", A1900))</f>
        <v>0</v>
      </c>
      <c r="F1900" t="b">
        <f>ISNUMBER(SEARCH("Shell", A1900))</f>
        <v>0</v>
      </c>
      <c r="G1900" t="b">
        <f>ISNUMBER(SEARCH("Esso", A1900))</f>
        <v>0</v>
      </c>
      <c r="H1900" t="b">
        <f>ISNUMBER(SEARCH("Caltex", A1900))</f>
        <v>0</v>
      </c>
    </row>
    <row r="1901" spans="1:8" x14ac:dyDescent="0.25">
      <c r="A1901" t="s">
        <v>3961</v>
      </c>
      <c r="B1901">
        <v>20.372688100000001</v>
      </c>
      <c r="C1901">
        <v>100.0630589</v>
      </c>
      <c r="D1901" t="b">
        <f>ISNUMBER(SEARCH("PT",A1901))</f>
        <v>0</v>
      </c>
      <c r="E1901" t="b">
        <f>ISNUMBER(SEARCH("PTT", A1901))</f>
        <v>0</v>
      </c>
      <c r="F1901" t="b">
        <f>ISNUMBER(SEARCH("Shell", A1901))</f>
        <v>0</v>
      </c>
      <c r="G1901" t="b">
        <f>ISNUMBER(SEARCH("Esso", A1901))</f>
        <v>0</v>
      </c>
      <c r="H1901" t="b">
        <f>ISNUMBER(SEARCH("Caltex", A1901))</f>
        <v>0</v>
      </c>
    </row>
    <row r="1902" spans="1:8" x14ac:dyDescent="0.25">
      <c r="A1902" t="s">
        <v>3517</v>
      </c>
      <c r="B1902">
        <v>13.5147172</v>
      </c>
      <c r="C1902">
        <v>100.9609166</v>
      </c>
      <c r="D1902" t="b">
        <f>ISNUMBER(SEARCH("PT",A1902))</f>
        <v>0</v>
      </c>
      <c r="E1902" t="b">
        <f>ISNUMBER(SEARCH("PTT", A1902))</f>
        <v>0</v>
      </c>
      <c r="F1902" t="b">
        <f>ISNUMBER(SEARCH("Shell", A1902))</f>
        <v>0</v>
      </c>
      <c r="G1902" t="b">
        <f>ISNUMBER(SEARCH("Esso", A1902))</f>
        <v>0</v>
      </c>
      <c r="H1902" t="b">
        <f>ISNUMBER(SEARCH("Caltex", A1902))</f>
        <v>0</v>
      </c>
    </row>
    <row r="1903" spans="1:8" x14ac:dyDescent="0.25">
      <c r="A1903" t="s">
        <v>3397</v>
      </c>
      <c r="B1903">
        <v>9.1619741000000001</v>
      </c>
      <c r="C1903">
        <v>99.485838700000002</v>
      </c>
      <c r="D1903" t="b">
        <f>ISNUMBER(SEARCH("PT",A1903))</f>
        <v>0</v>
      </c>
      <c r="E1903" t="b">
        <f>ISNUMBER(SEARCH("PTT", A1903))</f>
        <v>0</v>
      </c>
      <c r="F1903" t="b">
        <f>ISNUMBER(SEARCH("Shell", A1903))</f>
        <v>0</v>
      </c>
      <c r="G1903" t="b">
        <f>ISNUMBER(SEARCH("Esso", A1903))</f>
        <v>0</v>
      </c>
      <c r="H1903" t="b">
        <f>ISNUMBER(SEARCH("Caltex", A1903))</f>
        <v>0</v>
      </c>
    </row>
    <row r="1904" spans="1:8" x14ac:dyDescent="0.25">
      <c r="A1904" t="s">
        <v>3495</v>
      </c>
      <c r="B1904">
        <v>13.577499400000001</v>
      </c>
      <c r="C1904">
        <v>100.5926334</v>
      </c>
      <c r="D1904" t="b">
        <f>ISNUMBER(SEARCH("PT",A1904))</f>
        <v>0</v>
      </c>
      <c r="E1904" t="b">
        <f>ISNUMBER(SEARCH("PTT", A1904))</f>
        <v>0</v>
      </c>
      <c r="F1904" t="b">
        <f>ISNUMBER(SEARCH("Shell", A1904))</f>
        <v>0</v>
      </c>
      <c r="G1904" t="b">
        <f>ISNUMBER(SEARCH("Esso", A1904))</f>
        <v>0</v>
      </c>
      <c r="H1904" t="b">
        <f>ISNUMBER(SEARCH("Caltex", A1904))</f>
        <v>0</v>
      </c>
    </row>
    <row r="1905" spans="1:8" x14ac:dyDescent="0.25">
      <c r="A1905" t="s">
        <v>3738</v>
      </c>
      <c r="B1905">
        <v>16.023253700000001</v>
      </c>
      <c r="C1905">
        <v>105.2269266</v>
      </c>
      <c r="D1905" t="b">
        <f>ISNUMBER(SEARCH("PT",A1905))</f>
        <v>0</v>
      </c>
      <c r="E1905" t="b">
        <f>ISNUMBER(SEARCH("PTT", A1905))</f>
        <v>0</v>
      </c>
      <c r="F1905" t="b">
        <f>ISNUMBER(SEARCH("Shell", A1905))</f>
        <v>0</v>
      </c>
      <c r="G1905" t="b">
        <f>ISNUMBER(SEARCH("Esso", A1905))</f>
        <v>0</v>
      </c>
      <c r="H1905" t="b">
        <f>ISNUMBER(SEARCH("Caltex", A1905))</f>
        <v>0</v>
      </c>
    </row>
    <row r="1906" spans="1:8" x14ac:dyDescent="0.25">
      <c r="A1906" t="s">
        <v>3498</v>
      </c>
      <c r="B1906">
        <v>13.577165000000001</v>
      </c>
      <c r="C1906">
        <v>100.574212</v>
      </c>
      <c r="D1906" t="b">
        <f>ISNUMBER(SEARCH("PT",A1906))</f>
        <v>0</v>
      </c>
      <c r="E1906" t="b">
        <f>ISNUMBER(SEARCH("PTT", A1906))</f>
        <v>0</v>
      </c>
      <c r="F1906" t="b">
        <f>ISNUMBER(SEARCH("Shell", A1906))</f>
        <v>0</v>
      </c>
      <c r="G1906" t="b">
        <f>ISNUMBER(SEARCH("Esso", A1906))</f>
        <v>0</v>
      </c>
      <c r="H1906" t="b">
        <f>ISNUMBER(SEARCH("Caltex", A1906))</f>
        <v>0</v>
      </c>
    </row>
    <row r="1907" spans="1:8" x14ac:dyDescent="0.25">
      <c r="A1907" t="s">
        <v>4308</v>
      </c>
      <c r="B1907">
        <v>7.5775942000000001</v>
      </c>
      <c r="C1907">
        <v>99.034526200000002</v>
      </c>
      <c r="D1907" t="b">
        <f>ISNUMBER(SEARCH("PT",A1907))</f>
        <v>0</v>
      </c>
      <c r="E1907" t="b">
        <f>ISNUMBER(SEARCH("PTT", A1907))</f>
        <v>0</v>
      </c>
      <c r="F1907" t="b">
        <f>ISNUMBER(SEARCH("Shell", A1907))</f>
        <v>0</v>
      </c>
      <c r="G1907" t="b">
        <f>ISNUMBER(SEARCH("Esso", A1907))</f>
        <v>0</v>
      </c>
      <c r="H1907" t="b">
        <f>ISNUMBER(SEARCH("Caltex", A1907))</f>
        <v>0</v>
      </c>
    </row>
    <row r="1908" spans="1:8" x14ac:dyDescent="0.25">
      <c r="A1908" t="s">
        <v>3168</v>
      </c>
      <c r="B1908">
        <v>9.7270339999999997</v>
      </c>
      <c r="C1908">
        <v>98.594138000000001</v>
      </c>
      <c r="D1908" t="b">
        <f>ISNUMBER(SEARCH("PT",A1908))</f>
        <v>0</v>
      </c>
      <c r="E1908" t="b">
        <f>ISNUMBER(SEARCH("PTT", A1908))</f>
        <v>0</v>
      </c>
      <c r="F1908" t="b">
        <f>ISNUMBER(SEARCH("Shell", A1908))</f>
        <v>0</v>
      </c>
      <c r="G1908" t="b">
        <f>ISNUMBER(SEARCH("Esso", A1908))</f>
        <v>0</v>
      </c>
      <c r="H1908" t="b">
        <f>ISNUMBER(SEARCH("Caltex", A1908))</f>
        <v>0</v>
      </c>
    </row>
    <row r="1909" spans="1:8" x14ac:dyDescent="0.25">
      <c r="A1909" t="s">
        <v>3802</v>
      </c>
      <c r="B1909">
        <v>17.885000699999999</v>
      </c>
      <c r="C1909">
        <v>102.7601001</v>
      </c>
      <c r="D1909" t="b">
        <f>ISNUMBER(SEARCH("PT",A1909))</f>
        <v>0</v>
      </c>
      <c r="E1909" t="b">
        <f>ISNUMBER(SEARCH("PTT", A1909))</f>
        <v>0</v>
      </c>
      <c r="F1909" t="b">
        <f>ISNUMBER(SEARCH("Shell", A1909))</f>
        <v>0</v>
      </c>
      <c r="G1909" t="b">
        <f>ISNUMBER(SEARCH("Esso", A1909))</f>
        <v>0</v>
      </c>
      <c r="H1909" t="b">
        <f>ISNUMBER(SEARCH("Caltex", A1909))</f>
        <v>0</v>
      </c>
    </row>
    <row r="1910" spans="1:8" x14ac:dyDescent="0.25">
      <c r="A1910" t="s">
        <v>3353</v>
      </c>
      <c r="B1910">
        <v>7.2439476999999997</v>
      </c>
      <c r="C1910">
        <v>100.5424788</v>
      </c>
      <c r="D1910" t="b">
        <f>ISNUMBER(SEARCH("PT",A1910))</f>
        <v>0</v>
      </c>
      <c r="E1910" t="b">
        <f>ISNUMBER(SEARCH("PTT", A1910))</f>
        <v>0</v>
      </c>
      <c r="F1910" t="b">
        <f>ISNUMBER(SEARCH("Shell", A1910))</f>
        <v>0</v>
      </c>
      <c r="G1910" t="b">
        <f>ISNUMBER(SEARCH("Esso", A1910))</f>
        <v>0</v>
      </c>
      <c r="H1910" t="b">
        <f>ISNUMBER(SEARCH("Caltex", A1910))</f>
        <v>0</v>
      </c>
    </row>
    <row r="1911" spans="1:8" x14ac:dyDescent="0.25">
      <c r="A1911" t="s">
        <v>3657</v>
      </c>
      <c r="B1911">
        <v>12.468974899999999</v>
      </c>
      <c r="C1911">
        <v>102.1979079</v>
      </c>
      <c r="D1911" t="b">
        <f>ISNUMBER(SEARCH("PT",A1911))</f>
        <v>0</v>
      </c>
      <c r="E1911" t="b">
        <f>ISNUMBER(SEARCH("PTT", A1911))</f>
        <v>0</v>
      </c>
      <c r="F1911" t="b">
        <f>ISNUMBER(SEARCH("Shell", A1911))</f>
        <v>0</v>
      </c>
      <c r="G1911" t="b">
        <f>ISNUMBER(SEARCH("Esso", A1911))</f>
        <v>0</v>
      </c>
      <c r="H1911" t="b">
        <f>ISNUMBER(SEARCH("Caltex", A1911))</f>
        <v>0</v>
      </c>
    </row>
    <row r="1912" spans="1:8" x14ac:dyDescent="0.25">
      <c r="A1912" t="s">
        <v>3507</v>
      </c>
      <c r="B1912">
        <v>13.5071371</v>
      </c>
      <c r="C1912">
        <v>100.82616609999999</v>
      </c>
      <c r="D1912" t="b">
        <f>ISNUMBER(SEARCH("PT",A1912))</f>
        <v>0</v>
      </c>
      <c r="E1912" t="b">
        <f>ISNUMBER(SEARCH("PTT", A1912))</f>
        <v>0</v>
      </c>
      <c r="F1912" t="b">
        <f>ISNUMBER(SEARCH("Shell", A1912))</f>
        <v>0</v>
      </c>
      <c r="G1912" t="b">
        <f>ISNUMBER(SEARCH("Esso", A1912))</f>
        <v>0</v>
      </c>
      <c r="H1912" t="b">
        <f>ISNUMBER(SEARCH("Caltex", A1912))</f>
        <v>0</v>
      </c>
    </row>
    <row r="1913" spans="1:8" x14ac:dyDescent="0.25">
      <c r="A1913" t="s">
        <v>4017</v>
      </c>
      <c r="B1913">
        <v>18.046705800000002</v>
      </c>
      <c r="C1913">
        <v>97.932477700000007</v>
      </c>
      <c r="D1913" t="b">
        <f>ISNUMBER(SEARCH("PT",A1913))</f>
        <v>0</v>
      </c>
      <c r="E1913" t="b">
        <f>ISNUMBER(SEARCH("PTT", A1913))</f>
        <v>0</v>
      </c>
      <c r="F1913" t="b">
        <f>ISNUMBER(SEARCH("Shell", A1913))</f>
        <v>0</v>
      </c>
      <c r="G1913" t="b">
        <f>ISNUMBER(SEARCH("Esso", A1913))</f>
        <v>0</v>
      </c>
      <c r="H1913" t="b">
        <f>ISNUMBER(SEARCH("Caltex", A1913))</f>
        <v>0</v>
      </c>
    </row>
    <row r="1914" spans="1:8" x14ac:dyDescent="0.25">
      <c r="A1914" t="s">
        <v>3446</v>
      </c>
      <c r="B1914">
        <v>12.618331899999999</v>
      </c>
      <c r="C1914">
        <v>99.949986899999999</v>
      </c>
      <c r="D1914" t="b">
        <f>ISNUMBER(SEARCH("PT",A1914))</f>
        <v>0</v>
      </c>
      <c r="E1914" t="b">
        <f>ISNUMBER(SEARCH("PTT", A1914))</f>
        <v>0</v>
      </c>
      <c r="F1914" t="b">
        <f>ISNUMBER(SEARCH("Shell", A1914))</f>
        <v>0</v>
      </c>
      <c r="G1914" t="b">
        <f>ISNUMBER(SEARCH("Esso", A1914))</f>
        <v>0</v>
      </c>
      <c r="H1914" t="b">
        <f>ISNUMBER(SEARCH("Caltex", A1914))</f>
        <v>0</v>
      </c>
    </row>
    <row r="1915" spans="1:8" x14ac:dyDescent="0.25">
      <c r="A1915" t="s">
        <v>3311</v>
      </c>
      <c r="B1915">
        <v>7.2012692999999999</v>
      </c>
      <c r="C1915">
        <v>100.55258019999999</v>
      </c>
      <c r="D1915" t="b">
        <f>ISNUMBER(SEARCH("PT",A1915))</f>
        <v>0</v>
      </c>
      <c r="E1915" t="b">
        <f>ISNUMBER(SEARCH("PTT", A1915))</f>
        <v>0</v>
      </c>
      <c r="F1915" t="b">
        <f>ISNUMBER(SEARCH("Shell", A1915))</f>
        <v>0</v>
      </c>
      <c r="G1915" t="b">
        <f>ISNUMBER(SEARCH("Esso", A1915))</f>
        <v>0</v>
      </c>
      <c r="H1915" t="b">
        <f>ISNUMBER(SEARCH("Caltex", A1915))</f>
        <v>0</v>
      </c>
    </row>
    <row r="1916" spans="1:8" x14ac:dyDescent="0.25">
      <c r="A1916" t="s">
        <v>3311</v>
      </c>
      <c r="B1916">
        <v>7.2012692999999999</v>
      </c>
      <c r="C1916">
        <v>100.55258019999999</v>
      </c>
      <c r="D1916" t="b">
        <f>ISNUMBER(SEARCH("PT",A1916))</f>
        <v>0</v>
      </c>
      <c r="E1916" t="b">
        <f>ISNUMBER(SEARCH("PTT", A1916))</f>
        <v>0</v>
      </c>
      <c r="F1916" t="b">
        <f>ISNUMBER(SEARCH("Shell", A1916))</f>
        <v>0</v>
      </c>
      <c r="G1916" t="b">
        <f>ISNUMBER(SEARCH("Esso", A1916))</f>
        <v>0</v>
      </c>
      <c r="H1916" t="b">
        <f>ISNUMBER(SEARCH("Caltex", A1916))</f>
        <v>0</v>
      </c>
    </row>
    <row r="1917" spans="1:8" x14ac:dyDescent="0.25">
      <c r="A1917" t="s">
        <v>3776</v>
      </c>
      <c r="B1917">
        <v>17.5931663</v>
      </c>
      <c r="C1917">
        <v>104.56273400000001</v>
      </c>
      <c r="D1917" t="b">
        <f>ISNUMBER(SEARCH("PT",A1917))</f>
        <v>0</v>
      </c>
      <c r="E1917" t="b">
        <f>ISNUMBER(SEARCH("PTT", A1917))</f>
        <v>0</v>
      </c>
      <c r="F1917" t="b">
        <f>ISNUMBER(SEARCH("Shell", A1917))</f>
        <v>0</v>
      </c>
      <c r="G1917" t="b">
        <f>ISNUMBER(SEARCH("Esso", A1917))</f>
        <v>0</v>
      </c>
      <c r="H1917" t="b">
        <f>ISNUMBER(SEARCH("Caltex", A1917))</f>
        <v>0</v>
      </c>
    </row>
    <row r="1918" spans="1:8" x14ac:dyDescent="0.25">
      <c r="A1918" t="s">
        <v>3902</v>
      </c>
      <c r="B1918">
        <v>19.3312095</v>
      </c>
      <c r="C1918">
        <v>100.7128532</v>
      </c>
      <c r="D1918" t="b">
        <f>ISNUMBER(SEARCH("PT",A1918))</f>
        <v>0</v>
      </c>
      <c r="E1918" t="b">
        <f>ISNUMBER(SEARCH("PTT", A1918))</f>
        <v>0</v>
      </c>
      <c r="F1918" t="b">
        <f>ISNUMBER(SEARCH("Shell", A1918))</f>
        <v>0</v>
      </c>
      <c r="G1918" t="b">
        <f>ISNUMBER(SEARCH("Esso", A1918))</f>
        <v>0</v>
      </c>
      <c r="H1918" t="b">
        <f>ISNUMBER(SEARCH("Caltex", A1918))</f>
        <v>0</v>
      </c>
    </row>
    <row r="1919" spans="1:8" x14ac:dyDescent="0.25">
      <c r="A1919" t="s">
        <v>3151</v>
      </c>
      <c r="B1919">
        <v>10.1846683</v>
      </c>
      <c r="C1919">
        <v>98.7190528</v>
      </c>
      <c r="D1919" t="b">
        <f>ISNUMBER(SEARCH("PT",A1919))</f>
        <v>0</v>
      </c>
      <c r="E1919" t="b">
        <f>ISNUMBER(SEARCH("PTT", A1919))</f>
        <v>0</v>
      </c>
      <c r="F1919" t="b">
        <f>ISNUMBER(SEARCH("Shell", A1919))</f>
        <v>0</v>
      </c>
      <c r="G1919" t="b">
        <f>ISNUMBER(SEARCH("Esso", A1919))</f>
        <v>0</v>
      </c>
      <c r="H1919" t="b">
        <f>ISNUMBER(SEARCH("Caltex", A1919))</f>
        <v>0</v>
      </c>
    </row>
    <row r="1920" spans="1:8" x14ac:dyDescent="0.25">
      <c r="A1920" t="s">
        <v>4138</v>
      </c>
      <c r="B1920">
        <v>9.7103248999999998</v>
      </c>
      <c r="C1920">
        <v>99.990946899999997</v>
      </c>
      <c r="D1920" t="b">
        <f>ISNUMBER(SEARCH("PT",A1920))</f>
        <v>0</v>
      </c>
      <c r="E1920" t="b">
        <f>ISNUMBER(SEARCH("PTT", A1920))</f>
        <v>0</v>
      </c>
      <c r="F1920" t="b">
        <f>ISNUMBER(SEARCH("Shell", A1920))</f>
        <v>0</v>
      </c>
      <c r="G1920" t="b">
        <f>ISNUMBER(SEARCH("Esso", A1920))</f>
        <v>0</v>
      </c>
      <c r="H1920" t="b">
        <f>ISNUMBER(SEARCH("Caltex", A1920))</f>
        <v>0</v>
      </c>
    </row>
    <row r="1921" spans="1:8" x14ac:dyDescent="0.25">
      <c r="A1921" t="s">
        <v>3684</v>
      </c>
      <c r="B1921">
        <v>13.4970666</v>
      </c>
      <c r="C1921">
        <v>102.18473729999999</v>
      </c>
      <c r="D1921" t="b">
        <f>ISNUMBER(SEARCH("PT",A1921))</f>
        <v>0</v>
      </c>
      <c r="E1921" t="b">
        <f>ISNUMBER(SEARCH("PTT", A1921))</f>
        <v>0</v>
      </c>
      <c r="F1921" t="b">
        <f>ISNUMBER(SEARCH("Shell", A1921))</f>
        <v>0</v>
      </c>
      <c r="G1921" t="b">
        <f>ISNUMBER(SEARCH("Esso", A1921))</f>
        <v>0</v>
      </c>
      <c r="H1921" t="b">
        <f>ISNUMBER(SEARCH("Caltex", A1921))</f>
        <v>0</v>
      </c>
    </row>
    <row r="1922" spans="1:8" x14ac:dyDescent="0.25">
      <c r="A1922" t="s">
        <v>3792</v>
      </c>
      <c r="B1922">
        <v>17.920053100000001</v>
      </c>
      <c r="C1922">
        <v>103.12868949999999</v>
      </c>
      <c r="D1922" t="b">
        <f>ISNUMBER(SEARCH("PT",A1922))</f>
        <v>0</v>
      </c>
      <c r="E1922" t="b">
        <f>ISNUMBER(SEARCH("PTT", A1922))</f>
        <v>0</v>
      </c>
      <c r="F1922" t="b">
        <f>ISNUMBER(SEARCH("Shell", A1922))</f>
        <v>0</v>
      </c>
      <c r="G1922" t="b">
        <f>ISNUMBER(SEARCH("Esso", A1922))</f>
        <v>0</v>
      </c>
      <c r="H1922" t="b">
        <f>ISNUMBER(SEARCH("Caltex", A1922))</f>
        <v>0</v>
      </c>
    </row>
    <row r="1923" spans="1:8" x14ac:dyDescent="0.25">
      <c r="A1923" t="s">
        <v>3340</v>
      </c>
      <c r="B1923">
        <v>7.7712005</v>
      </c>
      <c r="C1923">
        <v>100.1167492</v>
      </c>
      <c r="D1923" t="b">
        <f>ISNUMBER(SEARCH("PT",A1923))</f>
        <v>0</v>
      </c>
      <c r="E1923" t="b">
        <f>ISNUMBER(SEARCH("PTT", A1923))</f>
        <v>0</v>
      </c>
      <c r="F1923" t="b">
        <f>ISNUMBER(SEARCH("Shell", A1923))</f>
        <v>0</v>
      </c>
      <c r="G1923" t="b">
        <f>ISNUMBER(SEARCH("Esso", A1923))</f>
        <v>0</v>
      </c>
      <c r="H1923" t="b">
        <f>ISNUMBER(SEARCH("Caltex", A1923))</f>
        <v>0</v>
      </c>
    </row>
    <row r="1924" spans="1:8" x14ac:dyDescent="0.25">
      <c r="A1924" t="s">
        <v>3810</v>
      </c>
      <c r="B1924">
        <v>17.8607394</v>
      </c>
      <c r="C1924">
        <v>102.7573723</v>
      </c>
      <c r="D1924" t="b">
        <f>ISNUMBER(SEARCH("PT",A1924))</f>
        <v>0</v>
      </c>
      <c r="E1924" t="b">
        <f>ISNUMBER(SEARCH("PTT", A1924))</f>
        <v>0</v>
      </c>
      <c r="F1924" t="b">
        <f>ISNUMBER(SEARCH("Shell", A1924))</f>
        <v>0</v>
      </c>
      <c r="G1924" t="b">
        <f>ISNUMBER(SEARCH("Esso", A1924))</f>
        <v>0</v>
      </c>
      <c r="H1924" t="b">
        <f>ISNUMBER(SEARCH("Caltex", A1924))</f>
        <v>0</v>
      </c>
    </row>
    <row r="1925" spans="1:8" x14ac:dyDescent="0.25">
      <c r="A1925" t="s">
        <v>3228</v>
      </c>
      <c r="B1925">
        <v>8.0670221000000009</v>
      </c>
      <c r="C1925">
        <v>98.914752399999998</v>
      </c>
      <c r="D1925" t="b">
        <f>ISNUMBER(SEARCH("PT",A1925))</f>
        <v>0</v>
      </c>
      <c r="E1925" t="b">
        <f>ISNUMBER(SEARCH("PTT", A1925))</f>
        <v>0</v>
      </c>
      <c r="F1925" t="b">
        <f>ISNUMBER(SEARCH("Shell", A1925))</f>
        <v>0</v>
      </c>
      <c r="G1925" t="b">
        <f>ISNUMBER(SEARCH("Esso", A1925))</f>
        <v>0</v>
      </c>
      <c r="H1925" t="b">
        <f>ISNUMBER(SEARCH("Caltex", A1925))</f>
        <v>0</v>
      </c>
    </row>
    <row r="1926" spans="1:8" x14ac:dyDescent="0.25">
      <c r="A1926" t="s">
        <v>3689</v>
      </c>
      <c r="B1926">
        <v>13.7169048</v>
      </c>
      <c r="C1926">
        <v>102.5019401</v>
      </c>
      <c r="D1926" t="b">
        <f>ISNUMBER(SEARCH("PT",A1926))</f>
        <v>0</v>
      </c>
      <c r="E1926" t="b">
        <f>ISNUMBER(SEARCH("PTT", A1926))</f>
        <v>0</v>
      </c>
      <c r="F1926" t="b">
        <f>ISNUMBER(SEARCH("Shell", A1926))</f>
        <v>0</v>
      </c>
      <c r="G1926" t="b">
        <f>ISNUMBER(SEARCH("Esso", A1926))</f>
        <v>0</v>
      </c>
      <c r="H1926" t="b">
        <f>ISNUMBER(SEARCH("Caltex", A1926))</f>
        <v>0</v>
      </c>
    </row>
    <row r="1927" spans="1:8" x14ac:dyDescent="0.25">
      <c r="A1927" t="s">
        <v>3724</v>
      </c>
      <c r="B1927">
        <v>14.4912831</v>
      </c>
      <c r="C1927">
        <v>104.63839780000001</v>
      </c>
      <c r="D1927" t="b">
        <f>ISNUMBER(SEARCH("PT",A1927))</f>
        <v>0</v>
      </c>
      <c r="E1927" t="b">
        <f>ISNUMBER(SEARCH("PTT", A1927))</f>
        <v>0</v>
      </c>
      <c r="F1927" t="b">
        <f>ISNUMBER(SEARCH("Shell", A1927))</f>
        <v>0</v>
      </c>
      <c r="G1927" t="b">
        <f>ISNUMBER(SEARCH("Esso", A1927))</f>
        <v>0</v>
      </c>
      <c r="H1927" t="b">
        <f>ISNUMBER(SEARCH("Caltex", A1927))</f>
        <v>0</v>
      </c>
    </row>
    <row r="1928" spans="1:8" x14ac:dyDescent="0.25">
      <c r="A1928" t="s">
        <v>3318</v>
      </c>
      <c r="B1928">
        <v>7.0271391999999997</v>
      </c>
      <c r="C1928">
        <v>100.4762125</v>
      </c>
      <c r="D1928" t="b">
        <f>ISNUMBER(SEARCH("PT",A1928))</f>
        <v>0</v>
      </c>
      <c r="E1928" t="b">
        <f>ISNUMBER(SEARCH("PTT", A1928))</f>
        <v>0</v>
      </c>
      <c r="F1928" t="b">
        <f>ISNUMBER(SEARCH("Shell", A1928))</f>
        <v>0</v>
      </c>
      <c r="G1928" t="b">
        <f>ISNUMBER(SEARCH("Esso", A1928))</f>
        <v>0</v>
      </c>
      <c r="H1928" t="b">
        <f>ISNUMBER(SEARCH("Caltex", A1928))</f>
        <v>0</v>
      </c>
    </row>
    <row r="1929" spans="1:8" x14ac:dyDescent="0.25">
      <c r="A1929" t="s">
        <v>3645</v>
      </c>
      <c r="B1929">
        <v>12.4763848</v>
      </c>
      <c r="C1929">
        <v>102.13670140000001</v>
      </c>
      <c r="D1929" t="b">
        <f>ISNUMBER(SEARCH("PT",A1929))</f>
        <v>0</v>
      </c>
      <c r="E1929" t="b">
        <f>ISNUMBER(SEARCH("PTT", A1929))</f>
        <v>0</v>
      </c>
      <c r="F1929" t="b">
        <f>ISNUMBER(SEARCH("Shell", A1929))</f>
        <v>0</v>
      </c>
      <c r="G1929" t="b">
        <f>ISNUMBER(SEARCH("Esso", A1929))</f>
        <v>0</v>
      </c>
      <c r="H1929" t="b">
        <f>ISNUMBER(SEARCH("Caltex", A1929))</f>
        <v>0</v>
      </c>
    </row>
    <row r="1930" spans="1:8" x14ac:dyDescent="0.25">
      <c r="A1930" t="s">
        <v>3645</v>
      </c>
      <c r="B1930">
        <v>12.3369179</v>
      </c>
      <c r="C1930">
        <v>102.24607260000001</v>
      </c>
      <c r="D1930" t="b">
        <f>ISNUMBER(SEARCH("PT",A1930))</f>
        <v>0</v>
      </c>
      <c r="E1930" t="b">
        <f>ISNUMBER(SEARCH("PTT", A1930))</f>
        <v>0</v>
      </c>
      <c r="F1930" t="b">
        <f>ISNUMBER(SEARCH("Shell", A1930))</f>
        <v>0</v>
      </c>
      <c r="G1930" t="b">
        <f>ISNUMBER(SEARCH("Esso", A1930))</f>
        <v>0</v>
      </c>
      <c r="H1930" t="b">
        <f>ISNUMBER(SEARCH("Caltex", A1930))</f>
        <v>0</v>
      </c>
    </row>
    <row r="1931" spans="1:8" x14ac:dyDescent="0.25">
      <c r="A1931" t="s">
        <v>3621</v>
      </c>
      <c r="B1931">
        <v>12.637406199999999</v>
      </c>
      <c r="C1931">
        <v>101.4358883</v>
      </c>
      <c r="D1931" t="b">
        <f>ISNUMBER(SEARCH("PT",A1931))</f>
        <v>0</v>
      </c>
      <c r="E1931" t="b">
        <f>ISNUMBER(SEARCH("PTT", A1931))</f>
        <v>0</v>
      </c>
      <c r="F1931" t="b">
        <f>ISNUMBER(SEARCH("Shell", A1931))</f>
        <v>0</v>
      </c>
      <c r="G1931" t="b">
        <f>ISNUMBER(SEARCH("Esso", A1931))</f>
        <v>0</v>
      </c>
      <c r="H1931" t="b">
        <f>ISNUMBER(SEARCH("Caltex", A1931))</f>
        <v>0</v>
      </c>
    </row>
    <row r="1932" spans="1:8" x14ac:dyDescent="0.25">
      <c r="A1932" t="s">
        <v>3707</v>
      </c>
      <c r="B1932">
        <v>14.592305100000001</v>
      </c>
      <c r="C1932">
        <v>103.458338</v>
      </c>
      <c r="D1932" t="b">
        <f>ISNUMBER(SEARCH("PT",A1932))</f>
        <v>0</v>
      </c>
      <c r="E1932" t="b">
        <f>ISNUMBER(SEARCH("PTT", A1932))</f>
        <v>0</v>
      </c>
      <c r="F1932" t="b">
        <f>ISNUMBER(SEARCH("Shell", A1932))</f>
        <v>0</v>
      </c>
      <c r="G1932" t="b">
        <f>ISNUMBER(SEARCH("Esso", A1932))</f>
        <v>0</v>
      </c>
      <c r="H1932" t="b">
        <f>ISNUMBER(SEARCH("Caltex", A1932))</f>
        <v>0</v>
      </c>
    </row>
    <row r="1933" spans="1:8" x14ac:dyDescent="0.25">
      <c r="A1933" t="s">
        <v>3283</v>
      </c>
      <c r="B1933">
        <v>6.5503023999999996</v>
      </c>
      <c r="C1933">
        <v>101.2944931</v>
      </c>
      <c r="D1933" t="b">
        <f>ISNUMBER(SEARCH("PT",A1933))</f>
        <v>0</v>
      </c>
      <c r="E1933" t="b">
        <f>ISNUMBER(SEARCH("PTT", A1933))</f>
        <v>0</v>
      </c>
      <c r="F1933" t="b">
        <f>ISNUMBER(SEARCH("Shell", A1933))</f>
        <v>0</v>
      </c>
      <c r="G1933" t="b">
        <f>ISNUMBER(SEARCH("Esso", A1933))</f>
        <v>0</v>
      </c>
      <c r="H1933" t="b">
        <f>ISNUMBER(SEARCH("Caltex", A1933))</f>
        <v>0</v>
      </c>
    </row>
    <row r="1934" spans="1:8" x14ac:dyDescent="0.25">
      <c r="A1934" t="s">
        <v>3386</v>
      </c>
      <c r="B1934">
        <v>9.0069099999999995</v>
      </c>
      <c r="C1934">
        <v>99.884604999999993</v>
      </c>
      <c r="D1934" t="b">
        <f>ISNUMBER(SEARCH("PT",A1934))</f>
        <v>0</v>
      </c>
      <c r="E1934" t="b">
        <f>ISNUMBER(SEARCH("PTT", A1934))</f>
        <v>0</v>
      </c>
      <c r="F1934" t="b">
        <f>ISNUMBER(SEARCH("Shell", A1934))</f>
        <v>0</v>
      </c>
      <c r="G1934" t="b">
        <f>ISNUMBER(SEARCH("Esso", A1934))</f>
        <v>0</v>
      </c>
      <c r="H1934" t="b">
        <f>ISNUMBER(SEARCH("Caltex", A1934))</f>
        <v>0</v>
      </c>
    </row>
    <row r="1935" spans="1:8" x14ac:dyDescent="0.25">
      <c r="A1935" t="s">
        <v>3292</v>
      </c>
      <c r="B1935">
        <v>6.8901703999999997</v>
      </c>
      <c r="C1935">
        <v>101.2671632</v>
      </c>
      <c r="D1935" t="b">
        <f>ISNUMBER(SEARCH("PT",A1935))</f>
        <v>0</v>
      </c>
      <c r="E1935" t="b">
        <f>ISNUMBER(SEARCH("PTT", A1935))</f>
        <v>0</v>
      </c>
      <c r="F1935" t="b">
        <f>ISNUMBER(SEARCH("Shell", A1935))</f>
        <v>0</v>
      </c>
      <c r="G1935" t="b">
        <f>ISNUMBER(SEARCH("Esso", A1935))</f>
        <v>0</v>
      </c>
      <c r="H1935" t="b">
        <f>ISNUMBER(SEARCH("Caltex", A1935))</f>
        <v>0</v>
      </c>
    </row>
    <row r="1936" spans="1:8" x14ac:dyDescent="0.25">
      <c r="A1936" t="s">
        <v>3574</v>
      </c>
      <c r="B1936">
        <v>12.931096200000001</v>
      </c>
      <c r="C1936">
        <v>100.9008401</v>
      </c>
      <c r="D1936" t="b">
        <f>ISNUMBER(SEARCH("PT",A1936))</f>
        <v>0</v>
      </c>
      <c r="E1936" t="b">
        <f>ISNUMBER(SEARCH("PTT", A1936))</f>
        <v>0</v>
      </c>
      <c r="F1936" t="b">
        <f>ISNUMBER(SEARCH("Shell", A1936))</f>
        <v>0</v>
      </c>
      <c r="G1936" t="b">
        <f>ISNUMBER(SEARCH("Esso", A1936))</f>
        <v>0</v>
      </c>
      <c r="H1936" t="b">
        <f>ISNUMBER(SEARCH("Caltex", A1936))</f>
        <v>0</v>
      </c>
    </row>
    <row r="1937" spans="1:8" x14ac:dyDescent="0.25">
      <c r="A1937" t="s">
        <v>3199</v>
      </c>
      <c r="B1937">
        <v>8.0935798999999999</v>
      </c>
      <c r="C1937">
        <v>98.315106400000005</v>
      </c>
      <c r="D1937" t="b">
        <f>ISNUMBER(SEARCH("PT",A1937))</f>
        <v>0</v>
      </c>
      <c r="E1937" t="b">
        <f>ISNUMBER(SEARCH("PTT", A1937))</f>
        <v>0</v>
      </c>
      <c r="F1937" t="b">
        <f>ISNUMBER(SEARCH("Shell", A1937))</f>
        <v>0</v>
      </c>
      <c r="G1937" t="b">
        <f>ISNUMBER(SEARCH("Esso", A1937))</f>
        <v>0</v>
      </c>
      <c r="H1937" t="b">
        <f>ISNUMBER(SEARCH("Caltex", A1937))</f>
        <v>0</v>
      </c>
    </row>
    <row r="1938" spans="1:8" x14ac:dyDescent="0.25">
      <c r="A1938" t="s">
        <v>3199</v>
      </c>
      <c r="B1938">
        <v>8.0935798999999999</v>
      </c>
      <c r="C1938">
        <v>98.315106400000005</v>
      </c>
      <c r="D1938" t="b">
        <f>ISNUMBER(SEARCH("PT",A1938))</f>
        <v>0</v>
      </c>
      <c r="E1938" t="b">
        <f>ISNUMBER(SEARCH("PTT", A1938))</f>
        <v>0</v>
      </c>
      <c r="F1938" t="b">
        <f>ISNUMBER(SEARCH("Shell", A1938))</f>
        <v>0</v>
      </c>
      <c r="G1938" t="b">
        <f>ISNUMBER(SEARCH("Esso", A1938))</f>
        <v>0</v>
      </c>
      <c r="H1938" t="b">
        <f>ISNUMBER(SEARCH("Caltex", A1938))</f>
        <v>0</v>
      </c>
    </row>
    <row r="1939" spans="1:8" x14ac:dyDescent="0.25">
      <c r="A1939" t="s">
        <v>3199</v>
      </c>
      <c r="B1939">
        <v>8.0935798999999999</v>
      </c>
      <c r="C1939">
        <v>98.315106400000005</v>
      </c>
      <c r="D1939" t="b">
        <f>ISNUMBER(SEARCH("PT",A1939))</f>
        <v>0</v>
      </c>
      <c r="E1939" t="b">
        <f>ISNUMBER(SEARCH("PTT", A1939))</f>
        <v>0</v>
      </c>
      <c r="F1939" t="b">
        <f>ISNUMBER(SEARCH("Shell", A1939))</f>
        <v>0</v>
      </c>
      <c r="G1939" t="b">
        <f>ISNUMBER(SEARCH("Esso", A1939))</f>
        <v>0</v>
      </c>
      <c r="H1939" t="b">
        <f>ISNUMBER(SEARCH("Caltex", A1939))</f>
        <v>0</v>
      </c>
    </row>
    <row r="1940" spans="1:8" x14ac:dyDescent="0.25">
      <c r="A1940" t="s">
        <v>3128</v>
      </c>
      <c r="B1940">
        <v>10.669815399999999</v>
      </c>
      <c r="C1940">
        <v>99.171037799999993</v>
      </c>
      <c r="D1940" t="b">
        <f>ISNUMBER(SEARCH("PT",A1940))</f>
        <v>0</v>
      </c>
      <c r="E1940" t="b">
        <f>ISNUMBER(SEARCH("PTT", A1940))</f>
        <v>0</v>
      </c>
      <c r="F1940" t="b">
        <f>ISNUMBER(SEARCH("Shell", A1940))</f>
        <v>0</v>
      </c>
      <c r="G1940" t="b">
        <f>ISNUMBER(SEARCH("Esso", A1940))</f>
        <v>0</v>
      </c>
      <c r="H1940" t="b">
        <f>ISNUMBER(SEARCH("Caltex", A1940))</f>
        <v>0</v>
      </c>
    </row>
    <row r="1941" spans="1:8" x14ac:dyDescent="0.25">
      <c r="A1941" t="s">
        <v>3478</v>
      </c>
      <c r="B1941">
        <v>13.466989999999999</v>
      </c>
      <c r="C1941">
        <v>100.10464</v>
      </c>
      <c r="D1941" t="b">
        <f>ISNUMBER(SEARCH("PT",A1941))</f>
        <v>0</v>
      </c>
      <c r="E1941" t="b">
        <f>ISNUMBER(SEARCH("PTT", A1941))</f>
        <v>0</v>
      </c>
      <c r="F1941" t="b">
        <f>ISNUMBER(SEARCH("Shell", A1941))</f>
        <v>0</v>
      </c>
      <c r="G1941" t="b">
        <f>ISNUMBER(SEARCH("Esso", A1941))</f>
        <v>0</v>
      </c>
      <c r="H1941" t="b">
        <f>ISNUMBER(SEARCH("Caltex", A1941))</f>
        <v>0</v>
      </c>
    </row>
    <row r="1942" spans="1:8" x14ac:dyDescent="0.25">
      <c r="A1942" t="s">
        <v>3478</v>
      </c>
      <c r="B1942">
        <v>13.332721299999999</v>
      </c>
      <c r="C1942">
        <v>100.97832510000001</v>
      </c>
      <c r="D1942" t="b">
        <f>ISNUMBER(SEARCH("PT",A1942))</f>
        <v>0</v>
      </c>
      <c r="E1942" t="b">
        <f>ISNUMBER(SEARCH("PTT", A1942))</f>
        <v>0</v>
      </c>
      <c r="F1942" t="b">
        <f>ISNUMBER(SEARCH("Shell", A1942))</f>
        <v>0</v>
      </c>
      <c r="G1942" t="b">
        <f>ISNUMBER(SEARCH("Esso", A1942))</f>
        <v>0</v>
      </c>
      <c r="H1942" t="b">
        <f>ISNUMBER(SEARCH("Caltex", A1942))</f>
        <v>0</v>
      </c>
    </row>
    <row r="1943" spans="1:8" x14ac:dyDescent="0.25">
      <c r="A1943" t="s">
        <v>3804</v>
      </c>
      <c r="B1943">
        <v>17.941930800000002</v>
      </c>
      <c r="C1943">
        <v>102.8596809</v>
      </c>
      <c r="D1943" t="b">
        <f>ISNUMBER(SEARCH("PT",A1943))</f>
        <v>0</v>
      </c>
      <c r="E1943" t="b">
        <f>ISNUMBER(SEARCH("PTT", A1943))</f>
        <v>0</v>
      </c>
      <c r="F1943" t="b">
        <f>ISNUMBER(SEARCH("Shell", A1943))</f>
        <v>0</v>
      </c>
      <c r="G1943" t="b">
        <f>ISNUMBER(SEARCH("Esso", A1943))</f>
        <v>0</v>
      </c>
      <c r="H1943" t="b">
        <f>ISNUMBER(SEARCH("Caltex", A1943))</f>
        <v>0</v>
      </c>
    </row>
    <row r="1944" spans="1:8" x14ac:dyDescent="0.25">
      <c r="A1944" t="s">
        <v>3592</v>
      </c>
      <c r="B1944">
        <v>12.6746249</v>
      </c>
      <c r="C1944">
        <v>100.90282999999999</v>
      </c>
      <c r="D1944" t="b">
        <f>ISNUMBER(SEARCH("PT",A1944))</f>
        <v>0</v>
      </c>
      <c r="E1944" t="b">
        <f>ISNUMBER(SEARCH("PTT", A1944))</f>
        <v>0</v>
      </c>
      <c r="F1944" t="b">
        <f>ISNUMBER(SEARCH("Shell", A1944))</f>
        <v>0</v>
      </c>
      <c r="G1944" t="b">
        <f>ISNUMBER(SEARCH("Esso", A1944))</f>
        <v>0</v>
      </c>
      <c r="H1944" t="b">
        <f>ISNUMBER(SEARCH("Caltex", A1944))</f>
        <v>0</v>
      </c>
    </row>
    <row r="1945" spans="1:8" x14ac:dyDescent="0.25">
      <c r="A1945" t="s">
        <v>3223</v>
      </c>
      <c r="B1945">
        <v>8.0428139999999999</v>
      </c>
      <c r="C1945">
        <v>98.836920000000006</v>
      </c>
      <c r="D1945" t="b">
        <f>ISNUMBER(SEARCH("PT",A1945))</f>
        <v>0</v>
      </c>
      <c r="E1945" t="b">
        <f>ISNUMBER(SEARCH("PTT", A1945))</f>
        <v>0</v>
      </c>
      <c r="F1945" t="b">
        <f>ISNUMBER(SEARCH("Shell", A1945))</f>
        <v>0</v>
      </c>
      <c r="G1945" t="b">
        <f>ISNUMBER(SEARCH("Esso", A1945))</f>
        <v>0</v>
      </c>
      <c r="H1945" t="b">
        <f>ISNUMBER(SEARCH("Caltex", A1945))</f>
        <v>0</v>
      </c>
    </row>
    <row r="1946" spans="1:8" x14ac:dyDescent="0.25">
      <c r="A1946" t="s">
        <v>3643</v>
      </c>
      <c r="B1946">
        <v>12.6030061</v>
      </c>
      <c r="C1946">
        <v>102.1346308</v>
      </c>
      <c r="D1946" t="b">
        <f>ISNUMBER(SEARCH("PT",A1946))</f>
        <v>0</v>
      </c>
      <c r="E1946" t="b">
        <f>ISNUMBER(SEARCH("PTT", A1946))</f>
        <v>0</v>
      </c>
      <c r="F1946" t="b">
        <f>ISNUMBER(SEARCH("Shell", A1946))</f>
        <v>0</v>
      </c>
      <c r="G1946" t="b">
        <f>ISNUMBER(SEARCH("Esso", A1946))</f>
        <v>0</v>
      </c>
      <c r="H1946" t="b">
        <f>ISNUMBER(SEARCH("Caltex", A1946))</f>
        <v>0</v>
      </c>
    </row>
    <row r="1947" spans="1:8" x14ac:dyDescent="0.25">
      <c r="A1947" t="s">
        <v>3656</v>
      </c>
      <c r="B1947">
        <v>12.4589097</v>
      </c>
      <c r="C1947">
        <v>102.2336837</v>
      </c>
      <c r="D1947" t="b">
        <f>ISNUMBER(SEARCH("PT",A1947))</f>
        <v>0</v>
      </c>
      <c r="E1947" t="b">
        <f>ISNUMBER(SEARCH("PTT", A1947))</f>
        <v>0</v>
      </c>
      <c r="F1947" t="b">
        <f>ISNUMBER(SEARCH("Shell", A1947))</f>
        <v>0</v>
      </c>
      <c r="G1947" t="b">
        <f>ISNUMBER(SEARCH("Esso", A1947))</f>
        <v>0</v>
      </c>
      <c r="H1947" t="b">
        <f>ISNUMBER(SEARCH("Caltex", A1947))</f>
        <v>0</v>
      </c>
    </row>
    <row r="1948" spans="1:8" x14ac:dyDescent="0.25">
      <c r="A1948" t="s">
        <v>3609</v>
      </c>
      <c r="B1948">
        <v>12.6881138</v>
      </c>
      <c r="C1948">
        <v>101.27439219999999</v>
      </c>
      <c r="D1948" t="b">
        <f>ISNUMBER(SEARCH("PT",A1948))</f>
        <v>0</v>
      </c>
      <c r="E1948" t="b">
        <f>ISNUMBER(SEARCH("PTT", A1948))</f>
        <v>0</v>
      </c>
      <c r="F1948" t="b">
        <f>ISNUMBER(SEARCH("Shell", A1948))</f>
        <v>0</v>
      </c>
      <c r="G1948" t="b">
        <f>ISNUMBER(SEARCH("Esso", A1948))</f>
        <v>0</v>
      </c>
      <c r="H1948" t="b">
        <f>ISNUMBER(SEARCH("Caltex", A1948))</f>
        <v>0</v>
      </c>
    </row>
    <row r="1949" spans="1:8" x14ac:dyDescent="0.25">
      <c r="A1949" t="s">
        <v>3636</v>
      </c>
      <c r="B1949">
        <v>12.750433900000001</v>
      </c>
      <c r="C1949">
        <v>101.73082839999999</v>
      </c>
      <c r="D1949" t="b">
        <f>ISNUMBER(SEARCH("PT",A1949))</f>
        <v>0</v>
      </c>
      <c r="E1949" t="b">
        <f>ISNUMBER(SEARCH("PTT", A1949))</f>
        <v>0</v>
      </c>
      <c r="F1949" t="b">
        <f>ISNUMBER(SEARCH("Shell", A1949))</f>
        <v>0</v>
      </c>
      <c r="G1949" t="b">
        <f>ISNUMBER(SEARCH("Esso", A1949))</f>
        <v>0</v>
      </c>
      <c r="H1949" t="b">
        <f>ISNUMBER(SEARCH("Caltex", A1949))</f>
        <v>0</v>
      </c>
    </row>
    <row r="1950" spans="1:8" x14ac:dyDescent="0.25">
      <c r="A1950" t="s">
        <v>3185</v>
      </c>
      <c r="B1950">
        <v>8.5837789999999998</v>
      </c>
      <c r="C1950">
        <v>98.254165999999998</v>
      </c>
      <c r="D1950" t="b">
        <f>ISNUMBER(SEARCH("PT",A1950))</f>
        <v>0</v>
      </c>
      <c r="E1950" t="b">
        <f>ISNUMBER(SEARCH("PTT", A1950))</f>
        <v>0</v>
      </c>
      <c r="F1950" t="b">
        <f>ISNUMBER(SEARCH("Shell", A1950))</f>
        <v>0</v>
      </c>
      <c r="G1950" t="b">
        <f>ISNUMBER(SEARCH("Esso", A1950))</f>
        <v>0</v>
      </c>
      <c r="H1950" t="b">
        <f>ISNUMBER(SEARCH("Caltex", A1950))</f>
        <v>0</v>
      </c>
    </row>
    <row r="1951" spans="1:8" x14ac:dyDescent="0.25">
      <c r="A1951" t="s">
        <v>3352</v>
      </c>
      <c r="B1951">
        <v>7.2085379999999999</v>
      </c>
      <c r="C1951">
        <v>100.55387</v>
      </c>
      <c r="D1951" t="b">
        <f>ISNUMBER(SEARCH("PT",A1951))</f>
        <v>0</v>
      </c>
      <c r="E1951" t="b">
        <f>ISNUMBER(SEARCH("PTT", A1951))</f>
        <v>0</v>
      </c>
      <c r="F1951" t="b">
        <f>ISNUMBER(SEARCH("Shell", A1951))</f>
        <v>0</v>
      </c>
      <c r="G1951" t="b">
        <f>ISNUMBER(SEARCH("Esso", A1951))</f>
        <v>0</v>
      </c>
      <c r="H1951" t="b">
        <f>ISNUMBER(SEARCH("Caltex", A1951))</f>
        <v>0</v>
      </c>
    </row>
    <row r="1952" spans="1:8" x14ac:dyDescent="0.25">
      <c r="A1952" t="s">
        <v>3352</v>
      </c>
      <c r="B1952">
        <v>7.2085379999999999</v>
      </c>
      <c r="C1952">
        <v>100.55387</v>
      </c>
      <c r="D1952" t="b">
        <f>ISNUMBER(SEARCH("PT",A1952))</f>
        <v>0</v>
      </c>
      <c r="E1952" t="b">
        <f>ISNUMBER(SEARCH("PTT", A1952))</f>
        <v>0</v>
      </c>
      <c r="F1952" t="b">
        <f>ISNUMBER(SEARCH("Shell", A1952))</f>
        <v>0</v>
      </c>
      <c r="G1952" t="b">
        <f>ISNUMBER(SEARCH("Esso", A1952))</f>
        <v>0</v>
      </c>
      <c r="H1952" t="b">
        <f>ISNUMBER(SEARCH("Caltex", A1952))</f>
        <v>0</v>
      </c>
    </row>
    <row r="1953" spans="1:8" x14ac:dyDescent="0.25">
      <c r="A1953" t="s">
        <v>3200</v>
      </c>
      <c r="B1953">
        <v>8.2117880000000003</v>
      </c>
      <c r="C1953">
        <v>98.363422</v>
      </c>
      <c r="D1953" t="b">
        <f>ISNUMBER(SEARCH("PT",A1953))</f>
        <v>0</v>
      </c>
      <c r="E1953" t="b">
        <f>ISNUMBER(SEARCH("PTT", A1953))</f>
        <v>0</v>
      </c>
      <c r="F1953" t="b">
        <f>ISNUMBER(SEARCH("Shell", A1953))</f>
        <v>0</v>
      </c>
      <c r="G1953" t="b">
        <f>ISNUMBER(SEARCH("Esso", A1953))</f>
        <v>0</v>
      </c>
      <c r="H1953" t="b">
        <f>ISNUMBER(SEARCH("Caltex", A1953))</f>
        <v>0</v>
      </c>
    </row>
    <row r="1954" spans="1:8" x14ac:dyDescent="0.25">
      <c r="A1954" t="s">
        <v>3200</v>
      </c>
      <c r="B1954">
        <v>8.2117880000000003</v>
      </c>
      <c r="C1954">
        <v>98.363422</v>
      </c>
      <c r="D1954" t="b">
        <f>ISNUMBER(SEARCH("PT",A1954))</f>
        <v>0</v>
      </c>
      <c r="E1954" t="b">
        <f>ISNUMBER(SEARCH("PTT", A1954))</f>
        <v>0</v>
      </c>
      <c r="F1954" t="b">
        <f>ISNUMBER(SEARCH("Shell", A1954))</f>
        <v>0</v>
      </c>
      <c r="G1954" t="b">
        <f>ISNUMBER(SEARCH("Esso", A1954))</f>
        <v>0</v>
      </c>
      <c r="H1954" t="b">
        <f>ISNUMBER(SEARCH("Caltex", A1954))</f>
        <v>0</v>
      </c>
    </row>
    <row r="1955" spans="1:8" x14ac:dyDescent="0.25">
      <c r="A1955" t="s">
        <v>3200</v>
      </c>
      <c r="B1955">
        <v>8.2117880000000003</v>
      </c>
      <c r="C1955">
        <v>98.363422</v>
      </c>
      <c r="D1955" t="b">
        <f>ISNUMBER(SEARCH("PT",A1955))</f>
        <v>0</v>
      </c>
      <c r="E1955" t="b">
        <f>ISNUMBER(SEARCH("PTT", A1955))</f>
        <v>0</v>
      </c>
      <c r="F1955" t="b">
        <f>ISNUMBER(SEARCH("Shell", A1955))</f>
        <v>0</v>
      </c>
      <c r="G1955" t="b">
        <f>ISNUMBER(SEARCH("Esso", A1955))</f>
        <v>0</v>
      </c>
      <c r="H1955" t="b">
        <f>ISNUMBER(SEARCH("Caltex", A1955))</f>
        <v>0</v>
      </c>
    </row>
    <row r="1956" spans="1:8" x14ac:dyDescent="0.25">
      <c r="A1956" t="s">
        <v>3173</v>
      </c>
      <c r="B1956">
        <v>9.2587220000000006</v>
      </c>
      <c r="C1956">
        <v>98.397812299999998</v>
      </c>
      <c r="D1956" t="b">
        <f>ISNUMBER(SEARCH("PT",A1956))</f>
        <v>0</v>
      </c>
      <c r="E1956" t="b">
        <f>ISNUMBER(SEARCH("PTT", A1956))</f>
        <v>0</v>
      </c>
      <c r="F1956" t="b">
        <f>ISNUMBER(SEARCH("Shell", A1956))</f>
        <v>0</v>
      </c>
      <c r="G1956" t="b">
        <f>ISNUMBER(SEARCH("Esso", A1956))</f>
        <v>0</v>
      </c>
      <c r="H1956" t="b">
        <f>ISNUMBER(SEARCH("Caltex", A1956))</f>
        <v>0</v>
      </c>
    </row>
    <row r="1957" spans="1:8" x14ac:dyDescent="0.25">
      <c r="A1957" t="s">
        <v>3648</v>
      </c>
      <c r="B1957">
        <v>12.4675861</v>
      </c>
      <c r="C1957">
        <v>102.1372465</v>
      </c>
      <c r="D1957" t="b">
        <f>ISNUMBER(SEARCH("PT",A1957))</f>
        <v>0</v>
      </c>
      <c r="E1957" t="b">
        <f>ISNUMBER(SEARCH("PTT", A1957))</f>
        <v>0</v>
      </c>
      <c r="F1957" t="b">
        <f>ISNUMBER(SEARCH("Shell", A1957))</f>
        <v>0</v>
      </c>
      <c r="G1957" t="b">
        <f>ISNUMBER(SEARCH("Esso", A1957))</f>
        <v>0</v>
      </c>
      <c r="H1957" t="b">
        <f>ISNUMBER(SEARCH("Caltex", A1957))</f>
        <v>0</v>
      </c>
    </row>
    <row r="1958" spans="1:8" x14ac:dyDescent="0.25">
      <c r="A1958" t="s">
        <v>3355</v>
      </c>
      <c r="B1958">
        <v>7.7633179999999999</v>
      </c>
      <c r="C1958">
        <v>100.371416</v>
      </c>
      <c r="D1958" t="b">
        <f>ISNUMBER(SEARCH("PT",A1958))</f>
        <v>0</v>
      </c>
      <c r="E1958" t="b">
        <f>ISNUMBER(SEARCH("PTT", A1958))</f>
        <v>0</v>
      </c>
      <c r="F1958" t="b">
        <f>ISNUMBER(SEARCH("Shell", A1958))</f>
        <v>0</v>
      </c>
      <c r="G1958" t="b">
        <f>ISNUMBER(SEARCH("Esso", A1958))</f>
        <v>0</v>
      </c>
      <c r="H1958" t="b">
        <f>ISNUMBER(SEARCH("Caltex", A1958))</f>
        <v>0</v>
      </c>
    </row>
    <row r="1959" spans="1:8" x14ac:dyDescent="0.25">
      <c r="A1959" t="s">
        <v>3424</v>
      </c>
      <c r="B1959">
        <v>10.6028892</v>
      </c>
      <c r="C1959">
        <v>99.272434099999998</v>
      </c>
      <c r="D1959" t="b">
        <f>ISNUMBER(SEARCH("PT",A1959))</f>
        <v>0</v>
      </c>
      <c r="E1959" t="b">
        <f>ISNUMBER(SEARCH("PTT", A1959))</f>
        <v>0</v>
      </c>
      <c r="F1959" t="b">
        <f>ISNUMBER(SEARCH("Shell", A1959))</f>
        <v>0</v>
      </c>
      <c r="G1959" t="b">
        <f>ISNUMBER(SEARCH("Esso", A1959))</f>
        <v>0</v>
      </c>
      <c r="H1959" t="b">
        <f>ISNUMBER(SEARCH("Caltex", A1959))</f>
        <v>0</v>
      </c>
    </row>
    <row r="1960" spans="1:8" x14ac:dyDescent="0.25">
      <c r="A1960" t="s">
        <v>3474</v>
      </c>
      <c r="B1960">
        <v>13.4014317</v>
      </c>
      <c r="C1960">
        <v>100.02477880000001</v>
      </c>
      <c r="D1960" t="b">
        <f>ISNUMBER(SEARCH("PT",A1960))</f>
        <v>0</v>
      </c>
      <c r="E1960" t="b">
        <f>ISNUMBER(SEARCH("PTT", A1960))</f>
        <v>0</v>
      </c>
      <c r="F1960" t="b">
        <f>ISNUMBER(SEARCH("Shell", A1960))</f>
        <v>0</v>
      </c>
      <c r="G1960" t="b">
        <f>ISNUMBER(SEARCH("Esso", A1960))</f>
        <v>0</v>
      </c>
      <c r="H1960" t="b">
        <f>ISNUMBER(SEARCH("Caltex", A1960))</f>
        <v>0</v>
      </c>
    </row>
    <row r="1961" spans="1:8" x14ac:dyDescent="0.25">
      <c r="A1961" t="s">
        <v>3423</v>
      </c>
      <c r="B1961">
        <v>10.571698</v>
      </c>
      <c r="C1961">
        <v>99.257533300000006</v>
      </c>
      <c r="D1961" t="b">
        <f>ISNUMBER(SEARCH("PT",A1961))</f>
        <v>0</v>
      </c>
      <c r="E1961" t="b">
        <f>ISNUMBER(SEARCH("PTT", A1961))</f>
        <v>0</v>
      </c>
      <c r="F1961" t="b">
        <f>ISNUMBER(SEARCH("Shell", A1961))</f>
        <v>0</v>
      </c>
      <c r="G1961" t="b">
        <f>ISNUMBER(SEARCH("Esso", A1961))</f>
        <v>0</v>
      </c>
      <c r="H1961" t="b">
        <f>ISNUMBER(SEARCH("Caltex", A1961))</f>
        <v>0</v>
      </c>
    </row>
    <row r="1962" spans="1:8" x14ac:dyDescent="0.25">
      <c r="A1962" t="s">
        <v>3299</v>
      </c>
      <c r="B1962">
        <v>6.9391647000000001</v>
      </c>
      <c r="C1962">
        <v>100.8015537</v>
      </c>
      <c r="D1962" t="b">
        <f>ISNUMBER(SEARCH("PT",A1962))</f>
        <v>0</v>
      </c>
      <c r="E1962" t="b">
        <f>ISNUMBER(SEARCH("PTT", A1962))</f>
        <v>0</v>
      </c>
      <c r="F1962" t="b">
        <f>ISNUMBER(SEARCH("Shell", A1962))</f>
        <v>0</v>
      </c>
      <c r="G1962" t="b">
        <f>ISNUMBER(SEARCH("Esso", A1962))</f>
        <v>0</v>
      </c>
      <c r="H1962" t="b">
        <f>ISNUMBER(SEARCH("Caltex", A1962))</f>
        <v>0</v>
      </c>
    </row>
    <row r="1963" spans="1:8" x14ac:dyDescent="0.25">
      <c r="A1963" t="s">
        <v>3528</v>
      </c>
      <c r="B1963">
        <v>13.374068299999999</v>
      </c>
      <c r="C1963">
        <v>100.987506</v>
      </c>
      <c r="D1963" t="b">
        <f>ISNUMBER(SEARCH("PT",A1963))</f>
        <v>0</v>
      </c>
      <c r="E1963" t="b">
        <f>ISNUMBER(SEARCH("PTT", A1963))</f>
        <v>0</v>
      </c>
      <c r="F1963" t="b">
        <f>ISNUMBER(SEARCH("Shell", A1963))</f>
        <v>0</v>
      </c>
      <c r="G1963" t="b">
        <f>ISNUMBER(SEARCH("Esso", A1963))</f>
        <v>0</v>
      </c>
      <c r="H1963" t="b">
        <f>ISNUMBER(SEARCH("Caltex", A1963))</f>
        <v>0</v>
      </c>
    </row>
    <row r="1964" spans="1:8" x14ac:dyDescent="0.25">
      <c r="A1964" t="s">
        <v>3227</v>
      </c>
      <c r="B1964">
        <v>8.0653693000000004</v>
      </c>
      <c r="C1964">
        <v>98.914248599999993</v>
      </c>
      <c r="D1964" t="b">
        <f>ISNUMBER(SEARCH("PT",A1964))</f>
        <v>0</v>
      </c>
      <c r="E1964" t="b">
        <f>ISNUMBER(SEARCH("PTT", A1964))</f>
        <v>0</v>
      </c>
      <c r="F1964" t="b">
        <f>ISNUMBER(SEARCH("Shell", A1964))</f>
        <v>0</v>
      </c>
      <c r="G1964" t="b">
        <f>ISNUMBER(SEARCH("Esso", A1964))</f>
        <v>0</v>
      </c>
      <c r="H1964" t="b">
        <f>ISNUMBER(SEARCH("Caltex", A1964))</f>
        <v>0</v>
      </c>
    </row>
    <row r="1965" spans="1:8" x14ac:dyDescent="0.25">
      <c r="A1965" t="s">
        <v>3489</v>
      </c>
      <c r="B1965">
        <v>13.6099426</v>
      </c>
      <c r="C1965">
        <v>100.51115040000001</v>
      </c>
      <c r="D1965" t="b">
        <f>ISNUMBER(SEARCH("PT",A1965))</f>
        <v>0</v>
      </c>
      <c r="E1965" t="b">
        <f>ISNUMBER(SEARCH("PTT", A1965))</f>
        <v>0</v>
      </c>
      <c r="F1965" t="b">
        <f>ISNUMBER(SEARCH("Shell", A1965))</f>
        <v>0</v>
      </c>
      <c r="G1965" t="b">
        <f>ISNUMBER(SEARCH("Esso", A1965))</f>
        <v>0</v>
      </c>
      <c r="H1965" t="b">
        <f>ISNUMBER(SEARCH("Caltex", A1965))</f>
        <v>0</v>
      </c>
    </row>
    <row r="1966" spans="1:8" x14ac:dyDescent="0.25">
      <c r="A1966" t="s">
        <v>3147</v>
      </c>
      <c r="B1966">
        <v>10.287642999999999</v>
      </c>
      <c r="C1966">
        <v>98.759103999999994</v>
      </c>
      <c r="D1966" t="b">
        <f>ISNUMBER(SEARCH("PT",A1966))</f>
        <v>0</v>
      </c>
      <c r="E1966" t="b">
        <f>ISNUMBER(SEARCH("PTT", A1966))</f>
        <v>0</v>
      </c>
      <c r="F1966" t="b">
        <f>ISNUMBER(SEARCH("Shell", A1966))</f>
        <v>0</v>
      </c>
      <c r="G1966" t="b">
        <f>ISNUMBER(SEARCH("Esso", A1966))</f>
        <v>0</v>
      </c>
      <c r="H1966" t="b">
        <f>ISNUMBER(SEARCH("Caltex", A1966))</f>
        <v>0</v>
      </c>
    </row>
    <row r="1967" spans="1:8" x14ac:dyDescent="0.25">
      <c r="A1967" t="s">
        <v>3371</v>
      </c>
      <c r="B1967">
        <v>8.5528711000000008</v>
      </c>
      <c r="C1967">
        <v>99.969228400000006</v>
      </c>
      <c r="D1967" t="b">
        <f>ISNUMBER(SEARCH("PT",A1967))</f>
        <v>0</v>
      </c>
      <c r="E1967" t="b">
        <f>ISNUMBER(SEARCH("PTT", A1967))</f>
        <v>0</v>
      </c>
      <c r="F1967" t="b">
        <f>ISNUMBER(SEARCH("Shell", A1967))</f>
        <v>0</v>
      </c>
      <c r="G1967" t="b">
        <f>ISNUMBER(SEARCH("Esso", A1967))</f>
        <v>0</v>
      </c>
      <c r="H1967" t="b">
        <f>ISNUMBER(SEARCH("Caltex", A1967))</f>
        <v>0</v>
      </c>
    </row>
    <row r="1968" spans="1:8" x14ac:dyDescent="0.25">
      <c r="A1968" t="s">
        <v>3610</v>
      </c>
      <c r="B1968">
        <v>12.6794042</v>
      </c>
      <c r="C1968">
        <v>101.28583</v>
      </c>
      <c r="D1968" t="b">
        <f>ISNUMBER(SEARCH("PT",A1968))</f>
        <v>0</v>
      </c>
      <c r="E1968" t="b">
        <f>ISNUMBER(SEARCH("PTT", A1968))</f>
        <v>0</v>
      </c>
      <c r="F1968" t="b">
        <f>ISNUMBER(SEARCH("Shell", A1968))</f>
        <v>0</v>
      </c>
      <c r="G1968" t="b">
        <f>ISNUMBER(SEARCH("Esso", A1968))</f>
        <v>0</v>
      </c>
      <c r="H1968" t="b">
        <f>ISNUMBER(SEARCH("Caltex", A1968))</f>
        <v>0</v>
      </c>
    </row>
    <row r="1969" spans="1:8" x14ac:dyDescent="0.25">
      <c r="A1969" t="s">
        <v>3970</v>
      </c>
      <c r="B1969">
        <v>20.413217499999998</v>
      </c>
      <c r="C1969">
        <v>99.885077800000005</v>
      </c>
      <c r="D1969" t="b">
        <f>ISNUMBER(SEARCH("PT",A1969))</f>
        <v>0</v>
      </c>
      <c r="E1969" t="b">
        <f>ISNUMBER(SEARCH("PTT", A1969))</f>
        <v>0</v>
      </c>
      <c r="F1969" t="b">
        <f>ISNUMBER(SEARCH("Shell", A1969))</f>
        <v>0</v>
      </c>
      <c r="G1969" t="b">
        <f>ISNUMBER(SEARCH("Esso", A1969))</f>
        <v>0</v>
      </c>
      <c r="H1969" t="b">
        <f>ISNUMBER(SEARCH("Caltex", A1969))</f>
        <v>0</v>
      </c>
    </row>
    <row r="1970" spans="1:8" x14ac:dyDescent="0.25">
      <c r="A1970" t="s">
        <v>3405</v>
      </c>
      <c r="B1970">
        <v>9.1910179000000003</v>
      </c>
      <c r="C1970">
        <v>99.258262099999996</v>
      </c>
      <c r="D1970" t="b">
        <f>ISNUMBER(SEARCH("PT",A1970))</f>
        <v>0</v>
      </c>
      <c r="E1970" t="b">
        <f>ISNUMBER(SEARCH("PTT", A1970))</f>
        <v>0</v>
      </c>
      <c r="F1970" t="b">
        <f>ISNUMBER(SEARCH("Shell", A1970))</f>
        <v>0</v>
      </c>
      <c r="G1970" t="b">
        <f>ISNUMBER(SEARCH("Esso", A1970))</f>
        <v>0</v>
      </c>
      <c r="H1970" t="b">
        <f>ISNUMBER(SEARCH("Caltex", A1970))</f>
        <v>0</v>
      </c>
    </row>
    <row r="1971" spans="1:8" x14ac:dyDescent="0.25">
      <c r="A1971" t="s">
        <v>3698</v>
      </c>
      <c r="B1971">
        <v>14.409522000000001</v>
      </c>
      <c r="C1971">
        <v>102.971875</v>
      </c>
      <c r="D1971" t="b">
        <f>ISNUMBER(SEARCH("PT",A1971))</f>
        <v>0</v>
      </c>
      <c r="E1971" t="b">
        <f>ISNUMBER(SEARCH("PTT", A1971))</f>
        <v>0</v>
      </c>
      <c r="F1971" t="b">
        <f>ISNUMBER(SEARCH("Shell", A1971))</f>
        <v>0</v>
      </c>
      <c r="G1971" t="b">
        <f>ISNUMBER(SEARCH("Esso", A1971))</f>
        <v>0</v>
      </c>
      <c r="H1971" t="b">
        <f>ISNUMBER(SEARCH("Caltex", A1971))</f>
        <v>0</v>
      </c>
    </row>
    <row r="1972" spans="1:8" x14ac:dyDescent="0.25">
      <c r="A1972" t="s">
        <v>3667</v>
      </c>
      <c r="B1972">
        <v>12.193792999999999</v>
      </c>
      <c r="C1972">
        <v>102.3761454</v>
      </c>
      <c r="D1972" t="b">
        <f>ISNUMBER(SEARCH("PT",A1972))</f>
        <v>0</v>
      </c>
      <c r="E1972" t="b">
        <f>ISNUMBER(SEARCH("PTT", A1972))</f>
        <v>0</v>
      </c>
      <c r="F1972" t="b">
        <f>ISNUMBER(SEARCH("Shell", A1972))</f>
        <v>0</v>
      </c>
      <c r="G1972" t="b">
        <f>ISNUMBER(SEARCH("Esso", A1972))</f>
        <v>0</v>
      </c>
      <c r="H1972" t="b">
        <f>ISNUMBER(SEARCH("Caltex", A1972))</f>
        <v>0</v>
      </c>
    </row>
    <row r="1973" spans="1:8" x14ac:dyDescent="0.25">
      <c r="A1973" t="s">
        <v>3667</v>
      </c>
      <c r="B1973">
        <v>12.193792999999999</v>
      </c>
      <c r="C1973">
        <v>102.3761454</v>
      </c>
      <c r="D1973" t="b">
        <f>ISNUMBER(SEARCH("PT",A1973))</f>
        <v>0</v>
      </c>
      <c r="E1973" t="b">
        <f>ISNUMBER(SEARCH("PTT", A1973))</f>
        <v>0</v>
      </c>
      <c r="F1973" t="b">
        <f>ISNUMBER(SEARCH("Shell", A1973))</f>
        <v>0</v>
      </c>
      <c r="G1973" t="b">
        <f>ISNUMBER(SEARCH("Esso", A1973))</f>
        <v>0</v>
      </c>
      <c r="H1973" t="b">
        <f>ISNUMBER(SEARCH("Caltex", A1973))</f>
        <v>0</v>
      </c>
    </row>
    <row r="1974" spans="1:8" x14ac:dyDescent="0.25">
      <c r="A1974" t="s">
        <v>3310</v>
      </c>
      <c r="B1974">
        <v>7.2092830000000001</v>
      </c>
      <c r="C1974">
        <v>100.55288299999999</v>
      </c>
      <c r="D1974" t="b">
        <f>ISNUMBER(SEARCH("PT",A1974))</f>
        <v>0</v>
      </c>
      <c r="E1974" t="b">
        <f>ISNUMBER(SEARCH("PTT", A1974))</f>
        <v>0</v>
      </c>
      <c r="F1974" t="b">
        <f>ISNUMBER(SEARCH("Shell", A1974))</f>
        <v>0</v>
      </c>
      <c r="G1974" t="b">
        <f>ISNUMBER(SEARCH("Esso", A1974))</f>
        <v>0</v>
      </c>
      <c r="H1974" t="b">
        <f>ISNUMBER(SEARCH("Caltex", A1974))</f>
        <v>0</v>
      </c>
    </row>
    <row r="1975" spans="1:8" x14ac:dyDescent="0.25">
      <c r="A1975" t="s">
        <v>3310</v>
      </c>
      <c r="B1975">
        <v>7.2092830000000001</v>
      </c>
      <c r="C1975">
        <v>100.55288299999999</v>
      </c>
      <c r="D1975" t="b">
        <f>ISNUMBER(SEARCH("PT",A1975))</f>
        <v>0</v>
      </c>
      <c r="E1975" t="b">
        <f>ISNUMBER(SEARCH("PTT", A1975))</f>
        <v>0</v>
      </c>
      <c r="F1975" t="b">
        <f>ISNUMBER(SEARCH("Shell", A1975))</f>
        <v>0</v>
      </c>
      <c r="G1975" t="b">
        <f>ISNUMBER(SEARCH("Esso", A1975))</f>
        <v>0</v>
      </c>
      <c r="H1975" t="b">
        <f>ISNUMBER(SEARCH("Caltex", A1975))</f>
        <v>0</v>
      </c>
    </row>
    <row r="1976" spans="1:8" x14ac:dyDescent="0.25">
      <c r="A1976" t="s">
        <v>3815</v>
      </c>
      <c r="B1976">
        <v>17.8162278</v>
      </c>
      <c r="C1976">
        <v>102.6386681</v>
      </c>
      <c r="D1976" t="b">
        <f>ISNUMBER(SEARCH("PT",A1976))</f>
        <v>0</v>
      </c>
      <c r="E1976" t="b">
        <f>ISNUMBER(SEARCH("PTT", A1976))</f>
        <v>0</v>
      </c>
      <c r="F1976" t="b">
        <f>ISNUMBER(SEARCH("Shell", A1976))</f>
        <v>0</v>
      </c>
      <c r="G1976" t="b">
        <f>ISNUMBER(SEARCH("Esso", A1976))</f>
        <v>0</v>
      </c>
      <c r="H1976" t="b">
        <f>ISNUMBER(SEARCH("Caltex", A1976))</f>
        <v>0</v>
      </c>
    </row>
    <row r="1977" spans="1:8" x14ac:dyDescent="0.25">
      <c r="A1977" t="s">
        <v>3721</v>
      </c>
      <c r="B1977">
        <v>14.5505289</v>
      </c>
      <c r="C1977">
        <v>104.6709486</v>
      </c>
      <c r="D1977" t="b">
        <f>ISNUMBER(SEARCH("PT",A1977))</f>
        <v>0</v>
      </c>
      <c r="E1977" t="b">
        <f>ISNUMBER(SEARCH("PTT", A1977))</f>
        <v>0</v>
      </c>
      <c r="F1977" t="b">
        <f>ISNUMBER(SEARCH("Shell", A1977))</f>
        <v>0</v>
      </c>
      <c r="G1977" t="b">
        <f>ISNUMBER(SEARCH("Esso", A1977))</f>
        <v>0</v>
      </c>
      <c r="H1977" t="b">
        <f>ISNUMBER(SEARCH("Caltex", A1977))</f>
        <v>0</v>
      </c>
    </row>
    <row r="1978" spans="1:8" x14ac:dyDescent="0.25">
      <c r="A1978" t="s">
        <v>3509</v>
      </c>
      <c r="B1978">
        <v>13.510232</v>
      </c>
      <c r="C1978">
        <v>100.809456</v>
      </c>
      <c r="D1978" t="b">
        <f>ISNUMBER(SEARCH("PT",A1978))</f>
        <v>0</v>
      </c>
      <c r="E1978" t="b">
        <f>ISNUMBER(SEARCH("PTT", A1978))</f>
        <v>0</v>
      </c>
      <c r="F1978" t="b">
        <f>ISNUMBER(SEARCH("Shell", A1978))</f>
        <v>0</v>
      </c>
      <c r="G1978" t="b">
        <f>ISNUMBER(SEARCH("Esso", A1978))</f>
        <v>0</v>
      </c>
      <c r="H1978" t="b">
        <f>ISNUMBER(SEARCH("Caltex", A1978))</f>
        <v>0</v>
      </c>
    </row>
    <row r="1979" spans="1:8" x14ac:dyDescent="0.25">
      <c r="A1979" t="s">
        <v>3713</v>
      </c>
      <c r="B1979">
        <v>14.621539</v>
      </c>
      <c r="C1979">
        <v>103.83644649999999</v>
      </c>
      <c r="D1979" t="b">
        <f>ISNUMBER(SEARCH("PT",A1979))</f>
        <v>0</v>
      </c>
      <c r="E1979" t="b">
        <f>ISNUMBER(SEARCH("PTT", A1979))</f>
        <v>0</v>
      </c>
      <c r="F1979" t="b">
        <f>ISNUMBER(SEARCH("Shell", A1979))</f>
        <v>0</v>
      </c>
      <c r="G1979" t="b">
        <f>ISNUMBER(SEARCH("Esso", A1979))</f>
        <v>0</v>
      </c>
      <c r="H1979" t="b">
        <f>ISNUMBER(SEARCH("Caltex", A1979))</f>
        <v>0</v>
      </c>
    </row>
    <row r="1980" spans="1:8" x14ac:dyDescent="0.25">
      <c r="A1980" t="s">
        <v>3435</v>
      </c>
      <c r="B1980">
        <v>11.8080745</v>
      </c>
      <c r="C1980">
        <v>99.796607399999999</v>
      </c>
      <c r="D1980" t="b">
        <f>ISNUMBER(SEARCH("PT",A1980))</f>
        <v>0</v>
      </c>
      <c r="E1980" t="b">
        <f>ISNUMBER(SEARCH("PTT", A1980))</f>
        <v>0</v>
      </c>
      <c r="F1980" t="b">
        <f>ISNUMBER(SEARCH("Shell", A1980))</f>
        <v>0</v>
      </c>
      <c r="G1980" t="b">
        <f>ISNUMBER(SEARCH("Esso", A1980))</f>
        <v>0</v>
      </c>
      <c r="H1980" t="b">
        <f>ISNUMBER(SEARCH("Caltex", A1980))</f>
        <v>0</v>
      </c>
    </row>
    <row r="1981" spans="1:8" x14ac:dyDescent="0.25">
      <c r="A1981" t="s">
        <v>4095</v>
      </c>
      <c r="B1981">
        <v>13.910786</v>
      </c>
      <c r="C1981">
        <v>99.203267999999994</v>
      </c>
      <c r="D1981" t="b">
        <f>ISNUMBER(SEARCH("PT",A1981))</f>
        <v>0</v>
      </c>
      <c r="E1981" t="b">
        <f>ISNUMBER(SEARCH("PTT", A1981))</f>
        <v>0</v>
      </c>
      <c r="F1981" t="b">
        <f>ISNUMBER(SEARCH("Shell", A1981))</f>
        <v>0</v>
      </c>
      <c r="G1981" t="b">
        <f>ISNUMBER(SEARCH("Esso", A1981))</f>
        <v>0</v>
      </c>
      <c r="H1981" t="b">
        <f>ISNUMBER(SEARCH("Caltex", A1981))</f>
        <v>0</v>
      </c>
    </row>
    <row r="1982" spans="1:8" x14ac:dyDescent="0.25">
      <c r="A1982" t="s">
        <v>4271</v>
      </c>
      <c r="B1982">
        <v>7.8826856999999997</v>
      </c>
      <c r="C1982">
        <v>98.2788903</v>
      </c>
      <c r="D1982" t="b">
        <f>ISNUMBER(SEARCH("PT",A1982))</f>
        <v>0</v>
      </c>
      <c r="E1982" t="b">
        <f>ISNUMBER(SEARCH("PTT", A1982))</f>
        <v>0</v>
      </c>
      <c r="F1982" t="b">
        <f>ISNUMBER(SEARCH("Shell", A1982))</f>
        <v>0</v>
      </c>
      <c r="G1982" t="b">
        <f>ISNUMBER(SEARCH("Esso", A1982))</f>
        <v>0</v>
      </c>
      <c r="H1982" t="b">
        <f>ISNUMBER(SEARCH("Caltex", A1982))</f>
        <v>0</v>
      </c>
    </row>
    <row r="1983" spans="1:8" x14ac:dyDescent="0.25">
      <c r="A1983" t="s">
        <v>4271</v>
      </c>
      <c r="B1983">
        <v>7.8826856999999997</v>
      </c>
      <c r="C1983">
        <v>98.2788903</v>
      </c>
      <c r="D1983" t="b">
        <f>ISNUMBER(SEARCH("PT",A1983))</f>
        <v>0</v>
      </c>
      <c r="E1983" t="b">
        <f>ISNUMBER(SEARCH("PTT", A1983))</f>
        <v>0</v>
      </c>
      <c r="F1983" t="b">
        <f>ISNUMBER(SEARCH("Shell", A1983))</f>
        <v>0</v>
      </c>
      <c r="G1983" t="b">
        <f>ISNUMBER(SEARCH("Esso", A1983))</f>
        <v>0</v>
      </c>
      <c r="H1983" t="b">
        <f>ISNUMBER(SEARCH("Caltex", A1983))</f>
        <v>0</v>
      </c>
    </row>
    <row r="1984" spans="1:8" x14ac:dyDescent="0.25">
      <c r="A1984" t="s">
        <v>3755</v>
      </c>
      <c r="B1984">
        <v>16.543765</v>
      </c>
      <c r="C1984">
        <v>104.728353</v>
      </c>
      <c r="D1984" t="b">
        <f>ISNUMBER(SEARCH("PT",A1984))</f>
        <v>0</v>
      </c>
      <c r="E1984" t="b">
        <f>ISNUMBER(SEARCH("PTT", A1984))</f>
        <v>0</v>
      </c>
      <c r="F1984" t="b">
        <f>ISNUMBER(SEARCH("Shell", A1984))</f>
        <v>0</v>
      </c>
      <c r="G1984" t="b">
        <f>ISNUMBER(SEARCH("Esso", A1984))</f>
        <v>0</v>
      </c>
      <c r="H1984" t="b">
        <f>ISNUMBER(SEARCH("Caltex", A1984))</f>
        <v>0</v>
      </c>
    </row>
    <row r="1985" spans="1:8" x14ac:dyDescent="0.25">
      <c r="A1985" t="s">
        <v>3467</v>
      </c>
      <c r="B1985">
        <v>13.3450056</v>
      </c>
      <c r="C1985">
        <v>99.872289699999996</v>
      </c>
      <c r="D1985" t="b">
        <f>ISNUMBER(SEARCH("PT",A1985))</f>
        <v>0</v>
      </c>
      <c r="E1985" t="b">
        <f>ISNUMBER(SEARCH("PTT", A1985))</f>
        <v>0</v>
      </c>
      <c r="F1985" t="b">
        <f>ISNUMBER(SEARCH("Shell", A1985))</f>
        <v>0</v>
      </c>
      <c r="G1985" t="b">
        <f>ISNUMBER(SEARCH("Esso", A1985))</f>
        <v>0</v>
      </c>
      <c r="H1985" t="b">
        <f>ISNUMBER(SEARCH("Caltex", A1985))</f>
        <v>0</v>
      </c>
    </row>
    <row r="1986" spans="1:8" x14ac:dyDescent="0.25">
      <c r="A1986" t="s">
        <v>4273</v>
      </c>
      <c r="B1986">
        <v>7.8808354999999999</v>
      </c>
      <c r="C1986">
        <v>98.293770800000004</v>
      </c>
      <c r="D1986" t="b">
        <f>ISNUMBER(SEARCH("PT",A1986))</f>
        <v>0</v>
      </c>
      <c r="E1986" t="b">
        <f>ISNUMBER(SEARCH("PTT", A1986))</f>
        <v>0</v>
      </c>
      <c r="F1986" t="b">
        <f>ISNUMBER(SEARCH("Shell", A1986))</f>
        <v>0</v>
      </c>
      <c r="G1986" t="b">
        <f>ISNUMBER(SEARCH("Esso", A1986))</f>
        <v>0</v>
      </c>
      <c r="H1986" t="b">
        <f>ISNUMBER(SEARCH("Caltex", A1986))</f>
        <v>0</v>
      </c>
    </row>
    <row r="1987" spans="1:8" x14ac:dyDescent="0.25">
      <c r="A1987" t="s">
        <v>4273</v>
      </c>
      <c r="B1987">
        <v>7.8808354999999999</v>
      </c>
      <c r="C1987">
        <v>98.293770800000004</v>
      </c>
      <c r="D1987" t="b">
        <f>ISNUMBER(SEARCH("PT",A1987))</f>
        <v>0</v>
      </c>
      <c r="E1987" t="b">
        <f>ISNUMBER(SEARCH("PTT", A1987))</f>
        <v>0</v>
      </c>
      <c r="F1987" t="b">
        <f>ISNUMBER(SEARCH("Shell", A1987))</f>
        <v>0</v>
      </c>
      <c r="G1987" t="b">
        <f>ISNUMBER(SEARCH("Esso", A1987))</f>
        <v>0</v>
      </c>
      <c r="H1987" t="b">
        <f>ISNUMBER(SEARCH("Caltex", A1987))</f>
        <v>0</v>
      </c>
    </row>
    <row r="1988" spans="1:8" x14ac:dyDescent="0.25">
      <c r="A1988" t="s">
        <v>3537</v>
      </c>
      <c r="B1988">
        <v>13.2869808</v>
      </c>
      <c r="C1988">
        <v>100.92128289999999</v>
      </c>
      <c r="D1988" t="b">
        <f>ISNUMBER(SEARCH("PT",A1988))</f>
        <v>0</v>
      </c>
      <c r="E1988" t="b">
        <f>ISNUMBER(SEARCH("PTT", A1988))</f>
        <v>0</v>
      </c>
      <c r="F1988" t="b">
        <f>ISNUMBER(SEARCH("Shell", A1988))</f>
        <v>0</v>
      </c>
      <c r="G1988" t="b">
        <f>ISNUMBER(SEARCH("Esso", A1988))</f>
        <v>0</v>
      </c>
      <c r="H1988" t="b">
        <f>ISNUMBER(SEARCH("Caltex", A1988))</f>
        <v>0</v>
      </c>
    </row>
    <row r="1989" spans="1:8" x14ac:dyDescent="0.25">
      <c r="A1989" t="s">
        <v>3692</v>
      </c>
      <c r="B1989">
        <v>14.090885399999999</v>
      </c>
      <c r="C1989">
        <v>102.6958805</v>
      </c>
      <c r="D1989" t="b">
        <f>ISNUMBER(SEARCH("PT",A1989))</f>
        <v>0</v>
      </c>
      <c r="E1989" t="b">
        <f>ISNUMBER(SEARCH("PTT", A1989))</f>
        <v>0</v>
      </c>
      <c r="F1989" t="b">
        <f>ISNUMBER(SEARCH("Shell", A1989))</f>
        <v>0</v>
      </c>
      <c r="G1989" t="b">
        <f>ISNUMBER(SEARCH("Esso", A1989))</f>
        <v>0</v>
      </c>
      <c r="H1989" t="b">
        <f>ISNUMBER(SEARCH("Caltex", A1989))</f>
        <v>0</v>
      </c>
    </row>
    <row r="1990" spans="1:8" x14ac:dyDescent="0.25">
      <c r="A1990" t="s">
        <v>3615</v>
      </c>
      <c r="B1990">
        <v>12.663038999999999</v>
      </c>
      <c r="C1990">
        <v>101.30240999999999</v>
      </c>
      <c r="D1990" t="b">
        <f>ISNUMBER(SEARCH("PT",A1990))</f>
        <v>0</v>
      </c>
      <c r="E1990" t="b">
        <f>ISNUMBER(SEARCH("PTT", A1990))</f>
        <v>0</v>
      </c>
      <c r="F1990" t="b">
        <f>ISNUMBER(SEARCH("Shell", A1990))</f>
        <v>0</v>
      </c>
      <c r="G1990" t="b">
        <f>ISNUMBER(SEARCH("Esso", A1990))</f>
        <v>0</v>
      </c>
      <c r="H1990" t="b">
        <f>ISNUMBER(SEARCH("Caltex", A1990))</f>
        <v>0</v>
      </c>
    </row>
    <row r="1991" spans="1:8" x14ac:dyDescent="0.25">
      <c r="A1991" t="s">
        <v>3658</v>
      </c>
      <c r="B1991">
        <v>12.4688987</v>
      </c>
      <c r="C1991">
        <v>102.19798900000001</v>
      </c>
      <c r="D1991" t="b">
        <f>ISNUMBER(SEARCH("PT",A1991))</f>
        <v>0</v>
      </c>
      <c r="E1991" t="b">
        <f>ISNUMBER(SEARCH("PTT", A1991))</f>
        <v>0</v>
      </c>
      <c r="F1991" t="b">
        <f>ISNUMBER(SEARCH("Shell", A1991))</f>
        <v>0</v>
      </c>
      <c r="G1991" t="b">
        <f>ISNUMBER(SEARCH("Esso", A1991))</f>
        <v>0</v>
      </c>
      <c r="H1991" t="b">
        <f>ISNUMBER(SEARCH("Caltex", A1991))</f>
        <v>0</v>
      </c>
    </row>
    <row r="1992" spans="1:8" x14ac:dyDescent="0.25">
      <c r="A1992" t="s">
        <v>3148</v>
      </c>
      <c r="B1992">
        <v>10.281668</v>
      </c>
      <c r="C1992">
        <v>98.757259000000005</v>
      </c>
      <c r="D1992" t="b">
        <f>ISNUMBER(SEARCH("PT",A1992))</f>
        <v>0</v>
      </c>
      <c r="E1992" t="b">
        <f>ISNUMBER(SEARCH("PTT", A1992))</f>
        <v>0</v>
      </c>
      <c r="F1992" t="b">
        <f>ISNUMBER(SEARCH("Shell", A1992))</f>
        <v>0</v>
      </c>
      <c r="G1992" t="b">
        <f>ISNUMBER(SEARCH("Esso", A1992))</f>
        <v>0</v>
      </c>
      <c r="H1992" t="b">
        <f>ISNUMBER(SEARCH("Caltex", A1992))</f>
        <v>0</v>
      </c>
    </row>
    <row r="1993" spans="1:8" x14ac:dyDescent="0.25">
      <c r="A1993" t="s">
        <v>3197</v>
      </c>
      <c r="B1993">
        <v>8.0216229000000006</v>
      </c>
      <c r="C1993">
        <v>98.334624899999994</v>
      </c>
      <c r="D1993" t="b">
        <f>ISNUMBER(SEARCH("PT",A1993))</f>
        <v>0</v>
      </c>
      <c r="E1993" t="b">
        <f>ISNUMBER(SEARCH("PTT", A1993))</f>
        <v>0</v>
      </c>
      <c r="F1993" t="b">
        <f>ISNUMBER(SEARCH("Shell", A1993))</f>
        <v>0</v>
      </c>
      <c r="G1993" t="b">
        <f>ISNUMBER(SEARCH("Esso", A1993))</f>
        <v>0</v>
      </c>
      <c r="H1993" t="b">
        <f>ISNUMBER(SEARCH("Caltex", A1993))</f>
        <v>0</v>
      </c>
    </row>
    <row r="1994" spans="1:8" x14ac:dyDescent="0.25">
      <c r="A1994" t="s">
        <v>3197</v>
      </c>
      <c r="B1994">
        <v>8.0216229000000006</v>
      </c>
      <c r="C1994">
        <v>98.334624899999994</v>
      </c>
      <c r="D1994" t="b">
        <f>ISNUMBER(SEARCH("PT",A1994))</f>
        <v>0</v>
      </c>
      <c r="E1994" t="b">
        <f>ISNUMBER(SEARCH("PTT", A1994))</f>
        <v>0</v>
      </c>
      <c r="F1994" t="b">
        <f>ISNUMBER(SEARCH("Shell", A1994))</f>
        <v>0</v>
      </c>
      <c r="G1994" t="b">
        <f>ISNUMBER(SEARCH("Esso", A1994))</f>
        <v>0</v>
      </c>
      <c r="H1994" t="b">
        <f>ISNUMBER(SEARCH("Caltex", A1994))</f>
        <v>0</v>
      </c>
    </row>
    <row r="1995" spans="1:8" x14ac:dyDescent="0.25">
      <c r="A1995" t="s">
        <v>3197</v>
      </c>
      <c r="B1995">
        <v>8.0216229000000006</v>
      </c>
      <c r="C1995">
        <v>98.334624899999994</v>
      </c>
      <c r="D1995" t="b">
        <f>ISNUMBER(SEARCH("PT",A1995))</f>
        <v>0</v>
      </c>
      <c r="E1995" t="b">
        <f>ISNUMBER(SEARCH("PTT", A1995))</f>
        <v>0</v>
      </c>
      <c r="F1995" t="b">
        <f>ISNUMBER(SEARCH("Shell", A1995))</f>
        <v>0</v>
      </c>
      <c r="G1995" t="b">
        <f>ISNUMBER(SEARCH("Esso", A1995))</f>
        <v>0</v>
      </c>
      <c r="H1995" t="b">
        <f>ISNUMBER(SEARCH("Caltex", A1995))</f>
        <v>0</v>
      </c>
    </row>
    <row r="1996" spans="1:8" x14ac:dyDescent="0.25">
      <c r="A1996" t="s">
        <v>3753</v>
      </c>
      <c r="B1996">
        <v>16.543096500000001</v>
      </c>
      <c r="C1996">
        <v>104.7292757</v>
      </c>
      <c r="D1996" t="b">
        <f>ISNUMBER(SEARCH("PT",A1996))</f>
        <v>0</v>
      </c>
      <c r="E1996" t="b">
        <f>ISNUMBER(SEARCH("PTT", A1996))</f>
        <v>0</v>
      </c>
      <c r="F1996" t="b">
        <f>ISNUMBER(SEARCH("Shell", A1996))</f>
        <v>0</v>
      </c>
      <c r="G1996" t="b">
        <f>ISNUMBER(SEARCH("Esso", A1996))</f>
        <v>0</v>
      </c>
      <c r="H1996" t="b">
        <f>ISNUMBER(SEARCH("Caltex", A1996))</f>
        <v>0</v>
      </c>
    </row>
    <row r="1997" spans="1:8" x14ac:dyDescent="0.25">
      <c r="A1997" t="s">
        <v>3430</v>
      </c>
      <c r="B1997">
        <v>11.4994117</v>
      </c>
      <c r="C1997">
        <v>99.620197000000005</v>
      </c>
      <c r="D1997" t="b">
        <f>ISNUMBER(SEARCH("PT",A1997))</f>
        <v>0</v>
      </c>
      <c r="E1997" t="b">
        <f>ISNUMBER(SEARCH("PTT", A1997))</f>
        <v>0</v>
      </c>
      <c r="F1997" t="b">
        <f>ISNUMBER(SEARCH("Shell", A1997))</f>
        <v>0</v>
      </c>
      <c r="G1997" t="b">
        <f>ISNUMBER(SEARCH("Esso", A1997))</f>
        <v>0</v>
      </c>
      <c r="H1997" t="b">
        <f>ISNUMBER(SEARCH("Caltex", A1997))</f>
        <v>0</v>
      </c>
    </row>
    <row r="1998" spans="1:8" x14ac:dyDescent="0.25">
      <c r="A1998" t="s">
        <v>3809</v>
      </c>
      <c r="B1998">
        <v>17.885807700000001</v>
      </c>
      <c r="C1998">
        <v>102.7515594</v>
      </c>
      <c r="D1998" t="b">
        <f>ISNUMBER(SEARCH("PT",A1998))</f>
        <v>0</v>
      </c>
      <c r="E1998" t="b">
        <f>ISNUMBER(SEARCH("PTT", A1998))</f>
        <v>0</v>
      </c>
      <c r="F1998" t="b">
        <f>ISNUMBER(SEARCH("Shell", A1998))</f>
        <v>0</v>
      </c>
      <c r="G1998" t="b">
        <f>ISNUMBER(SEARCH("Esso", A1998))</f>
        <v>0</v>
      </c>
      <c r="H1998" t="b">
        <f>ISNUMBER(SEARCH("Caltex", A1998))</f>
        <v>0</v>
      </c>
    </row>
    <row r="1999" spans="1:8" x14ac:dyDescent="0.25">
      <c r="A1999" t="s">
        <v>3752</v>
      </c>
      <c r="B1999">
        <v>16.542184599999999</v>
      </c>
      <c r="C1999">
        <v>104.71885260000001</v>
      </c>
      <c r="D1999" t="b">
        <f>ISNUMBER(SEARCH("PT",A1999))</f>
        <v>0</v>
      </c>
      <c r="E1999" t="b">
        <f>ISNUMBER(SEARCH("PTT", A1999))</f>
        <v>0</v>
      </c>
      <c r="F1999" t="b">
        <f>ISNUMBER(SEARCH("Shell", A1999))</f>
        <v>0</v>
      </c>
      <c r="G1999" t="b">
        <f>ISNUMBER(SEARCH("Esso", A1999))</f>
        <v>0</v>
      </c>
      <c r="H1999" t="b">
        <f>ISNUMBER(SEARCH("Caltex", A1999))</f>
        <v>0</v>
      </c>
    </row>
    <row r="2000" spans="1:8" x14ac:dyDescent="0.25">
      <c r="A2000" t="s">
        <v>3770</v>
      </c>
      <c r="B2000">
        <v>17.4010283</v>
      </c>
      <c r="C2000">
        <v>104.7875221</v>
      </c>
      <c r="D2000" t="b">
        <f>ISNUMBER(SEARCH("PT",A2000))</f>
        <v>0</v>
      </c>
      <c r="E2000" t="b">
        <f>ISNUMBER(SEARCH("PTT", A2000))</f>
        <v>0</v>
      </c>
      <c r="F2000" t="b">
        <f>ISNUMBER(SEARCH("Shell", A2000))</f>
        <v>0</v>
      </c>
      <c r="G2000" t="b">
        <f>ISNUMBER(SEARCH("Esso", A2000))</f>
        <v>0</v>
      </c>
      <c r="H2000" t="b">
        <f>ISNUMBER(SEARCH("Caltex", A2000))</f>
        <v>0</v>
      </c>
    </row>
    <row r="2001" spans="1:8" x14ac:dyDescent="0.25">
      <c r="A2001" t="s">
        <v>3811</v>
      </c>
      <c r="B2001">
        <v>17.8807735</v>
      </c>
      <c r="C2001">
        <v>102.73288220000001</v>
      </c>
      <c r="D2001" t="b">
        <f>ISNUMBER(SEARCH("PT",A2001))</f>
        <v>0</v>
      </c>
      <c r="E2001" t="b">
        <f>ISNUMBER(SEARCH("PTT", A2001))</f>
        <v>0</v>
      </c>
      <c r="F2001" t="b">
        <f>ISNUMBER(SEARCH("Shell", A2001))</f>
        <v>0</v>
      </c>
      <c r="G2001" t="b">
        <f>ISNUMBER(SEARCH("Esso", A2001))</f>
        <v>0</v>
      </c>
      <c r="H2001" t="b">
        <f>ISNUMBER(SEARCH("Caltex", A2001))</f>
        <v>0</v>
      </c>
    </row>
    <row r="2002" spans="1:8" x14ac:dyDescent="0.25">
      <c r="A2002" t="s">
        <v>3597</v>
      </c>
      <c r="B2002">
        <v>12.693305000000001</v>
      </c>
      <c r="C2002">
        <v>101.083224</v>
      </c>
      <c r="D2002" t="b">
        <f>ISNUMBER(SEARCH("PT",A2002))</f>
        <v>0</v>
      </c>
      <c r="E2002" t="b">
        <f>ISNUMBER(SEARCH("PTT", A2002))</f>
        <v>0</v>
      </c>
      <c r="F2002" t="b">
        <f>ISNUMBER(SEARCH("Shell", A2002))</f>
        <v>0</v>
      </c>
      <c r="G2002" t="b">
        <f>ISNUMBER(SEARCH("Esso", A2002))</f>
        <v>0</v>
      </c>
      <c r="H2002" t="b">
        <f>ISNUMBER(SEARCH("Caltex", A2002))</f>
        <v>0</v>
      </c>
    </row>
    <row r="2003" spans="1:8" x14ac:dyDescent="0.25">
      <c r="A2003" t="s">
        <v>4259</v>
      </c>
      <c r="B2003">
        <v>7.8808907000000001</v>
      </c>
      <c r="C2003">
        <v>98.293540800000002</v>
      </c>
      <c r="D2003" t="b">
        <f>ISNUMBER(SEARCH("PT",A2003))</f>
        <v>0</v>
      </c>
      <c r="E2003" t="b">
        <f>ISNUMBER(SEARCH("PTT", A2003))</f>
        <v>0</v>
      </c>
      <c r="F2003" t="b">
        <f>ISNUMBER(SEARCH("Shell", A2003))</f>
        <v>0</v>
      </c>
      <c r="G2003" t="b">
        <f>ISNUMBER(SEARCH("Esso", A2003))</f>
        <v>0</v>
      </c>
      <c r="H2003" t="b">
        <f>ISNUMBER(SEARCH("Caltex", A2003))</f>
        <v>0</v>
      </c>
    </row>
    <row r="2004" spans="1:8" x14ac:dyDescent="0.25">
      <c r="A2004" t="s">
        <v>4259</v>
      </c>
      <c r="B2004">
        <v>7.8808907000000001</v>
      </c>
      <c r="C2004">
        <v>98.293540800000002</v>
      </c>
      <c r="D2004" t="b">
        <f>ISNUMBER(SEARCH("PT",A2004))</f>
        <v>0</v>
      </c>
      <c r="E2004" t="b">
        <f>ISNUMBER(SEARCH("PTT", A2004))</f>
        <v>0</v>
      </c>
      <c r="F2004" t="b">
        <f>ISNUMBER(SEARCH("Shell", A2004))</f>
        <v>0</v>
      </c>
      <c r="G2004" t="b">
        <f>ISNUMBER(SEARCH("Esso", A2004))</f>
        <v>0</v>
      </c>
      <c r="H2004" t="b">
        <f>ISNUMBER(SEARCH("Caltex", A2004))</f>
        <v>0</v>
      </c>
    </row>
    <row r="2005" spans="1:8" x14ac:dyDescent="0.25">
      <c r="A2005" t="s">
        <v>3176</v>
      </c>
      <c r="B2005">
        <v>9.0708970000000004</v>
      </c>
      <c r="C2005">
        <v>98.418475999999998</v>
      </c>
      <c r="D2005" t="b">
        <f>ISNUMBER(SEARCH("PT",A2005))</f>
        <v>0</v>
      </c>
      <c r="E2005" t="b">
        <f>ISNUMBER(SEARCH("PTT", A2005))</f>
        <v>0</v>
      </c>
      <c r="F2005" t="b">
        <f>ISNUMBER(SEARCH("Shell", A2005))</f>
        <v>0</v>
      </c>
      <c r="G2005" t="b">
        <f>ISNUMBER(SEARCH("Esso", A2005))</f>
        <v>0</v>
      </c>
      <c r="H2005" t="b">
        <f>ISNUMBER(SEARCH("Caltex", A2005))</f>
        <v>0</v>
      </c>
    </row>
    <row r="2006" spans="1:8" x14ac:dyDescent="0.25">
      <c r="A2006" t="s">
        <v>3473</v>
      </c>
      <c r="B2006">
        <v>13.388116999999999</v>
      </c>
      <c r="C2006">
        <v>99.999463899999995</v>
      </c>
      <c r="D2006" t="b">
        <f>ISNUMBER(SEARCH("PT",A2006))</f>
        <v>0</v>
      </c>
      <c r="E2006" t="b">
        <f>ISNUMBER(SEARCH("PTT", A2006))</f>
        <v>0</v>
      </c>
      <c r="F2006" t="b">
        <f>ISNUMBER(SEARCH("Shell", A2006))</f>
        <v>0</v>
      </c>
      <c r="G2006" t="b">
        <f>ISNUMBER(SEARCH("Esso", A2006))</f>
        <v>0</v>
      </c>
      <c r="H2006" t="b">
        <f>ISNUMBER(SEARCH("Caltex", A2006))</f>
        <v>0</v>
      </c>
    </row>
    <row r="2007" spans="1:8" x14ac:dyDescent="0.25">
      <c r="A2007" t="s">
        <v>3208</v>
      </c>
      <c r="B2007">
        <v>8.4200707000000001</v>
      </c>
      <c r="C2007">
        <v>98.640954600000001</v>
      </c>
      <c r="D2007" t="b">
        <f>ISNUMBER(SEARCH("PT",A2007))</f>
        <v>0</v>
      </c>
      <c r="E2007" t="b">
        <f>ISNUMBER(SEARCH("PTT", A2007))</f>
        <v>0</v>
      </c>
      <c r="F2007" t="b">
        <f>ISNUMBER(SEARCH("Shell", A2007))</f>
        <v>0</v>
      </c>
      <c r="G2007" t="b">
        <f>ISNUMBER(SEARCH("Esso", A2007))</f>
        <v>0</v>
      </c>
      <c r="H2007" t="b">
        <f>ISNUMBER(SEARCH("Caltex", A2007))</f>
        <v>0</v>
      </c>
    </row>
    <row r="2008" spans="1:8" x14ac:dyDescent="0.25">
      <c r="A2008" t="s">
        <v>3393</v>
      </c>
      <c r="B2008">
        <v>9.3196016000000004</v>
      </c>
      <c r="C2008">
        <v>99.739880999999997</v>
      </c>
      <c r="D2008" t="b">
        <f>ISNUMBER(SEARCH("PT",A2008))</f>
        <v>0</v>
      </c>
      <c r="E2008" t="b">
        <f>ISNUMBER(SEARCH("PTT", A2008))</f>
        <v>0</v>
      </c>
      <c r="F2008" t="b">
        <f>ISNUMBER(SEARCH("Shell", A2008))</f>
        <v>0</v>
      </c>
      <c r="G2008" t="b">
        <f>ISNUMBER(SEARCH("Esso", A2008))</f>
        <v>0</v>
      </c>
      <c r="H2008" t="b">
        <f>ISNUMBER(SEARCH("Caltex", A2008))</f>
        <v>0</v>
      </c>
    </row>
    <row r="2009" spans="1:8" x14ac:dyDescent="0.25">
      <c r="A2009" t="s">
        <v>3587</v>
      </c>
      <c r="B2009">
        <v>12.732948</v>
      </c>
      <c r="C2009">
        <v>100.892132</v>
      </c>
      <c r="D2009" t="b">
        <f>ISNUMBER(SEARCH("PT",A2009))</f>
        <v>0</v>
      </c>
      <c r="E2009" t="b">
        <f>ISNUMBER(SEARCH("PTT", A2009))</f>
        <v>0</v>
      </c>
      <c r="F2009" t="b">
        <f>ISNUMBER(SEARCH("Shell", A2009))</f>
        <v>0</v>
      </c>
      <c r="G2009" t="b">
        <f>ISNUMBER(SEARCH("Esso", A2009))</f>
        <v>0</v>
      </c>
      <c r="H2009" t="b">
        <f>ISNUMBER(SEARCH("Caltex", A2009))</f>
        <v>0</v>
      </c>
    </row>
    <row r="2010" spans="1:8" x14ac:dyDescent="0.25">
      <c r="A2010" t="s">
        <v>3703</v>
      </c>
      <c r="B2010">
        <v>14.562132099999999</v>
      </c>
      <c r="C2010">
        <v>103.0869907</v>
      </c>
      <c r="D2010" t="b">
        <f>ISNUMBER(SEARCH("PT",A2010))</f>
        <v>0</v>
      </c>
      <c r="E2010" t="b">
        <f>ISNUMBER(SEARCH("PTT", A2010))</f>
        <v>0</v>
      </c>
      <c r="F2010" t="b">
        <f>ISNUMBER(SEARCH("Shell", A2010))</f>
        <v>0</v>
      </c>
      <c r="G2010" t="b">
        <f>ISNUMBER(SEARCH("Esso", A2010))</f>
        <v>0</v>
      </c>
      <c r="H2010" t="b">
        <f>ISNUMBER(SEARCH("Caltex", A2010))</f>
        <v>0</v>
      </c>
    </row>
    <row r="2011" spans="1:8" x14ac:dyDescent="0.25">
      <c r="A2011" t="s">
        <v>3703</v>
      </c>
      <c r="B2011">
        <v>20.218381000000001</v>
      </c>
      <c r="C2011">
        <v>99.941305299999996</v>
      </c>
      <c r="D2011" t="b">
        <f>ISNUMBER(SEARCH("PT",A2011))</f>
        <v>0</v>
      </c>
      <c r="E2011" t="b">
        <f>ISNUMBER(SEARCH("PTT", A2011))</f>
        <v>0</v>
      </c>
      <c r="F2011" t="b">
        <f>ISNUMBER(SEARCH("Shell", A2011))</f>
        <v>0</v>
      </c>
      <c r="G2011" t="b">
        <f>ISNUMBER(SEARCH("Esso", A2011))</f>
        <v>0</v>
      </c>
      <c r="H2011" t="b">
        <f>ISNUMBER(SEARCH("Caltex", A2011))</f>
        <v>0</v>
      </c>
    </row>
    <row r="2012" spans="1:8" x14ac:dyDescent="0.25">
      <c r="A2012" t="s">
        <v>4153</v>
      </c>
      <c r="B2012">
        <v>9.7112587000000001</v>
      </c>
      <c r="C2012">
        <v>99.989670899999993</v>
      </c>
      <c r="D2012" t="b">
        <f>ISNUMBER(SEARCH("PT",A2012))</f>
        <v>0</v>
      </c>
      <c r="E2012" t="b">
        <f>ISNUMBER(SEARCH("PTT", A2012))</f>
        <v>0</v>
      </c>
      <c r="F2012" t="b">
        <f>ISNUMBER(SEARCH("Shell", A2012))</f>
        <v>0</v>
      </c>
      <c r="G2012" t="b">
        <f>ISNUMBER(SEARCH("Esso", A2012))</f>
        <v>0</v>
      </c>
      <c r="H2012" t="b">
        <f>ISNUMBER(SEARCH("Caltex", A2012))</f>
        <v>0</v>
      </c>
    </row>
    <row r="2013" spans="1:8" x14ac:dyDescent="0.25">
      <c r="A2013" t="s">
        <v>3773</v>
      </c>
      <c r="B2013">
        <v>17.470128599999999</v>
      </c>
      <c r="C2013">
        <v>104.731979</v>
      </c>
      <c r="D2013" t="b">
        <f>ISNUMBER(SEARCH("PT",A2013))</f>
        <v>0</v>
      </c>
      <c r="E2013" t="b">
        <f>ISNUMBER(SEARCH("PTT", A2013))</f>
        <v>0</v>
      </c>
      <c r="F2013" t="b">
        <f>ISNUMBER(SEARCH("Shell", A2013))</f>
        <v>0</v>
      </c>
      <c r="G2013" t="b">
        <f>ISNUMBER(SEARCH("Esso", A2013))</f>
        <v>0</v>
      </c>
      <c r="H2013" t="b">
        <f>ISNUMBER(SEARCH("Caltex", A2013))</f>
        <v>0</v>
      </c>
    </row>
    <row r="2014" spans="1:8" x14ac:dyDescent="0.25">
      <c r="A2014" t="s">
        <v>3494</v>
      </c>
      <c r="B2014">
        <v>13.590869</v>
      </c>
      <c r="C2014">
        <v>100.60807800000001</v>
      </c>
      <c r="D2014" t="b">
        <f>ISNUMBER(SEARCH("PT",A2014))</f>
        <v>0</v>
      </c>
      <c r="E2014" t="b">
        <f>ISNUMBER(SEARCH("PTT", A2014))</f>
        <v>0</v>
      </c>
      <c r="F2014" t="b">
        <f>ISNUMBER(SEARCH("Shell", A2014))</f>
        <v>0</v>
      </c>
      <c r="G2014" t="b">
        <f>ISNUMBER(SEARCH("Esso", A2014))</f>
        <v>0</v>
      </c>
      <c r="H2014" t="b">
        <f>ISNUMBER(SEARCH("Caltex", A2014))</f>
        <v>0</v>
      </c>
    </row>
    <row r="2015" spans="1:8" x14ac:dyDescent="0.25">
      <c r="A2015" t="s">
        <v>3370</v>
      </c>
      <c r="B2015">
        <v>8.4524884999999994</v>
      </c>
      <c r="C2015">
        <v>100.0176566</v>
      </c>
      <c r="D2015" t="b">
        <f>ISNUMBER(SEARCH("PT",A2015))</f>
        <v>0</v>
      </c>
      <c r="E2015" t="b">
        <f>ISNUMBER(SEARCH("PTT", A2015))</f>
        <v>0</v>
      </c>
      <c r="F2015" t="b">
        <f>ISNUMBER(SEARCH("Shell", A2015))</f>
        <v>0</v>
      </c>
      <c r="G2015" t="b">
        <f>ISNUMBER(SEARCH("Esso", A2015))</f>
        <v>0</v>
      </c>
      <c r="H2015" t="b">
        <f>ISNUMBER(SEARCH("Caltex", A2015))</f>
        <v>0</v>
      </c>
    </row>
    <row r="2016" spans="1:8" x14ac:dyDescent="0.25">
      <c r="A2016" t="s">
        <v>3702</v>
      </c>
      <c r="B2016">
        <v>14.511295</v>
      </c>
      <c r="C2016">
        <v>103.24793320000001</v>
      </c>
      <c r="D2016" t="b">
        <f>ISNUMBER(SEARCH("PT",A2016))</f>
        <v>0</v>
      </c>
      <c r="E2016" t="b">
        <f>ISNUMBER(SEARCH("PTT", A2016))</f>
        <v>0</v>
      </c>
      <c r="F2016" t="b">
        <f>ISNUMBER(SEARCH("Shell", A2016))</f>
        <v>0</v>
      </c>
      <c r="G2016" t="b">
        <f>ISNUMBER(SEARCH("Esso", A2016))</f>
        <v>0</v>
      </c>
      <c r="H2016" t="b">
        <f>ISNUMBER(SEARCH("Caltex", A2016))</f>
        <v>0</v>
      </c>
    </row>
    <row r="2017" spans="1:8" x14ac:dyDescent="0.25">
      <c r="A2017" t="s">
        <v>4007</v>
      </c>
      <c r="B2017">
        <v>19.359990499999999</v>
      </c>
      <c r="C2017">
        <v>98.441870300000005</v>
      </c>
      <c r="D2017" t="b">
        <f>ISNUMBER(SEARCH("PT",A2017))</f>
        <v>0</v>
      </c>
      <c r="E2017" t="b">
        <f>ISNUMBER(SEARCH("PTT", A2017))</f>
        <v>0</v>
      </c>
      <c r="F2017" t="b">
        <f>ISNUMBER(SEARCH("Shell", A2017))</f>
        <v>0</v>
      </c>
      <c r="G2017" t="b">
        <f>ISNUMBER(SEARCH("Esso", A2017))</f>
        <v>0</v>
      </c>
      <c r="H2017" t="b">
        <f>ISNUMBER(SEARCH("Caltex", A2017))</f>
        <v>0</v>
      </c>
    </row>
    <row r="2018" spans="1:8" x14ac:dyDescent="0.25">
      <c r="A2018" t="s">
        <v>4015</v>
      </c>
      <c r="B2018">
        <v>19.291351200000001</v>
      </c>
      <c r="C2018">
        <v>97.959597200000005</v>
      </c>
      <c r="D2018" t="b">
        <f>ISNUMBER(SEARCH("PT",A2018))</f>
        <v>0</v>
      </c>
      <c r="E2018" t="b">
        <f>ISNUMBER(SEARCH("PTT", A2018))</f>
        <v>0</v>
      </c>
      <c r="F2018" t="b">
        <f>ISNUMBER(SEARCH("Shell", A2018))</f>
        <v>0</v>
      </c>
      <c r="G2018" t="b">
        <f>ISNUMBER(SEARCH("Esso", A2018))</f>
        <v>0</v>
      </c>
      <c r="H2018" t="b">
        <f>ISNUMBER(SEARCH("Caltex", A2018))</f>
        <v>0</v>
      </c>
    </row>
    <row r="2019" spans="1:8" x14ac:dyDescent="0.25">
      <c r="A2019" t="s">
        <v>3646</v>
      </c>
      <c r="B2019">
        <v>12.5231785</v>
      </c>
      <c r="C2019">
        <v>102.14342480000001</v>
      </c>
      <c r="D2019" t="b">
        <f>ISNUMBER(SEARCH("PT",A2019))</f>
        <v>0</v>
      </c>
      <c r="E2019" t="b">
        <f>ISNUMBER(SEARCH("PTT", A2019))</f>
        <v>0</v>
      </c>
      <c r="F2019" t="b">
        <f>ISNUMBER(SEARCH("Shell", A2019))</f>
        <v>0</v>
      </c>
      <c r="G2019" t="b">
        <f>ISNUMBER(SEARCH("Esso", A2019))</f>
        <v>0</v>
      </c>
      <c r="H2019" t="b">
        <f>ISNUMBER(SEARCH("Caltex", A2019))</f>
        <v>0</v>
      </c>
    </row>
    <row r="2020" spans="1:8" x14ac:dyDescent="0.25">
      <c r="A2020" t="s">
        <v>3599</v>
      </c>
      <c r="B2020">
        <v>12.7208817</v>
      </c>
      <c r="C2020">
        <v>101.1514241</v>
      </c>
      <c r="D2020" t="b">
        <f>ISNUMBER(SEARCH("PT",A2020))</f>
        <v>0</v>
      </c>
      <c r="E2020" t="b">
        <f>ISNUMBER(SEARCH("PTT", A2020))</f>
        <v>0</v>
      </c>
      <c r="F2020" t="b">
        <f>ISNUMBER(SEARCH("Shell", A2020))</f>
        <v>0</v>
      </c>
      <c r="G2020" t="b">
        <f>ISNUMBER(SEARCH("Esso", A2020))</f>
        <v>0</v>
      </c>
      <c r="H2020" t="b">
        <f>ISNUMBER(SEARCH("Caltex", A2020))</f>
        <v>0</v>
      </c>
    </row>
    <row r="2021" spans="1:8" x14ac:dyDescent="0.25">
      <c r="A2021" t="s">
        <v>3508</v>
      </c>
      <c r="B2021">
        <v>13.5059307</v>
      </c>
      <c r="C2021">
        <v>100.82713750000001</v>
      </c>
      <c r="D2021" t="b">
        <f>ISNUMBER(SEARCH("PT",A2021))</f>
        <v>0</v>
      </c>
      <c r="E2021" t="b">
        <f>ISNUMBER(SEARCH("PTT", A2021))</f>
        <v>0</v>
      </c>
      <c r="F2021" t="b">
        <f>ISNUMBER(SEARCH("Shell", A2021))</f>
        <v>0</v>
      </c>
      <c r="G2021" t="b">
        <f>ISNUMBER(SEARCH("Esso", A2021))</f>
        <v>0</v>
      </c>
      <c r="H2021" t="b">
        <f>ISNUMBER(SEARCH("Caltex", A2021))</f>
        <v>0</v>
      </c>
    </row>
    <row r="2022" spans="1:8" x14ac:dyDescent="0.25">
      <c r="A2022" t="s">
        <v>4286</v>
      </c>
      <c r="B2022">
        <v>7.9844178000000001</v>
      </c>
      <c r="C2022">
        <v>98.300256700000006</v>
      </c>
      <c r="D2022" t="b">
        <f>ISNUMBER(SEARCH("PT",A2022))</f>
        <v>0</v>
      </c>
      <c r="E2022" t="b">
        <f>ISNUMBER(SEARCH("PTT", A2022))</f>
        <v>0</v>
      </c>
      <c r="F2022" t="b">
        <f>ISNUMBER(SEARCH("Shell", A2022))</f>
        <v>0</v>
      </c>
      <c r="G2022" t="b">
        <f>ISNUMBER(SEARCH("Esso", A2022))</f>
        <v>0</v>
      </c>
      <c r="H2022" t="b">
        <f>ISNUMBER(SEARCH("Caltex", A2022))</f>
        <v>0</v>
      </c>
    </row>
    <row r="2023" spans="1:8" x14ac:dyDescent="0.25">
      <c r="A2023" t="s">
        <v>3438</v>
      </c>
      <c r="B2023">
        <v>12.3780354</v>
      </c>
      <c r="C2023">
        <v>99.891192200000006</v>
      </c>
      <c r="D2023" t="b">
        <f>ISNUMBER(SEARCH("PT",A2023))</f>
        <v>0</v>
      </c>
      <c r="E2023" t="b">
        <f>ISNUMBER(SEARCH("PTT", A2023))</f>
        <v>0</v>
      </c>
      <c r="F2023" t="b">
        <f>ISNUMBER(SEARCH("Shell", A2023))</f>
        <v>0</v>
      </c>
      <c r="G2023" t="b">
        <f>ISNUMBER(SEARCH("Esso", A2023))</f>
        <v>0</v>
      </c>
      <c r="H2023" t="b">
        <f>ISNUMBER(SEARCH("Caltex", A2023))</f>
        <v>0</v>
      </c>
    </row>
    <row r="2024" spans="1:8" x14ac:dyDescent="0.25">
      <c r="A2024" t="s">
        <v>3379</v>
      </c>
      <c r="B2024">
        <v>8.9075430000000004</v>
      </c>
      <c r="C2024">
        <v>99.900397999999996</v>
      </c>
      <c r="D2024" t="b">
        <f>ISNUMBER(SEARCH("PT",A2024))</f>
        <v>0</v>
      </c>
      <c r="E2024" t="b">
        <f>ISNUMBER(SEARCH("PTT", A2024))</f>
        <v>0</v>
      </c>
      <c r="F2024" t="b">
        <f>ISNUMBER(SEARCH("Shell", A2024))</f>
        <v>0</v>
      </c>
      <c r="G2024" t="b">
        <f>ISNUMBER(SEARCH("Esso", A2024))</f>
        <v>0</v>
      </c>
      <c r="H2024" t="b">
        <f>ISNUMBER(SEARCH("Caltex", A2024))</f>
        <v>0</v>
      </c>
    </row>
    <row r="2025" spans="1:8" x14ac:dyDescent="0.25">
      <c r="A2025" t="s">
        <v>3591</v>
      </c>
      <c r="B2025">
        <v>12.669419599999999</v>
      </c>
      <c r="C2025">
        <v>100.9126747</v>
      </c>
      <c r="D2025" t="b">
        <f>ISNUMBER(SEARCH("PT",A2025))</f>
        <v>0</v>
      </c>
      <c r="E2025" t="b">
        <f>ISNUMBER(SEARCH("PTT", A2025))</f>
        <v>0</v>
      </c>
      <c r="F2025" t="b">
        <f>ISNUMBER(SEARCH("Shell", A2025))</f>
        <v>0</v>
      </c>
      <c r="G2025" t="b">
        <f>ISNUMBER(SEARCH("Esso", A2025))</f>
        <v>0</v>
      </c>
      <c r="H2025" t="b">
        <f>ISNUMBER(SEARCH("Caltex", A2025))</f>
        <v>0</v>
      </c>
    </row>
    <row r="2026" spans="1:8" x14ac:dyDescent="0.25">
      <c r="A2026" t="s">
        <v>4236</v>
      </c>
      <c r="B2026">
        <v>7.9435510000000003</v>
      </c>
      <c r="C2026">
        <v>98.394238000000001</v>
      </c>
      <c r="D2026" t="b">
        <f>ISNUMBER(SEARCH("PT",A2026))</f>
        <v>0</v>
      </c>
      <c r="E2026" t="b">
        <f>ISNUMBER(SEARCH("PTT", A2026))</f>
        <v>0</v>
      </c>
      <c r="F2026" t="b">
        <f>ISNUMBER(SEARCH("Shell", A2026))</f>
        <v>0</v>
      </c>
      <c r="G2026" t="b">
        <f>ISNUMBER(SEARCH("Esso", A2026))</f>
        <v>0</v>
      </c>
      <c r="H2026" t="b">
        <f>ISNUMBER(SEARCH("Caltex", A2026))</f>
        <v>0</v>
      </c>
    </row>
    <row r="2027" spans="1:8" x14ac:dyDescent="0.25">
      <c r="A2027" t="s">
        <v>3730</v>
      </c>
      <c r="B2027">
        <v>15.210857300000001</v>
      </c>
      <c r="C2027">
        <v>105.455022</v>
      </c>
      <c r="D2027" t="b">
        <f>ISNUMBER(SEARCH("PT",A2027))</f>
        <v>0</v>
      </c>
      <c r="E2027" t="b">
        <f>ISNUMBER(SEARCH("PTT", A2027))</f>
        <v>0</v>
      </c>
      <c r="F2027" t="b">
        <f>ISNUMBER(SEARCH("Shell", A2027))</f>
        <v>0</v>
      </c>
      <c r="G2027" t="b">
        <f>ISNUMBER(SEARCH("Esso", A2027))</f>
        <v>0</v>
      </c>
      <c r="H2027" t="b">
        <f>ISNUMBER(SEARCH("Caltex", A2027))</f>
        <v>0</v>
      </c>
    </row>
    <row r="2028" spans="1:8" x14ac:dyDescent="0.25">
      <c r="A2028" t="s">
        <v>3683</v>
      </c>
      <c r="B2028">
        <v>13.224748699999999</v>
      </c>
      <c r="C2028">
        <v>102.3121058</v>
      </c>
      <c r="D2028" t="b">
        <f>ISNUMBER(SEARCH("PT",A2028))</f>
        <v>0</v>
      </c>
      <c r="E2028" t="b">
        <f>ISNUMBER(SEARCH("PTT", A2028))</f>
        <v>0</v>
      </c>
      <c r="F2028" t="b">
        <f>ISNUMBER(SEARCH("Shell", A2028))</f>
        <v>0</v>
      </c>
      <c r="G2028" t="b">
        <f>ISNUMBER(SEARCH("Esso", A2028))</f>
        <v>0</v>
      </c>
      <c r="H2028" t="b">
        <f>ISNUMBER(SEARCH("Caltex", A2028))</f>
        <v>0</v>
      </c>
    </row>
    <row r="2029" spans="1:8" x14ac:dyDescent="0.25">
      <c r="A2029" t="s">
        <v>3652</v>
      </c>
      <c r="B2029">
        <v>12.2596337</v>
      </c>
      <c r="C2029">
        <v>102.2884554</v>
      </c>
      <c r="D2029" t="b">
        <f>ISNUMBER(SEARCH("PT",A2029))</f>
        <v>0</v>
      </c>
      <c r="E2029" t="b">
        <f>ISNUMBER(SEARCH("PTT", A2029))</f>
        <v>0</v>
      </c>
      <c r="F2029" t="b">
        <f>ISNUMBER(SEARCH("Shell", A2029))</f>
        <v>0</v>
      </c>
      <c r="G2029" t="b">
        <f>ISNUMBER(SEARCH("Esso", A2029))</f>
        <v>0</v>
      </c>
      <c r="H2029" t="b">
        <f>ISNUMBER(SEARCH("Caltex", A2029))</f>
        <v>0</v>
      </c>
    </row>
    <row r="2030" spans="1:8" x14ac:dyDescent="0.25">
      <c r="A2030" t="s">
        <v>3652</v>
      </c>
      <c r="B2030">
        <v>12.2596337</v>
      </c>
      <c r="C2030">
        <v>102.2884554</v>
      </c>
      <c r="D2030" t="b">
        <f>ISNUMBER(SEARCH("PT",A2030))</f>
        <v>0</v>
      </c>
      <c r="E2030" t="b">
        <f>ISNUMBER(SEARCH("PTT", A2030))</f>
        <v>0</v>
      </c>
      <c r="F2030" t="b">
        <f>ISNUMBER(SEARCH("Shell", A2030))</f>
        <v>0</v>
      </c>
      <c r="G2030" t="b">
        <f>ISNUMBER(SEARCH("Esso", A2030))</f>
        <v>0</v>
      </c>
      <c r="H2030" t="b">
        <f>ISNUMBER(SEARCH("Caltex", A2030))</f>
        <v>0</v>
      </c>
    </row>
    <row r="2031" spans="1:8" x14ac:dyDescent="0.25">
      <c r="A2031" t="s">
        <v>3194</v>
      </c>
      <c r="B2031">
        <v>8.2740620000000007</v>
      </c>
      <c r="C2031">
        <v>98.304385999999994</v>
      </c>
      <c r="D2031" t="b">
        <f>ISNUMBER(SEARCH("PT",A2031))</f>
        <v>0</v>
      </c>
      <c r="E2031" t="b">
        <f>ISNUMBER(SEARCH("PTT", A2031))</f>
        <v>0</v>
      </c>
      <c r="F2031" t="b">
        <f>ISNUMBER(SEARCH("Shell", A2031))</f>
        <v>0</v>
      </c>
      <c r="G2031" t="b">
        <f>ISNUMBER(SEARCH("Esso", A2031))</f>
        <v>0</v>
      </c>
      <c r="H2031" t="b">
        <f>ISNUMBER(SEARCH("Caltex", A2031))</f>
        <v>0</v>
      </c>
    </row>
    <row r="2032" spans="1:8" x14ac:dyDescent="0.25">
      <c r="A2032" t="s">
        <v>3594</v>
      </c>
      <c r="B2032">
        <v>12.7467846</v>
      </c>
      <c r="C2032">
        <v>101.0988011</v>
      </c>
      <c r="D2032" t="b">
        <f>ISNUMBER(SEARCH("PT",A2032))</f>
        <v>0</v>
      </c>
      <c r="E2032" t="b">
        <f>ISNUMBER(SEARCH("PTT", A2032))</f>
        <v>0</v>
      </c>
      <c r="F2032" t="b">
        <f>ISNUMBER(SEARCH("Shell", A2032))</f>
        <v>0</v>
      </c>
      <c r="G2032" t="b">
        <f>ISNUMBER(SEARCH("Esso", A2032))</f>
        <v>0</v>
      </c>
      <c r="H2032" t="b">
        <f>ISNUMBER(SEARCH("Caltex", A2032))</f>
        <v>0</v>
      </c>
    </row>
    <row r="2033" spans="1:8" x14ac:dyDescent="0.25">
      <c r="A2033" t="s">
        <v>3779</v>
      </c>
      <c r="B2033">
        <v>17.9476473</v>
      </c>
      <c r="C2033">
        <v>104.2281124</v>
      </c>
      <c r="D2033" t="b">
        <f>ISNUMBER(SEARCH("PT",A2033))</f>
        <v>0</v>
      </c>
      <c r="E2033" t="b">
        <f>ISNUMBER(SEARCH("PTT", A2033))</f>
        <v>0</v>
      </c>
      <c r="F2033" t="b">
        <f>ISNUMBER(SEARCH("Shell", A2033))</f>
        <v>0</v>
      </c>
      <c r="G2033" t="b">
        <f>ISNUMBER(SEARCH("Esso", A2033))</f>
        <v>0</v>
      </c>
      <c r="H2033" t="b">
        <f>ISNUMBER(SEARCH("Caltex", A2033))</f>
        <v>0</v>
      </c>
    </row>
    <row r="2034" spans="1:8" x14ac:dyDescent="0.25">
      <c r="A2034" t="s">
        <v>3487</v>
      </c>
      <c r="B2034">
        <v>13.7274254</v>
      </c>
      <c r="C2034">
        <v>100.4973403</v>
      </c>
      <c r="D2034" t="b">
        <f>ISNUMBER(SEARCH("PT",A2034))</f>
        <v>0</v>
      </c>
      <c r="E2034" t="b">
        <f>ISNUMBER(SEARCH("PTT", A2034))</f>
        <v>0</v>
      </c>
      <c r="F2034" t="b">
        <f>ISNUMBER(SEARCH("Shell", A2034))</f>
        <v>0</v>
      </c>
      <c r="G2034" t="b">
        <f>ISNUMBER(SEARCH("Esso", A2034))</f>
        <v>0</v>
      </c>
      <c r="H2034" t="b">
        <f>ISNUMBER(SEARCH("Caltex", A2034))</f>
        <v>0</v>
      </c>
    </row>
    <row r="2035" spans="1:8" x14ac:dyDescent="0.25">
      <c r="A2035" t="s">
        <v>3146</v>
      </c>
      <c r="B2035">
        <v>10.2873891</v>
      </c>
      <c r="C2035">
        <v>98.759748000000002</v>
      </c>
      <c r="D2035" t="b">
        <f>ISNUMBER(SEARCH("PT",A2035))</f>
        <v>0</v>
      </c>
      <c r="E2035" t="b">
        <f>ISNUMBER(SEARCH("PTT", A2035))</f>
        <v>0</v>
      </c>
      <c r="F2035" t="b">
        <f>ISNUMBER(SEARCH("Shell", A2035))</f>
        <v>0</v>
      </c>
      <c r="G2035" t="b">
        <f>ISNUMBER(SEARCH("Esso", A2035))</f>
        <v>0</v>
      </c>
      <c r="H2035" t="b">
        <f>ISNUMBER(SEARCH("Caltex", A2035))</f>
        <v>0</v>
      </c>
    </row>
    <row r="2036" spans="1:8" x14ac:dyDescent="0.25">
      <c r="A2036" t="s">
        <v>3384</v>
      </c>
      <c r="B2036">
        <v>8.9965693000000009</v>
      </c>
      <c r="C2036">
        <v>99.888998000000001</v>
      </c>
      <c r="D2036" t="b">
        <f>ISNUMBER(SEARCH("PT",A2036))</f>
        <v>0</v>
      </c>
      <c r="E2036" t="b">
        <f>ISNUMBER(SEARCH("PTT", A2036))</f>
        <v>0</v>
      </c>
      <c r="F2036" t="b">
        <f>ISNUMBER(SEARCH("Shell", A2036))</f>
        <v>0</v>
      </c>
      <c r="G2036" t="b">
        <f>ISNUMBER(SEARCH("Esso", A2036))</f>
        <v>0</v>
      </c>
      <c r="H2036" t="b">
        <f>ISNUMBER(SEARCH("Caltex", A2036))</f>
        <v>0</v>
      </c>
    </row>
    <row r="2037" spans="1:8" x14ac:dyDescent="0.25">
      <c r="A2037" t="s">
        <v>3181</v>
      </c>
      <c r="B2037">
        <v>8.6900423999999994</v>
      </c>
      <c r="C2037">
        <v>98.252553199999994</v>
      </c>
      <c r="D2037" t="b">
        <f>ISNUMBER(SEARCH("PT",A2037))</f>
        <v>0</v>
      </c>
      <c r="E2037" t="b">
        <f>ISNUMBER(SEARCH("PTT", A2037))</f>
        <v>0</v>
      </c>
      <c r="F2037" t="b">
        <f>ISNUMBER(SEARCH("Shell", A2037))</f>
        <v>0</v>
      </c>
      <c r="G2037" t="b">
        <f>ISNUMBER(SEARCH("Esso", A2037))</f>
        <v>0</v>
      </c>
      <c r="H2037" t="b">
        <f>ISNUMBER(SEARCH("Caltex", A2037))</f>
        <v>0</v>
      </c>
    </row>
    <row r="2038" spans="1:8" x14ac:dyDescent="0.25">
      <c r="A2038" t="s">
        <v>3766</v>
      </c>
      <c r="B2038">
        <v>17.395645999999999</v>
      </c>
      <c r="C2038">
        <v>104.779782</v>
      </c>
      <c r="D2038" t="b">
        <f>ISNUMBER(SEARCH("PT",A2038))</f>
        <v>0</v>
      </c>
      <c r="E2038" t="b">
        <f>ISNUMBER(SEARCH("PTT", A2038))</f>
        <v>0</v>
      </c>
      <c r="F2038" t="b">
        <f>ISNUMBER(SEARCH("Shell", A2038))</f>
        <v>0</v>
      </c>
      <c r="G2038" t="b">
        <f>ISNUMBER(SEARCH("Esso", A2038))</f>
        <v>0</v>
      </c>
      <c r="H2038" t="b">
        <f>ISNUMBER(SEARCH("Caltex", A2038))</f>
        <v>0</v>
      </c>
    </row>
    <row r="2039" spans="1:8" x14ac:dyDescent="0.25">
      <c r="A2039" t="s">
        <v>3308</v>
      </c>
      <c r="B2039">
        <v>7.2020862000000001</v>
      </c>
      <c r="C2039">
        <v>100.591634</v>
      </c>
      <c r="D2039" t="b">
        <f>ISNUMBER(SEARCH("PT",A2039))</f>
        <v>0</v>
      </c>
      <c r="E2039" t="b">
        <f>ISNUMBER(SEARCH("PTT", A2039))</f>
        <v>0</v>
      </c>
      <c r="F2039" t="b">
        <f>ISNUMBER(SEARCH("Shell", A2039))</f>
        <v>0</v>
      </c>
      <c r="G2039" t="b">
        <f>ISNUMBER(SEARCH("Esso", A2039))</f>
        <v>0</v>
      </c>
      <c r="H2039" t="b">
        <f>ISNUMBER(SEARCH("Caltex", A2039))</f>
        <v>0</v>
      </c>
    </row>
    <row r="2040" spans="1:8" x14ac:dyDescent="0.25">
      <c r="A2040" t="s">
        <v>3354</v>
      </c>
      <c r="B2040">
        <v>7.7656587999999998</v>
      </c>
      <c r="C2040">
        <v>100.35756050000001</v>
      </c>
      <c r="D2040" t="b">
        <f>ISNUMBER(SEARCH("PT",A2040))</f>
        <v>0</v>
      </c>
      <c r="E2040" t="b">
        <f>ISNUMBER(SEARCH("PTT", A2040))</f>
        <v>0</v>
      </c>
      <c r="F2040" t="b">
        <f>ISNUMBER(SEARCH("Shell", A2040))</f>
        <v>0</v>
      </c>
      <c r="G2040" t="b">
        <f>ISNUMBER(SEARCH("Esso", A2040))</f>
        <v>0</v>
      </c>
      <c r="H2040" t="b">
        <f>ISNUMBER(SEARCH("Caltex", A2040))</f>
        <v>0</v>
      </c>
    </row>
    <row r="2041" spans="1:8" x14ac:dyDescent="0.25">
      <c r="A2041" t="s">
        <v>3217</v>
      </c>
      <c r="B2041">
        <v>8.0525053</v>
      </c>
      <c r="C2041">
        <v>98.766968500000004</v>
      </c>
      <c r="D2041" t="b">
        <f>ISNUMBER(SEARCH("PT",A2041))</f>
        <v>0</v>
      </c>
      <c r="E2041" t="b">
        <f>ISNUMBER(SEARCH("PTT", A2041))</f>
        <v>0</v>
      </c>
      <c r="F2041" t="b">
        <f>ISNUMBER(SEARCH("Shell", A2041))</f>
        <v>0</v>
      </c>
      <c r="G2041" t="b">
        <f>ISNUMBER(SEARCH("Esso", A2041))</f>
        <v>0</v>
      </c>
      <c r="H2041" t="b">
        <f>ISNUMBER(SEARCH("Caltex", A2041))</f>
        <v>0</v>
      </c>
    </row>
    <row r="2042" spans="1:8" x14ac:dyDescent="0.25">
      <c r="A2042" t="s">
        <v>3119</v>
      </c>
      <c r="B2042">
        <v>11.342045600000001</v>
      </c>
      <c r="C2042">
        <v>99.537997300000001</v>
      </c>
      <c r="D2042" t="b">
        <f>ISNUMBER(SEARCH("PT",A2042))</f>
        <v>0</v>
      </c>
      <c r="E2042" t="b">
        <f>ISNUMBER(SEARCH("PTT", A2042))</f>
        <v>0</v>
      </c>
      <c r="F2042" t="b">
        <f>ISNUMBER(SEARCH("Shell", A2042))</f>
        <v>0</v>
      </c>
      <c r="G2042" t="b">
        <f>ISNUMBER(SEARCH("Esso", A2042))</f>
        <v>0</v>
      </c>
      <c r="H2042" t="b">
        <f>ISNUMBER(SEARCH("Caltex", A2042))</f>
        <v>0</v>
      </c>
    </row>
    <row r="2043" spans="1:8" x14ac:dyDescent="0.25">
      <c r="A2043" t="s">
        <v>3119</v>
      </c>
      <c r="B2043">
        <v>11.342045600000001</v>
      </c>
      <c r="C2043">
        <v>99.537997300000001</v>
      </c>
      <c r="D2043" t="b">
        <f>ISNUMBER(SEARCH("PT",A2043))</f>
        <v>0</v>
      </c>
      <c r="E2043" t="b">
        <f>ISNUMBER(SEARCH("PTT", A2043))</f>
        <v>0</v>
      </c>
      <c r="F2043" t="b">
        <f>ISNUMBER(SEARCH("Shell", A2043))</f>
        <v>0</v>
      </c>
      <c r="G2043" t="b">
        <f>ISNUMBER(SEARCH("Esso", A2043))</f>
        <v>0</v>
      </c>
      <c r="H2043" t="b">
        <f>ISNUMBER(SEARCH("Caltex", A2043))</f>
        <v>0</v>
      </c>
    </row>
    <row r="2044" spans="1:8" x14ac:dyDescent="0.25">
      <c r="A2044" t="s">
        <v>3595</v>
      </c>
      <c r="B2044">
        <v>12.664413</v>
      </c>
      <c r="C2044">
        <v>101.037234</v>
      </c>
      <c r="D2044" t="b">
        <f>ISNUMBER(SEARCH("PT",A2044))</f>
        <v>0</v>
      </c>
      <c r="E2044" t="b">
        <f>ISNUMBER(SEARCH("PTT", A2044))</f>
        <v>0</v>
      </c>
      <c r="F2044" t="b">
        <f>ISNUMBER(SEARCH("Shell", A2044))</f>
        <v>0</v>
      </c>
      <c r="G2044" t="b">
        <f>ISNUMBER(SEARCH("Esso", A2044))</f>
        <v>0</v>
      </c>
      <c r="H2044" t="b">
        <f>ISNUMBER(SEARCH("Caltex", A2044))</f>
        <v>0</v>
      </c>
    </row>
    <row r="2045" spans="1:8" x14ac:dyDescent="0.25">
      <c r="A2045" t="s">
        <v>4302</v>
      </c>
      <c r="B2045">
        <v>8.1363626</v>
      </c>
      <c r="C2045">
        <v>98.605068000000003</v>
      </c>
      <c r="D2045" t="b">
        <f>ISNUMBER(SEARCH("PT",A2045))</f>
        <v>0</v>
      </c>
      <c r="E2045" t="b">
        <f>ISNUMBER(SEARCH("PTT", A2045))</f>
        <v>0</v>
      </c>
      <c r="F2045" t="b">
        <f>ISNUMBER(SEARCH("Shell", A2045))</f>
        <v>0</v>
      </c>
      <c r="G2045" t="b">
        <f>ISNUMBER(SEARCH("Esso", A2045))</f>
        <v>0</v>
      </c>
      <c r="H2045" t="b">
        <f>ISNUMBER(SEARCH("Caltex", A2045))</f>
        <v>0</v>
      </c>
    </row>
    <row r="2046" spans="1:8" x14ac:dyDescent="0.25">
      <c r="A2046" t="s">
        <v>3281</v>
      </c>
      <c r="B2046">
        <v>6.1549524</v>
      </c>
      <c r="C2046">
        <v>101.19049080000001</v>
      </c>
      <c r="D2046" t="b">
        <f>ISNUMBER(SEARCH("PT",A2046))</f>
        <v>0</v>
      </c>
      <c r="E2046" t="b">
        <f>ISNUMBER(SEARCH("PTT", A2046))</f>
        <v>0</v>
      </c>
      <c r="F2046" t="b">
        <f>ISNUMBER(SEARCH("Shell", A2046))</f>
        <v>0</v>
      </c>
      <c r="G2046" t="b">
        <f>ISNUMBER(SEARCH("Esso", A2046))</f>
        <v>0</v>
      </c>
      <c r="H2046" t="b">
        <f>ISNUMBER(SEARCH("Caltex", A2046))</f>
        <v>0</v>
      </c>
    </row>
    <row r="2047" spans="1:8" x14ac:dyDescent="0.25">
      <c r="A2047" t="s">
        <v>3281</v>
      </c>
      <c r="B2047">
        <v>12.535015</v>
      </c>
      <c r="C2047">
        <v>99.949752200000006</v>
      </c>
      <c r="D2047" t="b">
        <f>ISNUMBER(SEARCH("PT",A2047))</f>
        <v>0</v>
      </c>
      <c r="E2047" t="b">
        <f>ISNUMBER(SEARCH("PTT", A2047))</f>
        <v>0</v>
      </c>
      <c r="F2047" t="b">
        <f>ISNUMBER(SEARCH("Shell", A2047))</f>
        <v>0</v>
      </c>
      <c r="G2047" t="b">
        <f>ISNUMBER(SEARCH("Esso", A2047))</f>
        <v>0</v>
      </c>
      <c r="H2047" t="b">
        <f>ISNUMBER(SEARCH("Caltex", A2047))</f>
        <v>0</v>
      </c>
    </row>
    <row r="2048" spans="1:8" x14ac:dyDescent="0.25">
      <c r="A2048" t="s">
        <v>4059</v>
      </c>
      <c r="B2048">
        <v>16.691801699999999</v>
      </c>
      <c r="C2048">
        <v>98.575434999999999</v>
      </c>
      <c r="D2048" t="b">
        <f>ISNUMBER(SEARCH("PT",A2048))</f>
        <v>0</v>
      </c>
      <c r="E2048" t="b">
        <f>ISNUMBER(SEARCH("PTT", A2048))</f>
        <v>0</v>
      </c>
      <c r="F2048" t="b">
        <f>ISNUMBER(SEARCH("Shell", A2048))</f>
        <v>0</v>
      </c>
      <c r="G2048" t="b">
        <f>ISNUMBER(SEARCH("Esso", A2048))</f>
        <v>0</v>
      </c>
      <c r="H2048" t="b">
        <f>ISNUMBER(SEARCH("Caltex", A2048))</f>
        <v>0</v>
      </c>
    </row>
    <row r="2049" spans="1:8" x14ac:dyDescent="0.25">
      <c r="A2049" t="s">
        <v>3281</v>
      </c>
      <c r="B2049">
        <v>9.7720362000000005</v>
      </c>
      <c r="C2049">
        <v>100.0068776</v>
      </c>
      <c r="D2049" t="b">
        <f>ISNUMBER(SEARCH("PT",A2049))</f>
        <v>0</v>
      </c>
      <c r="E2049" t="b">
        <f>ISNUMBER(SEARCH("PTT", A2049))</f>
        <v>0</v>
      </c>
      <c r="F2049" t="b">
        <f>ISNUMBER(SEARCH("Shell", A2049))</f>
        <v>0</v>
      </c>
      <c r="G2049" t="b">
        <f>ISNUMBER(SEARCH("Esso", A2049))</f>
        <v>0</v>
      </c>
      <c r="H2049" t="b">
        <f>ISNUMBER(SEARCH("Caltex", A2049))</f>
        <v>0</v>
      </c>
    </row>
    <row r="2050" spans="1:8" x14ac:dyDescent="0.25">
      <c r="A2050" t="s">
        <v>3281</v>
      </c>
      <c r="B2050">
        <v>8.1368661000000007</v>
      </c>
      <c r="C2050">
        <v>98.624440199999995</v>
      </c>
      <c r="D2050" t="b">
        <f>ISNUMBER(SEARCH("PT",A2050))</f>
        <v>0</v>
      </c>
      <c r="E2050" t="b">
        <f>ISNUMBER(SEARCH("PTT", A2050))</f>
        <v>0</v>
      </c>
      <c r="F2050" t="b">
        <f>ISNUMBER(SEARCH("Shell", A2050))</f>
        <v>0</v>
      </c>
      <c r="G2050" t="b">
        <f>ISNUMBER(SEARCH("Esso", A2050))</f>
        <v>0</v>
      </c>
      <c r="H2050" t="b">
        <f>ISNUMBER(SEARCH("Caltex", A2050))</f>
        <v>0</v>
      </c>
    </row>
    <row r="2051" spans="1:8" x14ac:dyDescent="0.25">
      <c r="A2051" t="s">
        <v>3281</v>
      </c>
      <c r="B2051">
        <v>11.6659024</v>
      </c>
      <c r="C2051">
        <v>102.54807820000001</v>
      </c>
      <c r="D2051" t="b">
        <f>ISNUMBER(SEARCH("PT",A2051))</f>
        <v>0</v>
      </c>
      <c r="E2051" t="b">
        <f>ISNUMBER(SEARCH("PTT", A2051))</f>
        <v>0</v>
      </c>
      <c r="F2051" t="b">
        <f>ISNUMBER(SEARCH("Shell", A2051))</f>
        <v>0</v>
      </c>
      <c r="G2051" t="b">
        <f>ISNUMBER(SEARCH("Esso", A2051))</f>
        <v>0</v>
      </c>
      <c r="H2051" t="b">
        <f>ISNUMBER(SEARCH("Caltex", A2051))</f>
        <v>0</v>
      </c>
    </row>
    <row r="2052" spans="1:8" x14ac:dyDescent="0.25">
      <c r="A2052" t="s">
        <v>3281</v>
      </c>
      <c r="B2052">
        <v>11.658911</v>
      </c>
      <c r="C2052">
        <v>102.539405</v>
      </c>
      <c r="D2052" t="b">
        <f>ISNUMBER(SEARCH("PT",A2052))</f>
        <v>0</v>
      </c>
      <c r="E2052" t="b">
        <f>ISNUMBER(SEARCH("PTT", A2052))</f>
        <v>0</v>
      </c>
      <c r="F2052" t="b">
        <f>ISNUMBER(SEARCH("Shell", A2052))</f>
        <v>0</v>
      </c>
      <c r="G2052" t="b">
        <f>ISNUMBER(SEARCH("Esso", A2052))</f>
        <v>0</v>
      </c>
      <c r="H2052" t="b">
        <f>ISNUMBER(SEARCH("Caltex", A2052))</f>
        <v>0</v>
      </c>
    </row>
    <row r="2053" spans="1:8" x14ac:dyDescent="0.25">
      <c r="A2053" t="s">
        <v>3349</v>
      </c>
      <c r="B2053">
        <v>7.3963330000000003</v>
      </c>
      <c r="C2053">
        <v>100.466545</v>
      </c>
      <c r="D2053" t="b">
        <f>ISNUMBER(SEARCH("PT",A2053))</f>
        <v>0</v>
      </c>
      <c r="E2053" t="b">
        <f>ISNUMBER(SEARCH("PTT", A2053))</f>
        <v>0</v>
      </c>
      <c r="F2053" t="b">
        <f>ISNUMBER(SEARCH("Shell", A2053))</f>
        <v>0</v>
      </c>
      <c r="G2053" t="b">
        <f>ISNUMBER(SEARCH("Esso", A2053))</f>
        <v>0</v>
      </c>
      <c r="H2053" t="b">
        <f>ISNUMBER(SEARCH("Caltex", A2053))</f>
        <v>0</v>
      </c>
    </row>
    <row r="2054" spans="1:8" x14ac:dyDescent="0.25">
      <c r="A2054" t="s">
        <v>3437</v>
      </c>
      <c r="B2054">
        <v>12.347602999999999</v>
      </c>
      <c r="C2054">
        <v>99.987096600000001</v>
      </c>
      <c r="D2054" t="b">
        <f>ISNUMBER(SEARCH("PT",A2054))</f>
        <v>0</v>
      </c>
      <c r="E2054" t="b">
        <f>ISNUMBER(SEARCH("PTT", A2054))</f>
        <v>0</v>
      </c>
      <c r="F2054" t="b">
        <f>ISNUMBER(SEARCH("Shell", A2054))</f>
        <v>0</v>
      </c>
      <c r="G2054" t="b">
        <f>ISNUMBER(SEARCH("Esso", A2054))</f>
        <v>0</v>
      </c>
      <c r="H2054" t="b">
        <f>ISNUMBER(SEARCH("Caltex", A2054))</f>
        <v>0</v>
      </c>
    </row>
    <row r="2055" spans="1:8" x14ac:dyDescent="0.25">
      <c r="A2055" t="s">
        <v>551</v>
      </c>
      <c r="B2055">
        <v>12.572661</v>
      </c>
      <c r="C2055">
        <v>99.875463999999994</v>
      </c>
      <c r="D2055" t="b">
        <f>ISNUMBER(SEARCH("PT",A2055))</f>
        <v>0</v>
      </c>
      <c r="E2055" t="b">
        <f>ISNUMBER(SEARCH("PTT", A2055))</f>
        <v>0</v>
      </c>
      <c r="F2055" t="b">
        <f>ISNUMBER(SEARCH("Shell", A2055))</f>
        <v>0</v>
      </c>
      <c r="G2055" t="b">
        <f>ISNUMBER(SEARCH("Esso", A2055))</f>
        <v>0</v>
      </c>
      <c r="H2055" t="b">
        <f>ISNUMBER(SEARCH("Caltex", A2055))</f>
        <v>0</v>
      </c>
    </row>
    <row r="2056" spans="1:8" x14ac:dyDescent="0.25">
      <c r="A2056" t="s">
        <v>551</v>
      </c>
      <c r="B2056">
        <v>8.0249410999999995</v>
      </c>
      <c r="C2056">
        <v>98.333470800000001</v>
      </c>
      <c r="D2056" t="b">
        <f>ISNUMBER(SEARCH("PT",A2056))</f>
        <v>0</v>
      </c>
      <c r="E2056" t="b">
        <f>ISNUMBER(SEARCH("PTT", A2056))</f>
        <v>0</v>
      </c>
      <c r="F2056" t="b">
        <f>ISNUMBER(SEARCH("Shell", A2056))</f>
        <v>0</v>
      </c>
      <c r="G2056" t="b">
        <f>ISNUMBER(SEARCH("Esso", A2056))</f>
        <v>0</v>
      </c>
      <c r="H2056" t="b">
        <f>ISNUMBER(SEARCH("Caltex", A2056))</f>
        <v>0</v>
      </c>
    </row>
    <row r="2057" spans="1:8" x14ac:dyDescent="0.25">
      <c r="A2057" t="s">
        <v>551</v>
      </c>
      <c r="B2057">
        <v>8.0249410999999995</v>
      </c>
      <c r="C2057">
        <v>98.333470800000001</v>
      </c>
      <c r="D2057" t="b">
        <f>ISNUMBER(SEARCH("PT",A2057))</f>
        <v>0</v>
      </c>
      <c r="E2057" t="b">
        <f>ISNUMBER(SEARCH("PTT", A2057))</f>
        <v>0</v>
      </c>
      <c r="F2057" t="b">
        <f>ISNUMBER(SEARCH("Shell", A2057))</f>
        <v>0</v>
      </c>
      <c r="G2057" t="b">
        <f>ISNUMBER(SEARCH("Esso", A2057))</f>
        <v>0</v>
      </c>
      <c r="H2057" t="b">
        <f>ISNUMBER(SEARCH("Caltex", A2057))</f>
        <v>0</v>
      </c>
    </row>
    <row r="2058" spans="1:8" x14ac:dyDescent="0.25">
      <c r="A2058" t="s">
        <v>551</v>
      </c>
      <c r="B2058">
        <v>8.4275079999999996</v>
      </c>
      <c r="C2058">
        <v>98.645304999999993</v>
      </c>
      <c r="D2058" t="b">
        <f>ISNUMBER(SEARCH("PT",A2058))</f>
        <v>0</v>
      </c>
      <c r="E2058" t="b">
        <f>ISNUMBER(SEARCH("PTT", A2058))</f>
        <v>0</v>
      </c>
      <c r="F2058" t="b">
        <f>ISNUMBER(SEARCH("Shell", A2058))</f>
        <v>0</v>
      </c>
      <c r="G2058" t="b">
        <f>ISNUMBER(SEARCH("Esso", A2058))</f>
        <v>0</v>
      </c>
      <c r="H2058" t="b">
        <f>ISNUMBER(SEARCH("Caltex", A2058))</f>
        <v>0</v>
      </c>
    </row>
    <row r="2059" spans="1:8" x14ac:dyDescent="0.25">
      <c r="A2059" t="s">
        <v>551</v>
      </c>
      <c r="B2059">
        <v>7.6776207000000003</v>
      </c>
      <c r="C2059">
        <v>99.088561999999996</v>
      </c>
      <c r="D2059" t="b">
        <f>ISNUMBER(SEARCH("PT",A2059))</f>
        <v>0</v>
      </c>
      <c r="E2059" t="b">
        <f>ISNUMBER(SEARCH("PTT", A2059))</f>
        <v>0</v>
      </c>
      <c r="F2059" t="b">
        <f>ISNUMBER(SEARCH("Shell", A2059))</f>
        <v>0</v>
      </c>
      <c r="G2059" t="b">
        <f>ISNUMBER(SEARCH("Esso", A2059))</f>
        <v>0</v>
      </c>
      <c r="H2059" t="b">
        <f>ISNUMBER(SEARCH("Caltex", A2059))</f>
        <v>0</v>
      </c>
    </row>
    <row r="2060" spans="1:8" x14ac:dyDescent="0.25">
      <c r="A2060" t="s">
        <v>551</v>
      </c>
      <c r="B2060">
        <v>7.1876170000000004</v>
      </c>
      <c r="C2060">
        <v>100.592635</v>
      </c>
      <c r="D2060" t="b">
        <f>ISNUMBER(SEARCH("PT",A2060))</f>
        <v>0</v>
      </c>
      <c r="E2060" t="b">
        <f>ISNUMBER(SEARCH("PTT", A2060))</f>
        <v>0</v>
      </c>
      <c r="F2060" t="b">
        <f>ISNUMBER(SEARCH("Shell", A2060))</f>
        <v>0</v>
      </c>
      <c r="G2060" t="b">
        <f>ISNUMBER(SEARCH("Esso", A2060))</f>
        <v>0</v>
      </c>
      <c r="H2060" t="b">
        <f>ISNUMBER(SEARCH("Caltex", A2060))</f>
        <v>0</v>
      </c>
    </row>
    <row r="2061" spans="1:8" x14ac:dyDescent="0.25">
      <c r="A2061" t="s">
        <v>551</v>
      </c>
      <c r="B2061">
        <v>7.1916507999999997</v>
      </c>
      <c r="C2061">
        <v>100.35652899999999</v>
      </c>
      <c r="D2061" t="b">
        <f>ISNUMBER(SEARCH("PT",A2061))</f>
        <v>0</v>
      </c>
      <c r="E2061" t="b">
        <f>ISNUMBER(SEARCH("PTT", A2061))</f>
        <v>0</v>
      </c>
      <c r="F2061" t="b">
        <f>ISNUMBER(SEARCH("Shell", A2061))</f>
        <v>0</v>
      </c>
      <c r="G2061" t="b">
        <f>ISNUMBER(SEARCH("Esso", A2061))</f>
        <v>0</v>
      </c>
      <c r="H2061" t="b">
        <f>ISNUMBER(SEARCH("Caltex", A2061))</f>
        <v>0</v>
      </c>
    </row>
    <row r="2062" spans="1:8" x14ac:dyDescent="0.25">
      <c r="A2062" t="s">
        <v>551</v>
      </c>
      <c r="B2062">
        <v>7.2220157</v>
      </c>
      <c r="C2062">
        <v>100.37325800000001</v>
      </c>
      <c r="D2062" t="b">
        <f>ISNUMBER(SEARCH("PT",A2062))</f>
        <v>0</v>
      </c>
      <c r="E2062" t="b">
        <f>ISNUMBER(SEARCH("PTT", A2062))</f>
        <v>0</v>
      </c>
      <c r="F2062" t="b">
        <f>ISNUMBER(SEARCH("Shell", A2062))</f>
        <v>0</v>
      </c>
      <c r="G2062" t="b">
        <f>ISNUMBER(SEARCH("Esso", A2062))</f>
        <v>0</v>
      </c>
      <c r="H2062" t="b">
        <f>ISNUMBER(SEARCH("Caltex", A2062))</f>
        <v>0</v>
      </c>
    </row>
    <row r="2063" spans="1:8" x14ac:dyDescent="0.25">
      <c r="A2063" t="s">
        <v>551</v>
      </c>
      <c r="B2063">
        <v>7.6675630000000004</v>
      </c>
      <c r="C2063">
        <v>100.120777</v>
      </c>
      <c r="D2063" t="b">
        <f>ISNUMBER(SEARCH("PT",A2063))</f>
        <v>0</v>
      </c>
      <c r="E2063" t="b">
        <f>ISNUMBER(SEARCH("PTT", A2063))</f>
        <v>0</v>
      </c>
      <c r="F2063" t="b">
        <f>ISNUMBER(SEARCH("Shell", A2063))</f>
        <v>0</v>
      </c>
      <c r="G2063" t="b">
        <f>ISNUMBER(SEARCH("Esso", A2063))</f>
        <v>0</v>
      </c>
      <c r="H2063" t="b">
        <f>ISNUMBER(SEARCH("Caltex", A2063))</f>
        <v>0</v>
      </c>
    </row>
    <row r="2064" spans="1:8" x14ac:dyDescent="0.25">
      <c r="A2064" t="s">
        <v>551</v>
      </c>
      <c r="B2064">
        <v>7.8013459999999997</v>
      </c>
      <c r="C2064">
        <v>100.288696</v>
      </c>
      <c r="D2064" t="b">
        <f>ISNUMBER(SEARCH("PT",A2064))</f>
        <v>0</v>
      </c>
      <c r="E2064" t="b">
        <f>ISNUMBER(SEARCH("PTT", A2064))</f>
        <v>0</v>
      </c>
      <c r="F2064" t="b">
        <f>ISNUMBER(SEARCH("Shell", A2064))</f>
        <v>0</v>
      </c>
      <c r="G2064" t="b">
        <f>ISNUMBER(SEARCH("Esso", A2064))</f>
        <v>0</v>
      </c>
      <c r="H2064" t="b">
        <f>ISNUMBER(SEARCH("Caltex", A2064))</f>
        <v>0</v>
      </c>
    </row>
    <row r="2065" spans="1:8" x14ac:dyDescent="0.25">
      <c r="A2065" t="s">
        <v>551</v>
      </c>
      <c r="B2065">
        <v>7.6012469999999999</v>
      </c>
      <c r="C2065">
        <v>100.323949</v>
      </c>
      <c r="D2065" t="b">
        <f>ISNUMBER(SEARCH("PT",A2065))</f>
        <v>0</v>
      </c>
      <c r="E2065" t="b">
        <f>ISNUMBER(SEARCH("PTT", A2065))</f>
        <v>0</v>
      </c>
      <c r="F2065" t="b">
        <f>ISNUMBER(SEARCH("Shell", A2065))</f>
        <v>0</v>
      </c>
      <c r="G2065" t="b">
        <f>ISNUMBER(SEARCH("Esso", A2065))</f>
        <v>0</v>
      </c>
      <c r="H2065" t="b">
        <f>ISNUMBER(SEARCH("Caltex", A2065))</f>
        <v>0</v>
      </c>
    </row>
    <row r="2066" spans="1:8" x14ac:dyDescent="0.25">
      <c r="A2066" t="s">
        <v>551</v>
      </c>
      <c r="B2066">
        <v>12.572661</v>
      </c>
      <c r="C2066">
        <v>99.875463999999994</v>
      </c>
      <c r="D2066" t="b">
        <f>ISNUMBER(SEARCH("PT",A2066))</f>
        <v>0</v>
      </c>
      <c r="E2066" t="b">
        <f>ISNUMBER(SEARCH("PTT", A2066))</f>
        <v>0</v>
      </c>
      <c r="F2066" t="b">
        <f>ISNUMBER(SEARCH("Shell", A2066))</f>
        <v>0</v>
      </c>
      <c r="G2066" t="b">
        <f>ISNUMBER(SEARCH("Esso", A2066))</f>
        <v>0</v>
      </c>
      <c r="H2066" t="b">
        <f>ISNUMBER(SEARCH("Caltex", A2066))</f>
        <v>0</v>
      </c>
    </row>
    <row r="2067" spans="1:8" x14ac:dyDescent="0.25">
      <c r="A2067" t="s">
        <v>551</v>
      </c>
      <c r="B2067">
        <v>12.949698700000001</v>
      </c>
      <c r="C2067">
        <v>100.8998094</v>
      </c>
      <c r="D2067" t="b">
        <f>ISNUMBER(SEARCH("PT",A2067))</f>
        <v>0</v>
      </c>
      <c r="E2067" t="b">
        <f>ISNUMBER(SEARCH("PTT", A2067))</f>
        <v>0</v>
      </c>
      <c r="F2067" t="b">
        <f>ISNUMBER(SEARCH("Shell", A2067))</f>
        <v>0</v>
      </c>
      <c r="G2067" t="b">
        <f>ISNUMBER(SEARCH("Esso", A2067))</f>
        <v>0</v>
      </c>
      <c r="H2067" t="b">
        <f>ISNUMBER(SEARCH("Caltex", A2067))</f>
        <v>0</v>
      </c>
    </row>
    <row r="2068" spans="1:8" x14ac:dyDescent="0.25">
      <c r="A2068" t="s">
        <v>551</v>
      </c>
      <c r="B2068">
        <v>18.364194300000001</v>
      </c>
      <c r="C2068">
        <v>103.64914159999999</v>
      </c>
      <c r="D2068" t="b">
        <f>ISNUMBER(SEARCH("PT",A2068))</f>
        <v>0</v>
      </c>
      <c r="E2068" t="b">
        <f>ISNUMBER(SEARCH("PTT", A2068))</f>
        <v>0</v>
      </c>
      <c r="F2068" t="b">
        <f>ISNUMBER(SEARCH("Shell", A2068))</f>
        <v>0</v>
      </c>
      <c r="G2068" t="b">
        <f>ISNUMBER(SEARCH("Esso", A2068))</f>
        <v>0</v>
      </c>
      <c r="H2068" t="b">
        <f>ISNUMBER(SEARCH("Caltex", A2068))</f>
        <v>0</v>
      </c>
    </row>
    <row r="2069" spans="1:8" x14ac:dyDescent="0.25">
      <c r="A2069" t="s">
        <v>551</v>
      </c>
      <c r="B2069">
        <v>9.4434430000000003</v>
      </c>
      <c r="C2069">
        <v>100.02181400000001</v>
      </c>
      <c r="D2069" t="b">
        <f>ISNUMBER(SEARCH("PT",A2069))</f>
        <v>0</v>
      </c>
      <c r="E2069" t="b">
        <f>ISNUMBER(SEARCH("PTT", A2069))</f>
        <v>0</v>
      </c>
      <c r="F2069" t="b">
        <f>ISNUMBER(SEARCH("Shell", A2069))</f>
        <v>0</v>
      </c>
      <c r="G2069" t="b">
        <f>ISNUMBER(SEARCH("Esso", A2069))</f>
        <v>0</v>
      </c>
      <c r="H2069" t="b">
        <f>ISNUMBER(SEARCH("Caltex", A2069))</f>
        <v>0</v>
      </c>
    </row>
    <row r="2070" spans="1:8" x14ac:dyDescent="0.25">
      <c r="A2070" t="s">
        <v>551</v>
      </c>
      <c r="B2070">
        <v>8.0249410999999995</v>
      </c>
      <c r="C2070">
        <v>98.333470800000001</v>
      </c>
      <c r="D2070" t="b">
        <f>ISNUMBER(SEARCH("PT",A2070))</f>
        <v>0</v>
      </c>
      <c r="E2070" t="b">
        <f>ISNUMBER(SEARCH("PTT", A2070))</f>
        <v>0</v>
      </c>
      <c r="F2070" t="b">
        <f>ISNUMBER(SEARCH("Shell", A2070))</f>
        <v>0</v>
      </c>
      <c r="G2070" t="b">
        <f>ISNUMBER(SEARCH("Esso", A2070))</f>
        <v>0</v>
      </c>
      <c r="H2070" t="b">
        <f>ISNUMBER(SEARCH("Caltex", A2070))</f>
        <v>0</v>
      </c>
    </row>
    <row r="2071" spans="1:8" x14ac:dyDescent="0.25">
      <c r="A2071" t="s">
        <v>551</v>
      </c>
      <c r="B2071">
        <v>7.9975810000000003</v>
      </c>
      <c r="C2071">
        <v>98.391030000000001</v>
      </c>
      <c r="D2071" t="b">
        <f>ISNUMBER(SEARCH("PT",A2071))</f>
        <v>0</v>
      </c>
      <c r="E2071" t="b">
        <f>ISNUMBER(SEARCH("PTT", A2071))</f>
        <v>0</v>
      </c>
      <c r="F2071" t="b">
        <f>ISNUMBER(SEARCH("Shell", A2071))</f>
        <v>0</v>
      </c>
      <c r="G2071" t="b">
        <f>ISNUMBER(SEARCH("Esso", A2071))</f>
        <v>0</v>
      </c>
      <c r="H2071" t="b">
        <f>ISNUMBER(SEARCH("Caltex", A2071))</f>
        <v>0</v>
      </c>
    </row>
    <row r="2072" spans="1:8" x14ac:dyDescent="0.25">
      <c r="A2072" t="s">
        <v>551</v>
      </c>
      <c r="B2072">
        <v>7.7808494000000001</v>
      </c>
      <c r="C2072">
        <v>98.328970900000002</v>
      </c>
      <c r="D2072" t="b">
        <f>ISNUMBER(SEARCH("PT",A2072))</f>
        <v>0</v>
      </c>
      <c r="E2072" t="b">
        <f>ISNUMBER(SEARCH("PTT", A2072))</f>
        <v>0</v>
      </c>
      <c r="F2072" t="b">
        <f>ISNUMBER(SEARCH("Shell", A2072))</f>
        <v>0</v>
      </c>
      <c r="G2072" t="b">
        <f>ISNUMBER(SEARCH("Esso", A2072))</f>
        <v>0</v>
      </c>
      <c r="H2072" t="b">
        <f>ISNUMBER(SEARCH("Caltex", A2072))</f>
        <v>0</v>
      </c>
    </row>
    <row r="2073" spans="1:8" x14ac:dyDescent="0.25">
      <c r="A2073" t="s">
        <v>551</v>
      </c>
      <c r="B2073">
        <v>8.0249410999999995</v>
      </c>
      <c r="C2073">
        <v>98.333470800000001</v>
      </c>
      <c r="D2073" t="b">
        <f>ISNUMBER(SEARCH("PT",A2073))</f>
        <v>0</v>
      </c>
      <c r="E2073" t="b">
        <f>ISNUMBER(SEARCH("PTT", A2073))</f>
        <v>0</v>
      </c>
      <c r="F2073" t="b">
        <f>ISNUMBER(SEARCH("Shell", A2073))</f>
        <v>0</v>
      </c>
      <c r="G2073" t="b">
        <f>ISNUMBER(SEARCH("Esso", A2073))</f>
        <v>0</v>
      </c>
      <c r="H2073" t="b">
        <f>ISNUMBER(SEARCH("Caltex", A2073))</f>
        <v>0</v>
      </c>
    </row>
    <row r="2074" spans="1:8" x14ac:dyDescent="0.25">
      <c r="A2074" t="s">
        <v>3454</v>
      </c>
      <c r="B2074">
        <v>12.9344073</v>
      </c>
      <c r="C2074">
        <v>100.0250431</v>
      </c>
      <c r="D2074" t="b">
        <f>ISNUMBER(SEARCH("PT",A2074))</f>
        <v>0</v>
      </c>
      <c r="E2074" t="b">
        <f>ISNUMBER(SEARCH("PTT", A2074))</f>
        <v>0</v>
      </c>
      <c r="F2074" t="b">
        <f>ISNUMBER(SEARCH("Shell", A2074))</f>
        <v>0</v>
      </c>
      <c r="G2074" t="b">
        <f>ISNUMBER(SEARCH("Esso", A2074))</f>
        <v>0</v>
      </c>
      <c r="H2074" t="b">
        <f>ISNUMBER(SEARCH("Caltex", A2074))</f>
        <v>0</v>
      </c>
    </row>
    <row r="2075" spans="1:8" x14ac:dyDescent="0.25">
      <c r="A2075" t="s">
        <v>3341</v>
      </c>
      <c r="B2075">
        <v>7.8098687</v>
      </c>
      <c r="C2075">
        <v>100.0411481</v>
      </c>
      <c r="D2075" t="b">
        <f>ISNUMBER(SEARCH("PT",A2075))</f>
        <v>0</v>
      </c>
      <c r="E2075" t="b">
        <f>ISNUMBER(SEARCH("PTT", A2075))</f>
        <v>0</v>
      </c>
      <c r="F2075" t="b">
        <f>ISNUMBER(SEARCH("Shell", A2075))</f>
        <v>0</v>
      </c>
      <c r="G2075" t="b">
        <f>ISNUMBER(SEARCH("Esso", A2075))</f>
        <v>0</v>
      </c>
      <c r="H2075" t="b">
        <f>ISNUMBER(SEARCH("Caltex", A2075))</f>
        <v>0</v>
      </c>
    </row>
    <row r="2076" spans="1:8" x14ac:dyDescent="0.25">
      <c r="A2076" t="s">
        <v>3324</v>
      </c>
      <c r="B2076">
        <v>7.2633666999999997</v>
      </c>
      <c r="C2076">
        <v>100.33012119999999</v>
      </c>
      <c r="D2076" t="b">
        <f>ISNUMBER(SEARCH("PT",A2076))</f>
        <v>0</v>
      </c>
      <c r="E2076" t="b">
        <f>ISNUMBER(SEARCH("PTT", A2076))</f>
        <v>0</v>
      </c>
      <c r="F2076" t="b">
        <f>ISNUMBER(SEARCH("Shell", A2076))</f>
        <v>0</v>
      </c>
      <c r="G2076" t="b">
        <f>ISNUMBER(SEARCH("Esso", A2076))</f>
        <v>0</v>
      </c>
      <c r="H2076" t="b">
        <f>ISNUMBER(SEARCH("Caltex", A2076))</f>
        <v>0</v>
      </c>
    </row>
    <row r="2077" spans="1:8" x14ac:dyDescent="0.25">
      <c r="A2077" t="s">
        <v>3204</v>
      </c>
      <c r="B2077">
        <v>8.1865777000000008</v>
      </c>
      <c r="C2077">
        <v>98.4073949</v>
      </c>
      <c r="D2077" t="b">
        <f>ISNUMBER(SEARCH("PT",A2077))</f>
        <v>0</v>
      </c>
      <c r="E2077" t="b">
        <f>ISNUMBER(SEARCH("PTT", A2077))</f>
        <v>0</v>
      </c>
      <c r="F2077" t="b">
        <f>ISNUMBER(SEARCH("Shell", A2077))</f>
        <v>0</v>
      </c>
      <c r="G2077" t="b">
        <f>ISNUMBER(SEARCH("Esso", A2077))</f>
        <v>0</v>
      </c>
      <c r="H2077" t="b">
        <f>ISNUMBER(SEARCH("Caltex", A2077))</f>
        <v>0</v>
      </c>
    </row>
    <row r="2078" spans="1:8" x14ac:dyDescent="0.25">
      <c r="A2078" t="s">
        <v>3290</v>
      </c>
      <c r="B2078">
        <v>6.8521923999999999</v>
      </c>
      <c r="C2078">
        <v>101.25237509999999</v>
      </c>
      <c r="D2078" t="b">
        <f>ISNUMBER(SEARCH("PT",A2078))</f>
        <v>0</v>
      </c>
      <c r="E2078" t="b">
        <f>ISNUMBER(SEARCH("PTT", A2078))</f>
        <v>0</v>
      </c>
      <c r="F2078" t="b">
        <f>ISNUMBER(SEARCH("Shell", A2078))</f>
        <v>0</v>
      </c>
      <c r="G2078" t="b">
        <f>ISNUMBER(SEARCH("Esso", A2078))</f>
        <v>0</v>
      </c>
      <c r="H2078" t="b">
        <f>ISNUMBER(SEARCH("Caltex", A2078))</f>
        <v>0</v>
      </c>
    </row>
    <row r="2079" spans="1:8" x14ac:dyDescent="0.25">
      <c r="A2079" t="s">
        <v>3428</v>
      </c>
      <c r="B2079">
        <v>11.4868585</v>
      </c>
      <c r="C2079">
        <v>99.601835500000007</v>
      </c>
      <c r="D2079" t="b">
        <f>ISNUMBER(SEARCH("PT",A2079))</f>
        <v>0</v>
      </c>
      <c r="E2079" t="b">
        <f>ISNUMBER(SEARCH("PTT", A2079))</f>
        <v>0</v>
      </c>
      <c r="F2079" t="b">
        <f>ISNUMBER(SEARCH("Shell", A2079))</f>
        <v>0</v>
      </c>
      <c r="G2079" t="b">
        <f>ISNUMBER(SEARCH("Esso", A2079))</f>
        <v>0</v>
      </c>
      <c r="H2079" t="b">
        <f>ISNUMBER(SEARCH("Caltex", A2079))</f>
        <v>0</v>
      </c>
    </row>
    <row r="2080" spans="1:8" x14ac:dyDescent="0.25">
      <c r="A2080" t="s">
        <v>4055</v>
      </c>
      <c r="B2080">
        <v>16.6932449</v>
      </c>
      <c r="C2080">
        <v>98.514316399999998</v>
      </c>
      <c r="D2080" t="b">
        <f>ISNUMBER(SEARCH("PT",A2080))</f>
        <v>0</v>
      </c>
      <c r="E2080" t="b">
        <f>ISNUMBER(SEARCH("PTT", A2080))</f>
        <v>0</v>
      </c>
      <c r="F2080" t="b">
        <f>ISNUMBER(SEARCH("Shell", A2080))</f>
        <v>0</v>
      </c>
      <c r="G2080" t="b">
        <f>ISNUMBER(SEARCH("Esso", A2080))</f>
        <v>0</v>
      </c>
      <c r="H2080" t="b">
        <f>ISNUMBER(SEARCH("Caltex", A2080))</f>
        <v>0</v>
      </c>
    </row>
    <row r="2081" spans="1:8" x14ac:dyDescent="0.25">
      <c r="A2081" t="s">
        <v>3617</v>
      </c>
      <c r="B2081">
        <v>12.649937400000001</v>
      </c>
      <c r="C2081">
        <v>101.34174760000001</v>
      </c>
      <c r="D2081" t="b">
        <f>ISNUMBER(SEARCH("PT",A2081))</f>
        <v>0</v>
      </c>
      <c r="E2081" t="b">
        <f>ISNUMBER(SEARCH("PTT", A2081))</f>
        <v>0</v>
      </c>
      <c r="F2081" t="b">
        <f>ISNUMBER(SEARCH("Shell", A2081))</f>
        <v>0</v>
      </c>
      <c r="G2081" t="b">
        <f>ISNUMBER(SEARCH("Esso", A2081))</f>
        <v>0</v>
      </c>
      <c r="H2081" t="b">
        <f>ISNUMBER(SEARCH("Caltex", A2081))</f>
        <v>0</v>
      </c>
    </row>
    <row r="2082" spans="1:8" x14ac:dyDescent="0.25">
      <c r="A2082" t="s">
        <v>3162</v>
      </c>
      <c r="B2082">
        <v>9.966367</v>
      </c>
      <c r="C2082">
        <v>98.640799000000001</v>
      </c>
      <c r="D2082" t="b">
        <f>ISNUMBER(SEARCH("PT",A2082))</f>
        <v>0</v>
      </c>
      <c r="E2082" t="b">
        <f>ISNUMBER(SEARCH("PTT", A2082))</f>
        <v>0</v>
      </c>
      <c r="F2082" t="b">
        <f>ISNUMBER(SEARCH("Shell", A2082))</f>
        <v>0</v>
      </c>
      <c r="G2082" t="b">
        <f>ISNUMBER(SEARCH("Esso", A2082))</f>
        <v>0</v>
      </c>
      <c r="H2082" t="b">
        <f>ISNUMBER(SEARCH("Caltex", A2082))</f>
        <v>0</v>
      </c>
    </row>
    <row r="2083" spans="1:8" x14ac:dyDescent="0.25">
      <c r="A2083" t="s">
        <v>3813</v>
      </c>
      <c r="B2083">
        <v>17.839145200000001</v>
      </c>
      <c r="C2083">
        <v>102.6865356</v>
      </c>
      <c r="D2083" t="b">
        <f>ISNUMBER(SEARCH("PT",A2083))</f>
        <v>0</v>
      </c>
      <c r="E2083" t="b">
        <f>ISNUMBER(SEARCH("PTT", A2083))</f>
        <v>0</v>
      </c>
      <c r="F2083" t="b">
        <f>ISNUMBER(SEARCH("Shell", A2083))</f>
        <v>0</v>
      </c>
      <c r="G2083" t="b">
        <f>ISNUMBER(SEARCH("Esso", A2083))</f>
        <v>0</v>
      </c>
      <c r="H2083" t="b">
        <f>ISNUMBER(SEARCH("Caltex", A2083))</f>
        <v>0</v>
      </c>
    </row>
    <row r="2084" spans="1:8" x14ac:dyDescent="0.25">
      <c r="A2084" t="s">
        <v>3381</v>
      </c>
      <c r="B2084">
        <v>8.8847921000000003</v>
      </c>
      <c r="C2084">
        <v>99.909862099999998</v>
      </c>
      <c r="D2084" t="b">
        <f>ISNUMBER(SEARCH("PT",A2084))</f>
        <v>0</v>
      </c>
      <c r="E2084" t="b">
        <f>ISNUMBER(SEARCH("PTT", A2084))</f>
        <v>0</v>
      </c>
      <c r="F2084" t="b">
        <f>ISNUMBER(SEARCH("Shell", A2084))</f>
        <v>0</v>
      </c>
      <c r="G2084" t="b">
        <f>ISNUMBER(SEARCH("Esso", A2084))</f>
        <v>0</v>
      </c>
      <c r="H2084" t="b">
        <f>ISNUMBER(SEARCH("Caltex", A2084))</f>
        <v>0</v>
      </c>
    </row>
    <row r="2085" spans="1:8" x14ac:dyDescent="0.25">
      <c r="A2085" t="s">
        <v>3268</v>
      </c>
      <c r="B2085">
        <v>6.8604938999999998</v>
      </c>
      <c r="C2085">
        <v>99.721676000000002</v>
      </c>
      <c r="D2085" t="b">
        <f>ISNUMBER(SEARCH("PT",A2085))</f>
        <v>0</v>
      </c>
      <c r="E2085" t="b">
        <f>ISNUMBER(SEARCH("PTT", A2085))</f>
        <v>0</v>
      </c>
      <c r="F2085" t="b">
        <f>ISNUMBER(SEARCH("Shell", A2085))</f>
        <v>0</v>
      </c>
      <c r="G2085" t="b">
        <f>ISNUMBER(SEARCH("Esso", A2085))</f>
        <v>0</v>
      </c>
      <c r="H2085" t="b">
        <f>ISNUMBER(SEARCH("Caltex", A2085))</f>
        <v>0</v>
      </c>
    </row>
    <row r="2086" spans="1:8" x14ac:dyDescent="0.25">
      <c r="A2086" t="s">
        <v>3230</v>
      </c>
      <c r="B2086">
        <v>8.1024940000000001</v>
      </c>
      <c r="C2086">
        <v>98.911102</v>
      </c>
      <c r="D2086" t="b">
        <f>ISNUMBER(SEARCH("PT",A2086))</f>
        <v>0</v>
      </c>
      <c r="E2086" t="b">
        <f>ISNUMBER(SEARCH("PTT", A2086))</f>
        <v>0</v>
      </c>
      <c r="F2086" t="b">
        <f>ISNUMBER(SEARCH("Shell", A2086))</f>
        <v>0</v>
      </c>
      <c r="G2086" t="b">
        <f>ISNUMBER(SEARCH("Esso", A2086))</f>
        <v>0</v>
      </c>
      <c r="H2086" t="b">
        <f>ISNUMBER(SEARCH("Caltex", A2086))</f>
        <v>0</v>
      </c>
    </row>
    <row r="2087" spans="1:8" x14ac:dyDescent="0.25">
      <c r="A2087" t="s">
        <v>3154</v>
      </c>
      <c r="B2087">
        <v>10.001860000000001</v>
      </c>
      <c r="C2087">
        <v>98.649082000000007</v>
      </c>
      <c r="D2087" t="b">
        <f>ISNUMBER(SEARCH("PT",A2087))</f>
        <v>0</v>
      </c>
      <c r="E2087" t="b">
        <f>ISNUMBER(SEARCH("PTT", A2087))</f>
        <v>0</v>
      </c>
      <c r="F2087" t="b">
        <f>ISNUMBER(SEARCH("Shell", A2087))</f>
        <v>0</v>
      </c>
      <c r="G2087" t="b">
        <f>ISNUMBER(SEARCH("Esso", A2087))</f>
        <v>0</v>
      </c>
      <c r="H2087" t="b">
        <f>ISNUMBER(SEARCH("Caltex", A2087))</f>
        <v>0</v>
      </c>
    </row>
    <row r="2088" spans="1:8" x14ac:dyDescent="0.25">
      <c r="A2088" t="s">
        <v>3655</v>
      </c>
      <c r="B2088">
        <v>12.454094</v>
      </c>
      <c r="C2088">
        <v>102.229015</v>
      </c>
      <c r="D2088" t="b">
        <f>ISNUMBER(SEARCH("PT",A2088))</f>
        <v>0</v>
      </c>
      <c r="E2088" t="b">
        <f>ISNUMBER(SEARCH("PTT", A2088))</f>
        <v>0</v>
      </c>
      <c r="F2088" t="b">
        <f>ISNUMBER(SEARCH("Shell", A2088))</f>
        <v>0</v>
      </c>
      <c r="G2088" t="b">
        <f>ISNUMBER(SEARCH("Esso", A2088))</f>
        <v>0</v>
      </c>
      <c r="H2088" t="b">
        <f>ISNUMBER(SEARCH("Caltex", A2088))</f>
        <v>0</v>
      </c>
    </row>
    <row r="2089" spans="1:8" x14ac:dyDescent="0.25">
      <c r="A2089" t="s">
        <v>326</v>
      </c>
      <c r="B2089">
        <v>8.5968593000000002</v>
      </c>
      <c r="C2089">
        <v>98.256479999999996</v>
      </c>
      <c r="D2089" t="b">
        <f>ISNUMBER(SEARCH("PT",A2089))</f>
        <v>0</v>
      </c>
      <c r="E2089" t="b">
        <f>ISNUMBER(SEARCH("PTT", A2089))</f>
        <v>0</v>
      </c>
      <c r="F2089" t="b">
        <f>ISNUMBER(SEARCH("Shell", A2089))</f>
        <v>0</v>
      </c>
      <c r="G2089" t="b">
        <f>ISNUMBER(SEARCH("Esso", A2089))</f>
        <v>0</v>
      </c>
      <c r="H2089" t="b">
        <f>ISNUMBER(SEARCH("Caltex", A2089))</f>
        <v>0</v>
      </c>
    </row>
    <row r="2090" spans="1:8" x14ac:dyDescent="0.25">
      <c r="A2090" t="s">
        <v>3215</v>
      </c>
      <c r="B2090">
        <v>8.1023466000000006</v>
      </c>
      <c r="C2090">
        <v>98.895628700000003</v>
      </c>
      <c r="D2090" t="b">
        <f>ISNUMBER(SEARCH("PT",A2090))</f>
        <v>0</v>
      </c>
      <c r="E2090" t="b">
        <f>ISNUMBER(SEARCH("PTT", A2090))</f>
        <v>0</v>
      </c>
      <c r="F2090" t="b">
        <f>ISNUMBER(SEARCH("Shell", A2090))</f>
        <v>0</v>
      </c>
      <c r="G2090" t="b">
        <f>ISNUMBER(SEARCH("Esso", A2090))</f>
        <v>0</v>
      </c>
      <c r="H2090" t="b">
        <f>ISNUMBER(SEARCH("Caltex", A2090))</f>
        <v>0</v>
      </c>
    </row>
    <row r="2091" spans="1:8" x14ac:dyDescent="0.25">
      <c r="A2091" t="s">
        <v>3203</v>
      </c>
      <c r="B2091">
        <v>8.1871933000000006</v>
      </c>
      <c r="C2091">
        <v>98.407349100000005</v>
      </c>
      <c r="D2091" t="b">
        <f>ISNUMBER(SEARCH("PT",A2091))</f>
        <v>0</v>
      </c>
      <c r="E2091" t="b">
        <f>ISNUMBER(SEARCH("PTT", A2091))</f>
        <v>0</v>
      </c>
      <c r="F2091" t="b">
        <f>ISNUMBER(SEARCH("Shell", A2091))</f>
        <v>0</v>
      </c>
      <c r="G2091" t="b">
        <f>ISNUMBER(SEARCH("Esso", A2091))</f>
        <v>0</v>
      </c>
      <c r="H2091" t="b">
        <f>ISNUMBER(SEARCH("Caltex", A2091))</f>
        <v>0</v>
      </c>
    </row>
    <row r="2092" spans="1:8" x14ac:dyDescent="0.25">
      <c r="A2092" t="s">
        <v>3203</v>
      </c>
      <c r="B2092">
        <v>8.1871933000000006</v>
      </c>
      <c r="C2092">
        <v>98.407349100000005</v>
      </c>
      <c r="D2092" t="b">
        <f>ISNUMBER(SEARCH("PT",A2092))</f>
        <v>0</v>
      </c>
      <c r="E2092" t="b">
        <f>ISNUMBER(SEARCH("PTT", A2092))</f>
        <v>0</v>
      </c>
      <c r="F2092" t="b">
        <f>ISNUMBER(SEARCH("Shell", A2092))</f>
        <v>0</v>
      </c>
      <c r="G2092" t="b">
        <f>ISNUMBER(SEARCH("Esso", A2092))</f>
        <v>0</v>
      </c>
      <c r="H2092" t="b">
        <f>ISNUMBER(SEARCH("Caltex", A2092))</f>
        <v>0</v>
      </c>
    </row>
    <row r="2093" spans="1:8" x14ac:dyDescent="0.25">
      <c r="A2093" t="s">
        <v>3363</v>
      </c>
      <c r="B2093">
        <v>8.1518821999999993</v>
      </c>
      <c r="C2093">
        <v>100.13131319999999</v>
      </c>
      <c r="D2093" t="b">
        <f>ISNUMBER(SEARCH("PT",A2093))</f>
        <v>0</v>
      </c>
      <c r="E2093" t="b">
        <f>ISNUMBER(SEARCH("PTT", A2093))</f>
        <v>0</v>
      </c>
      <c r="F2093" t="b">
        <f>ISNUMBER(SEARCH("Shell", A2093))</f>
        <v>0</v>
      </c>
      <c r="G2093" t="b">
        <f>ISNUMBER(SEARCH("Esso", A2093))</f>
        <v>0</v>
      </c>
      <c r="H2093" t="b">
        <f>ISNUMBER(SEARCH("Caltex", A2093))</f>
        <v>0</v>
      </c>
    </row>
    <row r="2094" spans="1:8" x14ac:dyDescent="0.25">
      <c r="A2094" t="s">
        <v>3163</v>
      </c>
      <c r="B2094">
        <v>9.9141309999999994</v>
      </c>
      <c r="C2094">
        <v>98.627139999999997</v>
      </c>
      <c r="D2094" t="b">
        <f>ISNUMBER(SEARCH("PT",A2094))</f>
        <v>0</v>
      </c>
      <c r="E2094" t="b">
        <f>ISNUMBER(SEARCH("PTT", A2094))</f>
        <v>0</v>
      </c>
      <c r="F2094" t="b">
        <f>ISNUMBER(SEARCH("Shell", A2094))</f>
        <v>0</v>
      </c>
      <c r="G2094" t="b">
        <f>ISNUMBER(SEARCH("Esso", A2094))</f>
        <v>0</v>
      </c>
      <c r="H2094" t="b">
        <f>ISNUMBER(SEARCH("Caltex", A2094))</f>
        <v>0</v>
      </c>
    </row>
    <row r="2095" spans="1:8" x14ac:dyDescent="0.25">
      <c r="A2095" t="s">
        <v>3625</v>
      </c>
      <c r="B2095">
        <v>12.628641</v>
      </c>
      <c r="C2095">
        <v>101.44136399999999</v>
      </c>
      <c r="D2095" t="b">
        <f>ISNUMBER(SEARCH("PT",A2095))</f>
        <v>0</v>
      </c>
      <c r="E2095" t="b">
        <f>ISNUMBER(SEARCH("PTT", A2095))</f>
        <v>0</v>
      </c>
      <c r="F2095" t="b">
        <f>ISNUMBER(SEARCH("Shell", A2095))</f>
        <v>0</v>
      </c>
      <c r="G2095" t="b">
        <f>ISNUMBER(SEARCH("Esso", A2095))</f>
        <v>0</v>
      </c>
      <c r="H2095" t="b">
        <f>ISNUMBER(SEARCH("Caltex", A2095))</f>
        <v>0</v>
      </c>
    </row>
    <row r="2096" spans="1:8" x14ac:dyDescent="0.25">
      <c r="A2096" t="s">
        <v>3771</v>
      </c>
      <c r="B2096">
        <v>17.397047199999999</v>
      </c>
      <c r="C2096">
        <v>104.7873055</v>
      </c>
      <c r="D2096" t="b">
        <f>ISNUMBER(SEARCH("PT",A2096))</f>
        <v>0</v>
      </c>
      <c r="E2096" t="b">
        <f>ISNUMBER(SEARCH("PTT", A2096))</f>
        <v>0</v>
      </c>
      <c r="F2096" t="b">
        <f>ISNUMBER(SEARCH("Shell", A2096))</f>
        <v>0</v>
      </c>
      <c r="G2096" t="b">
        <f>ISNUMBER(SEARCH("Esso", A2096))</f>
        <v>0</v>
      </c>
      <c r="H2096" t="b">
        <f>ISNUMBER(SEARCH("Caltex", A2096))</f>
        <v>0</v>
      </c>
    </row>
    <row r="2097" spans="1:8" x14ac:dyDescent="0.25">
      <c r="A2097" t="s">
        <v>3540</v>
      </c>
      <c r="B2097">
        <v>13.2790467</v>
      </c>
      <c r="C2097">
        <v>100.93870680000001</v>
      </c>
      <c r="D2097" t="b">
        <f>ISNUMBER(SEARCH("PT",A2097))</f>
        <v>0</v>
      </c>
      <c r="E2097" t="b">
        <f>ISNUMBER(SEARCH("PTT", A2097))</f>
        <v>0</v>
      </c>
      <c r="F2097" t="b">
        <f>ISNUMBER(SEARCH("Shell", A2097))</f>
        <v>0</v>
      </c>
      <c r="G2097" t="b">
        <f>ISNUMBER(SEARCH("Esso", A2097))</f>
        <v>0</v>
      </c>
      <c r="H2097" t="b">
        <f>ISNUMBER(SEARCH("Caltex", A2097))</f>
        <v>0</v>
      </c>
    </row>
    <row r="2098" spans="1:8" x14ac:dyDescent="0.25">
      <c r="A2098" t="s">
        <v>3863</v>
      </c>
      <c r="B2098">
        <v>17.6233133</v>
      </c>
      <c r="C2098">
        <v>101.43219190000001</v>
      </c>
      <c r="D2098" t="b">
        <f>ISNUMBER(SEARCH("PT",A2098))</f>
        <v>0</v>
      </c>
      <c r="E2098" t="b">
        <f>ISNUMBER(SEARCH("PTT", A2098))</f>
        <v>0</v>
      </c>
      <c r="F2098" t="b">
        <f>ISNUMBER(SEARCH("Shell", A2098))</f>
        <v>0</v>
      </c>
      <c r="G2098" t="b">
        <f>ISNUMBER(SEARCH("Esso", A2098))</f>
        <v>0</v>
      </c>
      <c r="H2098" t="b">
        <f>ISNUMBER(SEARCH("Caltex", A2098))</f>
        <v>0</v>
      </c>
    </row>
    <row r="2099" spans="1:8" x14ac:dyDescent="0.25">
      <c r="A2099" t="s">
        <v>4223</v>
      </c>
      <c r="B2099">
        <v>7.9508340000000004</v>
      </c>
      <c r="C2099">
        <v>98.286449099999999</v>
      </c>
      <c r="D2099" t="b">
        <f>ISNUMBER(SEARCH("PT",A2099))</f>
        <v>0</v>
      </c>
      <c r="E2099" t="b">
        <f>ISNUMBER(SEARCH("PTT", A2099))</f>
        <v>0</v>
      </c>
      <c r="F2099" t="b">
        <f>ISNUMBER(SEARCH("Shell", A2099))</f>
        <v>0</v>
      </c>
      <c r="G2099" t="b">
        <f>ISNUMBER(SEARCH("Esso", A2099))</f>
        <v>0</v>
      </c>
      <c r="H2099" t="b">
        <f>ISNUMBER(SEARCH("Caltex", A2099))</f>
        <v>0</v>
      </c>
    </row>
    <row r="2100" spans="1:8" x14ac:dyDescent="0.25">
      <c r="A2100" t="s">
        <v>4223</v>
      </c>
      <c r="B2100">
        <v>7.9508340000000004</v>
      </c>
      <c r="C2100">
        <v>98.286449099999999</v>
      </c>
      <c r="D2100" t="b">
        <f>ISNUMBER(SEARCH("PT",A2100))</f>
        <v>0</v>
      </c>
      <c r="E2100" t="b">
        <f>ISNUMBER(SEARCH("PTT", A2100))</f>
        <v>0</v>
      </c>
      <c r="F2100" t="b">
        <f>ISNUMBER(SEARCH("Shell", A2100))</f>
        <v>0</v>
      </c>
      <c r="G2100" t="b">
        <f>ISNUMBER(SEARCH("Esso", A2100))</f>
        <v>0</v>
      </c>
      <c r="H2100" t="b">
        <f>ISNUMBER(SEARCH("Caltex", A2100))</f>
        <v>0</v>
      </c>
    </row>
    <row r="2101" spans="1:8" x14ac:dyDescent="0.25">
      <c r="A2101" t="s">
        <v>3669</v>
      </c>
      <c r="B2101">
        <v>12.1886093</v>
      </c>
      <c r="C2101">
        <v>102.3857112</v>
      </c>
      <c r="D2101" t="b">
        <f>ISNUMBER(SEARCH("PT",A2101))</f>
        <v>0</v>
      </c>
      <c r="E2101" t="b">
        <f>ISNUMBER(SEARCH("PTT", A2101))</f>
        <v>0</v>
      </c>
      <c r="F2101" t="b">
        <f>ISNUMBER(SEARCH("Shell", A2101))</f>
        <v>0</v>
      </c>
      <c r="G2101" t="b">
        <f>ISNUMBER(SEARCH("Esso", A2101))</f>
        <v>0</v>
      </c>
      <c r="H2101" t="b">
        <f>ISNUMBER(SEARCH("Caltex", A2101))</f>
        <v>0</v>
      </c>
    </row>
    <row r="2102" spans="1:8" x14ac:dyDescent="0.25">
      <c r="A2102" t="s">
        <v>3525</v>
      </c>
      <c r="B2102">
        <v>13.382344399999999</v>
      </c>
      <c r="C2102">
        <v>100.987634</v>
      </c>
      <c r="D2102" t="b">
        <f>ISNUMBER(SEARCH("PT",A2102))</f>
        <v>0</v>
      </c>
      <c r="E2102" t="b">
        <f>ISNUMBER(SEARCH("PTT", A2102))</f>
        <v>0</v>
      </c>
      <c r="F2102" t="b">
        <f>ISNUMBER(SEARCH("Shell", A2102))</f>
        <v>0</v>
      </c>
      <c r="G2102" t="b">
        <f>ISNUMBER(SEARCH("Esso", A2102))</f>
        <v>0</v>
      </c>
      <c r="H2102" t="b">
        <f>ISNUMBER(SEARCH("Caltex", A2102))</f>
        <v>0</v>
      </c>
    </row>
    <row r="2103" spans="1:8" x14ac:dyDescent="0.25">
      <c r="A2103" t="s">
        <v>3812</v>
      </c>
      <c r="B2103">
        <v>17.8583043</v>
      </c>
      <c r="C2103">
        <v>102.68988179999999</v>
      </c>
      <c r="D2103" t="b">
        <f>ISNUMBER(SEARCH("PT",A2103))</f>
        <v>0</v>
      </c>
      <c r="E2103" t="b">
        <f>ISNUMBER(SEARCH("PTT", A2103))</f>
        <v>0</v>
      </c>
      <c r="F2103" t="b">
        <f>ISNUMBER(SEARCH("Shell", A2103))</f>
        <v>0</v>
      </c>
      <c r="G2103" t="b">
        <f>ISNUMBER(SEARCH("Esso", A2103))</f>
        <v>0</v>
      </c>
      <c r="H2103" t="b">
        <f>ISNUMBER(SEARCH("Caltex", A2103))</f>
        <v>0</v>
      </c>
    </row>
    <row r="2104" spans="1:8" x14ac:dyDescent="0.25">
      <c r="A2104" t="s">
        <v>3754</v>
      </c>
      <c r="B2104">
        <v>16.5392069</v>
      </c>
      <c r="C2104">
        <v>104.7168539</v>
      </c>
      <c r="D2104" t="b">
        <f>ISNUMBER(SEARCH("PT",A2104))</f>
        <v>0</v>
      </c>
      <c r="E2104" t="b">
        <f>ISNUMBER(SEARCH("PTT", A2104))</f>
        <v>0</v>
      </c>
      <c r="F2104" t="b">
        <f>ISNUMBER(SEARCH("Shell", A2104))</f>
        <v>0</v>
      </c>
      <c r="G2104" t="b">
        <f>ISNUMBER(SEARCH("Esso", A2104))</f>
        <v>0</v>
      </c>
      <c r="H2104" t="b">
        <f>ISNUMBER(SEARCH("Caltex", A2104))</f>
        <v>0</v>
      </c>
    </row>
    <row r="2105" spans="1:8" x14ac:dyDescent="0.25">
      <c r="A2105" t="s">
        <v>3359</v>
      </c>
      <c r="B2105">
        <v>7.8584719999999999</v>
      </c>
      <c r="C2105">
        <v>100.32154800000001</v>
      </c>
      <c r="D2105" t="b">
        <f>ISNUMBER(SEARCH("PT",A2105))</f>
        <v>0</v>
      </c>
      <c r="E2105" t="b">
        <f>ISNUMBER(SEARCH("PTT", A2105))</f>
        <v>0</v>
      </c>
      <c r="F2105" t="b">
        <f>ISNUMBER(SEARCH("Shell", A2105))</f>
        <v>0</v>
      </c>
      <c r="G2105" t="b">
        <f>ISNUMBER(SEARCH("Esso", A2105))</f>
        <v>0</v>
      </c>
      <c r="H2105" t="b">
        <f>ISNUMBER(SEARCH("Caltex", A2105))</f>
        <v>0</v>
      </c>
    </row>
    <row r="2106" spans="1:8" x14ac:dyDescent="0.25">
      <c r="A2106" t="s">
        <v>4175</v>
      </c>
      <c r="B2106">
        <v>9.5326623000000001</v>
      </c>
      <c r="C2106">
        <v>100.06499340000001</v>
      </c>
      <c r="D2106" t="b">
        <f>ISNUMBER(SEARCH("PT",A2106))</f>
        <v>0</v>
      </c>
      <c r="E2106" t="b">
        <f>ISNUMBER(SEARCH("PTT", A2106))</f>
        <v>0</v>
      </c>
      <c r="F2106" t="b">
        <f>ISNUMBER(SEARCH("Shell", A2106))</f>
        <v>0</v>
      </c>
      <c r="G2106" t="b">
        <f>ISNUMBER(SEARCH("Esso", A2106))</f>
        <v>0</v>
      </c>
      <c r="H2106" t="b">
        <f>ISNUMBER(SEARCH("Caltex", A2106))</f>
        <v>0</v>
      </c>
    </row>
    <row r="2107" spans="1:8" x14ac:dyDescent="0.25">
      <c r="A2107" t="s">
        <v>4184</v>
      </c>
      <c r="B2107">
        <v>9.5325156</v>
      </c>
      <c r="C2107">
        <v>100.0649422</v>
      </c>
      <c r="D2107" t="b">
        <f>ISNUMBER(SEARCH("PT",A2107))</f>
        <v>0</v>
      </c>
      <c r="E2107" t="b">
        <f>ISNUMBER(SEARCH("PTT", A2107))</f>
        <v>0</v>
      </c>
      <c r="F2107" t="b">
        <f>ISNUMBER(SEARCH("Shell", A2107))</f>
        <v>0</v>
      </c>
      <c r="G2107" t="b">
        <f>ISNUMBER(SEARCH("Esso", A2107))</f>
        <v>0</v>
      </c>
      <c r="H2107" t="b">
        <f>ISNUMBER(SEARCH("Caltex", A2107))</f>
        <v>0</v>
      </c>
    </row>
    <row r="2108" spans="1:8" x14ac:dyDescent="0.25">
      <c r="A2108" t="s">
        <v>3552</v>
      </c>
      <c r="B2108">
        <v>13.102884</v>
      </c>
      <c r="C2108">
        <v>100.9086198</v>
      </c>
      <c r="D2108" t="b">
        <f>ISNUMBER(SEARCH("PT",A2108))</f>
        <v>0</v>
      </c>
      <c r="E2108" t="b">
        <f>ISNUMBER(SEARCH("PTT", A2108))</f>
        <v>0</v>
      </c>
      <c r="F2108" t="b">
        <f>ISNUMBER(SEARCH("Shell", A2108))</f>
        <v>0</v>
      </c>
      <c r="G2108" t="b">
        <f>ISNUMBER(SEARCH("Esso", A2108))</f>
        <v>0</v>
      </c>
      <c r="H2108" t="b">
        <f>ISNUMBER(SEARCH("Caltex", A2108))</f>
        <v>0</v>
      </c>
    </row>
    <row r="2109" spans="1:8" x14ac:dyDescent="0.25">
      <c r="A2109" t="s">
        <v>3472</v>
      </c>
      <c r="B2109">
        <v>13.4198021</v>
      </c>
      <c r="C2109">
        <v>100.0319764</v>
      </c>
      <c r="D2109" t="b">
        <f>ISNUMBER(SEARCH("PT",A2109))</f>
        <v>0</v>
      </c>
      <c r="E2109" t="b">
        <f>ISNUMBER(SEARCH("PTT", A2109))</f>
        <v>0</v>
      </c>
      <c r="F2109" t="b">
        <f>ISNUMBER(SEARCH("Shell", A2109))</f>
        <v>0</v>
      </c>
      <c r="G2109" t="b">
        <f>ISNUMBER(SEARCH("Esso", A2109))</f>
        <v>0</v>
      </c>
      <c r="H2109" t="b">
        <f>ISNUMBER(SEARCH("Caltex", A2109))</f>
        <v>0</v>
      </c>
    </row>
    <row r="2110" spans="1:8" x14ac:dyDescent="0.25">
      <c r="A2110" t="s">
        <v>3564</v>
      </c>
      <c r="B2110">
        <v>12.9829442</v>
      </c>
      <c r="C2110">
        <v>100.91928059999999</v>
      </c>
      <c r="D2110" t="b">
        <f>ISNUMBER(SEARCH("PT",A2110))</f>
        <v>0</v>
      </c>
      <c r="E2110" t="b">
        <f>ISNUMBER(SEARCH("PTT", A2110))</f>
        <v>0</v>
      </c>
      <c r="F2110" t="b">
        <f>ISNUMBER(SEARCH("Shell", A2110))</f>
        <v>0</v>
      </c>
      <c r="G2110" t="b">
        <f>ISNUMBER(SEARCH("Esso", A2110))</f>
        <v>0</v>
      </c>
      <c r="H2110" t="b">
        <f>ISNUMBER(SEARCH("Caltex", A2110))</f>
        <v>0</v>
      </c>
    </row>
    <row r="2111" spans="1:8" x14ac:dyDescent="0.25">
      <c r="A2111" t="s">
        <v>3551</v>
      </c>
      <c r="B2111">
        <v>13.1007435</v>
      </c>
      <c r="C2111">
        <v>100.90350720000001</v>
      </c>
      <c r="D2111" t="b">
        <f>ISNUMBER(SEARCH("PT",A2111))</f>
        <v>0</v>
      </c>
      <c r="E2111" t="b">
        <f>ISNUMBER(SEARCH("PTT", A2111))</f>
        <v>0</v>
      </c>
      <c r="F2111" t="b">
        <f>ISNUMBER(SEARCH("Shell", A2111))</f>
        <v>0</v>
      </c>
      <c r="G2111" t="b">
        <f>ISNUMBER(SEARCH("Esso", A2111))</f>
        <v>0</v>
      </c>
      <c r="H2111" t="b">
        <f>ISNUMBER(SEARCH("Caltex", A2111))</f>
        <v>0</v>
      </c>
    </row>
    <row r="2112" spans="1:8" x14ac:dyDescent="0.25">
      <c r="A2112" t="s">
        <v>3604</v>
      </c>
      <c r="B2112">
        <v>12.691783300000001</v>
      </c>
      <c r="C2112">
        <v>101.2034833</v>
      </c>
      <c r="D2112" t="b">
        <f>ISNUMBER(SEARCH("PT",A2112))</f>
        <v>0</v>
      </c>
      <c r="E2112" t="b">
        <f>ISNUMBER(SEARCH("PTT", A2112))</f>
        <v>0</v>
      </c>
      <c r="F2112" t="b">
        <f>ISNUMBER(SEARCH("Shell", A2112))</f>
        <v>0</v>
      </c>
      <c r="G2112" t="b">
        <f>ISNUMBER(SEARCH("Esso", A2112))</f>
        <v>0</v>
      </c>
      <c r="H2112" t="b">
        <f>ISNUMBER(SEARCH("Caltex", A2112))</f>
        <v>0</v>
      </c>
    </row>
    <row r="2113" spans="1:8" x14ac:dyDescent="0.25">
      <c r="A2113" t="s">
        <v>3561</v>
      </c>
      <c r="B2113">
        <v>12.9877696</v>
      </c>
      <c r="C2113">
        <v>100.944723</v>
      </c>
      <c r="D2113" t="b">
        <f>ISNUMBER(SEARCH("PT",A2113))</f>
        <v>0</v>
      </c>
      <c r="E2113" t="b">
        <f>ISNUMBER(SEARCH("PTT", A2113))</f>
        <v>0</v>
      </c>
      <c r="F2113" t="b">
        <f>ISNUMBER(SEARCH("Shell", A2113))</f>
        <v>0</v>
      </c>
      <c r="G2113" t="b">
        <f>ISNUMBER(SEARCH("Esso", A2113))</f>
        <v>0</v>
      </c>
      <c r="H2113" t="b">
        <f>ISNUMBER(SEARCH("Caltex", A2113))</f>
        <v>0</v>
      </c>
    </row>
    <row r="2114" spans="1:8" x14ac:dyDescent="0.25">
      <c r="A2114" t="s">
        <v>3108</v>
      </c>
      <c r="B2114">
        <v>12.1025863</v>
      </c>
      <c r="C2114">
        <v>99.852767600000007</v>
      </c>
      <c r="D2114" t="b">
        <f>ISNUMBER(SEARCH("PT",A2114))</f>
        <v>0</v>
      </c>
      <c r="E2114" t="b">
        <f>ISNUMBER(SEARCH("PTT", A2114))</f>
        <v>0</v>
      </c>
      <c r="F2114" t="b">
        <f>ISNUMBER(SEARCH("Shell", A2114))</f>
        <v>0</v>
      </c>
      <c r="G2114" t="b">
        <f>ISNUMBER(SEARCH("Esso", A2114))</f>
        <v>0</v>
      </c>
      <c r="H2114" t="b">
        <f>ISNUMBER(SEARCH("Caltex", A2114))</f>
        <v>0</v>
      </c>
    </row>
    <row r="2115" spans="1:8" x14ac:dyDescent="0.25">
      <c r="A2115" t="s">
        <v>3108</v>
      </c>
      <c r="B2115">
        <v>10.182651699999999</v>
      </c>
      <c r="C2115">
        <v>99.096161499999994</v>
      </c>
      <c r="D2115" t="b">
        <f>ISNUMBER(SEARCH("PT",A2115))</f>
        <v>0</v>
      </c>
      <c r="E2115" t="b">
        <f>ISNUMBER(SEARCH("PTT", A2115))</f>
        <v>0</v>
      </c>
      <c r="F2115" t="b">
        <f>ISNUMBER(SEARCH("Shell", A2115))</f>
        <v>0</v>
      </c>
      <c r="G2115" t="b">
        <f>ISNUMBER(SEARCH("Esso", A2115))</f>
        <v>0</v>
      </c>
      <c r="H2115" t="b">
        <f>ISNUMBER(SEARCH("Caltex", A2115))</f>
        <v>0</v>
      </c>
    </row>
    <row r="2116" spans="1:8" x14ac:dyDescent="0.25">
      <c r="A2116" t="s">
        <v>3108</v>
      </c>
      <c r="B2116">
        <v>12.1025863</v>
      </c>
      <c r="C2116">
        <v>99.852767600000007</v>
      </c>
      <c r="D2116" t="b">
        <f>ISNUMBER(SEARCH("PT",A2116))</f>
        <v>0</v>
      </c>
      <c r="E2116" t="b">
        <f>ISNUMBER(SEARCH("PTT", A2116))</f>
        <v>0</v>
      </c>
      <c r="F2116" t="b">
        <f>ISNUMBER(SEARCH("Shell", A2116))</f>
        <v>0</v>
      </c>
      <c r="G2116" t="b">
        <f>ISNUMBER(SEARCH("Esso", A2116))</f>
        <v>0</v>
      </c>
      <c r="H2116" t="b">
        <f>ISNUMBER(SEARCH("Caltex", A2116))</f>
        <v>0</v>
      </c>
    </row>
    <row r="2117" spans="1:8" x14ac:dyDescent="0.25">
      <c r="A2117" t="s">
        <v>3108</v>
      </c>
      <c r="B2117">
        <v>13.4337222</v>
      </c>
      <c r="C2117">
        <v>100.0547007</v>
      </c>
      <c r="D2117" t="b">
        <f>ISNUMBER(SEARCH("PT",A2117))</f>
        <v>0</v>
      </c>
      <c r="E2117" t="b">
        <f>ISNUMBER(SEARCH("PTT", A2117))</f>
        <v>0</v>
      </c>
      <c r="F2117" t="b">
        <f>ISNUMBER(SEARCH("Shell", A2117))</f>
        <v>0</v>
      </c>
      <c r="G2117" t="b">
        <f>ISNUMBER(SEARCH("Esso", A2117))</f>
        <v>0</v>
      </c>
      <c r="H2117" t="b">
        <f>ISNUMBER(SEARCH("Caltex", A2117))</f>
        <v>0</v>
      </c>
    </row>
    <row r="2118" spans="1:8" x14ac:dyDescent="0.25">
      <c r="A2118" t="s">
        <v>3108</v>
      </c>
      <c r="B2118">
        <v>13.394565800000001</v>
      </c>
      <c r="C2118">
        <v>101.0084567</v>
      </c>
      <c r="D2118" t="b">
        <f>ISNUMBER(SEARCH("PT",A2118))</f>
        <v>0</v>
      </c>
      <c r="E2118" t="b">
        <f>ISNUMBER(SEARCH("PTT", A2118))</f>
        <v>0</v>
      </c>
      <c r="F2118" t="b">
        <f>ISNUMBER(SEARCH("Shell", A2118))</f>
        <v>0</v>
      </c>
      <c r="G2118" t="b">
        <f>ISNUMBER(SEARCH("Esso", A2118))</f>
        <v>0</v>
      </c>
      <c r="H2118" t="b">
        <f>ISNUMBER(SEARCH("Caltex", A2118))</f>
        <v>0</v>
      </c>
    </row>
    <row r="2119" spans="1:8" x14ac:dyDescent="0.25">
      <c r="A2119" t="s">
        <v>3108</v>
      </c>
      <c r="B2119">
        <v>12.3787497</v>
      </c>
      <c r="C2119">
        <v>102.3784315</v>
      </c>
      <c r="D2119" t="b">
        <f>ISNUMBER(SEARCH("PT",A2119))</f>
        <v>0</v>
      </c>
      <c r="E2119" t="b">
        <f>ISNUMBER(SEARCH("PTT", A2119))</f>
        <v>0</v>
      </c>
      <c r="F2119" t="b">
        <f>ISNUMBER(SEARCH("Shell", A2119))</f>
        <v>0</v>
      </c>
      <c r="G2119" t="b">
        <f>ISNUMBER(SEARCH("Esso", A2119))</f>
        <v>0</v>
      </c>
      <c r="H2119" t="b">
        <f>ISNUMBER(SEARCH("Caltex", A2119))</f>
        <v>0</v>
      </c>
    </row>
    <row r="2120" spans="1:8" x14ac:dyDescent="0.25">
      <c r="A2120" t="s">
        <v>3150</v>
      </c>
      <c r="B2120">
        <v>10.2005728</v>
      </c>
      <c r="C2120">
        <v>98.726007699999997</v>
      </c>
      <c r="D2120" t="b">
        <f>ISNUMBER(SEARCH("PT",A2120))</f>
        <v>0</v>
      </c>
      <c r="E2120" t="b">
        <f>ISNUMBER(SEARCH("PTT", A2120))</f>
        <v>0</v>
      </c>
      <c r="F2120" t="b">
        <f>ISNUMBER(SEARCH("Shell", A2120))</f>
        <v>0</v>
      </c>
      <c r="G2120" t="b">
        <f>ISNUMBER(SEARCH("Esso", A2120))</f>
        <v>0</v>
      </c>
      <c r="H2120" t="b">
        <f>ISNUMBER(SEARCH("Caltex", A2120))</f>
        <v>0</v>
      </c>
    </row>
    <row r="2121" spans="1:8" x14ac:dyDescent="0.25">
      <c r="A2121" t="s">
        <v>3409</v>
      </c>
      <c r="B2121">
        <v>9.3208991999999995</v>
      </c>
      <c r="C2121">
        <v>99.128207000000003</v>
      </c>
      <c r="D2121" t="b">
        <f>ISNUMBER(SEARCH("PT",A2121))</f>
        <v>0</v>
      </c>
      <c r="E2121" t="b">
        <f>ISNUMBER(SEARCH("PTT", A2121))</f>
        <v>0</v>
      </c>
      <c r="F2121" t="b">
        <f>ISNUMBER(SEARCH("Shell", A2121))</f>
        <v>0</v>
      </c>
      <c r="G2121" t="b">
        <f>ISNUMBER(SEARCH("Esso", A2121))</f>
        <v>0</v>
      </c>
      <c r="H2121" t="b">
        <f>ISNUMBER(SEARCH("Caltex", A2121))</f>
        <v>0</v>
      </c>
    </row>
    <row r="2122" spans="1:8" x14ac:dyDescent="0.25">
      <c r="A2122" t="s">
        <v>3860</v>
      </c>
      <c r="B2122">
        <v>17.627046</v>
      </c>
      <c r="C2122">
        <v>101.4234409</v>
      </c>
      <c r="D2122" t="b">
        <f>ISNUMBER(SEARCH("PT",A2122))</f>
        <v>0</v>
      </c>
      <c r="E2122" t="b">
        <f>ISNUMBER(SEARCH("PTT", A2122))</f>
        <v>0</v>
      </c>
      <c r="F2122" t="b">
        <f>ISNUMBER(SEARCH("Shell", A2122))</f>
        <v>0</v>
      </c>
      <c r="G2122" t="b">
        <f>ISNUMBER(SEARCH("Esso", A2122))</f>
        <v>0</v>
      </c>
      <c r="H2122" t="b">
        <f>ISNUMBER(SEARCH("Caltex", A2122))</f>
        <v>0</v>
      </c>
    </row>
    <row r="2123" spans="1:8" x14ac:dyDescent="0.25">
      <c r="A2123" t="s">
        <v>4194</v>
      </c>
      <c r="B2123">
        <v>9.5598387999999996</v>
      </c>
      <c r="C2123">
        <v>100.0000076</v>
      </c>
      <c r="D2123" t="b">
        <f>ISNUMBER(SEARCH("PT",A2123))</f>
        <v>0</v>
      </c>
      <c r="E2123" t="b">
        <f>ISNUMBER(SEARCH("PTT", A2123))</f>
        <v>0</v>
      </c>
      <c r="F2123" t="b">
        <f>ISNUMBER(SEARCH("Shell", A2123))</f>
        <v>0</v>
      </c>
      <c r="G2123" t="b">
        <f>ISNUMBER(SEARCH("Esso", A2123))</f>
        <v>0</v>
      </c>
      <c r="H2123" t="b">
        <f>ISNUMBER(SEARCH("Caltex", A2123))</f>
        <v>0</v>
      </c>
    </row>
    <row r="2124" spans="1:8" x14ac:dyDescent="0.25">
      <c r="A2124" t="s">
        <v>3531</v>
      </c>
      <c r="B2124">
        <v>13.342154799999999</v>
      </c>
      <c r="C2124">
        <v>100.9745733</v>
      </c>
      <c r="D2124" t="b">
        <f>ISNUMBER(SEARCH("PT",A2124))</f>
        <v>0</v>
      </c>
      <c r="E2124" t="b">
        <f>ISNUMBER(SEARCH("PTT", A2124))</f>
        <v>0</v>
      </c>
      <c r="F2124" t="b">
        <f>ISNUMBER(SEARCH("Shell", A2124))</f>
        <v>0</v>
      </c>
      <c r="G2124" t="b">
        <f>ISNUMBER(SEARCH("Esso", A2124))</f>
        <v>0</v>
      </c>
      <c r="H2124" t="b">
        <f>ISNUMBER(SEARCH("Caltex", A2124))</f>
        <v>0</v>
      </c>
    </row>
    <row r="2125" spans="1:8" x14ac:dyDescent="0.25">
      <c r="A2125" t="s">
        <v>3718</v>
      </c>
      <c r="B2125">
        <v>14.682887300000001</v>
      </c>
      <c r="C2125">
        <v>104.35601990000001</v>
      </c>
      <c r="D2125" t="b">
        <f>ISNUMBER(SEARCH("PT",A2125))</f>
        <v>0</v>
      </c>
      <c r="E2125" t="b">
        <f>ISNUMBER(SEARCH("PTT", A2125))</f>
        <v>0</v>
      </c>
      <c r="F2125" t="b">
        <f>ISNUMBER(SEARCH("Shell", A2125))</f>
        <v>0</v>
      </c>
      <c r="G2125" t="b">
        <f>ISNUMBER(SEARCH("Esso", A2125))</f>
        <v>0</v>
      </c>
      <c r="H2125" t="b">
        <f>ISNUMBER(SEARCH("Caltex", A2125))</f>
        <v>0</v>
      </c>
    </row>
    <row r="2126" spans="1:8" x14ac:dyDescent="0.25">
      <c r="A2126" t="s">
        <v>3826</v>
      </c>
      <c r="B2126">
        <v>18.06109</v>
      </c>
      <c r="C2126">
        <v>102.2661355</v>
      </c>
      <c r="D2126" t="b">
        <f>ISNUMBER(SEARCH("PT",A2126))</f>
        <v>0</v>
      </c>
      <c r="E2126" t="b">
        <f>ISNUMBER(SEARCH("PTT", A2126))</f>
        <v>0</v>
      </c>
      <c r="F2126" t="b">
        <f>ISNUMBER(SEARCH("Shell", A2126))</f>
        <v>0</v>
      </c>
      <c r="G2126" t="b">
        <f>ISNUMBER(SEARCH("Esso", A2126))</f>
        <v>0</v>
      </c>
      <c r="H2126" t="b">
        <f>ISNUMBER(SEARCH("Caltex", A2126))</f>
        <v>0</v>
      </c>
    </row>
    <row r="2127" spans="1:8" x14ac:dyDescent="0.25">
      <c r="A2127" t="s">
        <v>3846</v>
      </c>
      <c r="B2127">
        <v>17.800657600000001</v>
      </c>
      <c r="C2127">
        <v>101.9460626</v>
      </c>
      <c r="D2127" t="b">
        <f>ISNUMBER(SEARCH("PT",A2127))</f>
        <v>0</v>
      </c>
      <c r="E2127" t="b">
        <f>ISNUMBER(SEARCH("PTT", A2127))</f>
        <v>0</v>
      </c>
      <c r="F2127" t="b">
        <f>ISNUMBER(SEARCH("Shell", A2127))</f>
        <v>0</v>
      </c>
      <c r="G2127" t="b">
        <f>ISNUMBER(SEARCH("Esso", A2127))</f>
        <v>0</v>
      </c>
      <c r="H2127" t="b">
        <f>ISNUMBER(SEARCH("Caltex", A2127))</f>
        <v>0</v>
      </c>
    </row>
    <row r="2128" spans="1:8" x14ac:dyDescent="0.25">
      <c r="A2128" t="s">
        <v>3534</v>
      </c>
      <c r="B2128">
        <v>13.337596899999999</v>
      </c>
      <c r="C2128">
        <v>100.92934390000001</v>
      </c>
      <c r="D2128" t="b">
        <f>ISNUMBER(SEARCH("PT",A2128))</f>
        <v>0</v>
      </c>
      <c r="E2128" t="b">
        <f>ISNUMBER(SEARCH("PTT", A2128))</f>
        <v>0</v>
      </c>
      <c r="F2128" t="b">
        <f>ISNUMBER(SEARCH("Shell", A2128))</f>
        <v>0</v>
      </c>
      <c r="G2128" t="b">
        <f>ISNUMBER(SEARCH("Esso", A2128))</f>
        <v>0</v>
      </c>
      <c r="H2128" t="b">
        <f>ISNUMBER(SEARCH("Caltex", A2128))</f>
        <v>0</v>
      </c>
    </row>
    <row r="2129" spans="1:8" x14ac:dyDescent="0.25">
      <c r="A2129" t="s">
        <v>3893</v>
      </c>
      <c r="B2129">
        <v>18.7885095</v>
      </c>
      <c r="C2129">
        <v>100.7774009</v>
      </c>
      <c r="D2129" t="b">
        <f>ISNUMBER(SEARCH("PT",A2129))</f>
        <v>0</v>
      </c>
      <c r="E2129" t="b">
        <f>ISNUMBER(SEARCH("PTT", A2129))</f>
        <v>0</v>
      </c>
      <c r="F2129" t="b">
        <f>ISNUMBER(SEARCH("Shell", A2129))</f>
        <v>0</v>
      </c>
      <c r="G2129" t="b">
        <f>ISNUMBER(SEARCH("Esso", A2129))</f>
        <v>0</v>
      </c>
      <c r="H2129" t="b">
        <f>ISNUMBER(SEARCH("Caltex", A2129))</f>
        <v>0</v>
      </c>
    </row>
    <row r="2130" spans="1:8" x14ac:dyDescent="0.25">
      <c r="A2130" t="s">
        <v>3901</v>
      </c>
      <c r="B2130">
        <v>19.3009664</v>
      </c>
      <c r="C2130">
        <v>100.8598918</v>
      </c>
      <c r="D2130" t="b">
        <f>ISNUMBER(SEARCH("PT",A2130))</f>
        <v>0</v>
      </c>
      <c r="E2130" t="b">
        <f>ISNUMBER(SEARCH("PTT", A2130))</f>
        <v>0</v>
      </c>
      <c r="F2130" t="b">
        <f>ISNUMBER(SEARCH("Shell", A2130))</f>
        <v>0</v>
      </c>
      <c r="G2130" t="b">
        <f>ISNUMBER(SEARCH("Esso", A2130))</f>
        <v>0</v>
      </c>
      <c r="H2130" t="b">
        <f>ISNUMBER(SEARCH("Caltex", A2130))</f>
        <v>0</v>
      </c>
    </row>
    <row r="2131" spans="1:8" x14ac:dyDescent="0.25">
      <c r="A2131" t="s">
        <v>4019</v>
      </c>
      <c r="B2131">
        <v>17.451542</v>
      </c>
      <c r="C2131">
        <v>98.178635</v>
      </c>
      <c r="D2131" t="b">
        <f>ISNUMBER(SEARCH("PT",A2131))</f>
        <v>0</v>
      </c>
      <c r="E2131" t="b">
        <f>ISNUMBER(SEARCH("PTT", A2131))</f>
        <v>0</v>
      </c>
      <c r="F2131" t="b">
        <f>ISNUMBER(SEARCH("Shell", A2131))</f>
        <v>0</v>
      </c>
      <c r="G2131" t="b">
        <f>ISNUMBER(SEARCH("Esso", A2131))</f>
        <v>0</v>
      </c>
      <c r="H2131" t="b">
        <f>ISNUMBER(SEARCH("Caltex", A2131))</f>
        <v>0</v>
      </c>
    </row>
    <row r="2132" spans="1:8" x14ac:dyDescent="0.25">
      <c r="A2132" t="s">
        <v>3772</v>
      </c>
      <c r="B2132">
        <v>17.4395734</v>
      </c>
      <c r="C2132">
        <v>104.75254270000001</v>
      </c>
      <c r="D2132" t="b">
        <f>ISNUMBER(SEARCH("PT",A2132))</f>
        <v>0</v>
      </c>
      <c r="E2132" t="b">
        <f>ISNUMBER(SEARCH("PTT", A2132))</f>
        <v>0</v>
      </c>
      <c r="F2132" t="b">
        <f>ISNUMBER(SEARCH("Shell", A2132))</f>
        <v>0</v>
      </c>
      <c r="G2132" t="b">
        <f>ISNUMBER(SEARCH("Esso", A2132))</f>
        <v>0</v>
      </c>
      <c r="H2132" t="b">
        <f>ISNUMBER(SEARCH("Caltex", A2132))</f>
        <v>0</v>
      </c>
    </row>
    <row r="2133" spans="1:8" x14ac:dyDescent="0.25">
      <c r="A2133" t="s">
        <v>3769</v>
      </c>
      <c r="B2133">
        <v>17.3741947</v>
      </c>
      <c r="C2133">
        <v>104.7937541</v>
      </c>
      <c r="D2133" t="b">
        <f>ISNUMBER(SEARCH("PT",A2133))</f>
        <v>0</v>
      </c>
      <c r="E2133" t="b">
        <f>ISNUMBER(SEARCH("PTT", A2133))</f>
        <v>0</v>
      </c>
      <c r="F2133" t="b">
        <f>ISNUMBER(SEARCH("Shell", A2133))</f>
        <v>0</v>
      </c>
      <c r="G2133" t="b">
        <f>ISNUMBER(SEARCH("Esso", A2133))</f>
        <v>0</v>
      </c>
      <c r="H2133" t="b">
        <f>ISNUMBER(SEARCH("Caltex", A2133))</f>
        <v>0</v>
      </c>
    </row>
    <row r="2134" spans="1:8" x14ac:dyDescent="0.25">
      <c r="A2134" t="s">
        <v>4012</v>
      </c>
      <c r="B2134">
        <v>19.528184700000001</v>
      </c>
      <c r="C2134">
        <v>97.931976700000007</v>
      </c>
      <c r="D2134" t="b">
        <f>ISNUMBER(SEARCH("PT",A2134))</f>
        <v>0</v>
      </c>
      <c r="E2134" t="b">
        <f>ISNUMBER(SEARCH("PTT", A2134))</f>
        <v>0</v>
      </c>
      <c r="F2134" t="b">
        <f>ISNUMBER(SEARCH("Shell", A2134))</f>
        <v>0</v>
      </c>
      <c r="G2134" t="b">
        <f>ISNUMBER(SEARCH("Esso", A2134))</f>
        <v>0</v>
      </c>
      <c r="H2134" t="b">
        <f>ISNUMBER(SEARCH("Caltex", A2134))</f>
        <v>0</v>
      </c>
    </row>
    <row r="2135" spans="1:8" x14ac:dyDescent="0.25">
      <c r="A2135" t="s">
        <v>3351</v>
      </c>
      <c r="B2135">
        <v>7.2499552999999999</v>
      </c>
      <c r="C2135">
        <v>100.53516380000001</v>
      </c>
      <c r="D2135" t="b">
        <f>ISNUMBER(SEARCH("PT",A2135))</f>
        <v>0</v>
      </c>
      <c r="E2135" t="b">
        <f>ISNUMBER(SEARCH("PTT", A2135))</f>
        <v>0</v>
      </c>
      <c r="F2135" t="b">
        <f>ISNUMBER(SEARCH("Shell", A2135))</f>
        <v>0</v>
      </c>
      <c r="G2135" t="b">
        <f>ISNUMBER(SEARCH("Esso", A2135))</f>
        <v>0</v>
      </c>
      <c r="H2135" t="b">
        <f>ISNUMBER(SEARCH("Caltex", A2135))</f>
        <v>0</v>
      </c>
    </row>
    <row r="2136" spans="1:8" x14ac:dyDescent="0.25">
      <c r="A2136" t="s">
        <v>3567</v>
      </c>
      <c r="B2136">
        <v>12.962752</v>
      </c>
      <c r="C2136">
        <v>100.90916300000001</v>
      </c>
      <c r="D2136" t="b">
        <f>ISNUMBER(SEARCH("PT",A2136))</f>
        <v>0</v>
      </c>
      <c r="E2136" t="b">
        <f>ISNUMBER(SEARCH("PTT", A2136))</f>
        <v>0</v>
      </c>
      <c r="F2136" t="b">
        <f>ISNUMBER(SEARCH("Shell", A2136))</f>
        <v>0</v>
      </c>
      <c r="G2136" t="b">
        <f>ISNUMBER(SEARCH("Esso", A2136))</f>
        <v>0</v>
      </c>
      <c r="H2136" t="b">
        <f>ISNUMBER(SEARCH("Caltex", A2136))</f>
        <v>0</v>
      </c>
    </row>
    <row r="2137" spans="1:8" x14ac:dyDescent="0.25">
      <c r="A2137" t="s">
        <v>3158</v>
      </c>
      <c r="B2137">
        <v>9.9362695999999993</v>
      </c>
      <c r="C2137">
        <v>98.597792400000003</v>
      </c>
      <c r="D2137" t="b">
        <f>ISNUMBER(SEARCH("PT",A2137))</f>
        <v>0</v>
      </c>
      <c r="E2137" t="b">
        <f>ISNUMBER(SEARCH("PTT", A2137))</f>
        <v>0</v>
      </c>
      <c r="F2137" t="b">
        <f>ISNUMBER(SEARCH("Shell", A2137))</f>
        <v>0</v>
      </c>
      <c r="G2137" t="b">
        <f>ISNUMBER(SEARCH("Esso", A2137))</f>
        <v>0</v>
      </c>
      <c r="H2137" t="b">
        <f>ISNUMBER(SEARCH("Caltex", A2137))</f>
        <v>0</v>
      </c>
    </row>
    <row r="2138" spans="1:8" x14ac:dyDescent="0.25">
      <c r="A2138" t="s">
        <v>3874</v>
      </c>
      <c r="B2138">
        <v>17.497308799999999</v>
      </c>
      <c r="C2138">
        <v>101.0177338</v>
      </c>
      <c r="D2138" t="b">
        <f>ISNUMBER(SEARCH("PT",A2138))</f>
        <v>0</v>
      </c>
      <c r="E2138" t="b">
        <f>ISNUMBER(SEARCH("PTT", A2138))</f>
        <v>0</v>
      </c>
      <c r="F2138" t="b">
        <f>ISNUMBER(SEARCH("Shell", A2138))</f>
        <v>0</v>
      </c>
      <c r="G2138" t="b">
        <f>ISNUMBER(SEARCH("Esso", A2138))</f>
        <v>0</v>
      </c>
      <c r="H2138" t="b">
        <f>ISNUMBER(SEARCH("Caltex", A2138))</f>
        <v>0</v>
      </c>
    </row>
    <row r="2139" spans="1:8" x14ac:dyDescent="0.25">
      <c r="A2139" t="s">
        <v>3781</v>
      </c>
      <c r="B2139">
        <v>17.979559399999999</v>
      </c>
      <c r="C2139">
        <v>104.1897118</v>
      </c>
      <c r="D2139" t="b">
        <f>ISNUMBER(SEARCH("PT",A2139))</f>
        <v>0</v>
      </c>
      <c r="E2139" t="b">
        <f>ISNUMBER(SEARCH("PTT", A2139))</f>
        <v>0</v>
      </c>
      <c r="F2139" t="b">
        <f>ISNUMBER(SEARCH("Shell", A2139))</f>
        <v>0</v>
      </c>
      <c r="G2139" t="b">
        <f>ISNUMBER(SEARCH("Esso", A2139))</f>
        <v>0</v>
      </c>
      <c r="H2139" t="b">
        <f>ISNUMBER(SEARCH("Caltex", A2139))</f>
        <v>0</v>
      </c>
    </row>
    <row r="2140" spans="1:8" x14ac:dyDescent="0.25">
      <c r="A2140" t="s">
        <v>3681</v>
      </c>
      <c r="B2140">
        <v>13.2189678</v>
      </c>
      <c r="C2140">
        <v>102.33197130000001</v>
      </c>
      <c r="D2140" t="b">
        <f>ISNUMBER(SEARCH("PT",A2140))</f>
        <v>0</v>
      </c>
      <c r="E2140" t="b">
        <f>ISNUMBER(SEARCH("PTT", A2140))</f>
        <v>0</v>
      </c>
      <c r="F2140" t="b">
        <f>ISNUMBER(SEARCH("Shell", A2140))</f>
        <v>0</v>
      </c>
      <c r="G2140" t="b">
        <f>ISNUMBER(SEARCH("Esso", A2140))</f>
        <v>0</v>
      </c>
      <c r="H2140" t="b">
        <f>ISNUMBER(SEARCH("Caltex", A2140))</f>
        <v>0</v>
      </c>
    </row>
    <row r="2141" spans="1:8" x14ac:dyDescent="0.25">
      <c r="A2141" t="s">
        <v>3145</v>
      </c>
      <c r="B2141">
        <v>10.312217</v>
      </c>
      <c r="C2141">
        <v>98.771038000000004</v>
      </c>
      <c r="D2141" t="b">
        <f>ISNUMBER(SEARCH("PT",A2141))</f>
        <v>0</v>
      </c>
      <c r="E2141" t="b">
        <f>ISNUMBER(SEARCH("PTT", A2141))</f>
        <v>0</v>
      </c>
      <c r="F2141" t="b">
        <f>ISNUMBER(SEARCH("Shell", A2141))</f>
        <v>0</v>
      </c>
      <c r="G2141" t="b">
        <f>ISNUMBER(SEARCH("Esso", A2141))</f>
        <v>0</v>
      </c>
      <c r="H2141" t="b">
        <f>ISNUMBER(SEARCH("Caltex", A2141))</f>
        <v>0</v>
      </c>
    </row>
    <row r="2142" spans="1:8" x14ac:dyDescent="0.25">
      <c r="A2142" t="s">
        <v>3441</v>
      </c>
      <c r="B2142">
        <v>12.5960722</v>
      </c>
      <c r="C2142">
        <v>99.945447000000001</v>
      </c>
      <c r="D2142" t="b">
        <f>ISNUMBER(SEARCH("PT",A2142))</f>
        <v>0</v>
      </c>
      <c r="E2142" t="b">
        <f>ISNUMBER(SEARCH("PTT", A2142))</f>
        <v>0</v>
      </c>
      <c r="F2142" t="b">
        <f>ISNUMBER(SEARCH("Shell", A2142))</f>
        <v>0</v>
      </c>
      <c r="G2142" t="b">
        <f>ISNUMBER(SEARCH("Esso", A2142))</f>
        <v>0</v>
      </c>
      <c r="H2142" t="b">
        <f>ISNUMBER(SEARCH("Caltex", A2142))</f>
        <v>0</v>
      </c>
    </row>
    <row r="2143" spans="1:8" x14ac:dyDescent="0.25">
      <c r="A2143" t="s">
        <v>3915</v>
      </c>
      <c r="B2143">
        <v>19.703942399999999</v>
      </c>
      <c r="C2143">
        <v>100.212434</v>
      </c>
      <c r="D2143" t="b">
        <f>ISNUMBER(SEARCH("PT",A2143))</f>
        <v>0</v>
      </c>
      <c r="E2143" t="b">
        <f>ISNUMBER(SEARCH("PTT", A2143))</f>
        <v>0</v>
      </c>
      <c r="F2143" t="b">
        <f>ISNUMBER(SEARCH("Shell", A2143))</f>
        <v>0</v>
      </c>
      <c r="G2143" t="b">
        <f>ISNUMBER(SEARCH("Esso", A2143))</f>
        <v>0</v>
      </c>
      <c r="H2143" t="b">
        <f>ISNUMBER(SEARCH("Caltex", A2143))</f>
        <v>0</v>
      </c>
    </row>
    <row r="2144" spans="1:8" x14ac:dyDescent="0.25">
      <c r="A2144" t="s">
        <v>3676</v>
      </c>
      <c r="B2144">
        <v>12.9088523</v>
      </c>
      <c r="C2144">
        <v>102.26393469999999</v>
      </c>
      <c r="D2144" t="b">
        <f>ISNUMBER(SEARCH("PT",A2144))</f>
        <v>0</v>
      </c>
      <c r="E2144" t="b">
        <f>ISNUMBER(SEARCH("PTT", A2144))</f>
        <v>0</v>
      </c>
      <c r="F2144" t="b">
        <f>ISNUMBER(SEARCH("Shell", A2144))</f>
        <v>0</v>
      </c>
      <c r="G2144" t="b">
        <f>ISNUMBER(SEARCH("Esso", A2144))</f>
        <v>0</v>
      </c>
      <c r="H2144" t="b">
        <f>ISNUMBER(SEARCH("Caltex", A2144))</f>
        <v>0</v>
      </c>
    </row>
    <row r="2145" spans="1:8" x14ac:dyDescent="0.25">
      <c r="A2145" t="s">
        <v>3612</v>
      </c>
      <c r="B2145">
        <v>12.668669299999999</v>
      </c>
      <c r="C2145">
        <v>101.29483159999999</v>
      </c>
      <c r="D2145" t="b">
        <f>ISNUMBER(SEARCH("PT",A2145))</f>
        <v>0</v>
      </c>
      <c r="E2145" t="b">
        <f>ISNUMBER(SEARCH("PTT", A2145))</f>
        <v>0</v>
      </c>
      <c r="F2145" t="b">
        <f>ISNUMBER(SEARCH("Shell", A2145))</f>
        <v>0</v>
      </c>
      <c r="G2145" t="b">
        <f>ISNUMBER(SEARCH("Esso", A2145))</f>
        <v>0</v>
      </c>
      <c r="H2145" t="b">
        <f>ISNUMBER(SEARCH("Caltex", A2145))</f>
        <v>0</v>
      </c>
    </row>
    <row r="2146" spans="1:8" x14ac:dyDescent="0.25">
      <c r="A2146" t="s">
        <v>3584</v>
      </c>
      <c r="B2146">
        <v>12.9330409</v>
      </c>
      <c r="C2146">
        <v>100.9373879</v>
      </c>
      <c r="D2146" t="b">
        <f>ISNUMBER(SEARCH("PT",A2146))</f>
        <v>0</v>
      </c>
      <c r="E2146" t="b">
        <f>ISNUMBER(SEARCH("PTT", A2146))</f>
        <v>0</v>
      </c>
      <c r="F2146" t="b">
        <f>ISNUMBER(SEARCH("Shell", A2146))</f>
        <v>0</v>
      </c>
      <c r="G2146" t="b">
        <f>ISNUMBER(SEARCH("Esso", A2146))</f>
        <v>0</v>
      </c>
      <c r="H2146" t="b">
        <f>ISNUMBER(SEARCH("Caltex", A2146))</f>
        <v>0</v>
      </c>
    </row>
    <row r="2147" spans="1:8" x14ac:dyDescent="0.25">
      <c r="A2147" t="s">
        <v>3739</v>
      </c>
      <c r="B2147">
        <v>16.018337599999999</v>
      </c>
      <c r="C2147">
        <v>105.22838849999999</v>
      </c>
      <c r="D2147" t="b">
        <f>ISNUMBER(SEARCH("PT",A2147))</f>
        <v>0</v>
      </c>
      <c r="E2147" t="b">
        <f>ISNUMBER(SEARCH("PTT", A2147))</f>
        <v>0</v>
      </c>
      <c r="F2147" t="b">
        <f>ISNUMBER(SEARCH("Shell", A2147))</f>
        <v>0</v>
      </c>
      <c r="G2147" t="b">
        <f>ISNUMBER(SEARCH("Esso", A2147))</f>
        <v>0</v>
      </c>
      <c r="H2147" t="b">
        <f>ISNUMBER(SEARCH("Caltex", A2147))</f>
        <v>0</v>
      </c>
    </row>
    <row r="2148" spans="1:8" x14ac:dyDescent="0.25">
      <c r="A2148" t="s">
        <v>3989</v>
      </c>
      <c r="B2148">
        <v>19.862197399999999</v>
      </c>
      <c r="C2148">
        <v>99.177858900000004</v>
      </c>
      <c r="D2148" t="b">
        <f>ISNUMBER(SEARCH("PT",A2148))</f>
        <v>0</v>
      </c>
      <c r="E2148" t="b">
        <f>ISNUMBER(SEARCH("PTT", A2148))</f>
        <v>0</v>
      </c>
      <c r="F2148" t="b">
        <f>ISNUMBER(SEARCH("Shell", A2148))</f>
        <v>0</v>
      </c>
      <c r="G2148" t="b">
        <f>ISNUMBER(SEARCH("Esso", A2148))</f>
        <v>0</v>
      </c>
      <c r="H2148" t="b">
        <f>ISNUMBER(SEARCH("Caltex", A2148))</f>
        <v>0</v>
      </c>
    </row>
    <row r="2149" spans="1:8" x14ac:dyDescent="0.25">
      <c r="A2149" t="s">
        <v>3917</v>
      </c>
      <c r="B2149">
        <v>19.927971800000002</v>
      </c>
      <c r="C2149">
        <v>100.3085502</v>
      </c>
      <c r="D2149" t="b">
        <f>ISNUMBER(SEARCH("PT",A2149))</f>
        <v>0</v>
      </c>
      <c r="E2149" t="b">
        <f>ISNUMBER(SEARCH("PTT", A2149))</f>
        <v>0</v>
      </c>
      <c r="F2149" t="b">
        <f>ISNUMBER(SEARCH("Shell", A2149))</f>
        <v>0</v>
      </c>
      <c r="G2149" t="b">
        <f>ISNUMBER(SEARCH("Esso", A2149))</f>
        <v>0</v>
      </c>
      <c r="H2149" t="b">
        <f>ISNUMBER(SEARCH("Caltex", A2149))</f>
        <v>0</v>
      </c>
    </row>
    <row r="2150" spans="1:8" x14ac:dyDescent="0.25">
      <c r="A2150" t="s">
        <v>3248</v>
      </c>
      <c r="B2150">
        <v>7.3645870000000002</v>
      </c>
      <c r="C2150">
        <v>99.302385700000002</v>
      </c>
      <c r="D2150" t="b">
        <f>ISNUMBER(SEARCH("PT",A2150))</f>
        <v>0</v>
      </c>
      <c r="E2150" t="b">
        <f>ISNUMBER(SEARCH("PTT", A2150))</f>
        <v>0</v>
      </c>
      <c r="F2150" t="b">
        <f>ISNUMBER(SEARCH("Shell", A2150))</f>
        <v>0</v>
      </c>
      <c r="G2150" t="b">
        <f>ISNUMBER(SEARCH("Esso", A2150))</f>
        <v>0</v>
      </c>
      <c r="H2150" t="b">
        <f>ISNUMBER(SEARCH("Caltex", A2150))</f>
        <v>0</v>
      </c>
    </row>
    <row r="2151" spans="1:8" x14ac:dyDescent="0.25">
      <c r="A2151" t="s">
        <v>3248</v>
      </c>
      <c r="B2151">
        <v>9.4756242000000004</v>
      </c>
      <c r="C2151">
        <v>99.996789100000001</v>
      </c>
      <c r="D2151" t="b">
        <f>ISNUMBER(SEARCH("PT",A2151))</f>
        <v>0</v>
      </c>
      <c r="E2151" t="b">
        <f>ISNUMBER(SEARCH("PTT", A2151))</f>
        <v>0</v>
      </c>
      <c r="F2151" t="b">
        <f>ISNUMBER(SEARCH("Shell", A2151))</f>
        <v>0</v>
      </c>
      <c r="G2151" t="b">
        <f>ISNUMBER(SEARCH("Esso", A2151))</f>
        <v>0</v>
      </c>
      <c r="H2151" t="b">
        <f>ISNUMBER(SEARCH("Caltex", A2151))</f>
        <v>0</v>
      </c>
    </row>
    <row r="2152" spans="1:8" x14ac:dyDescent="0.25">
      <c r="A2152" t="s">
        <v>4353</v>
      </c>
      <c r="B2152">
        <v>11.596242999999999</v>
      </c>
      <c r="C2152">
        <v>102.56936450000001</v>
      </c>
      <c r="D2152" t="b">
        <f>ISNUMBER(SEARCH("PT",A2152))</f>
        <v>0</v>
      </c>
      <c r="E2152" t="b">
        <f>ISNUMBER(SEARCH("PTT", A2152))</f>
        <v>0</v>
      </c>
      <c r="F2152" t="b">
        <f>ISNUMBER(SEARCH("Shell", A2152))</f>
        <v>0</v>
      </c>
      <c r="G2152" t="b">
        <f>ISNUMBER(SEARCH("Esso", A2152))</f>
        <v>0</v>
      </c>
      <c r="H2152" t="b">
        <f>ISNUMBER(SEARCH("Caltex", A2152))</f>
        <v>0</v>
      </c>
    </row>
    <row r="2153" spans="1:8" x14ac:dyDescent="0.25">
      <c r="A2153" t="s">
        <v>3440</v>
      </c>
      <c r="B2153">
        <v>12.5344497</v>
      </c>
      <c r="C2153">
        <v>99.960767399999995</v>
      </c>
      <c r="D2153" t="b">
        <f>ISNUMBER(SEARCH("PT",A2153))</f>
        <v>0</v>
      </c>
      <c r="E2153" t="b">
        <f>ISNUMBER(SEARCH("PTT", A2153))</f>
        <v>0</v>
      </c>
      <c r="F2153" t="b">
        <f>ISNUMBER(SEARCH("Shell", A2153))</f>
        <v>0</v>
      </c>
      <c r="G2153" t="b">
        <f>ISNUMBER(SEARCH("Esso", A2153))</f>
        <v>0</v>
      </c>
      <c r="H2153" t="b">
        <f>ISNUMBER(SEARCH("Caltex", A2153))</f>
        <v>0</v>
      </c>
    </row>
    <row r="2154" spans="1:8" x14ac:dyDescent="0.25">
      <c r="A2154" t="s">
        <v>3767</v>
      </c>
      <c r="B2154">
        <v>17.237509299999999</v>
      </c>
      <c r="C2154">
        <v>104.79419179999999</v>
      </c>
      <c r="D2154" t="b">
        <f>ISNUMBER(SEARCH("PT",A2154))</f>
        <v>0</v>
      </c>
      <c r="E2154" t="b">
        <f>ISNUMBER(SEARCH("PTT", A2154))</f>
        <v>0</v>
      </c>
      <c r="F2154" t="b">
        <f>ISNUMBER(SEARCH("Shell", A2154))</f>
        <v>0</v>
      </c>
      <c r="G2154" t="b">
        <f>ISNUMBER(SEARCH("Esso", A2154))</f>
        <v>0</v>
      </c>
      <c r="H2154" t="b">
        <f>ISNUMBER(SEARCH("Caltex", A2154))</f>
        <v>0</v>
      </c>
    </row>
    <row r="2155" spans="1:8" x14ac:dyDescent="0.25">
      <c r="A2155" t="s">
        <v>3157</v>
      </c>
      <c r="B2155">
        <v>9.9709914000000008</v>
      </c>
      <c r="C2155">
        <v>98.646236200000004</v>
      </c>
      <c r="D2155" t="b">
        <f>ISNUMBER(SEARCH("PT",A2155))</f>
        <v>0</v>
      </c>
      <c r="E2155" t="b">
        <f>ISNUMBER(SEARCH("PTT", A2155))</f>
        <v>0</v>
      </c>
      <c r="F2155" t="b">
        <f>ISNUMBER(SEARCH("Shell", A2155))</f>
        <v>0</v>
      </c>
      <c r="G2155" t="b">
        <f>ISNUMBER(SEARCH("Esso", A2155))</f>
        <v>0</v>
      </c>
      <c r="H2155" t="b">
        <f>ISNUMBER(SEARCH("Caltex", A2155))</f>
        <v>0</v>
      </c>
    </row>
    <row r="2156" spans="1:8" x14ac:dyDescent="0.25">
      <c r="A2156" t="s">
        <v>4229</v>
      </c>
      <c r="B2156">
        <v>7.9521636000000004</v>
      </c>
      <c r="C2156">
        <v>98.390212700000006</v>
      </c>
      <c r="D2156" t="b">
        <f>ISNUMBER(SEARCH("PT",A2156))</f>
        <v>0</v>
      </c>
      <c r="E2156" t="b">
        <f>ISNUMBER(SEARCH("PTT", A2156))</f>
        <v>0</v>
      </c>
      <c r="F2156" t="b">
        <f>ISNUMBER(SEARCH("Shell", A2156))</f>
        <v>0</v>
      </c>
      <c r="G2156" t="b">
        <f>ISNUMBER(SEARCH("Esso", A2156))</f>
        <v>0</v>
      </c>
      <c r="H2156" t="b">
        <f>ISNUMBER(SEARCH("Caltex", A2156))</f>
        <v>0</v>
      </c>
    </row>
    <row r="2157" spans="1:8" x14ac:dyDescent="0.25">
      <c r="A2157" t="s">
        <v>4229</v>
      </c>
      <c r="B2157">
        <v>7.9521636000000004</v>
      </c>
      <c r="C2157">
        <v>98.390212700000006</v>
      </c>
      <c r="D2157" t="b">
        <f>ISNUMBER(SEARCH("PT",A2157))</f>
        <v>0</v>
      </c>
      <c r="E2157" t="b">
        <f>ISNUMBER(SEARCH("PTT", A2157))</f>
        <v>0</v>
      </c>
      <c r="F2157" t="b">
        <f>ISNUMBER(SEARCH("Shell", A2157))</f>
        <v>0</v>
      </c>
      <c r="G2157" t="b">
        <f>ISNUMBER(SEARCH("Esso", A2157))</f>
        <v>0</v>
      </c>
      <c r="H2157" t="b">
        <f>ISNUMBER(SEARCH("Caltex", A2157))</f>
        <v>0</v>
      </c>
    </row>
    <row r="2158" spans="1:8" x14ac:dyDescent="0.25">
      <c r="A2158" t="s">
        <v>3210</v>
      </c>
      <c r="B2158">
        <v>8.3010190000000001</v>
      </c>
      <c r="C2158">
        <v>98.785093000000003</v>
      </c>
      <c r="D2158" t="b">
        <f>ISNUMBER(SEARCH("PT",A2158))</f>
        <v>0</v>
      </c>
      <c r="E2158" t="b">
        <f>ISNUMBER(SEARCH("PTT", A2158))</f>
        <v>0</v>
      </c>
      <c r="F2158" t="b">
        <f>ISNUMBER(SEARCH("Shell", A2158))</f>
        <v>0</v>
      </c>
      <c r="G2158" t="b">
        <f>ISNUMBER(SEARCH("Esso", A2158))</f>
        <v>0</v>
      </c>
      <c r="H2158" t="b">
        <f>ISNUMBER(SEARCH("Caltex", A2158))</f>
        <v>0</v>
      </c>
    </row>
    <row r="2159" spans="1:8" x14ac:dyDescent="0.25">
      <c r="A2159" t="s">
        <v>3210</v>
      </c>
      <c r="B2159">
        <v>8.3010190000000001</v>
      </c>
      <c r="C2159">
        <v>98.785093000000003</v>
      </c>
      <c r="D2159" t="b">
        <f>ISNUMBER(SEARCH("PT",A2159))</f>
        <v>0</v>
      </c>
      <c r="E2159" t="b">
        <f>ISNUMBER(SEARCH("PTT", A2159))</f>
        <v>0</v>
      </c>
      <c r="F2159" t="b">
        <f>ISNUMBER(SEARCH("Shell", A2159))</f>
        <v>0</v>
      </c>
      <c r="G2159" t="b">
        <f>ISNUMBER(SEARCH("Esso", A2159))</f>
        <v>0</v>
      </c>
      <c r="H2159" t="b">
        <f>ISNUMBER(SEARCH("Caltex", A2159))</f>
        <v>0</v>
      </c>
    </row>
    <row r="2160" spans="1:8" x14ac:dyDescent="0.25">
      <c r="A2160" t="s">
        <v>3452</v>
      </c>
      <c r="B2160">
        <v>12.805385899999999</v>
      </c>
      <c r="C2160">
        <v>99.950170700000001</v>
      </c>
      <c r="D2160" t="b">
        <f>ISNUMBER(SEARCH("PT",A2160))</f>
        <v>0</v>
      </c>
      <c r="E2160" t="b">
        <f>ISNUMBER(SEARCH("PTT", A2160))</f>
        <v>0</v>
      </c>
      <c r="F2160" t="b">
        <f>ISNUMBER(SEARCH("Shell", A2160))</f>
        <v>0</v>
      </c>
      <c r="G2160" t="b">
        <f>ISNUMBER(SEARCH("Esso", A2160))</f>
        <v>0</v>
      </c>
      <c r="H2160" t="b">
        <f>ISNUMBER(SEARCH("Caltex", A2160))</f>
        <v>0</v>
      </c>
    </row>
    <row r="2161" spans="1:8" x14ac:dyDescent="0.25">
      <c r="A2161" t="s">
        <v>3775</v>
      </c>
      <c r="B2161">
        <v>17.573497</v>
      </c>
      <c r="C2161">
        <v>104.60235900000001</v>
      </c>
      <c r="D2161" t="b">
        <f>ISNUMBER(SEARCH("PT",A2161))</f>
        <v>0</v>
      </c>
      <c r="E2161" t="b">
        <f>ISNUMBER(SEARCH("PTT", A2161))</f>
        <v>0</v>
      </c>
      <c r="F2161" t="b">
        <f>ISNUMBER(SEARCH("Shell", A2161))</f>
        <v>0</v>
      </c>
      <c r="G2161" t="b">
        <f>ISNUMBER(SEARCH("Esso", A2161))</f>
        <v>0</v>
      </c>
      <c r="H2161" t="b">
        <f>ISNUMBER(SEARCH("Caltex", A2161))</f>
        <v>0</v>
      </c>
    </row>
    <row r="2162" spans="1:8" x14ac:dyDescent="0.25">
      <c r="A2162" t="s">
        <v>3859</v>
      </c>
      <c r="B2162">
        <v>17.6395406</v>
      </c>
      <c r="C2162">
        <v>101.4301241</v>
      </c>
      <c r="D2162" t="b">
        <f>ISNUMBER(SEARCH("PT",A2162))</f>
        <v>0</v>
      </c>
      <c r="E2162" t="b">
        <f>ISNUMBER(SEARCH("PTT", A2162))</f>
        <v>0</v>
      </c>
      <c r="F2162" t="b">
        <f>ISNUMBER(SEARCH("Shell", A2162))</f>
        <v>0</v>
      </c>
      <c r="G2162" t="b">
        <f>ISNUMBER(SEARCH("Esso", A2162))</f>
        <v>0</v>
      </c>
      <c r="H2162" t="b">
        <f>ISNUMBER(SEARCH("Caltex", A2162))</f>
        <v>0</v>
      </c>
    </row>
    <row r="2163" spans="1:8" x14ac:dyDescent="0.25">
      <c r="A2163" t="s">
        <v>3492</v>
      </c>
      <c r="B2163">
        <v>13.6077656</v>
      </c>
      <c r="C2163">
        <v>100.5530593</v>
      </c>
      <c r="D2163" t="b">
        <f>ISNUMBER(SEARCH("PT",A2163))</f>
        <v>0</v>
      </c>
      <c r="E2163" t="b">
        <f>ISNUMBER(SEARCH("PTT", A2163))</f>
        <v>0</v>
      </c>
      <c r="F2163" t="b">
        <f>ISNUMBER(SEARCH("Shell", A2163))</f>
        <v>0</v>
      </c>
      <c r="G2163" t="b">
        <f>ISNUMBER(SEARCH("Esso", A2163))</f>
        <v>0</v>
      </c>
      <c r="H2163" t="b">
        <f>ISNUMBER(SEARCH("Caltex", A2163))</f>
        <v>0</v>
      </c>
    </row>
    <row r="2164" spans="1:8" x14ac:dyDescent="0.25">
      <c r="A2164" t="s">
        <v>3401</v>
      </c>
      <c r="B2164">
        <v>9.1584833999999997</v>
      </c>
      <c r="C2164">
        <v>99.502584100000007</v>
      </c>
      <c r="D2164" t="b">
        <f>ISNUMBER(SEARCH("PT",A2164))</f>
        <v>0</v>
      </c>
      <c r="E2164" t="b">
        <f>ISNUMBER(SEARCH("PTT", A2164))</f>
        <v>0</v>
      </c>
      <c r="F2164" t="b">
        <f>ISNUMBER(SEARCH("Shell", A2164))</f>
        <v>0</v>
      </c>
      <c r="G2164" t="b">
        <f>ISNUMBER(SEARCH("Esso", A2164))</f>
        <v>0</v>
      </c>
      <c r="H2164" t="b">
        <f>ISNUMBER(SEARCH("Caltex", A2164))</f>
        <v>0</v>
      </c>
    </row>
    <row r="2165" spans="1:8" x14ac:dyDescent="0.25">
      <c r="A2165" t="s">
        <v>3401</v>
      </c>
      <c r="B2165">
        <v>9.1483146000000009</v>
      </c>
      <c r="C2165">
        <v>99.335594</v>
      </c>
      <c r="D2165" t="b">
        <f>ISNUMBER(SEARCH("PT",A2165))</f>
        <v>0</v>
      </c>
      <c r="E2165" t="b">
        <f>ISNUMBER(SEARCH("PTT", A2165))</f>
        <v>0</v>
      </c>
      <c r="F2165" t="b">
        <f>ISNUMBER(SEARCH("Shell", A2165))</f>
        <v>0</v>
      </c>
      <c r="G2165" t="b">
        <f>ISNUMBER(SEARCH("Esso", A2165))</f>
        <v>0</v>
      </c>
      <c r="H2165" t="b">
        <f>ISNUMBER(SEARCH("Caltex", A2165))</f>
        <v>0</v>
      </c>
    </row>
    <row r="2166" spans="1:8" x14ac:dyDescent="0.25">
      <c r="A2166" t="s">
        <v>4052</v>
      </c>
      <c r="B2166">
        <v>16.733327200000002</v>
      </c>
      <c r="C2166">
        <v>98.572042600000003</v>
      </c>
      <c r="D2166" t="b">
        <f>ISNUMBER(SEARCH("PT",A2166))</f>
        <v>0</v>
      </c>
      <c r="E2166" t="b">
        <f>ISNUMBER(SEARCH("PTT", A2166))</f>
        <v>0</v>
      </c>
      <c r="F2166" t="b">
        <f>ISNUMBER(SEARCH("Shell", A2166))</f>
        <v>0</v>
      </c>
      <c r="G2166" t="b">
        <f>ISNUMBER(SEARCH("Esso", A2166))</f>
        <v>0</v>
      </c>
      <c r="H2166" t="b">
        <f>ISNUMBER(SEARCH("Caltex", A2166))</f>
        <v>0</v>
      </c>
    </row>
    <row r="2167" spans="1:8" x14ac:dyDescent="0.25">
      <c r="A2167" t="s">
        <v>4048</v>
      </c>
      <c r="B2167">
        <v>16.7146103</v>
      </c>
      <c r="C2167">
        <v>98.574829100000002</v>
      </c>
      <c r="D2167" t="b">
        <f>ISNUMBER(SEARCH("PT",A2167))</f>
        <v>0</v>
      </c>
      <c r="E2167" t="b">
        <f>ISNUMBER(SEARCH("PTT", A2167))</f>
        <v>0</v>
      </c>
      <c r="F2167" t="b">
        <f>ISNUMBER(SEARCH("Shell", A2167))</f>
        <v>0</v>
      </c>
      <c r="G2167" t="b">
        <f>ISNUMBER(SEARCH("Esso", A2167))</f>
        <v>0</v>
      </c>
      <c r="H2167" t="b">
        <f>ISNUMBER(SEARCH("Caltex", A2167))</f>
        <v>0</v>
      </c>
    </row>
    <row r="2168" spans="1:8" x14ac:dyDescent="0.25">
      <c r="A2168" t="s">
        <v>4061</v>
      </c>
      <c r="B2168">
        <v>16.636627900000001</v>
      </c>
      <c r="C2168">
        <v>98.598037500000004</v>
      </c>
      <c r="D2168" t="b">
        <f>ISNUMBER(SEARCH("PT",A2168))</f>
        <v>0</v>
      </c>
      <c r="E2168" t="b">
        <f>ISNUMBER(SEARCH("PTT", A2168))</f>
        <v>0</v>
      </c>
      <c r="F2168" t="b">
        <f>ISNUMBER(SEARCH("Shell", A2168))</f>
        <v>0</v>
      </c>
      <c r="G2168" t="b">
        <f>ISNUMBER(SEARCH("Esso", A2168))</f>
        <v>0</v>
      </c>
      <c r="H2168" t="b">
        <f>ISNUMBER(SEARCH("Caltex", A2168))</f>
        <v>0</v>
      </c>
    </row>
    <row r="2169" spans="1:8" x14ac:dyDescent="0.25">
      <c r="A2169" t="s">
        <v>4071</v>
      </c>
      <c r="B2169">
        <v>16.056071500000002</v>
      </c>
      <c r="C2169">
        <v>98.854141600000005</v>
      </c>
      <c r="D2169" t="b">
        <f>ISNUMBER(SEARCH("PT",A2169))</f>
        <v>0</v>
      </c>
      <c r="E2169" t="b">
        <f>ISNUMBER(SEARCH("PTT", A2169))</f>
        <v>0</v>
      </c>
      <c r="F2169" t="b">
        <f>ISNUMBER(SEARCH("Shell", A2169))</f>
        <v>0</v>
      </c>
      <c r="G2169" t="b">
        <f>ISNUMBER(SEARCH("Esso", A2169))</f>
        <v>0</v>
      </c>
      <c r="H2169" t="b">
        <f>ISNUMBER(SEARCH("Caltex", A2169))</f>
        <v>0</v>
      </c>
    </row>
    <row r="2170" spans="1:8" x14ac:dyDescent="0.25">
      <c r="A2170" t="s">
        <v>3485</v>
      </c>
      <c r="B2170">
        <v>13.531226</v>
      </c>
      <c r="C2170">
        <v>100.2934042</v>
      </c>
      <c r="D2170" t="b">
        <f>ISNUMBER(SEARCH("PT",A2170))</f>
        <v>0</v>
      </c>
      <c r="E2170" t="b">
        <f>ISNUMBER(SEARCH("PTT", A2170))</f>
        <v>0</v>
      </c>
      <c r="F2170" t="b">
        <f>ISNUMBER(SEARCH("Shell", A2170))</f>
        <v>0</v>
      </c>
      <c r="G2170" t="b">
        <f>ISNUMBER(SEARCH("Esso", A2170))</f>
        <v>0</v>
      </c>
      <c r="H2170" t="b">
        <f>ISNUMBER(SEARCH("Caltex", A2170))</f>
        <v>0</v>
      </c>
    </row>
    <row r="2171" spans="1:8" x14ac:dyDescent="0.25">
      <c r="A2171" t="s">
        <v>2880</v>
      </c>
      <c r="B2171">
        <v>17.611210499999999</v>
      </c>
      <c r="C2171">
        <v>101.7054048</v>
      </c>
      <c r="D2171" t="b">
        <f>ISNUMBER(SEARCH("PT",A2171))</f>
        <v>0</v>
      </c>
      <c r="E2171" t="b">
        <f>ISNUMBER(SEARCH("PTT", A2171))</f>
        <v>0</v>
      </c>
      <c r="F2171" t="b">
        <f>ISNUMBER(SEARCH("Shell", A2171))</f>
        <v>0</v>
      </c>
      <c r="G2171" t="b">
        <f>ISNUMBER(SEARCH("Esso", A2171))</f>
        <v>0</v>
      </c>
      <c r="H2171" t="b">
        <f>ISNUMBER(SEARCH("Caltex", A2171))</f>
        <v>0</v>
      </c>
    </row>
    <row r="2172" spans="1:8" x14ac:dyDescent="0.25">
      <c r="A2172" t="s">
        <v>3309</v>
      </c>
      <c r="B2172">
        <v>7.2102199999999996</v>
      </c>
      <c r="C2172">
        <v>100.554643</v>
      </c>
      <c r="D2172" t="b">
        <f>ISNUMBER(SEARCH("PT",A2172))</f>
        <v>0</v>
      </c>
      <c r="E2172" t="b">
        <f>ISNUMBER(SEARCH("PTT", A2172))</f>
        <v>0</v>
      </c>
      <c r="F2172" t="b">
        <f>ISNUMBER(SEARCH("Shell", A2172))</f>
        <v>0</v>
      </c>
      <c r="G2172" t="b">
        <f>ISNUMBER(SEARCH("Esso", A2172))</f>
        <v>0</v>
      </c>
      <c r="H2172" t="b">
        <f>ISNUMBER(SEARCH("Caltex", A2172))</f>
        <v>0</v>
      </c>
    </row>
    <row r="2173" spans="1:8" x14ac:dyDescent="0.25">
      <c r="A2173" t="s">
        <v>3309</v>
      </c>
      <c r="B2173">
        <v>7.2102199999999996</v>
      </c>
      <c r="C2173">
        <v>100.554643</v>
      </c>
      <c r="D2173" t="b">
        <f>ISNUMBER(SEARCH("PT",A2173))</f>
        <v>0</v>
      </c>
      <c r="E2173" t="b">
        <f>ISNUMBER(SEARCH("PTT", A2173))</f>
        <v>0</v>
      </c>
      <c r="F2173" t="b">
        <f>ISNUMBER(SEARCH("Shell", A2173))</f>
        <v>0</v>
      </c>
      <c r="G2173" t="b">
        <f>ISNUMBER(SEARCH("Esso", A2173))</f>
        <v>0</v>
      </c>
      <c r="H2173" t="b">
        <f>ISNUMBER(SEARCH("Caltex", A2173))</f>
        <v>0</v>
      </c>
    </row>
    <row r="2174" spans="1:8" x14ac:dyDescent="0.25">
      <c r="A2174" t="s">
        <v>3502</v>
      </c>
      <c r="B2174">
        <v>13.596661599999999</v>
      </c>
      <c r="C2174">
        <v>100.74315970000001</v>
      </c>
      <c r="D2174" t="b">
        <f>ISNUMBER(SEARCH("PT",A2174))</f>
        <v>0</v>
      </c>
      <c r="E2174" t="b">
        <f>ISNUMBER(SEARCH("PTT", A2174))</f>
        <v>0</v>
      </c>
      <c r="F2174" t="b">
        <f>ISNUMBER(SEARCH("Shell", A2174))</f>
        <v>0</v>
      </c>
      <c r="G2174" t="b">
        <f>ISNUMBER(SEARCH("Esso", A2174))</f>
        <v>0</v>
      </c>
      <c r="H2174" t="b">
        <f>ISNUMBER(SEARCH("Caltex", A2174))</f>
        <v>0</v>
      </c>
    </row>
    <row r="2175" spans="1:8" x14ac:dyDescent="0.25">
      <c r="A2175" t="s">
        <v>4276</v>
      </c>
      <c r="B2175">
        <v>7.886768</v>
      </c>
      <c r="C2175">
        <v>98.302852000000001</v>
      </c>
      <c r="D2175" t="b">
        <f>ISNUMBER(SEARCH("PT",A2175))</f>
        <v>0</v>
      </c>
      <c r="E2175" t="b">
        <f>ISNUMBER(SEARCH("PTT", A2175))</f>
        <v>0</v>
      </c>
      <c r="F2175" t="b">
        <f>ISNUMBER(SEARCH("Shell", A2175))</f>
        <v>0</v>
      </c>
      <c r="G2175" t="b">
        <f>ISNUMBER(SEARCH("Esso", A2175))</f>
        <v>0</v>
      </c>
      <c r="H2175" t="b">
        <f>ISNUMBER(SEARCH("Caltex", A2175))</f>
        <v>0</v>
      </c>
    </row>
    <row r="2176" spans="1:8" x14ac:dyDescent="0.25">
      <c r="A2176" t="s">
        <v>4276</v>
      </c>
      <c r="B2176">
        <v>7.886768</v>
      </c>
      <c r="C2176">
        <v>98.302852000000001</v>
      </c>
      <c r="D2176" t="b">
        <f>ISNUMBER(SEARCH("PT",A2176))</f>
        <v>0</v>
      </c>
      <c r="E2176" t="b">
        <f>ISNUMBER(SEARCH("PTT", A2176))</f>
        <v>0</v>
      </c>
      <c r="F2176" t="b">
        <f>ISNUMBER(SEARCH("Shell", A2176))</f>
        <v>0</v>
      </c>
      <c r="G2176" t="b">
        <f>ISNUMBER(SEARCH("Esso", A2176))</f>
        <v>0</v>
      </c>
      <c r="H2176" t="b">
        <f>ISNUMBER(SEARCH("Caltex", A2176))</f>
        <v>0</v>
      </c>
    </row>
    <row r="2177" spans="1:8" x14ac:dyDescent="0.25">
      <c r="A2177" t="s">
        <v>3627</v>
      </c>
      <c r="B2177">
        <v>12.660945999999999</v>
      </c>
      <c r="C2177">
        <v>101.4750152</v>
      </c>
      <c r="D2177" t="b">
        <f>ISNUMBER(SEARCH("PT",A2177))</f>
        <v>0</v>
      </c>
      <c r="E2177" t="b">
        <f>ISNUMBER(SEARCH("PTT", A2177))</f>
        <v>0</v>
      </c>
      <c r="F2177" t="b">
        <f>ISNUMBER(SEARCH("Shell", A2177))</f>
        <v>0</v>
      </c>
      <c r="G2177" t="b">
        <f>ISNUMBER(SEARCH("Esso", A2177))</f>
        <v>0</v>
      </c>
      <c r="H2177" t="b">
        <f>ISNUMBER(SEARCH("Caltex", A2177))</f>
        <v>0</v>
      </c>
    </row>
    <row r="2178" spans="1:8" x14ac:dyDescent="0.25">
      <c r="A2178" t="s">
        <v>3973</v>
      </c>
      <c r="B2178">
        <v>20.3610653</v>
      </c>
      <c r="C2178">
        <v>99.8858137</v>
      </c>
      <c r="D2178" t="b">
        <f>ISNUMBER(SEARCH("PT",A2178))</f>
        <v>0</v>
      </c>
      <c r="E2178" t="b">
        <f>ISNUMBER(SEARCH("PTT", A2178))</f>
        <v>0</v>
      </c>
      <c r="F2178" t="b">
        <f>ISNUMBER(SEARCH("Shell", A2178))</f>
        <v>0</v>
      </c>
      <c r="G2178" t="b">
        <f>ISNUMBER(SEARCH("Esso", A2178))</f>
        <v>0</v>
      </c>
      <c r="H2178" t="b">
        <f>ISNUMBER(SEARCH("Caltex", A2178))</f>
        <v>0</v>
      </c>
    </row>
    <row r="2179" spans="1:8" x14ac:dyDescent="0.25">
      <c r="A2179" t="s">
        <v>3475</v>
      </c>
      <c r="B2179">
        <v>13.373784199999999</v>
      </c>
      <c r="C2179">
        <v>99.9623378</v>
      </c>
      <c r="D2179" t="b">
        <f>ISNUMBER(SEARCH("PT",A2179))</f>
        <v>0</v>
      </c>
      <c r="E2179" t="b">
        <f>ISNUMBER(SEARCH("PTT", A2179))</f>
        <v>0</v>
      </c>
      <c r="F2179" t="b">
        <f>ISNUMBER(SEARCH("Shell", A2179))</f>
        <v>0</v>
      </c>
      <c r="G2179" t="b">
        <f>ISNUMBER(SEARCH("Esso", A2179))</f>
        <v>0</v>
      </c>
      <c r="H2179" t="b">
        <f>ISNUMBER(SEARCH("Caltex", A2179))</f>
        <v>0</v>
      </c>
    </row>
    <row r="2180" spans="1:8" x14ac:dyDescent="0.25">
      <c r="A2180" t="s">
        <v>3466</v>
      </c>
      <c r="B2180">
        <v>13.362138</v>
      </c>
      <c r="C2180">
        <v>99.945010400000001</v>
      </c>
      <c r="D2180" t="b">
        <f>ISNUMBER(SEARCH("PT",A2180))</f>
        <v>0</v>
      </c>
      <c r="E2180" t="b">
        <f>ISNUMBER(SEARCH("PTT", A2180))</f>
        <v>0</v>
      </c>
      <c r="F2180" t="b">
        <f>ISNUMBER(SEARCH("Shell", A2180))</f>
        <v>0</v>
      </c>
      <c r="G2180" t="b">
        <f>ISNUMBER(SEARCH("Esso", A2180))</f>
        <v>0</v>
      </c>
      <c r="H2180" t="b">
        <f>ISNUMBER(SEARCH("Caltex", A2180))</f>
        <v>0</v>
      </c>
    </row>
    <row r="2181" spans="1:8" x14ac:dyDescent="0.25">
      <c r="A2181" t="s">
        <v>3644</v>
      </c>
      <c r="B2181">
        <v>12.618871800000001</v>
      </c>
      <c r="C2181">
        <v>102.0882249</v>
      </c>
      <c r="D2181" t="b">
        <f>ISNUMBER(SEARCH("PT",A2181))</f>
        <v>0</v>
      </c>
      <c r="E2181" t="b">
        <f>ISNUMBER(SEARCH("PTT", A2181))</f>
        <v>0</v>
      </c>
      <c r="F2181" t="b">
        <f>ISNUMBER(SEARCH("Shell", A2181))</f>
        <v>0</v>
      </c>
      <c r="G2181" t="b">
        <f>ISNUMBER(SEARCH("Esso", A2181))</f>
        <v>0</v>
      </c>
      <c r="H2181" t="b">
        <f>ISNUMBER(SEARCH("Caltex", A2181))</f>
        <v>0</v>
      </c>
    </row>
    <row r="2182" spans="1:8" x14ac:dyDescent="0.25">
      <c r="A2182" t="s">
        <v>3764</v>
      </c>
      <c r="B2182">
        <v>16.972306</v>
      </c>
      <c r="C2182">
        <v>104.727069</v>
      </c>
      <c r="D2182" t="b">
        <f>ISNUMBER(SEARCH("PT",A2182))</f>
        <v>0</v>
      </c>
      <c r="E2182" t="b">
        <f>ISNUMBER(SEARCH("PTT", A2182))</f>
        <v>0</v>
      </c>
      <c r="F2182" t="b">
        <f>ISNUMBER(SEARCH("Shell", A2182))</f>
        <v>0</v>
      </c>
      <c r="G2182" t="b">
        <f>ISNUMBER(SEARCH("Esso", A2182))</f>
        <v>0</v>
      </c>
      <c r="H2182" t="b">
        <f>ISNUMBER(SEARCH("Caltex", A2182))</f>
        <v>0</v>
      </c>
    </row>
    <row r="2183" spans="1:8" x14ac:dyDescent="0.25">
      <c r="A2183" t="s">
        <v>3469</v>
      </c>
      <c r="B2183">
        <v>13.218393300000001</v>
      </c>
      <c r="C2183">
        <v>99.825558999999998</v>
      </c>
      <c r="D2183" t="b">
        <f>ISNUMBER(SEARCH("PT",A2183))</f>
        <v>0</v>
      </c>
      <c r="E2183" t="b">
        <f>ISNUMBER(SEARCH("PTT", A2183))</f>
        <v>0</v>
      </c>
      <c r="F2183" t="b">
        <f>ISNUMBER(SEARCH("Shell", A2183))</f>
        <v>0</v>
      </c>
      <c r="G2183" t="b">
        <f>ISNUMBER(SEARCH("Esso", A2183))</f>
        <v>0</v>
      </c>
      <c r="H2183" t="b">
        <f>ISNUMBER(SEARCH("Caltex", A2183))</f>
        <v>0</v>
      </c>
    </row>
    <row r="2184" spans="1:8" x14ac:dyDescent="0.25">
      <c r="A2184" t="s">
        <v>3469</v>
      </c>
      <c r="B2184">
        <v>17.861871699999998</v>
      </c>
      <c r="C2184">
        <v>101.6568448</v>
      </c>
      <c r="D2184" t="b">
        <f>ISNUMBER(SEARCH("PT",A2184))</f>
        <v>0</v>
      </c>
      <c r="E2184" t="b">
        <f>ISNUMBER(SEARCH("PTT", A2184))</f>
        <v>0</v>
      </c>
      <c r="F2184" t="b">
        <f>ISNUMBER(SEARCH("Shell", A2184))</f>
        <v>0</v>
      </c>
      <c r="G2184" t="b">
        <f>ISNUMBER(SEARCH("Esso", A2184))</f>
        <v>0</v>
      </c>
      <c r="H2184" t="b">
        <f>ISNUMBER(SEARCH("Caltex", A2184))</f>
        <v>0</v>
      </c>
    </row>
    <row r="2185" spans="1:8" x14ac:dyDescent="0.25">
      <c r="A2185" t="s">
        <v>3590</v>
      </c>
      <c r="B2185">
        <v>12.691231</v>
      </c>
      <c r="C2185">
        <v>100.89227099999999</v>
      </c>
      <c r="D2185" t="b">
        <f>ISNUMBER(SEARCH("PT",A2185))</f>
        <v>0</v>
      </c>
      <c r="E2185" t="b">
        <f>ISNUMBER(SEARCH("PTT", A2185))</f>
        <v>0</v>
      </c>
      <c r="F2185" t="b">
        <f>ISNUMBER(SEARCH("Shell", A2185))</f>
        <v>0</v>
      </c>
      <c r="G2185" t="b">
        <f>ISNUMBER(SEARCH("Esso", A2185))</f>
        <v>0</v>
      </c>
      <c r="H2185" t="b">
        <f>ISNUMBER(SEARCH("Caltex", A2185))</f>
        <v>0</v>
      </c>
    </row>
    <row r="2186" spans="1:8" x14ac:dyDescent="0.25">
      <c r="A2186" t="s">
        <v>3590</v>
      </c>
      <c r="B2186">
        <v>12.6718966</v>
      </c>
      <c r="C2186">
        <v>100.9007678</v>
      </c>
      <c r="D2186" t="b">
        <f>ISNUMBER(SEARCH("PT",A2186))</f>
        <v>0</v>
      </c>
      <c r="E2186" t="b">
        <f>ISNUMBER(SEARCH("PTT", A2186))</f>
        <v>0</v>
      </c>
      <c r="F2186" t="b">
        <f>ISNUMBER(SEARCH("Shell", A2186))</f>
        <v>0</v>
      </c>
      <c r="G2186" t="b">
        <f>ISNUMBER(SEARCH("Esso", A2186))</f>
        <v>0</v>
      </c>
      <c r="H2186" t="b">
        <f>ISNUMBER(SEARCH("Caltex", A2186))</f>
        <v>0</v>
      </c>
    </row>
    <row r="2187" spans="1:8" x14ac:dyDescent="0.25">
      <c r="A2187" t="s">
        <v>4232</v>
      </c>
      <c r="B2187">
        <v>7.9114991000000003</v>
      </c>
      <c r="C2187">
        <v>98.392246099999994</v>
      </c>
      <c r="D2187" t="b">
        <f>ISNUMBER(SEARCH("PT",A2187))</f>
        <v>0</v>
      </c>
      <c r="E2187" t="b">
        <f>ISNUMBER(SEARCH("PTT", A2187))</f>
        <v>0</v>
      </c>
      <c r="F2187" t="b">
        <f>ISNUMBER(SEARCH("Shell", A2187))</f>
        <v>0</v>
      </c>
      <c r="G2187" t="b">
        <f>ISNUMBER(SEARCH("Esso", A2187))</f>
        <v>0</v>
      </c>
      <c r="H2187" t="b">
        <f>ISNUMBER(SEARCH("Caltex", A2187))</f>
        <v>0</v>
      </c>
    </row>
    <row r="2188" spans="1:8" x14ac:dyDescent="0.25">
      <c r="A2188" t="s">
        <v>3289</v>
      </c>
      <c r="B2188">
        <v>6.890746</v>
      </c>
      <c r="C2188">
        <v>101.26883599999999</v>
      </c>
      <c r="D2188" t="b">
        <f>ISNUMBER(SEARCH("PT",A2188))</f>
        <v>0</v>
      </c>
      <c r="E2188" t="b">
        <f>ISNUMBER(SEARCH("PTT", A2188))</f>
        <v>0</v>
      </c>
      <c r="F2188" t="b">
        <f>ISNUMBER(SEARCH("Shell", A2188))</f>
        <v>0</v>
      </c>
      <c r="G2188" t="b">
        <f>ISNUMBER(SEARCH("Esso", A2188))</f>
        <v>0</v>
      </c>
      <c r="H2188" t="b">
        <f>ISNUMBER(SEARCH("Caltex", A2188))</f>
        <v>0</v>
      </c>
    </row>
    <row r="2189" spans="1:8" x14ac:dyDescent="0.25">
      <c r="A2189" t="s">
        <v>3214</v>
      </c>
      <c r="B2189">
        <v>8.1154502999999991</v>
      </c>
      <c r="C2189">
        <v>98.874830500000002</v>
      </c>
      <c r="D2189" t="b">
        <f>ISNUMBER(SEARCH("PT",A2189))</f>
        <v>0</v>
      </c>
      <c r="E2189" t="b">
        <f>ISNUMBER(SEARCH("PTT", A2189))</f>
        <v>0</v>
      </c>
      <c r="F2189" t="b">
        <f>ISNUMBER(SEARCH("Shell", A2189))</f>
        <v>0</v>
      </c>
      <c r="G2189" t="b">
        <f>ISNUMBER(SEARCH("Esso", A2189))</f>
        <v>0</v>
      </c>
      <c r="H2189" t="b">
        <f>ISNUMBER(SEARCH("Caltex", A2189))</f>
        <v>0</v>
      </c>
    </row>
    <row r="2190" spans="1:8" x14ac:dyDescent="0.25">
      <c r="A2190" t="s">
        <v>3296</v>
      </c>
      <c r="B2190">
        <v>6.9211741</v>
      </c>
      <c r="C2190">
        <v>100.75722089999999</v>
      </c>
      <c r="D2190" t="b">
        <f>ISNUMBER(SEARCH("PT",A2190))</f>
        <v>0</v>
      </c>
      <c r="E2190" t="b">
        <f>ISNUMBER(SEARCH("PTT", A2190))</f>
        <v>0</v>
      </c>
      <c r="F2190" t="b">
        <f>ISNUMBER(SEARCH("Shell", A2190))</f>
        <v>0</v>
      </c>
      <c r="G2190" t="b">
        <f>ISNUMBER(SEARCH("Esso", A2190))</f>
        <v>0</v>
      </c>
      <c r="H2190" t="b">
        <f>ISNUMBER(SEARCH("Caltex", A2190))</f>
        <v>0</v>
      </c>
    </row>
    <row r="2191" spans="1:8" x14ac:dyDescent="0.25">
      <c r="A2191" t="s">
        <v>3513</v>
      </c>
      <c r="B2191">
        <v>13.5714788</v>
      </c>
      <c r="C2191">
        <v>100.9128225</v>
      </c>
      <c r="D2191" t="b">
        <f>ISNUMBER(SEARCH("PT",A2191))</f>
        <v>0</v>
      </c>
      <c r="E2191" t="b">
        <f>ISNUMBER(SEARCH("PTT", A2191))</f>
        <v>0</v>
      </c>
      <c r="F2191" t="b">
        <f>ISNUMBER(SEARCH("Shell", A2191))</f>
        <v>0</v>
      </c>
      <c r="G2191" t="b">
        <f>ISNUMBER(SEARCH("Esso", A2191))</f>
        <v>0</v>
      </c>
      <c r="H2191" t="b">
        <f>ISNUMBER(SEARCH("Caltex", A2191))</f>
        <v>0</v>
      </c>
    </row>
    <row r="2192" spans="1:8" x14ac:dyDescent="0.25">
      <c r="A2192" t="s">
        <v>3513</v>
      </c>
      <c r="B2192">
        <v>9.4772613000000003</v>
      </c>
      <c r="C2192">
        <v>99.957193700000005</v>
      </c>
      <c r="D2192" t="b">
        <f>ISNUMBER(SEARCH("PT",A2192))</f>
        <v>0</v>
      </c>
      <c r="E2192" t="b">
        <f>ISNUMBER(SEARCH("PTT", A2192))</f>
        <v>0</v>
      </c>
      <c r="F2192" t="b">
        <f>ISNUMBER(SEARCH("Shell", A2192))</f>
        <v>0</v>
      </c>
      <c r="G2192" t="b">
        <f>ISNUMBER(SEARCH("Esso", A2192))</f>
        <v>0</v>
      </c>
      <c r="H2192" t="b">
        <f>ISNUMBER(SEARCH("Caltex", A2192))</f>
        <v>0</v>
      </c>
    </row>
    <row r="2193" spans="1:8" x14ac:dyDescent="0.25">
      <c r="A2193" t="s">
        <v>3412</v>
      </c>
      <c r="B2193">
        <v>9.4259059999999995</v>
      </c>
      <c r="C2193">
        <v>99.153854999999993</v>
      </c>
      <c r="D2193" t="b">
        <f>ISNUMBER(SEARCH("PT",A2193))</f>
        <v>0</v>
      </c>
      <c r="E2193" t="b">
        <f>ISNUMBER(SEARCH("PTT", A2193))</f>
        <v>0</v>
      </c>
      <c r="F2193" t="b">
        <f>ISNUMBER(SEARCH("Shell", A2193))</f>
        <v>0</v>
      </c>
      <c r="G2193" t="b">
        <f>ISNUMBER(SEARCH("Esso", A2193))</f>
        <v>0</v>
      </c>
      <c r="H2193" t="b">
        <f>ISNUMBER(SEARCH("Caltex", A2193))</f>
        <v>0</v>
      </c>
    </row>
    <row r="2194" spans="1:8" x14ac:dyDescent="0.25">
      <c r="A2194" t="s">
        <v>3449</v>
      </c>
      <c r="B2194">
        <v>12.719011</v>
      </c>
      <c r="C2194">
        <v>99.953928000000005</v>
      </c>
      <c r="D2194" t="b">
        <f>ISNUMBER(SEARCH("PT",A2194))</f>
        <v>0</v>
      </c>
      <c r="E2194" t="b">
        <f>ISNUMBER(SEARCH("PTT", A2194))</f>
        <v>0</v>
      </c>
      <c r="F2194" t="b">
        <f>ISNUMBER(SEARCH("Shell", A2194))</f>
        <v>0</v>
      </c>
      <c r="G2194" t="b">
        <f>ISNUMBER(SEARCH("Esso", A2194))</f>
        <v>0</v>
      </c>
      <c r="H2194" t="b">
        <f>ISNUMBER(SEARCH("Caltex", A2194))</f>
        <v>0</v>
      </c>
    </row>
    <row r="2195" spans="1:8" x14ac:dyDescent="0.25">
      <c r="A2195" t="s">
        <v>3527</v>
      </c>
      <c r="B2195">
        <v>13.396841</v>
      </c>
      <c r="C2195">
        <v>100.98761500000001</v>
      </c>
      <c r="D2195" t="b">
        <f>ISNUMBER(SEARCH("PT",A2195))</f>
        <v>0</v>
      </c>
      <c r="E2195" t="b">
        <f>ISNUMBER(SEARCH("PTT", A2195))</f>
        <v>0</v>
      </c>
      <c r="F2195" t="b">
        <f>ISNUMBER(SEARCH("Shell", A2195))</f>
        <v>0</v>
      </c>
      <c r="G2195" t="b">
        <f>ISNUMBER(SEARCH("Esso", A2195))</f>
        <v>0</v>
      </c>
      <c r="H2195" t="b">
        <f>ISNUMBER(SEARCH("Caltex", A2195))</f>
        <v>0</v>
      </c>
    </row>
    <row r="2196" spans="1:8" x14ac:dyDescent="0.25">
      <c r="A2196" t="s">
        <v>3566</v>
      </c>
      <c r="B2196">
        <v>12.976506000000001</v>
      </c>
      <c r="C2196">
        <v>100.91565799999999</v>
      </c>
      <c r="D2196" t="b">
        <f>ISNUMBER(SEARCH("PT",A2196))</f>
        <v>0</v>
      </c>
      <c r="E2196" t="b">
        <f>ISNUMBER(SEARCH("PTT", A2196))</f>
        <v>0</v>
      </c>
      <c r="F2196" t="b">
        <f>ISNUMBER(SEARCH("Shell", A2196))</f>
        <v>0</v>
      </c>
      <c r="G2196" t="b">
        <f>ISNUMBER(SEARCH("Esso", A2196))</f>
        <v>0</v>
      </c>
      <c r="H2196" t="b">
        <f>ISNUMBER(SEARCH("Caltex", A2196))</f>
        <v>0</v>
      </c>
    </row>
    <row r="2197" spans="1:8" x14ac:dyDescent="0.25">
      <c r="A2197" t="s">
        <v>3501</v>
      </c>
      <c r="B2197">
        <v>13.532714</v>
      </c>
      <c r="C2197">
        <v>100.62970230000001</v>
      </c>
      <c r="D2197" t="b">
        <f>ISNUMBER(SEARCH("PT",A2197))</f>
        <v>0</v>
      </c>
      <c r="E2197" t="b">
        <f>ISNUMBER(SEARCH("PTT", A2197))</f>
        <v>0</v>
      </c>
      <c r="F2197" t="b">
        <f>ISNUMBER(SEARCH("Shell", A2197))</f>
        <v>0</v>
      </c>
      <c r="G2197" t="b">
        <f>ISNUMBER(SEARCH("Esso", A2197))</f>
        <v>0</v>
      </c>
      <c r="H2197" t="b">
        <f>ISNUMBER(SEARCH("Caltex", A2197))</f>
        <v>0</v>
      </c>
    </row>
    <row r="2198" spans="1:8" x14ac:dyDescent="0.25">
      <c r="A2198" t="s">
        <v>3166</v>
      </c>
      <c r="B2198">
        <v>9.8854930000000003</v>
      </c>
      <c r="C2198">
        <v>98.627402000000004</v>
      </c>
      <c r="D2198" t="b">
        <f>ISNUMBER(SEARCH("PT",A2198))</f>
        <v>0</v>
      </c>
      <c r="E2198" t="b">
        <f>ISNUMBER(SEARCH("PTT", A2198))</f>
        <v>0</v>
      </c>
      <c r="F2198" t="b">
        <f>ISNUMBER(SEARCH("Shell", A2198))</f>
        <v>0</v>
      </c>
      <c r="G2198" t="b">
        <f>ISNUMBER(SEARCH("Esso", A2198))</f>
        <v>0</v>
      </c>
      <c r="H2198" t="b">
        <f>ISNUMBER(SEARCH("Caltex", A2198))</f>
        <v>0</v>
      </c>
    </row>
    <row r="2199" spans="1:8" x14ac:dyDescent="0.25">
      <c r="A2199" t="s">
        <v>3166</v>
      </c>
      <c r="B2199">
        <v>9.1774280000000008</v>
      </c>
      <c r="C2199">
        <v>99.365893</v>
      </c>
      <c r="D2199" t="b">
        <f>ISNUMBER(SEARCH("PT",A2199))</f>
        <v>0</v>
      </c>
      <c r="E2199" t="b">
        <f>ISNUMBER(SEARCH("PTT", A2199))</f>
        <v>0</v>
      </c>
      <c r="F2199" t="b">
        <f>ISNUMBER(SEARCH("Shell", A2199))</f>
        <v>0</v>
      </c>
      <c r="G2199" t="b">
        <f>ISNUMBER(SEARCH("Esso", A2199))</f>
        <v>0</v>
      </c>
      <c r="H2199" t="b">
        <f>ISNUMBER(SEARCH("Caltex", A2199))</f>
        <v>0</v>
      </c>
    </row>
    <row r="2200" spans="1:8" x14ac:dyDescent="0.25">
      <c r="A2200" t="s">
        <v>3166</v>
      </c>
      <c r="B2200">
        <v>11.8001887</v>
      </c>
      <c r="C2200">
        <v>99.776712900000007</v>
      </c>
      <c r="D2200" t="b">
        <f>ISNUMBER(SEARCH("PT",A2200))</f>
        <v>0</v>
      </c>
      <c r="E2200" t="b">
        <f>ISNUMBER(SEARCH("PTT", A2200))</f>
        <v>0</v>
      </c>
      <c r="F2200" t="b">
        <f>ISNUMBER(SEARCH("Shell", A2200))</f>
        <v>0</v>
      </c>
      <c r="G2200" t="b">
        <f>ISNUMBER(SEARCH("Esso", A2200))</f>
        <v>0</v>
      </c>
      <c r="H2200" t="b">
        <f>ISNUMBER(SEARCH("Caltex", A2200))</f>
        <v>0</v>
      </c>
    </row>
    <row r="2201" spans="1:8" x14ac:dyDescent="0.25">
      <c r="A2201" t="s">
        <v>3166</v>
      </c>
      <c r="B2201">
        <v>12.452693999999999</v>
      </c>
      <c r="C2201">
        <v>99.964616399999997</v>
      </c>
      <c r="D2201" t="b">
        <f>ISNUMBER(SEARCH("PT",A2201))</f>
        <v>0</v>
      </c>
      <c r="E2201" t="b">
        <f>ISNUMBER(SEARCH("PTT", A2201))</f>
        <v>0</v>
      </c>
      <c r="F2201" t="b">
        <f>ISNUMBER(SEARCH("Shell", A2201))</f>
        <v>0</v>
      </c>
      <c r="G2201" t="b">
        <f>ISNUMBER(SEARCH("Esso", A2201))</f>
        <v>0</v>
      </c>
      <c r="H2201" t="b">
        <f>ISNUMBER(SEARCH("Caltex", A2201))</f>
        <v>0</v>
      </c>
    </row>
    <row r="2202" spans="1:8" x14ac:dyDescent="0.25">
      <c r="A2202" t="s">
        <v>3107</v>
      </c>
      <c r="B2202">
        <v>13.543173599999999</v>
      </c>
      <c r="C2202">
        <v>99.3460532</v>
      </c>
      <c r="D2202" t="b">
        <f>ISNUMBER(SEARCH("PT",A2202))</f>
        <v>0</v>
      </c>
      <c r="E2202" t="b">
        <f>ISNUMBER(SEARCH("PTT", A2202))</f>
        <v>0</v>
      </c>
      <c r="F2202" t="b">
        <f>ISNUMBER(SEARCH("Shell", A2202))</f>
        <v>0</v>
      </c>
      <c r="G2202" t="b">
        <f>ISNUMBER(SEARCH("Esso", A2202))</f>
        <v>0</v>
      </c>
      <c r="H2202" t="b">
        <f>ISNUMBER(SEARCH("Caltex", A2202))</f>
        <v>0</v>
      </c>
    </row>
    <row r="2203" spans="1:8" x14ac:dyDescent="0.25">
      <c r="A2203" t="s">
        <v>3107</v>
      </c>
      <c r="B2203">
        <v>13.543173599999999</v>
      </c>
      <c r="C2203">
        <v>99.3460532</v>
      </c>
      <c r="D2203" t="b">
        <f>ISNUMBER(SEARCH("PT",A2203))</f>
        <v>0</v>
      </c>
      <c r="E2203" t="b">
        <f>ISNUMBER(SEARCH("PTT", A2203))</f>
        <v>0</v>
      </c>
      <c r="F2203" t="b">
        <f>ISNUMBER(SEARCH("Shell", A2203))</f>
        <v>0</v>
      </c>
      <c r="G2203" t="b">
        <f>ISNUMBER(SEARCH("Esso", A2203))</f>
        <v>0</v>
      </c>
      <c r="H2203" t="b">
        <f>ISNUMBER(SEARCH("Caltex", A2203))</f>
        <v>0</v>
      </c>
    </row>
    <row r="2204" spans="1:8" x14ac:dyDescent="0.25">
      <c r="A2204" t="s">
        <v>3350</v>
      </c>
      <c r="B2204">
        <v>7.2767822999999998</v>
      </c>
      <c r="C2204">
        <v>100.5151176</v>
      </c>
      <c r="D2204" t="b">
        <f>ISNUMBER(SEARCH("PT",A2204))</f>
        <v>0</v>
      </c>
      <c r="E2204" t="b">
        <f>ISNUMBER(SEARCH("PTT", A2204))</f>
        <v>0</v>
      </c>
      <c r="F2204" t="b">
        <f>ISNUMBER(SEARCH("Shell", A2204))</f>
        <v>0</v>
      </c>
      <c r="G2204" t="b">
        <f>ISNUMBER(SEARCH("Esso", A2204))</f>
        <v>0</v>
      </c>
      <c r="H2204" t="b">
        <f>ISNUMBER(SEARCH("Caltex", A2204))</f>
        <v>0</v>
      </c>
    </row>
    <row r="2205" spans="1:8" x14ac:dyDescent="0.25">
      <c r="A2205" t="s">
        <v>4322</v>
      </c>
      <c r="B2205">
        <v>7.5844638</v>
      </c>
      <c r="C2205">
        <v>99.034091700000005</v>
      </c>
      <c r="D2205" t="b">
        <f>ISNUMBER(SEARCH("PT",A2205))</f>
        <v>0</v>
      </c>
      <c r="E2205" t="b">
        <f>ISNUMBER(SEARCH("PTT", A2205))</f>
        <v>0</v>
      </c>
      <c r="F2205" t="b">
        <f>ISNUMBER(SEARCH("Shell", A2205))</f>
        <v>0</v>
      </c>
      <c r="G2205" t="b">
        <f>ISNUMBER(SEARCH("Esso", A2205))</f>
        <v>0</v>
      </c>
      <c r="H2205" t="b">
        <f>ISNUMBER(SEARCH("Caltex", A2205))</f>
        <v>0</v>
      </c>
    </row>
    <row r="2206" spans="1:8" x14ac:dyDescent="0.25">
      <c r="A2206" t="s">
        <v>3184</v>
      </c>
      <c r="B2206">
        <v>8.5968914000000005</v>
      </c>
      <c r="C2206">
        <v>98.256749499999998</v>
      </c>
      <c r="D2206" t="b">
        <f>ISNUMBER(SEARCH("PT",A2206))</f>
        <v>0</v>
      </c>
      <c r="E2206" t="b">
        <f>ISNUMBER(SEARCH("PTT", A2206))</f>
        <v>0</v>
      </c>
      <c r="F2206" t="b">
        <f>ISNUMBER(SEARCH("Shell", A2206))</f>
        <v>0</v>
      </c>
      <c r="G2206" t="b">
        <f>ISNUMBER(SEARCH("Esso", A2206))</f>
        <v>0</v>
      </c>
      <c r="H2206" t="b">
        <f>ISNUMBER(SEARCH("Caltex", A2206))</f>
        <v>0</v>
      </c>
    </row>
    <row r="2207" spans="1:8" x14ac:dyDescent="0.25">
      <c r="A2207" t="s">
        <v>3799</v>
      </c>
      <c r="B2207">
        <v>17.9943375</v>
      </c>
      <c r="C2207">
        <v>102.9718225</v>
      </c>
      <c r="D2207" t="b">
        <f>ISNUMBER(SEARCH("PT",A2207))</f>
        <v>0</v>
      </c>
      <c r="E2207" t="b">
        <f>ISNUMBER(SEARCH("PTT", A2207))</f>
        <v>0</v>
      </c>
      <c r="F2207" t="b">
        <f>ISNUMBER(SEARCH("Shell", A2207))</f>
        <v>0</v>
      </c>
      <c r="G2207" t="b">
        <f>ISNUMBER(SEARCH("Esso", A2207))</f>
        <v>0</v>
      </c>
      <c r="H2207" t="b">
        <f>ISNUMBER(SEARCH("Caltex", A2207))</f>
        <v>0</v>
      </c>
    </row>
    <row r="2208" spans="1:8" x14ac:dyDescent="0.25">
      <c r="A2208" t="s">
        <v>3335</v>
      </c>
      <c r="B2208">
        <v>7.6312688</v>
      </c>
      <c r="C2208">
        <v>100.3286645</v>
      </c>
      <c r="D2208" t="b">
        <f>ISNUMBER(SEARCH("PT",A2208))</f>
        <v>0</v>
      </c>
      <c r="E2208" t="b">
        <f>ISNUMBER(SEARCH("PTT", A2208))</f>
        <v>0</v>
      </c>
      <c r="F2208" t="b">
        <f>ISNUMBER(SEARCH("Shell", A2208))</f>
        <v>0</v>
      </c>
      <c r="G2208" t="b">
        <f>ISNUMBER(SEARCH("Esso", A2208))</f>
        <v>0</v>
      </c>
      <c r="H2208" t="b">
        <f>ISNUMBER(SEARCH("Caltex", A2208))</f>
        <v>0</v>
      </c>
    </row>
    <row r="2209" spans="1:8" x14ac:dyDescent="0.25">
      <c r="A2209" t="s">
        <v>3225</v>
      </c>
      <c r="B2209">
        <v>8.0117554000000002</v>
      </c>
      <c r="C2209">
        <v>98.961687800000007</v>
      </c>
      <c r="D2209" t="b">
        <f>ISNUMBER(SEARCH("PT",A2209))</f>
        <v>0</v>
      </c>
      <c r="E2209" t="b">
        <f>ISNUMBER(SEARCH("PTT", A2209))</f>
        <v>0</v>
      </c>
      <c r="F2209" t="b">
        <f>ISNUMBER(SEARCH("Shell", A2209))</f>
        <v>0</v>
      </c>
      <c r="G2209" t="b">
        <f>ISNUMBER(SEARCH("Esso", A2209))</f>
        <v>0</v>
      </c>
      <c r="H2209" t="b">
        <f>ISNUMBER(SEARCH("Caltex", A2209))</f>
        <v>0</v>
      </c>
    </row>
    <row r="2210" spans="1:8" x14ac:dyDescent="0.25">
      <c r="A2210" t="s">
        <v>3225</v>
      </c>
      <c r="B2210">
        <v>8.0117554000000002</v>
      </c>
      <c r="C2210">
        <v>98.961687800000007</v>
      </c>
      <c r="D2210" t="b">
        <f>ISNUMBER(SEARCH("PT",A2210))</f>
        <v>0</v>
      </c>
      <c r="E2210" t="b">
        <f>ISNUMBER(SEARCH("PTT", A2210))</f>
        <v>0</v>
      </c>
      <c r="F2210" t="b">
        <f>ISNUMBER(SEARCH("Shell", A2210))</f>
        <v>0</v>
      </c>
      <c r="G2210" t="b">
        <f>ISNUMBER(SEARCH("Esso", A2210))</f>
        <v>0</v>
      </c>
      <c r="H2210" t="b">
        <f>ISNUMBER(SEARCH("Caltex", A2210))</f>
        <v>0</v>
      </c>
    </row>
    <row r="2211" spans="1:8" x14ac:dyDescent="0.25">
      <c r="A2211" t="s">
        <v>3710</v>
      </c>
      <c r="B2211">
        <v>14.6233287</v>
      </c>
      <c r="C2211">
        <v>103.4590887</v>
      </c>
      <c r="D2211" t="b">
        <f>ISNUMBER(SEARCH("PT",A2211))</f>
        <v>0</v>
      </c>
      <c r="E2211" t="b">
        <f>ISNUMBER(SEARCH("PTT", A2211))</f>
        <v>0</v>
      </c>
      <c r="F2211" t="b">
        <f>ISNUMBER(SEARCH("Shell", A2211))</f>
        <v>0</v>
      </c>
      <c r="G2211" t="b">
        <f>ISNUMBER(SEARCH("Esso", A2211))</f>
        <v>0</v>
      </c>
      <c r="H2211" t="b">
        <f>ISNUMBER(SEARCH("Caltex", A2211))</f>
        <v>0</v>
      </c>
    </row>
    <row r="2212" spans="1:8" x14ac:dyDescent="0.25">
      <c r="A2212" t="s">
        <v>3411</v>
      </c>
      <c r="B2212">
        <v>9.2694462000000009</v>
      </c>
      <c r="C2212">
        <v>99.193517200000002</v>
      </c>
      <c r="D2212" t="b">
        <f>ISNUMBER(SEARCH("PT",A2212))</f>
        <v>0</v>
      </c>
      <c r="E2212" t="b">
        <f>ISNUMBER(SEARCH("PTT", A2212))</f>
        <v>0</v>
      </c>
      <c r="F2212" t="b">
        <f>ISNUMBER(SEARCH("Shell", A2212))</f>
        <v>0</v>
      </c>
      <c r="G2212" t="b">
        <f>ISNUMBER(SEARCH("Esso", A2212))</f>
        <v>0</v>
      </c>
      <c r="H2212" t="b">
        <f>ISNUMBER(SEARCH("Caltex", A2212))</f>
        <v>0</v>
      </c>
    </row>
    <row r="2213" spans="1:8" x14ac:dyDescent="0.25">
      <c r="A2213" t="s">
        <v>4358</v>
      </c>
      <c r="B2213">
        <v>6.4867549999999996</v>
      </c>
      <c r="C2213">
        <v>99.303232499999993</v>
      </c>
      <c r="D2213" t="b">
        <f>ISNUMBER(SEARCH("PT",A2213))</f>
        <v>0</v>
      </c>
      <c r="E2213" t="b">
        <f>ISNUMBER(SEARCH("PTT", A2213))</f>
        <v>0</v>
      </c>
      <c r="F2213" t="b">
        <f>ISNUMBER(SEARCH("Shell", A2213))</f>
        <v>0</v>
      </c>
      <c r="G2213" t="b">
        <f>ISNUMBER(SEARCH("Esso", A2213))</f>
        <v>0</v>
      </c>
      <c r="H2213" t="b">
        <f>ISNUMBER(SEARCH("Caltex", A2213))</f>
        <v>0</v>
      </c>
    </row>
    <row r="2214" spans="1:8" x14ac:dyDescent="0.25">
      <c r="A2214" t="s">
        <v>3234</v>
      </c>
      <c r="B2214">
        <v>7.7948852999999998</v>
      </c>
      <c r="C2214">
        <v>98.991642400000003</v>
      </c>
      <c r="D2214" t="b">
        <f>ISNUMBER(SEARCH("PT",A2214))</f>
        <v>0</v>
      </c>
      <c r="E2214" t="b">
        <f>ISNUMBER(SEARCH("PTT", A2214))</f>
        <v>0</v>
      </c>
      <c r="F2214" t="b">
        <f>ISNUMBER(SEARCH("Shell", A2214))</f>
        <v>0</v>
      </c>
      <c r="G2214" t="b">
        <f>ISNUMBER(SEARCH("Esso", A2214))</f>
        <v>0</v>
      </c>
      <c r="H2214" t="b">
        <f>ISNUMBER(SEARCH("Caltex", A2214))</f>
        <v>0</v>
      </c>
    </row>
    <row r="2215" spans="1:8" x14ac:dyDescent="0.25">
      <c r="A2215" t="s">
        <v>3234</v>
      </c>
      <c r="B2215">
        <v>7.7948852999999998</v>
      </c>
      <c r="C2215">
        <v>98.991642400000003</v>
      </c>
      <c r="D2215" t="b">
        <f>ISNUMBER(SEARCH("PT",A2215))</f>
        <v>0</v>
      </c>
      <c r="E2215" t="b">
        <f>ISNUMBER(SEARCH("PTT", A2215))</f>
        <v>0</v>
      </c>
      <c r="F2215" t="b">
        <f>ISNUMBER(SEARCH("Shell", A2215))</f>
        <v>0</v>
      </c>
      <c r="G2215" t="b">
        <f>ISNUMBER(SEARCH("Esso", A2215))</f>
        <v>0</v>
      </c>
      <c r="H2215" t="b">
        <f>ISNUMBER(SEARCH("Caltex", A2215))</f>
        <v>0</v>
      </c>
    </row>
    <row r="2216" spans="1:8" x14ac:dyDescent="0.25">
      <c r="A2216" t="s">
        <v>3439</v>
      </c>
      <c r="B2216">
        <v>12.546971299999999</v>
      </c>
      <c r="C2216">
        <v>99.901879800000003</v>
      </c>
      <c r="D2216" t="b">
        <f>ISNUMBER(SEARCH("PT",A2216))</f>
        <v>0</v>
      </c>
      <c r="E2216" t="b">
        <f>ISNUMBER(SEARCH("PTT", A2216))</f>
        <v>0</v>
      </c>
      <c r="F2216" t="b">
        <f>ISNUMBER(SEARCH("Shell", A2216))</f>
        <v>0</v>
      </c>
      <c r="G2216" t="b">
        <f>ISNUMBER(SEARCH("Esso", A2216))</f>
        <v>0</v>
      </c>
      <c r="H2216" t="b">
        <f>ISNUMBER(SEARCH("Caltex", A2216))</f>
        <v>0</v>
      </c>
    </row>
    <row r="2217" spans="1:8" x14ac:dyDescent="0.25">
      <c r="A2217" t="s">
        <v>3711</v>
      </c>
      <c r="B2217">
        <v>14.655000299999999</v>
      </c>
      <c r="C2217">
        <v>103.4083526</v>
      </c>
      <c r="D2217" t="b">
        <f>ISNUMBER(SEARCH("PT",A2217))</f>
        <v>0</v>
      </c>
      <c r="E2217" t="b">
        <f>ISNUMBER(SEARCH("PTT", A2217))</f>
        <v>0</v>
      </c>
      <c r="F2217" t="b">
        <f>ISNUMBER(SEARCH("Shell", A2217))</f>
        <v>0</v>
      </c>
      <c r="G2217" t="b">
        <f>ISNUMBER(SEARCH("Esso", A2217))</f>
        <v>0</v>
      </c>
      <c r="H2217" t="b">
        <f>ISNUMBER(SEARCH("Caltex", A2217))</f>
        <v>0</v>
      </c>
    </row>
    <row r="2218" spans="1:8" x14ac:dyDescent="0.25">
      <c r="A2218" t="s">
        <v>3756</v>
      </c>
      <c r="B2218">
        <v>16.567213500000001</v>
      </c>
      <c r="C2218">
        <v>104.71997690000001</v>
      </c>
      <c r="D2218" t="b">
        <f>ISNUMBER(SEARCH("PT",A2218))</f>
        <v>0</v>
      </c>
      <c r="E2218" t="b">
        <f>ISNUMBER(SEARCH("PTT", A2218))</f>
        <v>0</v>
      </c>
      <c r="F2218" t="b">
        <f>ISNUMBER(SEARCH("Shell", A2218))</f>
        <v>0</v>
      </c>
      <c r="G2218" t="b">
        <f>ISNUMBER(SEARCH("Esso", A2218))</f>
        <v>0</v>
      </c>
      <c r="H2218" t="b">
        <f>ISNUMBER(SEARCH("Caltex", A2218))</f>
        <v>0</v>
      </c>
    </row>
    <row r="2219" spans="1:8" x14ac:dyDescent="0.25">
      <c r="A2219" t="s">
        <v>4307</v>
      </c>
      <c r="B2219">
        <v>7.5930999999999997</v>
      </c>
      <c r="C2219">
        <v>99.046048999999996</v>
      </c>
      <c r="D2219" t="b">
        <f>ISNUMBER(SEARCH("PT",A2219))</f>
        <v>0</v>
      </c>
      <c r="E2219" t="b">
        <f>ISNUMBER(SEARCH("PTT", A2219))</f>
        <v>0</v>
      </c>
      <c r="F2219" t="b">
        <f>ISNUMBER(SEARCH("Shell", A2219))</f>
        <v>0</v>
      </c>
      <c r="G2219" t="b">
        <f>ISNUMBER(SEARCH("Esso", A2219))</f>
        <v>0</v>
      </c>
      <c r="H2219" t="b">
        <f>ISNUMBER(SEARCH("Caltex", A2219))</f>
        <v>0</v>
      </c>
    </row>
    <row r="2220" spans="1:8" x14ac:dyDescent="0.25">
      <c r="A2220" t="s">
        <v>4040</v>
      </c>
      <c r="B2220">
        <v>16.9882977</v>
      </c>
      <c r="C2220">
        <v>98.526981599999999</v>
      </c>
      <c r="D2220" t="b">
        <f>ISNUMBER(SEARCH("PT",A2220))</f>
        <v>0</v>
      </c>
      <c r="E2220" t="b">
        <f>ISNUMBER(SEARCH("PTT", A2220))</f>
        <v>0</v>
      </c>
      <c r="F2220" t="b">
        <f>ISNUMBER(SEARCH("Shell", A2220))</f>
        <v>0</v>
      </c>
      <c r="G2220" t="b">
        <f>ISNUMBER(SEARCH("Esso", A2220))</f>
        <v>0</v>
      </c>
      <c r="H2220" t="b">
        <f>ISNUMBER(SEARCH("Caltex", A2220))</f>
        <v>0</v>
      </c>
    </row>
    <row r="2221" spans="1:8" x14ac:dyDescent="0.25">
      <c r="A2221" t="s">
        <v>3647</v>
      </c>
      <c r="B2221">
        <v>12.553665199999999</v>
      </c>
      <c r="C2221">
        <v>102.157264</v>
      </c>
      <c r="D2221" t="b">
        <f>ISNUMBER(SEARCH("PT",A2221))</f>
        <v>0</v>
      </c>
      <c r="E2221" t="b">
        <f>ISNUMBER(SEARCH("PTT", A2221))</f>
        <v>0</v>
      </c>
      <c r="F2221" t="b">
        <f>ISNUMBER(SEARCH("Shell", A2221))</f>
        <v>0</v>
      </c>
      <c r="G2221" t="b">
        <f>ISNUMBER(SEARCH("Esso", A2221))</f>
        <v>0</v>
      </c>
      <c r="H2221" t="b">
        <f>ISNUMBER(SEARCH("Caltex", A2221))</f>
        <v>0</v>
      </c>
    </row>
    <row r="2222" spans="1:8" x14ac:dyDescent="0.25">
      <c r="A2222" t="s">
        <v>3112</v>
      </c>
      <c r="B2222">
        <v>11.7722274</v>
      </c>
      <c r="C2222">
        <v>99.769981700000002</v>
      </c>
      <c r="D2222" t="b">
        <f>ISNUMBER(SEARCH("PT",A2222))</f>
        <v>0</v>
      </c>
      <c r="E2222" t="b">
        <f>ISNUMBER(SEARCH("PTT", A2222))</f>
        <v>0</v>
      </c>
      <c r="F2222" t="b">
        <f>ISNUMBER(SEARCH("Shell", A2222))</f>
        <v>0</v>
      </c>
      <c r="G2222" t="b">
        <f>ISNUMBER(SEARCH("Esso", A2222))</f>
        <v>0</v>
      </c>
      <c r="H2222" t="b">
        <f>ISNUMBER(SEARCH("Caltex", A2222))</f>
        <v>0</v>
      </c>
    </row>
    <row r="2223" spans="1:8" x14ac:dyDescent="0.25">
      <c r="A2223" t="s">
        <v>3112</v>
      </c>
      <c r="B2223">
        <v>11.7722274</v>
      </c>
      <c r="C2223">
        <v>99.769981700000002</v>
      </c>
      <c r="D2223" t="b">
        <f>ISNUMBER(SEARCH("PT",A2223))</f>
        <v>0</v>
      </c>
      <c r="E2223" t="b">
        <f>ISNUMBER(SEARCH("PTT", A2223))</f>
        <v>0</v>
      </c>
      <c r="F2223" t="b">
        <f>ISNUMBER(SEARCH("Shell", A2223))</f>
        <v>0</v>
      </c>
      <c r="G2223" t="b">
        <f>ISNUMBER(SEARCH("Esso", A2223))</f>
        <v>0</v>
      </c>
      <c r="H2223" t="b">
        <f>ISNUMBER(SEARCH("Caltex", A2223))</f>
        <v>0</v>
      </c>
    </row>
    <row r="2224" spans="1:8" x14ac:dyDescent="0.25">
      <c r="A2224" t="s">
        <v>4161</v>
      </c>
      <c r="B2224">
        <v>12.0475504</v>
      </c>
      <c r="C2224">
        <v>102.2995028</v>
      </c>
      <c r="D2224" t="b">
        <f>ISNUMBER(SEARCH("PT",A2224))</f>
        <v>0</v>
      </c>
      <c r="E2224" t="b">
        <f>ISNUMBER(SEARCH("PTT", A2224))</f>
        <v>0</v>
      </c>
      <c r="F2224" t="b">
        <f>ISNUMBER(SEARCH("Shell", A2224))</f>
        <v>0</v>
      </c>
      <c r="G2224" t="b">
        <f>ISNUMBER(SEARCH("Esso", A2224))</f>
        <v>0</v>
      </c>
      <c r="H2224" t="b">
        <f>ISNUMBER(SEARCH("Caltex", A2224))</f>
        <v>0</v>
      </c>
    </row>
    <row r="2225" spans="1:8" x14ac:dyDescent="0.25">
      <c r="A2225" t="s">
        <v>3686</v>
      </c>
      <c r="B2225">
        <v>13.531075700000001</v>
      </c>
      <c r="C2225">
        <v>102.1664289</v>
      </c>
      <c r="D2225" t="b">
        <f>ISNUMBER(SEARCH("PT",A2225))</f>
        <v>0</v>
      </c>
      <c r="E2225" t="b">
        <f>ISNUMBER(SEARCH("PTT", A2225))</f>
        <v>0</v>
      </c>
      <c r="F2225" t="b">
        <f>ISNUMBER(SEARCH("Shell", A2225))</f>
        <v>0</v>
      </c>
      <c r="G2225" t="b">
        <f>ISNUMBER(SEARCH("Esso", A2225))</f>
        <v>0</v>
      </c>
      <c r="H2225" t="b">
        <f>ISNUMBER(SEARCH("Caltex", A2225))</f>
        <v>0</v>
      </c>
    </row>
    <row r="2226" spans="1:8" x14ac:dyDescent="0.25">
      <c r="A2226" t="s">
        <v>3138</v>
      </c>
      <c r="B2226">
        <v>10.526410500000001</v>
      </c>
      <c r="C2226">
        <v>98.848241000000002</v>
      </c>
      <c r="D2226" t="b">
        <f>ISNUMBER(SEARCH("PT",A2226))</f>
        <v>0</v>
      </c>
      <c r="E2226" t="b">
        <f>ISNUMBER(SEARCH("PTT", A2226))</f>
        <v>0</v>
      </c>
      <c r="F2226" t="b">
        <f>ISNUMBER(SEARCH("Shell", A2226))</f>
        <v>0</v>
      </c>
      <c r="G2226" t="b">
        <f>ISNUMBER(SEARCH("Esso", A2226))</f>
        <v>0</v>
      </c>
      <c r="H2226" t="b">
        <f>ISNUMBER(SEARCH("Caltex", A2226))</f>
        <v>0</v>
      </c>
    </row>
    <row r="2227" spans="1:8" x14ac:dyDescent="0.25">
      <c r="A2227" t="s">
        <v>3768</v>
      </c>
      <c r="B2227">
        <v>17.337911399999999</v>
      </c>
      <c r="C2227">
        <v>104.7894786</v>
      </c>
      <c r="D2227" t="b">
        <f>ISNUMBER(SEARCH("PT",A2227))</f>
        <v>0</v>
      </c>
      <c r="E2227" t="b">
        <f>ISNUMBER(SEARCH("PTT", A2227))</f>
        <v>0</v>
      </c>
      <c r="F2227" t="b">
        <f>ISNUMBER(SEARCH("Shell", A2227))</f>
        <v>0</v>
      </c>
      <c r="G2227" t="b">
        <f>ISNUMBER(SEARCH("Esso", A2227))</f>
        <v>0</v>
      </c>
      <c r="H2227" t="b">
        <f>ISNUMBER(SEARCH("Caltex", A2227))</f>
        <v>0</v>
      </c>
    </row>
    <row r="2228" spans="1:8" x14ac:dyDescent="0.25">
      <c r="A2228" t="s">
        <v>3651</v>
      </c>
      <c r="B2228">
        <v>12.367523200000001</v>
      </c>
      <c r="C2228">
        <v>102.4109019</v>
      </c>
      <c r="D2228" t="b">
        <f>ISNUMBER(SEARCH("PT",A2228))</f>
        <v>0</v>
      </c>
      <c r="E2228" t="b">
        <f>ISNUMBER(SEARCH("PTT", A2228))</f>
        <v>0</v>
      </c>
      <c r="F2228" t="b">
        <f>ISNUMBER(SEARCH("Shell", A2228))</f>
        <v>0</v>
      </c>
      <c r="G2228" t="b">
        <f>ISNUMBER(SEARCH("Esso", A2228))</f>
        <v>0</v>
      </c>
      <c r="H2228" t="b">
        <f>ISNUMBER(SEARCH("Caltex", A2228))</f>
        <v>0</v>
      </c>
    </row>
    <row r="2229" spans="1:8" x14ac:dyDescent="0.25">
      <c r="A2229" t="s">
        <v>3651</v>
      </c>
      <c r="B2229">
        <v>12.367523200000001</v>
      </c>
      <c r="C2229">
        <v>102.4109019</v>
      </c>
      <c r="D2229" t="b">
        <f>ISNUMBER(SEARCH("PT",A2229))</f>
        <v>0</v>
      </c>
      <c r="E2229" t="b">
        <f>ISNUMBER(SEARCH("PTT", A2229))</f>
        <v>0</v>
      </c>
      <c r="F2229" t="b">
        <f>ISNUMBER(SEARCH("Shell", A2229))</f>
        <v>0</v>
      </c>
      <c r="G2229" t="b">
        <f>ISNUMBER(SEARCH("Esso", A2229))</f>
        <v>0</v>
      </c>
      <c r="H2229" t="b">
        <f>ISNUMBER(SEARCH("Caltex", A2229))</f>
        <v>0</v>
      </c>
    </row>
    <row r="2230" spans="1:8" x14ac:dyDescent="0.25">
      <c r="A2230" t="s">
        <v>3691</v>
      </c>
      <c r="B2230">
        <v>13.943698899999999</v>
      </c>
      <c r="C2230">
        <v>102.54452550000001</v>
      </c>
      <c r="D2230" t="b">
        <f>ISNUMBER(SEARCH("PT",A2230))</f>
        <v>0</v>
      </c>
      <c r="E2230" t="b">
        <f>ISNUMBER(SEARCH("PTT", A2230))</f>
        <v>0</v>
      </c>
      <c r="F2230" t="b">
        <f>ISNUMBER(SEARCH("Shell", A2230))</f>
        <v>0</v>
      </c>
      <c r="G2230" t="b">
        <f>ISNUMBER(SEARCH("Esso", A2230))</f>
        <v>0</v>
      </c>
      <c r="H2230" t="b">
        <f>ISNUMBER(SEARCH("Caltex", A2230))</f>
        <v>0</v>
      </c>
    </row>
    <row r="2231" spans="1:8" x14ac:dyDescent="0.25">
      <c r="A2231" t="s">
        <v>3556</v>
      </c>
      <c r="B2231">
        <v>13.088925</v>
      </c>
      <c r="C2231">
        <v>100.88011299999999</v>
      </c>
      <c r="D2231" t="b">
        <f>ISNUMBER(SEARCH("PT",A2231))</f>
        <v>0</v>
      </c>
      <c r="E2231" t="b">
        <f>ISNUMBER(SEARCH("PTT", A2231))</f>
        <v>0</v>
      </c>
      <c r="F2231" t="b">
        <f>ISNUMBER(SEARCH("Shell", A2231))</f>
        <v>0</v>
      </c>
      <c r="G2231" t="b">
        <f>ISNUMBER(SEARCH("Esso", A2231))</f>
        <v>0</v>
      </c>
      <c r="H2231" t="b">
        <f>ISNUMBER(SEARCH("Caltex", A2231))</f>
        <v>0</v>
      </c>
    </row>
    <row r="2232" spans="1:8" x14ac:dyDescent="0.25">
      <c r="A2232" t="s">
        <v>3556</v>
      </c>
      <c r="B2232">
        <v>13.088925</v>
      </c>
      <c r="C2232">
        <v>100.88011299999999</v>
      </c>
      <c r="D2232" t="b">
        <f>ISNUMBER(SEARCH("PT",A2232))</f>
        <v>0</v>
      </c>
      <c r="E2232" t="b">
        <f>ISNUMBER(SEARCH("PTT", A2232))</f>
        <v>0</v>
      </c>
      <c r="F2232" t="b">
        <f>ISNUMBER(SEARCH("Shell", A2232))</f>
        <v>0</v>
      </c>
      <c r="G2232" t="b">
        <f>ISNUMBER(SEARCH("Esso", A2232))</f>
        <v>0</v>
      </c>
      <c r="H2232" t="b">
        <f>ISNUMBER(SEARCH("Caltex", A2232))</f>
        <v>0</v>
      </c>
    </row>
    <row r="2233" spans="1:8" x14ac:dyDescent="0.25">
      <c r="A2233" t="s">
        <v>3322</v>
      </c>
      <c r="B2233">
        <v>7.1525692000000003</v>
      </c>
      <c r="C2233">
        <v>100.2852484</v>
      </c>
      <c r="D2233" t="b">
        <f>ISNUMBER(SEARCH("PT",A2233))</f>
        <v>0</v>
      </c>
      <c r="E2233" t="b">
        <f>ISNUMBER(SEARCH("PTT", A2233))</f>
        <v>0</v>
      </c>
      <c r="F2233" t="b">
        <f>ISNUMBER(SEARCH("Shell", A2233))</f>
        <v>0</v>
      </c>
      <c r="G2233" t="b">
        <f>ISNUMBER(SEARCH("Esso", A2233))</f>
        <v>0</v>
      </c>
      <c r="H2233" t="b">
        <f>ISNUMBER(SEARCH("Caltex", A2233))</f>
        <v>0</v>
      </c>
    </row>
    <row r="2234" spans="1:8" x14ac:dyDescent="0.25">
      <c r="A2234" t="s">
        <v>3620</v>
      </c>
      <c r="B2234">
        <v>12.647122</v>
      </c>
      <c r="C2234">
        <v>101.35492499999999</v>
      </c>
      <c r="D2234" t="b">
        <f>ISNUMBER(SEARCH("PT",A2234))</f>
        <v>0</v>
      </c>
      <c r="E2234" t="b">
        <f>ISNUMBER(SEARCH("PTT", A2234))</f>
        <v>0</v>
      </c>
      <c r="F2234" t="b">
        <f>ISNUMBER(SEARCH("Shell", A2234))</f>
        <v>0</v>
      </c>
      <c r="G2234" t="b">
        <f>ISNUMBER(SEARCH("Esso", A2234))</f>
        <v>0</v>
      </c>
      <c r="H2234" t="b">
        <f>ISNUMBER(SEARCH("Caltex", A2234))</f>
        <v>0</v>
      </c>
    </row>
    <row r="2235" spans="1:8" x14ac:dyDescent="0.25">
      <c r="A2235" t="s">
        <v>3642</v>
      </c>
      <c r="B2235">
        <v>12.4738366</v>
      </c>
      <c r="C2235">
        <v>102.0927966</v>
      </c>
      <c r="D2235" t="b">
        <f>ISNUMBER(SEARCH("PT",A2235))</f>
        <v>0</v>
      </c>
      <c r="E2235" t="b">
        <f>ISNUMBER(SEARCH("PTT", A2235))</f>
        <v>0</v>
      </c>
      <c r="F2235" t="b">
        <f>ISNUMBER(SEARCH("Shell", A2235))</f>
        <v>0</v>
      </c>
      <c r="G2235" t="b">
        <f>ISNUMBER(SEARCH("Esso", A2235))</f>
        <v>0</v>
      </c>
      <c r="H2235" t="b">
        <f>ISNUMBER(SEARCH("Caltex", A2235))</f>
        <v>0</v>
      </c>
    </row>
    <row r="2236" spans="1:8" x14ac:dyDescent="0.25">
      <c r="A2236" t="s">
        <v>3522</v>
      </c>
      <c r="B2236">
        <v>13.3899896</v>
      </c>
      <c r="C2236">
        <v>100.9861899</v>
      </c>
      <c r="D2236" t="b">
        <f>ISNUMBER(SEARCH("PT",A2236))</f>
        <v>0</v>
      </c>
      <c r="E2236" t="b">
        <f>ISNUMBER(SEARCH("PTT", A2236))</f>
        <v>0</v>
      </c>
      <c r="F2236" t="b">
        <f>ISNUMBER(SEARCH("Shell", A2236))</f>
        <v>0</v>
      </c>
      <c r="G2236" t="b">
        <f>ISNUMBER(SEARCH("Esso", A2236))</f>
        <v>0</v>
      </c>
      <c r="H2236" t="b">
        <f>ISNUMBER(SEARCH("Caltex", A2236))</f>
        <v>0</v>
      </c>
    </row>
    <row r="2237" spans="1:8" x14ac:dyDescent="0.25">
      <c r="A2237" t="s">
        <v>3245</v>
      </c>
      <c r="B2237">
        <v>7.4221247000000004</v>
      </c>
      <c r="C2237">
        <v>99.540229299999993</v>
      </c>
      <c r="D2237" t="b">
        <f>ISNUMBER(SEARCH("PT",A2237))</f>
        <v>0</v>
      </c>
      <c r="E2237" t="b">
        <f>ISNUMBER(SEARCH("PTT", A2237))</f>
        <v>0</v>
      </c>
      <c r="F2237" t="b">
        <f>ISNUMBER(SEARCH("Shell", A2237))</f>
        <v>0</v>
      </c>
      <c r="G2237" t="b">
        <f>ISNUMBER(SEARCH("Esso", A2237))</f>
        <v>0</v>
      </c>
      <c r="H2237" t="b">
        <f>ISNUMBER(SEARCH("Caltex", A2237))</f>
        <v>0</v>
      </c>
    </row>
    <row r="2238" spans="1:8" x14ac:dyDescent="0.25">
      <c r="A2238" t="s">
        <v>3245</v>
      </c>
      <c r="B2238">
        <v>7.4221247000000004</v>
      </c>
      <c r="C2238">
        <v>99.540229299999993</v>
      </c>
      <c r="D2238" t="b">
        <f>ISNUMBER(SEARCH("PT",A2238))</f>
        <v>0</v>
      </c>
      <c r="E2238" t="b">
        <f>ISNUMBER(SEARCH("PTT", A2238))</f>
        <v>0</v>
      </c>
      <c r="F2238" t="b">
        <f>ISNUMBER(SEARCH("Shell", A2238))</f>
        <v>0</v>
      </c>
      <c r="G2238" t="b">
        <f>ISNUMBER(SEARCH("Esso", A2238))</f>
        <v>0</v>
      </c>
      <c r="H2238" t="b">
        <f>ISNUMBER(SEARCH("Caltex", A2238))</f>
        <v>0</v>
      </c>
    </row>
    <row r="2239" spans="1:8" x14ac:dyDescent="0.25">
      <c r="A2239" t="s">
        <v>3245</v>
      </c>
      <c r="B2239">
        <v>7.4221247000000004</v>
      </c>
      <c r="C2239">
        <v>99.540229299999993</v>
      </c>
      <c r="D2239" t="b">
        <f>ISNUMBER(SEARCH("PT",A2239))</f>
        <v>0</v>
      </c>
      <c r="E2239" t="b">
        <f>ISNUMBER(SEARCH("PTT", A2239))</f>
        <v>0</v>
      </c>
      <c r="F2239" t="b">
        <f>ISNUMBER(SEARCH("Shell", A2239))</f>
        <v>0</v>
      </c>
      <c r="G2239" t="b">
        <f>ISNUMBER(SEARCH("Esso", A2239))</f>
        <v>0</v>
      </c>
      <c r="H2239" t="b">
        <f>ISNUMBER(SEARCH("Caltex", A2239))</f>
        <v>0</v>
      </c>
    </row>
    <row r="2240" spans="1:8" x14ac:dyDescent="0.25">
      <c r="A2240" t="s">
        <v>4002</v>
      </c>
      <c r="B2240">
        <v>19.733714299999999</v>
      </c>
      <c r="C2240">
        <v>98.901756500000005</v>
      </c>
      <c r="D2240" t="b">
        <f>ISNUMBER(SEARCH("PT",A2240))</f>
        <v>0</v>
      </c>
      <c r="E2240" t="b">
        <f>ISNUMBER(SEARCH("PTT", A2240))</f>
        <v>0</v>
      </c>
      <c r="F2240" t="b">
        <f>ISNUMBER(SEARCH("Shell", A2240))</f>
        <v>0</v>
      </c>
      <c r="G2240" t="b">
        <f>ISNUMBER(SEARCH("Esso", A2240))</f>
        <v>0</v>
      </c>
      <c r="H2240" t="b">
        <f>ISNUMBER(SEARCH("Caltex", A2240))</f>
        <v>0</v>
      </c>
    </row>
    <row r="2241" spans="1:8" x14ac:dyDescent="0.25">
      <c r="A2241" t="s">
        <v>3670</v>
      </c>
      <c r="B2241">
        <v>12.071253499999999</v>
      </c>
      <c r="C2241">
        <v>102.5547287</v>
      </c>
      <c r="D2241" t="b">
        <f>ISNUMBER(SEARCH("PT",A2241))</f>
        <v>0</v>
      </c>
      <c r="E2241" t="b">
        <f>ISNUMBER(SEARCH("PTT", A2241))</f>
        <v>0</v>
      </c>
      <c r="F2241" t="b">
        <f>ISNUMBER(SEARCH("Shell", A2241))</f>
        <v>0</v>
      </c>
      <c r="G2241" t="b">
        <f>ISNUMBER(SEARCH("Esso", A2241))</f>
        <v>0</v>
      </c>
      <c r="H2241" t="b">
        <f>ISNUMBER(SEARCH("Caltex", A2241))</f>
        <v>0</v>
      </c>
    </row>
    <row r="2242" spans="1:8" x14ac:dyDescent="0.25">
      <c r="A2242" t="s">
        <v>3670</v>
      </c>
      <c r="B2242">
        <v>12.071253499999999</v>
      </c>
      <c r="C2242">
        <v>102.5547287</v>
      </c>
      <c r="D2242" t="b">
        <f>ISNUMBER(SEARCH("PT",A2242))</f>
        <v>0</v>
      </c>
      <c r="E2242" t="b">
        <f>ISNUMBER(SEARCH("PTT", A2242))</f>
        <v>0</v>
      </c>
      <c r="F2242" t="b">
        <f>ISNUMBER(SEARCH("Shell", A2242))</f>
        <v>0</v>
      </c>
      <c r="G2242" t="b">
        <f>ISNUMBER(SEARCH("Esso", A2242))</f>
        <v>0</v>
      </c>
      <c r="H2242" t="b">
        <f>ISNUMBER(SEARCH("Caltex", A2242))</f>
        <v>0</v>
      </c>
    </row>
    <row r="2243" spans="1:8" x14ac:dyDescent="0.25">
      <c r="A2243" t="s">
        <v>3546</v>
      </c>
      <c r="B2243">
        <v>13.1699216</v>
      </c>
      <c r="C2243">
        <v>100.942168</v>
      </c>
      <c r="D2243" t="b">
        <f>ISNUMBER(SEARCH("PT",A2243))</f>
        <v>0</v>
      </c>
      <c r="E2243" t="b">
        <f>ISNUMBER(SEARCH("PTT", A2243))</f>
        <v>0</v>
      </c>
      <c r="F2243" t="b">
        <f>ISNUMBER(SEARCH("Shell", A2243))</f>
        <v>0</v>
      </c>
      <c r="G2243" t="b">
        <f>ISNUMBER(SEARCH("Esso", A2243))</f>
        <v>0</v>
      </c>
      <c r="H2243" t="b">
        <f>ISNUMBER(SEARCH("Caltex", A2243))</f>
        <v>0</v>
      </c>
    </row>
    <row r="2244" spans="1:8" x14ac:dyDescent="0.25">
      <c r="A2244" t="s">
        <v>4177</v>
      </c>
      <c r="B2244">
        <v>9.5237259000000005</v>
      </c>
      <c r="C2244">
        <v>100.05829319999999</v>
      </c>
      <c r="D2244" t="b">
        <f>ISNUMBER(SEARCH("PT",A2244))</f>
        <v>0</v>
      </c>
      <c r="E2244" t="b">
        <f>ISNUMBER(SEARCH("PTT", A2244))</f>
        <v>0</v>
      </c>
      <c r="F2244" t="b">
        <f>ISNUMBER(SEARCH("Shell", A2244))</f>
        <v>0</v>
      </c>
      <c r="G2244" t="b">
        <f>ISNUMBER(SEARCH("Esso", A2244))</f>
        <v>0</v>
      </c>
      <c r="H2244" t="b">
        <f>ISNUMBER(SEARCH("Caltex", A2244))</f>
        <v>0</v>
      </c>
    </row>
    <row r="2245" spans="1:8" x14ac:dyDescent="0.25">
      <c r="A2245" t="s">
        <v>3159</v>
      </c>
      <c r="B2245">
        <v>9.9263876</v>
      </c>
      <c r="C2245">
        <v>98.631670799999995</v>
      </c>
      <c r="D2245" t="b">
        <f>ISNUMBER(SEARCH("PT",A2245))</f>
        <v>0</v>
      </c>
      <c r="E2245" t="b">
        <f>ISNUMBER(SEARCH("PTT", A2245))</f>
        <v>0</v>
      </c>
      <c r="F2245" t="b">
        <f>ISNUMBER(SEARCH("Shell", A2245))</f>
        <v>0</v>
      </c>
      <c r="G2245" t="b">
        <f>ISNUMBER(SEARCH("Esso", A2245))</f>
        <v>0</v>
      </c>
      <c r="H2245" t="b">
        <f>ISNUMBER(SEARCH("Caltex", A2245))</f>
        <v>0</v>
      </c>
    </row>
    <row r="2246" spans="1:8" x14ac:dyDescent="0.25">
      <c r="A2246" t="s">
        <v>3578</v>
      </c>
      <c r="B2246">
        <v>12.899286699999999</v>
      </c>
      <c r="C2246">
        <v>100.8720345</v>
      </c>
      <c r="D2246" t="b">
        <f>ISNUMBER(SEARCH("PT",A2246))</f>
        <v>0</v>
      </c>
      <c r="E2246" t="b">
        <f>ISNUMBER(SEARCH("PTT", A2246))</f>
        <v>0</v>
      </c>
      <c r="F2246" t="b">
        <f>ISNUMBER(SEARCH("Shell", A2246))</f>
        <v>0</v>
      </c>
      <c r="G2246" t="b">
        <f>ISNUMBER(SEARCH("Esso", A2246))</f>
        <v>0</v>
      </c>
      <c r="H2246" t="b">
        <f>ISNUMBER(SEARCH("Caltex", A2246))</f>
        <v>0</v>
      </c>
    </row>
    <row r="2247" spans="1:8" x14ac:dyDescent="0.25">
      <c r="A2247" t="s">
        <v>4151</v>
      </c>
      <c r="B2247">
        <v>10.098650599999999</v>
      </c>
      <c r="C2247">
        <v>99.830055599999994</v>
      </c>
      <c r="D2247" t="b">
        <f>ISNUMBER(SEARCH("PT",A2247))</f>
        <v>0</v>
      </c>
      <c r="E2247" t="b">
        <f>ISNUMBER(SEARCH("PTT", A2247))</f>
        <v>0</v>
      </c>
      <c r="F2247" t="b">
        <f>ISNUMBER(SEARCH("Shell", A2247))</f>
        <v>0</v>
      </c>
      <c r="G2247" t="b">
        <f>ISNUMBER(SEARCH("Esso", A2247))</f>
        <v>0</v>
      </c>
      <c r="H2247" t="b">
        <f>ISNUMBER(SEARCH("Caltex", A2247))</f>
        <v>0</v>
      </c>
    </row>
    <row r="2248" spans="1:8" x14ac:dyDescent="0.25">
      <c r="A2248" t="s">
        <v>3605</v>
      </c>
      <c r="B2248">
        <v>12.687807899999999</v>
      </c>
      <c r="C2248">
        <v>101.210313</v>
      </c>
      <c r="D2248" t="b">
        <f>ISNUMBER(SEARCH("PT",A2248))</f>
        <v>0</v>
      </c>
      <c r="E2248" t="b">
        <f>ISNUMBER(SEARCH("PTT", A2248))</f>
        <v>0</v>
      </c>
      <c r="F2248" t="b">
        <f>ISNUMBER(SEARCH("Shell", A2248))</f>
        <v>0</v>
      </c>
      <c r="G2248" t="b">
        <f>ISNUMBER(SEARCH("Esso", A2248))</f>
        <v>0</v>
      </c>
      <c r="H2248" t="b">
        <f>ISNUMBER(SEARCH("Caltex", A2248))</f>
        <v>0</v>
      </c>
    </row>
    <row r="2249" spans="1:8" x14ac:dyDescent="0.25">
      <c r="A2249" t="s">
        <v>3480</v>
      </c>
      <c r="B2249">
        <v>13.5123529</v>
      </c>
      <c r="C2249">
        <v>100.14427480000001</v>
      </c>
      <c r="D2249" t="b">
        <f>ISNUMBER(SEARCH("PT",A2249))</f>
        <v>0</v>
      </c>
      <c r="E2249" t="b">
        <f>ISNUMBER(SEARCH("PTT", A2249))</f>
        <v>0</v>
      </c>
      <c r="F2249" t="b">
        <f>ISNUMBER(SEARCH("Shell", A2249))</f>
        <v>0</v>
      </c>
      <c r="G2249" t="b">
        <f>ISNUMBER(SEARCH("Esso", A2249))</f>
        <v>0</v>
      </c>
      <c r="H2249" t="b">
        <f>ISNUMBER(SEARCH("Caltex", A2249))</f>
        <v>0</v>
      </c>
    </row>
    <row r="2250" spans="1:8" x14ac:dyDescent="0.25">
      <c r="A2250" t="s">
        <v>3480</v>
      </c>
      <c r="B2250">
        <v>13.532073199999999</v>
      </c>
      <c r="C2250">
        <v>100.2090214</v>
      </c>
      <c r="D2250" t="b">
        <f>ISNUMBER(SEARCH("PT",A2250))</f>
        <v>0</v>
      </c>
      <c r="E2250" t="b">
        <f>ISNUMBER(SEARCH("PTT", A2250))</f>
        <v>0</v>
      </c>
      <c r="F2250" t="b">
        <f>ISNUMBER(SEARCH("Shell", A2250))</f>
        <v>0</v>
      </c>
      <c r="G2250" t="b">
        <f>ISNUMBER(SEARCH("Esso", A2250))</f>
        <v>0</v>
      </c>
      <c r="H2250" t="b">
        <f>ISNUMBER(SEARCH("Caltex", A2250))</f>
        <v>0</v>
      </c>
    </row>
    <row r="2251" spans="1:8" x14ac:dyDescent="0.25">
      <c r="A2251" t="s">
        <v>3480</v>
      </c>
      <c r="B2251">
        <v>13.590853299999999</v>
      </c>
      <c r="C2251">
        <v>100.82628269999999</v>
      </c>
      <c r="D2251" t="b">
        <f>ISNUMBER(SEARCH("PT",A2251))</f>
        <v>0</v>
      </c>
      <c r="E2251" t="b">
        <f>ISNUMBER(SEARCH("PTT", A2251))</f>
        <v>0</v>
      </c>
      <c r="F2251" t="b">
        <f>ISNUMBER(SEARCH("Shell", A2251))</f>
        <v>0</v>
      </c>
      <c r="G2251" t="b">
        <f>ISNUMBER(SEARCH("Esso", A2251))</f>
        <v>0</v>
      </c>
      <c r="H2251" t="b">
        <f>ISNUMBER(SEARCH("Caltex", A2251))</f>
        <v>0</v>
      </c>
    </row>
    <row r="2252" spans="1:8" x14ac:dyDescent="0.25">
      <c r="A2252" t="s">
        <v>3480</v>
      </c>
      <c r="B2252">
        <v>13.568084000000001</v>
      </c>
      <c r="C2252">
        <v>100.93325</v>
      </c>
      <c r="D2252" t="b">
        <f>ISNUMBER(SEARCH("PT",A2252))</f>
        <v>0</v>
      </c>
      <c r="E2252" t="b">
        <f>ISNUMBER(SEARCH("PTT", A2252))</f>
        <v>0</v>
      </c>
      <c r="F2252" t="b">
        <f>ISNUMBER(SEARCH("Shell", A2252))</f>
        <v>0</v>
      </c>
      <c r="G2252" t="b">
        <f>ISNUMBER(SEARCH("Esso", A2252))</f>
        <v>0</v>
      </c>
      <c r="H2252" t="b">
        <f>ISNUMBER(SEARCH("Caltex", A2252))</f>
        <v>0</v>
      </c>
    </row>
    <row r="2253" spans="1:8" x14ac:dyDescent="0.25">
      <c r="A2253" t="s">
        <v>3480</v>
      </c>
      <c r="B2253">
        <v>13.402680699999999</v>
      </c>
      <c r="C2253">
        <v>101.0042567</v>
      </c>
      <c r="D2253" t="b">
        <f>ISNUMBER(SEARCH("PT",A2253))</f>
        <v>0</v>
      </c>
      <c r="E2253" t="b">
        <f>ISNUMBER(SEARCH("PTT", A2253))</f>
        <v>0</v>
      </c>
      <c r="F2253" t="b">
        <f>ISNUMBER(SEARCH("Shell", A2253))</f>
        <v>0</v>
      </c>
      <c r="G2253" t="b">
        <f>ISNUMBER(SEARCH("Esso", A2253))</f>
        <v>0</v>
      </c>
      <c r="H2253" t="b">
        <f>ISNUMBER(SEARCH("Caltex", A2253))</f>
        <v>0</v>
      </c>
    </row>
    <row r="2254" spans="1:8" x14ac:dyDescent="0.25">
      <c r="A2254" t="s">
        <v>3480</v>
      </c>
      <c r="B2254">
        <v>13.2281292</v>
      </c>
      <c r="C2254">
        <v>100.9378301</v>
      </c>
      <c r="D2254" t="b">
        <f>ISNUMBER(SEARCH("PT",A2254))</f>
        <v>0</v>
      </c>
      <c r="E2254" t="b">
        <f>ISNUMBER(SEARCH("PTT", A2254))</f>
        <v>0</v>
      </c>
      <c r="F2254" t="b">
        <f>ISNUMBER(SEARCH("Shell", A2254))</f>
        <v>0</v>
      </c>
      <c r="G2254" t="b">
        <f>ISNUMBER(SEARCH("Esso", A2254))</f>
        <v>0</v>
      </c>
      <c r="H2254" t="b">
        <f>ISNUMBER(SEARCH("Caltex", A2254))</f>
        <v>0</v>
      </c>
    </row>
    <row r="2255" spans="1:8" x14ac:dyDescent="0.25">
      <c r="A2255" t="s">
        <v>3480</v>
      </c>
      <c r="B2255">
        <v>13.126899999999999</v>
      </c>
      <c r="C2255">
        <v>100.917117</v>
      </c>
      <c r="D2255" t="b">
        <f>ISNUMBER(SEARCH("PT",A2255))</f>
        <v>0</v>
      </c>
      <c r="E2255" t="b">
        <f>ISNUMBER(SEARCH("PTT", A2255))</f>
        <v>0</v>
      </c>
      <c r="F2255" t="b">
        <f>ISNUMBER(SEARCH("Shell", A2255))</f>
        <v>0</v>
      </c>
      <c r="G2255" t="b">
        <f>ISNUMBER(SEARCH("Esso", A2255))</f>
        <v>0</v>
      </c>
      <c r="H2255" t="b">
        <f>ISNUMBER(SEARCH("Caltex", A2255))</f>
        <v>0</v>
      </c>
    </row>
    <row r="2256" spans="1:8" x14ac:dyDescent="0.25">
      <c r="A2256" t="s">
        <v>3480</v>
      </c>
      <c r="B2256">
        <v>13.038918000000001</v>
      </c>
      <c r="C2256">
        <v>100.92663</v>
      </c>
      <c r="D2256" t="b">
        <f>ISNUMBER(SEARCH("PT",A2256))</f>
        <v>0</v>
      </c>
      <c r="E2256" t="b">
        <f>ISNUMBER(SEARCH("PTT", A2256))</f>
        <v>0</v>
      </c>
      <c r="F2256" t="b">
        <f>ISNUMBER(SEARCH("Shell", A2256))</f>
        <v>0</v>
      </c>
      <c r="G2256" t="b">
        <f>ISNUMBER(SEARCH("Esso", A2256))</f>
        <v>0</v>
      </c>
      <c r="H2256" t="b">
        <f>ISNUMBER(SEARCH("Caltex", A2256))</f>
        <v>0</v>
      </c>
    </row>
    <row r="2257" spans="1:8" x14ac:dyDescent="0.25">
      <c r="A2257" t="s">
        <v>3480</v>
      </c>
      <c r="B2257">
        <v>13.0758346</v>
      </c>
      <c r="C2257">
        <v>100.9212665</v>
      </c>
      <c r="D2257" t="b">
        <f>ISNUMBER(SEARCH("PT",A2257))</f>
        <v>0</v>
      </c>
      <c r="E2257" t="b">
        <f>ISNUMBER(SEARCH("PTT", A2257))</f>
        <v>0</v>
      </c>
      <c r="F2257" t="b">
        <f>ISNUMBER(SEARCH("Shell", A2257))</f>
        <v>0</v>
      </c>
      <c r="G2257" t="b">
        <f>ISNUMBER(SEARCH("Esso", A2257))</f>
        <v>0</v>
      </c>
      <c r="H2257" t="b">
        <f>ISNUMBER(SEARCH("Caltex", A2257))</f>
        <v>0</v>
      </c>
    </row>
    <row r="2258" spans="1:8" x14ac:dyDescent="0.25">
      <c r="A2258" t="s">
        <v>3480</v>
      </c>
      <c r="B2258">
        <v>13.126899999999999</v>
      </c>
      <c r="C2258">
        <v>100.917117</v>
      </c>
      <c r="D2258" t="b">
        <f>ISNUMBER(SEARCH("PT",A2258))</f>
        <v>0</v>
      </c>
      <c r="E2258" t="b">
        <f>ISNUMBER(SEARCH("PTT", A2258))</f>
        <v>0</v>
      </c>
      <c r="F2258" t="b">
        <f>ISNUMBER(SEARCH("Shell", A2258))</f>
        <v>0</v>
      </c>
      <c r="G2258" t="b">
        <f>ISNUMBER(SEARCH("Esso", A2258))</f>
        <v>0</v>
      </c>
      <c r="H2258" t="b">
        <f>ISNUMBER(SEARCH("Caltex", A2258))</f>
        <v>0</v>
      </c>
    </row>
    <row r="2259" spans="1:8" x14ac:dyDescent="0.25">
      <c r="A2259" t="s">
        <v>3480</v>
      </c>
      <c r="B2259">
        <v>13.2281292</v>
      </c>
      <c r="C2259">
        <v>100.9378301</v>
      </c>
      <c r="D2259" t="b">
        <f>ISNUMBER(SEARCH("PT",A2259))</f>
        <v>0</v>
      </c>
      <c r="E2259" t="b">
        <f>ISNUMBER(SEARCH("PTT", A2259))</f>
        <v>0</v>
      </c>
      <c r="F2259" t="b">
        <f>ISNUMBER(SEARCH("Shell", A2259))</f>
        <v>0</v>
      </c>
      <c r="G2259" t="b">
        <f>ISNUMBER(SEARCH("Esso", A2259))</f>
        <v>0</v>
      </c>
      <c r="H2259" t="b">
        <f>ISNUMBER(SEARCH("Caltex", A2259))</f>
        <v>0</v>
      </c>
    </row>
    <row r="2260" spans="1:8" x14ac:dyDescent="0.25">
      <c r="A2260" t="s">
        <v>4239</v>
      </c>
      <c r="B2260">
        <v>7.9321383000000001</v>
      </c>
      <c r="C2260">
        <v>98.376108299999999</v>
      </c>
      <c r="D2260" t="b">
        <f>ISNUMBER(SEARCH("PT",A2260))</f>
        <v>0</v>
      </c>
      <c r="E2260" t="b">
        <f>ISNUMBER(SEARCH("PTT", A2260))</f>
        <v>0</v>
      </c>
      <c r="F2260" t="b">
        <f>ISNUMBER(SEARCH("Shell", A2260))</f>
        <v>0</v>
      </c>
      <c r="G2260" t="b">
        <f>ISNUMBER(SEARCH("Esso", A2260))</f>
        <v>0</v>
      </c>
      <c r="H2260" t="b">
        <f>ISNUMBER(SEARCH("Caltex", A2260))</f>
        <v>0</v>
      </c>
    </row>
    <row r="2261" spans="1:8" x14ac:dyDescent="0.25">
      <c r="A2261" t="s">
        <v>3390</v>
      </c>
      <c r="B2261">
        <v>9.3127472000000004</v>
      </c>
      <c r="C2261">
        <v>99.696543500000004</v>
      </c>
      <c r="D2261" t="b">
        <f>ISNUMBER(SEARCH("PT",A2261))</f>
        <v>0</v>
      </c>
      <c r="E2261" t="b">
        <f>ISNUMBER(SEARCH("PTT", A2261))</f>
        <v>0</v>
      </c>
      <c r="F2261" t="b">
        <f>ISNUMBER(SEARCH("Shell", A2261))</f>
        <v>0</v>
      </c>
      <c r="G2261" t="b">
        <f>ISNUMBER(SEARCH("Esso", A2261))</f>
        <v>0</v>
      </c>
      <c r="H2261" t="b">
        <f>ISNUMBER(SEARCH("Caltex", A2261))</f>
        <v>0</v>
      </c>
    </row>
    <row r="2262" spans="1:8" x14ac:dyDescent="0.25">
      <c r="A2262" t="s">
        <v>3390</v>
      </c>
      <c r="B2262">
        <v>9.3127472000000004</v>
      </c>
      <c r="C2262">
        <v>99.696543500000004</v>
      </c>
      <c r="D2262" t="b">
        <f>ISNUMBER(SEARCH("PT",A2262))</f>
        <v>0</v>
      </c>
      <c r="E2262" t="b">
        <f>ISNUMBER(SEARCH("PTT", A2262))</f>
        <v>0</v>
      </c>
      <c r="F2262" t="b">
        <f>ISNUMBER(SEARCH("Shell", A2262))</f>
        <v>0</v>
      </c>
      <c r="G2262" t="b">
        <f>ISNUMBER(SEARCH("Esso", A2262))</f>
        <v>0</v>
      </c>
      <c r="H2262" t="b">
        <f>ISNUMBER(SEARCH("Caltex", A2262))</f>
        <v>0</v>
      </c>
    </row>
    <row r="2263" spans="1:8" x14ac:dyDescent="0.25">
      <c r="A2263" t="s">
        <v>4097</v>
      </c>
      <c r="B2263">
        <v>13.974288400000001</v>
      </c>
      <c r="C2263">
        <v>99.311658399999999</v>
      </c>
      <c r="D2263" t="b">
        <f>ISNUMBER(SEARCH("PT",A2263))</f>
        <v>0</v>
      </c>
      <c r="E2263" t="b">
        <f>ISNUMBER(SEARCH("PTT", A2263))</f>
        <v>0</v>
      </c>
      <c r="F2263" t="b">
        <f>ISNUMBER(SEARCH("Shell", A2263))</f>
        <v>0</v>
      </c>
      <c r="G2263" t="b">
        <f>ISNUMBER(SEARCH("Esso", A2263))</f>
        <v>0</v>
      </c>
      <c r="H2263" t="b">
        <f>ISNUMBER(SEARCH("Caltex", A2263))</f>
        <v>0</v>
      </c>
    </row>
    <row r="2264" spans="1:8" x14ac:dyDescent="0.25">
      <c r="A2264" t="s">
        <v>3216</v>
      </c>
      <c r="B2264">
        <v>8.0353478000000003</v>
      </c>
      <c r="C2264">
        <v>98.831966699999995</v>
      </c>
      <c r="D2264" t="b">
        <f>ISNUMBER(SEARCH("PT",A2264))</f>
        <v>0</v>
      </c>
      <c r="E2264" t="b">
        <f>ISNUMBER(SEARCH("PTT", A2264))</f>
        <v>0</v>
      </c>
      <c r="F2264" t="b">
        <f>ISNUMBER(SEARCH("Shell", A2264))</f>
        <v>0</v>
      </c>
      <c r="G2264" t="b">
        <f>ISNUMBER(SEARCH("Esso", A2264))</f>
        <v>0</v>
      </c>
      <c r="H2264" t="b">
        <f>ISNUMBER(SEARCH("Caltex", A2264))</f>
        <v>0</v>
      </c>
    </row>
    <row r="2265" spans="1:8" x14ac:dyDescent="0.25">
      <c r="A2265" t="s">
        <v>3216</v>
      </c>
      <c r="B2265">
        <v>8.0353478000000003</v>
      </c>
      <c r="C2265">
        <v>98.831966699999995</v>
      </c>
      <c r="D2265" t="b">
        <f>ISNUMBER(SEARCH("PT",A2265))</f>
        <v>0</v>
      </c>
      <c r="E2265" t="b">
        <f>ISNUMBER(SEARCH("PTT", A2265))</f>
        <v>0</v>
      </c>
      <c r="F2265" t="b">
        <f>ISNUMBER(SEARCH("Shell", A2265))</f>
        <v>0</v>
      </c>
      <c r="G2265" t="b">
        <f>ISNUMBER(SEARCH("Esso", A2265))</f>
        <v>0</v>
      </c>
      <c r="H2265" t="b">
        <f>ISNUMBER(SEARCH("Caltex", A2265))</f>
        <v>0</v>
      </c>
    </row>
    <row r="2266" spans="1:8" x14ac:dyDescent="0.25">
      <c r="A2266" t="s">
        <v>3400</v>
      </c>
      <c r="B2266">
        <v>9.1549130000000005</v>
      </c>
      <c r="C2266">
        <v>99.353249000000005</v>
      </c>
      <c r="D2266" t="b">
        <f>ISNUMBER(SEARCH("PT",A2266))</f>
        <v>0</v>
      </c>
      <c r="E2266" t="b">
        <f>ISNUMBER(SEARCH("PTT", A2266))</f>
        <v>0</v>
      </c>
      <c r="F2266" t="b">
        <f>ISNUMBER(SEARCH("Shell", A2266))</f>
        <v>0</v>
      </c>
      <c r="G2266" t="b">
        <f>ISNUMBER(SEARCH("Esso", A2266))</f>
        <v>0</v>
      </c>
      <c r="H2266" t="b">
        <f>ISNUMBER(SEARCH("Caltex", A2266))</f>
        <v>0</v>
      </c>
    </row>
    <row r="2267" spans="1:8" x14ac:dyDescent="0.25">
      <c r="A2267" t="s">
        <v>3383</v>
      </c>
      <c r="B2267">
        <v>9.0633906999999994</v>
      </c>
      <c r="C2267">
        <v>99.835793899999999</v>
      </c>
      <c r="D2267" t="b">
        <f>ISNUMBER(SEARCH("PT",A2267))</f>
        <v>0</v>
      </c>
      <c r="E2267" t="b">
        <f>ISNUMBER(SEARCH("PTT", A2267))</f>
        <v>0</v>
      </c>
      <c r="F2267" t="b">
        <f>ISNUMBER(SEARCH("Shell", A2267))</f>
        <v>0</v>
      </c>
      <c r="G2267" t="b">
        <f>ISNUMBER(SEARCH("Esso", A2267))</f>
        <v>0</v>
      </c>
      <c r="H2267" t="b">
        <f>ISNUMBER(SEARCH("Caltex", A2267))</f>
        <v>0</v>
      </c>
    </row>
    <row r="2268" spans="1:8" x14ac:dyDescent="0.25">
      <c r="A2268" t="s">
        <v>3550</v>
      </c>
      <c r="B2268">
        <v>13.105161900000001</v>
      </c>
      <c r="C2268">
        <v>100.9047566</v>
      </c>
      <c r="D2268" t="b">
        <f>ISNUMBER(SEARCH("PT",A2268))</f>
        <v>0</v>
      </c>
      <c r="E2268" t="b">
        <f>ISNUMBER(SEARCH("PTT", A2268))</f>
        <v>0</v>
      </c>
      <c r="F2268" t="b">
        <f>ISNUMBER(SEARCH("Shell", A2268))</f>
        <v>0</v>
      </c>
      <c r="G2268" t="b">
        <f>ISNUMBER(SEARCH("Esso", A2268))</f>
        <v>0</v>
      </c>
      <c r="H2268" t="b">
        <f>ISNUMBER(SEARCH("Caltex", A2268))</f>
        <v>0</v>
      </c>
    </row>
    <row r="2269" spans="1:8" x14ac:dyDescent="0.25">
      <c r="A2269" t="s">
        <v>3613</v>
      </c>
      <c r="B2269">
        <v>12.664154399999999</v>
      </c>
      <c r="C2269">
        <v>101.30126370000001</v>
      </c>
      <c r="D2269" t="b">
        <f>ISNUMBER(SEARCH("PT",A2269))</f>
        <v>0</v>
      </c>
      <c r="E2269" t="b">
        <f>ISNUMBER(SEARCH("PTT", A2269))</f>
        <v>0</v>
      </c>
      <c r="F2269" t="b">
        <f>ISNUMBER(SEARCH("Shell", A2269))</f>
        <v>0</v>
      </c>
      <c r="G2269" t="b">
        <f>ISNUMBER(SEARCH("Esso", A2269))</f>
        <v>0</v>
      </c>
      <c r="H2269" t="b">
        <f>ISNUMBER(SEARCH("Caltex", A2269))</f>
        <v>0</v>
      </c>
    </row>
    <row r="2270" spans="1:8" x14ac:dyDescent="0.25">
      <c r="A2270" t="s">
        <v>3419</v>
      </c>
      <c r="B2270">
        <v>10.4251673</v>
      </c>
      <c r="C2270">
        <v>99.266416800000002</v>
      </c>
      <c r="D2270" t="b">
        <f>ISNUMBER(SEARCH("PT",A2270))</f>
        <v>0</v>
      </c>
      <c r="E2270" t="b">
        <f>ISNUMBER(SEARCH("PTT", A2270))</f>
        <v>0</v>
      </c>
      <c r="F2270" t="b">
        <f>ISNUMBER(SEARCH("Shell", A2270))</f>
        <v>0</v>
      </c>
      <c r="G2270" t="b">
        <f>ISNUMBER(SEARCH("Esso", A2270))</f>
        <v>0</v>
      </c>
      <c r="H2270" t="b">
        <f>ISNUMBER(SEARCH("Caltex", A2270))</f>
        <v>0</v>
      </c>
    </row>
    <row r="2271" spans="1:8" x14ac:dyDescent="0.25">
      <c r="A2271" t="s">
        <v>3616</v>
      </c>
      <c r="B2271">
        <v>12.664035</v>
      </c>
      <c r="C2271">
        <v>101.30109</v>
      </c>
      <c r="D2271" t="b">
        <f>ISNUMBER(SEARCH("PT",A2271))</f>
        <v>0</v>
      </c>
      <c r="E2271" t="b">
        <f>ISNUMBER(SEARCH("PTT", A2271))</f>
        <v>0</v>
      </c>
      <c r="F2271" t="b">
        <f>ISNUMBER(SEARCH("Shell", A2271))</f>
        <v>0</v>
      </c>
      <c r="G2271" t="b">
        <f>ISNUMBER(SEARCH("Esso", A2271))</f>
        <v>0</v>
      </c>
      <c r="H2271" t="b">
        <f>ISNUMBER(SEARCH("Caltex", A2271))</f>
        <v>0</v>
      </c>
    </row>
    <row r="2272" spans="1:8" x14ac:dyDescent="0.25">
      <c r="A2272" t="s">
        <v>3601</v>
      </c>
      <c r="B2272">
        <v>12.706538200000001</v>
      </c>
      <c r="C2272">
        <v>101.1297824</v>
      </c>
      <c r="D2272" t="b">
        <f>ISNUMBER(SEARCH("PT",A2272))</f>
        <v>0</v>
      </c>
      <c r="E2272" t="b">
        <f>ISNUMBER(SEARCH("PTT", A2272))</f>
        <v>0</v>
      </c>
      <c r="F2272" t="b">
        <f>ISNUMBER(SEARCH("Shell", A2272))</f>
        <v>0</v>
      </c>
      <c r="G2272" t="b">
        <f>ISNUMBER(SEARCH("Esso", A2272))</f>
        <v>0</v>
      </c>
      <c r="H2272" t="b">
        <f>ISNUMBER(SEARCH("Caltex", A2272))</f>
        <v>0</v>
      </c>
    </row>
    <row r="2273" spans="1:8" x14ac:dyDescent="0.25">
      <c r="A2273" t="s">
        <v>3577</v>
      </c>
      <c r="B2273">
        <v>12.907526000000001</v>
      </c>
      <c r="C2273">
        <v>100.882171</v>
      </c>
      <c r="D2273" t="b">
        <f>ISNUMBER(SEARCH("PT",A2273))</f>
        <v>0</v>
      </c>
      <c r="E2273" t="b">
        <f>ISNUMBER(SEARCH("PTT", A2273))</f>
        <v>0</v>
      </c>
      <c r="F2273" t="b">
        <f>ISNUMBER(SEARCH("Shell", A2273))</f>
        <v>0</v>
      </c>
      <c r="G2273" t="b">
        <f>ISNUMBER(SEARCH("Esso", A2273))</f>
        <v>0</v>
      </c>
      <c r="H2273" t="b">
        <f>ISNUMBER(SEARCH("Caltex", A2273))</f>
        <v>0</v>
      </c>
    </row>
    <row r="2274" spans="1:8" x14ac:dyDescent="0.25">
      <c r="A2274" t="s">
        <v>3345</v>
      </c>
      <c r="B2274">
        <v>7.9853480000000001</v>
      </c>
      <c r="C2274">
        <v>100.32470499999999</v>
      </c>
      <c r="D2274" t="b">
        <f>ISNUMBER(SEARCH("PT",A2274))</f>
        <v>0</v>
      </c>
      <c r="E2274" t="b">
        <f>ISNUMBER(SEARCH("PTT", A2274))</f>
        <v>0</v>
      </c>
      <c r="F2274" t="b">
        <f>ISNUMBER(SEARCH("Shell", A2274))</f>
        <v>0</v>
      </c>
      <c r="G2274" t="b">
        <f>ISNUMBER(SEARCH("Esso", A2274))</f>
        <v>0</v>
      </c>
      <c r="H2274" t="b">
        <f>ISNUMBER(SEARCH("Caltex", A2274))</f>
        <v>0</v>
      </c>
    </row>
    <row r="2275" spans="1:8" x14ac:dyDescent="0.25">
      <c r="A2275" t="s">
        <v>3426</v>
      </c>
      <c r="B2275">
        <v>11.115496</v>
      </c>
      <c r="C2275">
        <v>99.445094800000007</v>
      </c>
      <c r="D2275" t="b">
        <f>ISNUMBER(SEARCH("PT",A2275))</f>
        <v>0</v>
      </c>
      <c r="E2275" t="b">
        <f>ISNUMBER(SEARCH("PTT", A2275))</f>
        <v>0</v>
      </c>
      <c r="F2275" t="b">
        <f>ISNUMBER(SEARCH("Shell", A2275))</f>
        <v>0</v>
      </c>
      <c r="G2275" t="b">
        <f>ISNUMBER(SEARCH("Esso", A2275))</f>
        <v>0</v>
      </c>
      <c r="H2275" t="b">
        <f>ISNUMBER(SEARCH("Caltex", A2275))</f>
        <v>0</v>
      </c>
    </row>
    <row r="2276" spans="1:8" x14ac:dyDescent="0.25">
      <c r="A2276" t="s">
        <v>4178</v>
      </c>
      <c r="B2276">
        <v>9.5201043999999992</v>
      </c>
      <c r="C2276">
        <v>100.05474940000001</v>
      </c>
      <c r="D2276" t="b">
        <f>ISNUMBER(SEARCH("PT",A2276))</f>
        <v>0</v>
      </c>
      <c r="E2276" t="b">
        <f>ISNUMBER(SEARCH("PTT", A2276))</f>
        <v>0</v>
      </c>
      <c r="F2276" t="b">
        <f>ISNUMBER(SEARCH("Shell", A2276))</f>
        <v>0</v>
      </c>
      <c r="G2276" t="b">
        <f>ISNUMBER(SEARCH("Esso", A2276))</f>
        <v>0</v>
      </c>
      <c r="H2276" t="b">
        <f>ISNUMBER(SEARCH("Caltex", A2276))</f>
        <v>0</v>
      </c>
    </row>
    <row r="2277" spans="1:8" x14ac:dyDescent="0.25">
      <c r="A2277" t="s">
        <v>3136</v>
      </c>
      <c r="B2277">
        <v>10.576416</v>
      </c>
      <c r="C2277">
        <v>98.825355999999999</v>
      </c>
      <c r="D2277" t="b">
        <f>ISNUMBER(SEARCH("PT",A2277))</f>
        <v>0</v>
      </c>
      <c r="E2277" t="b">
        <f>ISNUMBER(SEARCH("PTT", A2277))</f>
        <v>0</v>
      </c>
      <c r="F2277" t="b">
        <f>ISNUMBER(SEARCH("Shell", A2277))</f>
        <v>0</v>
      </c>
      <c r="G2277" t="b">
        <f>ISNUMBER(SEARCH("Esso", A2277))</f>
        <v>0</v>
      </c>
      <c r="H2277" t="b">
        <f>ISNUMBER(SEARCH("Caltex", A2277))</f>
        <v>0</v>
      </c>
    </row>
    <row r="2278" spans="1:8" x14ac:dyDescent="0.25">
      <c r="A2278" t="s">
        <v>3783</v>
      </c>
      <c r="B2278">
        <v>18.031609499999998</v>
      </c>
      <c r="C2278">
        <v>104.1404457</v>
      </c>
      <c r="D2278" t="b">
        <f>ISNUMBER(SEARCH("PT",A2278))</f>
        <v>0</v>
      </c>
      <c r="E2278" t="b">
        <f>ISNUMBER(SEARCH("PTT", A2278))</f>
        <v>0</v>
      </c>
      <c r="F2278" t="b">
        <f>ISNUMBER(SEARCH("Shell", A2278))</f>
        <v>0</v>
      </c>
      <c r="G2278" t="b">
        <f>ISNUMBER(SEARCH("Esso", A2278))</f>
        <v>0</v>
      </c>
      <c r="H2278" t="b">
        <f>ISNUMBER(SEARCH("Caltex", A2278))</f>
        <v>0</v>
      </c>
    </row>
    <row r="2279" spans="1:8" x14ac:dyDescent="0.25">
      <c r="A2279" t="s">
        <v>4235</v>
      </c>
      <c r="B2279">
        <v>7.9584489999999999</v>
      </c>
      <c r="C2279">
        <v>98.384736000000004</v>
      </c>
      <c r="D2279" t="b">
        <f>ISNUMBER(SEARCH("PT",A2279))</f>
        <v>0</v>
      </c>
      <c r="E2279" t="b">
        <f>ISNUMBER(SEARCH("PTT", A2279))</f>
        <v>0</v>
      </c>
      <c r="F2279" t="b">
        <f>ISNUMBER(SEARCH("Shell", A2279))</f>
        <v>0</v>
      </c>
      <c r="G2279" t="b">
        <f>ISNUMBER(SEARCH("Esso", A2279))</f>
        <v>0</v>
      </c>
      <c r="H2279" t="b">
        <f>ISNUMBER(SEARCH("Caltex", A2279))</f>
        <v>0</v>
      </c>
    </row>
    <row r="2280" spans="1:8" x14ac:dyDescent="0.25">
      <c r="A2280" t="s">
        <v>3169</v>
      </c>
      <c r="B2280">
        <v>9.4453527000000008</v>
      </c>
      <c r="C2280">
        <v>98.482570600000003</v>
      </c>
      <c r="D2280" t="b">
        <f>ISNUMBER(SEARCH("PT",A2280))</f>
        <v>0</v>
      </c>
      <c r="E2280" t="b">
        <f>ISNUMBER(SEARCH("PTT", A2280))</f>
        <v>0</v>
      </c>
      <c r="F2280" t="b">
        <f>ISNUMBER(SEARCH("Shell", A2280))</f>
        <v>0</v>
      </c>
      <c r="G2280" t="b">
        <f>ISNUMBER(SEARCH("Esso", A2280))</f>
        <v>0</v>
      </c>
      <c r="H2280" t="b">
        <f>ISNUMBER(SEARCH("Caltex", A2280))</f>
        <v>0</v>
      </c>
    </row>
    <row r="2281" spans="1:8" x14ac:dyDescent="0.25">
      <c r="A2281" t="s">
        <v>4293</v>
      </c>
      <c r="B2281">
        <v>7.9876243999999996</v>
      </c>
      <c r="C2281">
        <v>98.5867492</v>
      </c>
      <c r="D2281" t="b">
        <f>ISNUMBER(SEARCH("PT",A2281))</f>
        <v>0</v>
      </c>
      <c r="E2281" t="b">
        <f>ISNUMBER(SEARCH("PTT", A2281))</f>
        <v>0</v>
      </c>
      <c r="F2281" t="b">
        <f>ISNUMBER(SEARCH("Shell", A2281))</f>
        <v>0</v>
      </c>
      <c r="G2281" t="b">
        <f>ISNUMBER(SEARCH("Esso", A2281))</f>
        <v>0</v>
      </c>
      <c r="H2281" t="b">
        <f>ISNUMBER(SEARCH("Caltex", A2281))</f>
        <v>0</v>
      </c>
    </row>
    <row r="2282" spans="1:8" x14ac:dyDescent="0.25">
      <c r="A2282" t="s">
        <v>3170</v>
      </c>
      <c r="B2282">
        <v>9.4450610000000008</v>
      </c>
      <c r="C2282">
        <v>98.482815000000002</v>
      </c>
      <c r="D2282" t="b">
        <f>ISNUMBER(SEARCH("PT",A2282))</f>
        <v>0</v>
      </c>
      <c r="E2282" t="b">
        <f>ISNUMBER(SEARCH("PTT", A2282))</f>
        <v>0</v>
      </c>
      <c r="F2282" t="b">
        <f>ISNUMBER(SEARCH("Shell", A2282))</f>
        <v>0</v>
      </c>
      <c r="G2282" t="b">
        <f>ISNUMBER(SEARCH("Esso", A2282))</f>
        <v>0</v>
      </c>
      <c r="H2282" t="b">
        <f>ISNUMBER(SEARCH("Caltex", A2282))</f>
        <v>0</v>
      </c>
    </row>
    <row r="2283" spans="1:8" x14ac:dyDescent="0.25">
      <c r="A2283" t="s">
        <v>3212</v>
      </c>
      <c r="B2283">
        <v>8.2906139999999997</v>
      </c>
      <c r="C2283">
        <v>98.737171000000004</v>
      </c>
      <c r="D2283" t="b">
        <f>ISNUMBER(SEARCH("PT",A2283))</f>
        <v>0</v>
      </c>
      <c r="E2283" t="b">
        <f>ISNUMBER(SEARCH("PTT", A2283))</f>
        <v>0</v>
      </c>
      <c r="F2283" t="b">
        <f>ISNUMBER(SEARCH("Shell", A2283))</f>
        <v>0</v>
      </c>
      <c r="G2283" t="b">
        <f>ISNUMBER(SEARCH("Esso", A2283))</f>
        <v>0</v>
      </c>
      <c r="H2283" t="b">
        <f>ISNUMBER(SEARCH("Caltex", A2283))</f>
        <v>0</v>
      </c>
    </row>
    <row r="2284" spans="1:8" x14ac:dyDescent="0.25">
      <c r="A2284" t="s">
        <v>3450</v>
      </c>
      <c r="B2284">
        <v>12.795051900000001</v>
      </c>
      <c r="C2284">
        <v>99.980908799999995</v>
      </c>
      <c r="D2284" t="b">
        <f>ISNUMBER(SEARCH("PT",A2284))</f>
        <v>0</v>
      </c>
      <c r="E2284" t="b">
        <f>ISNUMBER(SEARCH("PTT", A2284))</f>
        <v>0</v>
      </c>
      <c r="F2284" t="b">
        <f>ISNUMBER(SEARCH("Shell", A2284))</f>
        <v>0</v>
      </c>
      <c r="G2284" t="b">
        <f>ISNUMBER(SEARCH("Esso", A2284))</f>
        <v>0</v>
      </c>
      <c r="H2284" t="b">
        <f>ISNUMBER(SEARCH("Caltex", A2284))</f>
        <v>0</v>
      </c>
    </row>
    <row r="2285" spans="1:8" x14ac:dyDescent="0.25">
      <c r="A2285" t="s">
        <v>3442</v>
      </c>
      <c r="B2285">
        <v>12.518799</v>
      </c>
      <c r="C2285">
        <v>99.975985600000001</v>
      </c>
      <c r="D2285" t="b">
        <f>ISNUMBER(SEARCH("PT",A2285))</f>
        <v>0</v>
      </c>
      <c r="E2285" t="b">
        <f>ISNUMBER(SEARCH("PTT", A2285))</f>
        <v>0</v>
      </c>
      <c r="F2285" t="b">
        <f>ISNUMBER(SEARCH("Shell", A2285))</f>
        <v>0</v>
      </c>
      <c r="G2285" t="b">
        <f>ISNUMBER(SEARCH("Esso", A2285))</f>
        <v>0</v>
      </c>
      <c r="H2285" t="b">
        <f>ISNUMBER(SEARCH("Caltex", A2285))</f>
        <v>0</v>
      </c>
    </row>
    <row r="2286" spans="1:8" x14ac:dyDescent="0.25">
      <c r="A2286" t="s">
        <v>4148</v>
      </c>
      <c r="B2286">
        <v>9.5515921000000006</v>
      </c>
      <c r="C2286">
        <v>100.0091625</v>
      </c>
      <c r="D2286" t="b">
        <f>ISNUMBER(SEARCH("PT",A2286))</f>
        <v>0</v>
      </c>
      <c r="E2286" t="b">
        <f>ISNUMBER(SEARCH("PTT", A2286))</f>
        <v>0</v>
      </c>
      <c r="F2286" t="b">
        <f>ISNUMBER(SEARCH("Shell", A2286))</f>
        <v>0</v>
      </c>
      <c r="G2286" t="b">
        <f>ISNUMBER(SEARCH("Esso", A2286))</f>
        <v>0</v>
      </c>
      <c r="H2286" t="b">
        <f>ISNUMBER(SEARCH("Caltex", A2286))</f>
        <v>0</v>
      </c>
    </row>
    <row r="2287" spans="1:8" x14ac:dyDescent="0.25">
      <c r="A2287" t="s">
        <v>3602</v>
      </c>
      <c r="B2287">
        <v>12.677024899999999</v>
      </c>
      <c r="C2287">
        <v>101.15801399999999</v>
      </c>
      <c r="D2287" t="b">
        <f>ISNUMBER(SEARCH("PT",A2287))</f>
        <v>0</v>
      </c>
      <c r="E2287" t="b">
        <f>ISNUMBER(SEARCH("PTT", A2287))</f>
        <v>0</v>
      </c>
      <c r="F2287" t="b">
        <f>ISNUMBER(SEARCH("Shell", A2287))</f>
        <v>0</v>
      </c>
      <c r="G2287" t="b">
        <f>ISNUMBER(SEARCH("Esso", A2287))</f>
        <v>0</v>
      </c>
      <c r="H2287" t="b">
        <f>ISNUMBER(SEARCH("Caltex", A2287))</f>
        <v>0</v>
      </c>
    </row>
    <row r="2288" spans="1:8" x14ac:dyDescent="0.25">
      <c r="A2288" t="s">
        <v>4354</v>
      </c>
      <c r="B2288">
        <v>11.6087205</v>
      </c>
      <c r="C2288">
        <v>102.542007</v>
      </c>
      <c r="D2288" t="b">
        <f>ISNUMBER(SEARCH("PT",A2288))</f>
        <v>0</v>
      </c>
      <c r="E2288" t="b">
        <f>ISNUMBER(SEARCH("PTT", A2288))</f>
        <v>0</v>
      </c>
      <c r="F2288" t="b">
        <f>ISNUMBER(SEARCH("Shell", A2288))</f>
        <v>0</v>
      </c>
      <c r="G2288" t="b">
        <f>ISNUMBER(SEARCH("Esso", A2288))</f>
        <v>0</v>
      </c>
      <c r="H2288" t="b">
        <f>ISNUMBER(SEARCH("Caltex", A2288))</f>
        <v>0</v>
      </c>
    </row>
    <row r="2289" spans="1:8" x14ac:dyDescent="0.25">
      <c r="A2289" t="s">
        <v>4173</v>
      </c>
      <c r="B2289">
        <v>12.138839600000001</v>
      </c>
      <c r="C2289">
        <v>102.2761957</v>
      </c>
      <c r="D2289" t="b">
        <f>ISNUMBER(SEARCH("PT",A2289))</f>
        <v>0</v>
      </c>
      <c r="E2289" t="b">
        <f>ISNUMBER(SEARCH("PTT", A2289))</f>
        <v>0</v>
      </c>
      <c r="F2289" t="b">
        <f>ISNUMBER(SEARCH("Shell", A2289))</f>
        <v>0</v>
      </c>
      <c r="G2289" t="b">
        <f>ISNUMBER(SEARCH("Esso", A2289))</f>
        <v>0</v>
      </c>
      <c r="H2289" t="b">
        <f>ISNUMBER(SEARCH("Caltex", A2289))</f>
        <v>0</v>
      </c>
    </row>
    <row r="2290" spans="1:8" x14ac:dyDescent="0.25">
      <c r="A2290" t="s">
        <v>4133</v>
      </c>
      <c r="B2290">
        <v>9.7885279000000001</v>
      </c>
      <c r="C2290">
        <v>99.985656000000006</v>
      </c>
      <c r="D2290" t="b">
        <f>ISNUMBER(SEARCH("PT",A2290))</f>
        <v>0</v>
      </c>
      <c r="E2290" t="b">
        <f>ISNUMBER(SEARCH("PTT", A2290))</f>
        <v>0</v>
      </c>
      <c r="F2290" t="b">
        <f>ISNUMBER(SEARCH("Shell", A2290))</f>
        <v>0</v>
      </c>
      <c r="G2290" t="b">
        <f>ISNUMBER(SEARCH("Esso", A2290))</f>
        <v>0</v>
      </c>
      <c r="H2290" t="b">
        <f>ISNUMBER(SEARCH("Caltex", A2290))</f>
        <v>0</v>
      </c>
    </row>
    <row r="2291" spans="1:8" x14ac:dyDescent="0.25">
      <c r="A2291" t="s">
        <v>4135</v>
      </c>
      <c r="B2291">
        <v>9.7479099999999992</v>
      </c>
      <c r="C2291">
        <v>99.979922700000003</v>
      </c>
      <c r="D2291" t="b">
        <f>ISNUMBER(SEARCH("PT",A2291))</f>
        <v>0</v>
      </c>
      <c r="E2291" t="b">
        <f>ISNUMBER(SEARCH("PTT", A2291))</f>
        <v>0</v>
      </c>
      <c r="F2291" t="b">
        <f>ISNUMBER(SEARCH("Shell", A2291))</f>
        <v>0</v>
      </c>
      <c r="G2291" t="b">
        <f>ISNUMBER(SEARCH("Esso", A2291))</f>
        <v>0</v>
      </c>
      <c r="H2291" t="b">
        <f>ISNUMBER(SEARCH("Caltex", A2291))</f>
        <v>0</v>
      </c>
    </row>
    <row r="2292" spans="1:8" x14ac:dyDescent="0.25">
      <c r="A2292" t="s">
        <v>3220</v>
      </c>
      <c r="B2292">
        <v>8.0516690999999998</v>
      </c>
      <c r="C2292">
        <v>98.809532099999998</v>
      </c>
      <c r="D2292" t="b">
        <f>ISNUMBER(SEARCH("PT",A2292))</f>
        <v>0</v>
      </c>
      <c r="E2292" t="b">
        <f>ISNUMBER(SEARCH("PTT", A2292))</f>
        <v>0</v>
      </c>
      <c r="F2292" t="b">
        <f>ISNUMBER(SEARCH("Shell", A2292))</f>
        <v>0</v>
      </c>
      <c r="G2292" t="b">
        <f>ISNUMBER(SEARCH("Esso", A2292))</f>
        <v>0</v>
      </c>
      <c r="H2292" t="b">
        <f>ISNUMBER(SEARCH("Caltex", A2292))</f>
        <v>0</v>
      </c>
    </row>
    <row r="2293" spans="1:8" x14ac:dyDescent="0.25">
      <c r="A2293" t="s">
        <v>3220</v>
      </c>
      <c r="B2293">
        <v>9.7463902999999998</v>
      </c>
      <c r="C2293">
        <v>98.413100299999996</v>
      </c>
      <c r="D2293" t="b">
        <f>ISNUMBER(SEARCH("PT",A2293))</f>
        <v>0</v>
      </c>
      <c r="E2293" t="b">
        <f>ISNUMBER(SEARCH("PTT", A2293))</f>
        <v>0</v>
      </c>
      <c r="F2293" t="b">
        <f>ISNUMBER(SEARCH("Shell", A2293))</f>
        <v>0</v>
      </c>
      <c r="G2293" t="b">
        <f>ISNUMBER(SEARCH("Esso", A2293))</f>
        <v>0</v>
      </c>
      <c r="H2293" t="b">
        <f>ISNUMBER(SEARCH("Caltex", A2293))</f>
        <v>0</v>
      </c>
    </row>
    <row r="2294" spans="1:8" x14ac:dyDescent="0.25">
      <c r="A2294" t="s">
        <v>3220</v>
      </c>
      <c r="B2294">
        <v>9.7403739999999992</v>
      </c>
      <c r="C2294">
        <v>98.418202800000003</v>
      </c>
      <c r="D2294" t="b">
        <f>ISNUMBER(SEARCH("PT",A2294))</f>
        <v>0</v>
      </c>
      <c r="E2294" t="b">
        <f>ISNUMBER(SEARCH("PTT", A2294))</f>
        <v>0</v>
      </c>
      <c r="F2294" t="b">
        <f>ISNUMBER(SEARCH("Shell", A2294))</f>
        <v>0</v>
      </c>
      <c r="G2294" t="b">
        <f>ISNUMBER(SEARCH("Esso", A2294))</f>
        <v>0</v>
      </c>
      <c r="H2294" t="b">
        <f>ISNUMBER(SEARCH("Caltex", A2294))</f>
        <v>0</v>
      </c>
    </row>
    <row r="2295" spans="1:8" x14ac:dyDescent="0.25">
      <c r="A2295" t="s">
        <v>3220</v>
      </c>
      <c r="B2295">
        <v>9.7367010999999994</v>
      </c>
      <c r="C2295">
        <v>98.406831999999994</v>
      </c>
      <c r="D2295" t="b">
        <f>ISNUMBER(SEARCH("PT",A2295))</f>
        <v>0</v>
      </c>
      <c r="E2295" t="b">
        <f>ISNUMBER(SEARCH("PTT", A2295))</f>
        <v>0</v>
      </c>
      <c r="F2295" t="b">
        <f>ISNUMBER(SEARCH("Shell", A2295))</f>
        <v>0</v>
      </c>
      <c r="G2295" t="b">
        <f>ISNUMBER(SEARCH("Esso", A2295))</f>
        <v>0</v>
      </c>
      <c r="H2295" t="b">
        <f>ISNUMBER(SEARCH("Caltex", A2295))</f>
        <v>0</v>
      </c>
    </row>
    <row r="2296" spans="1:8" x14ac:dyDescent="0.25">
      <c r="A2296" t="s">
        <v>3571</v>
      </c>
      <c r="B2296">
        <v>12.9496915</v>
      </c>
      <c r="C2296">
        <v>100.8993126</v>
      </c>
      <c r="D2296" t="b">
        <f>ISNUMBER(SEARCH("PT",A2296))</f>
        <v>0</v>
      </c>
      <c r="E2296" t="b">
        <f>ISNUMBER(SEARCH("PTT", A2296))</f>
        <v>0</v>
      </c>
      <c r="F2296" t="b">
        <f>ISNUMBER(SEARCH("Shell", A2296))</f>
        <v>0</v>
      </c>
      <c r="G2296" t="b">
        <f>ISNUMBER(SEARCH("Esso", A2296))</f>
        <v>0</v>
      </c>
      <c r="H2296" t="b">
        <f>ISNUMBER(SEARCH("Caltex", A2296))</f>
        <v>0</v>
      </c>
    </row>
    <row r="2297" spans="1:8" x14ac:dyDescent="0.25">
      <c r="A2297" t="s">
        <v>4189</v>
      </c>
      <c r="B2297">
        <v>9.4588681000000001</v>
      </c>
      <c r="C2297">
        <v>100.03921870000001</v>
      </c>
      <c r="D2297" t="b">
        <f>ISNUMBER(SEARCH("PT",A2297))</f>
        <v>0</v>
      </c>
      <c r="E2297" t="b">
        <f>ISNUMBER(SEARCH("PTT", A2297))</f>
        <v>0</v>
      </c>
      <c r="F2297" t="b">
        <f>ISNUMBER(SEARCH("Shell", A2297))</f>
        <v>0</v>
      </c>
      <c r="G2297" t="b">
        <f>ISNUMBER(SEARCH("Esso", A2297))</f>
        <v>0</v>
      </c>
      <c r="H2297" t="b">
        <f>ISNUMBER(SEARCH("Caltex", A2297))</f>
        <v>0</v>
      </c>
    </row>
    <row r="2298" spans="1:8" x14ac:dyDescent="0.25">
      <c r="A2298" t="s">
        <v>4266</v>
      </c>
      <c r="B2298">
        <v>7.7990757000000004</v>
      </c>
      <c r="C2298">
        <v>98.328480600000006</v>
      </c>
      <c r="D2298" t="b">
        <f>ISNUMBER(SEARCH("PT",A2298))</f>
        <v>0</v>
      </c>
      <c r="E2298" t="b">
        <f>ISNUMBER(SEARCH("PTT", A2298))</f>
        <v>0</v>
      </c>
      <c r="F2298" t="b">
        <f>ISNUMBER(SEARCH("Shell", A2298))</f>
        <v>0</v>
      </c>
      <c r="G2298" t="b">
        <f>ISNUMBER(SEARCH("Esso", A2298))</f>
        <v>0</v>
      </c>
      <c r="H2298" t="b">
        <f>ISNUMBER(SEARCH("Caltex", A2298))</f>
        <v>0</v>
      </c>
    </row>
    <row r="2299" spans="1:8" x14ac:dyDescent="0.25">
      <c r="A2299" t="s">
        <v>4174</v>
      </c>
      <c r="B2299">
        <v>9.5587579999999992</v>
      </c>
      <c r="C2299">
        <v>100.0788251</v>
      </c>
      <c r="D2299" t="b">
        <f>ISNUMBER(SEARCH("PT",A2299))</f>
        <v>0</v>
      </c>
      <c r="E2299" t="b">
        <f>ISNUMBER(SEARCH("PTT", A2299))</f>
        <v>0</v>
      </c>
      <c r="F2299" t="b">
        <f>ISNUMBER(SEARCH("Shell", A2299))</f>
        <v>0</v>
      </c>
      <c r="G2299" t="b">
        <f>ISNUMBER(SEARCH("Esso", A2299))</f>
        <v>0</v>
      </c>
      <c r="H2299" t="b">
        <f>ISNUMBER(SEARCH("Caltex", A2299))</f>
        <v>0</v>
      </c>
    </row>
    <row r="2300" spans="1:8" x14ac:dyDescent="0.25">
      <c r="A2300" t="s">
        <v>4186</v>
      </c>
      <c r="B2300">
        <v>9.4716693000000003</v>
      </c>
      <c r="C2300">
        <v>100.0473095</v>
      </c>
      <c r="D2300" t="b">
        <f>ISNUMBER(SEARCH("PT",A2300))</f>
        <v>0</v>
      </c>
      <c r="E2300" t="b">
        <f>ISNUMBER(SEARCH("PTT", A2300))</f>
        <v>0</v>
      </c>
      <c r="F2300" t="b">
        <f>ISNUMBER(SEARCH("Shell", A2300))</f>
        <v>0</v>
      </c>
      <c r="G2300" t="b">
        <f>ISNUMBER(SEARCH("Esso", A2300))</f>
        <v>0</v>
      </c>
      <c r="H2300" t="b">
        <f>ISNUMBER(SEARCH("Caltex", A2300))</f>
        <v>0</v>
      </c>
    </row>
    <row r="2301" spans="1:8" x14ac:dyDescent="0.25">
      <c r="A2301" t="s">
        <v>4270</v>
      </c>
      <c r="B2301">
        <v>7.8812015000000004</v>
      </c>
      <c r="C2301">
        <v>98.299205000000001</v>
      </c>
      <c r="D2301" t="b">
        <f>ISNUMBER(SEARCH("PT",A2301))</f>
        <v>0</v>
      </c>
      <c r="E2301" t="b">
        <f>ISNUMBER(SEARCH("PTT", A2301))</f>
        <v>0</v>
      </c>
      <c r="F2301" t="b">
        <f>ISNUMBER(SEARCH("Shell", A2301))</f>
        <v>0</v>
      </c>
      <c r="G2301" t="b">
        <f>ISNUMBER(SEARCH("Esso", A2301))</f>
        <v>0</v>
      </c>
      <c r="H2301" t="b">
        <f>ISNUMBER(SEARCH("Caltex", A2301))</f>
        <v>0</v>
      </c>
    </row>
    <row r="2302" spans="1:8" x14ac:dyDescent="0.25">
      <c r="A2302" t="s">
        <v>4270</v>
      </c>
      <c r="B2302">
        <v>7.8812015000000004</v>
      </c>
      <c r="C2302">
        <v>98.299205000000001</v>
      </c>
      <c r="D2302" t="b">
        <f>ISNUMBER(SEARCH("PT",A2302))</f>
        <v>0</v>
      </c>
      <c r="E2302" t="b">
        <f>ISNUMBER(SEARCH("PTT", A2302))</f>
        <v>0</v>
      </c>
      <c r="F2302" t="b">
        <f>ISNUMBER(SEARCH("Shell", A2302))</f>
        <v>0</v>
      </c>
      <c r="G2302" t="b">
        <f>ISNUMBER(SEARCH("Esso", A2302))</f>
        <v>0</v>
      </c>
      <c r="H2302" t="b">
        <f>ISNUMBER(SEARCH("Caltex", A2302))</f>
        <v>0</v>
      </c>
    </row>
    <row r="2303" spans="1:8" x14ac:dyDescent="0.25">
      <c r="A2303" t="s">
        <v>3222</v>
      </c>
      <c r="B2303">
        <v>8.0505891999999992</v>
      </c>
      <c r="C2303">
        <v>98.806501900000001</v>
      </c>
      <c r="D2303" t="b">
        <f>ISNUMBER(SEARCH("PT",A2303))</f>
        <v>0</v>
      </c>
      <c r="E2303" t="b">
        <f>ISNUMBER(SEARCH("PTT", A2303))</f>
        <v>0</v>
      </c>
      <c r="F2303" t="b">
        <f>ISNUMBER(SEARCH("Shell", A2303))</f>
        <v>0</v>
      </c>
      <c r="G2303" t="b">
        <f>ISNUMBER(SEARCH("Esso", A2303))</f>
        <v>0</v>
      </c>
      <c r="H2303" t="b">
        <f>ISNUMBER(SEARCH("Caltex", A2303))</f>
        <v>0</v>
      </c>
    </row>
    <row r="2304" spans="1:8" x14ac:dyDescent="0.25">
      <c r="A2304" t="s">
        <v>3222</v>
      </c>
      <c r="B2304">
        <v>9.4768071000000003</v>
      </c>
      <c r="C2304">
        <v>99.933361300000001</v>
      </c>
      <c r="D2304" t="b">
        <f>ISNUMBER(SEARCH("PT",A2304))</f>
        <v>0</v>
      </c>
      <c r="E2304" t="b">
        <f>ISNUMBER(SEARCH("PTT", A2304))</f>
        <v>0</v>
      </c>
      <c r="F2304" t="b">
        <f>ISNUMBER(SEARCH("Shell", A2304))</f>
        <v>0</v>
      </c>
      <c r="G2304" t="b">
        <f>ISNUMBER(SEARCH("Esso", A2304))</f>
        <v>0</v>
      </c>
      <c r="H2304" t="b">
        <f>ISNUMBER(SEARCH("Caltex", A2304))</f>
        <v>0</v>
      </c>
    </row>
    <row r="2305" spans="1:8" x14ac:dyDescent="0.25">
      <c r="A2305" t="s">
        <v>4195</v>
      </c>
      <c r="B2305">
        <v>9.5679563999999999</v>
      </c>
      <c r="C2305">
        <v>99.999031500000001</v>
      </c>
      <c r="D2305" t="b">
        <f>ISNUMBER(SEARCH("PT",A2305))</f>
        <v>0</v>
      </c>
      <c r="E2305" t="b">
        <f>ISNUMBER(SEARCH("PTT", A2305))</f>
        <v>0</v>
      </c>
      <c r="F2305" t="b">
        <f>ISNUMBER(SEARCH("Shell", A2305))</f>
        <v>0</v>
      </c>
      <c r="G2305" t="b">
        <f>ISNUMBER(SEARCH("Esso", A2305))</f>
        <v>0</v>
      </c>
      <c r="H2305" t="b">
        <f>ISNUMBER(SEARCH("Caltex", A2305))</f>
        <v>0</v>
      </c>
    </row>
    <row r="2306" spans="1:8" x14ac:dyDescent="0.25">
      <c r="A2306" t="s">
        <v>4188</v>
      </c>
      <c r="B2306">
        <v>9.4588497</v>
      </c>
      <c r="C2306">
        <v>100.039005</v>
      </c>
      <c r="D2306" t="b">
        <f>ISNUMBER(SEARCH("PT",A2306))</f>
        <v>0</v>
      </c>
      <c r="E2306" t="b">
        <f>ISNUMBER(SEARCH("PTT", A2306))</f>
        <v>0</v>
      </c>
      <c r="F2306" t="b">
        <f>ISNUMBER(SEARCH("Shell", A2306))</f>
        <v>0</v>
      </c>
      <c r="G2306" t="b">
        <f>ISNUMBER(SEARCH("Esso", A2306))</f>
        <v>0</v>
      </c>
      <c r="H2306" t="b">
        <f>ISNUMBER(SEARCH("Caltex", A2306))</f>
        <v>0</v>
      </c>
    </row>
    <row r="2307" spans="1:8" x14ac:dyDescent="0.25">
      <c r="A2307" t="s">
        <v>3706</v>
      </c>
      <c r="B2307">
        <v>14.589994900000001</v>
      </c>
      <c r="C2307">
        <v>103.46034299999999</v>
      </c>
      <c r="D2307" t="b">
        <f>ISNUMBER(SEARCH("PT",A2307))</f>
        <v>0</v>
      </c>
      <c r="E2307" t="b">
        <f>ISNUMBER(SEARCH("PTT", A2307))</f>
        <v>0</v>
      </c>
      <c r="F2307" t="b">
        <f>ISNUMBER(SEARCH("Shell", A2307))</f>
        <v>0</v>
      </c>
      <c r="G2307" t="b">
        <f>ISNUMBER(SEARCH("Esso", A2307))</f>
        <v>0</v>
      </c>
      <c r="H2307" t="b">
        <f>ISNUMBER(SEARCH("Caltex", A2307))</f>
        <v>0</v>
      </c>
    </row>
    <row r="2308" spans="1:8" x14ac:dyDescent="0.25">
      <c r="A2308" t="s">
        <v>3443</v>
      </c>
      <c r="B2308">
        <v>12.550870700000001</v>
      </c>
      <c r="C2308">
        <v>99.954335799999996</v>
      </c>
      <c r="D2308" t="b">
        <f>ISNUMBER(SEARCH("PT",A2308))</f>
        <v>0</v>
      </c>
      <c r="E2308" t="b">
        <f>ISNUMBER(SEARCH("PTT", A2308))</f>
        <v>0</v>
      </c>
      <c r="F2308" t="b">
        <f>ISNUMBER(SEARCH("Shell", A2308))</f>
        <v>0</v>
      </c>
      <c r="G2308" t="b">
        <f>ISNUMBER(SEARCH("Esso", A2308))</f>
        <v>0</v>
      </c>
      <c r="H2308" t="b">
        <f>ISNUMBER(SEARCH("Caltex", A2308))</f>
        <v>0</v>
      </c>
    </row>
    <row r="2309" spans="1:8" x14ac:dyDescent="0.25">
      <c r="A2309" t="s">
        <v>3704</v>
      </c>
      <c r="B2309">
        <v>14.5458987</v>
      </c>
      <c r="C2309">
        <v>103.0091687</v>
      </c>
      <c r="D2309" t="b">
        <f>ISNUMBER(SEARCH("PT",A2309))</f>
        <v>0</v>
      </c>
      <c r="E2309" t="b">
        <f>ISNUMBER(SEARCH("PTT", A2309))</f>
        <v>0</v>
      </c>
      <c r="F2309" t="b">
        <f>ISNUMBER(SEARCH("Shell", A2309))</f>
        <v>0</v>
      </c>
      <c r="G2309" t="b">
        <f>ISNUMBER(SEARCH("Esso", A2309))</f>
        <v>0</v>
      </c>
      <c r="H2309" t="b">
        <f>ISNUMBER(SEARCH("Caltex", A2309))</f>
        <v>0</v>
      </c>
    </row>
    <row r="2310" spans="1:8" x14ac:dyDescent="0.25">
      <c r="A2310" t="s">
        <v>4155</v>
      </c>
      <c r="B2310">
        <v>9.7962079000000006</v>
      </c>
      <c r="C2310">
        <v>99.982091299999993</v>
      </c>
      <c r="D2310" t="b">
        <f>ISNUMBER(SEARCH("PT",A2310))</f>
        <v>0</v>
      </c>
      <c r="E2310" t="b">
        <f>ISNUMBER(SEARCH("PTT", A2310))</f>
        <v>0</v>
      </c>
      <c r="F2310" t="b">
        <f>ISNUMBER(SEARCH("Shell", A2310))</f>
        <v>0</v>
      </c>
      <c r="G2310" t="b">
        <f>ISNUMBER(SEARCH("Esso", A2310))</f>
        <v>0</v>
      </c>
      <c r="H2310" t="b">
        <f>ISNUMBER(SEARCH("Caltex", A2310))</f>
        <v>0</v>
      </c>
    </row>
    <row r="2311" spans="1:8" x14ac:dyDescent="0.25">
      <c r="A2311" t="s">
        <v>4181</v>
      </c>
      <c r="B2311">
        <v>9.5504312000000002</v>
      </c>
      <c r="C2311">
        <v>100.03298959999999</v>
      </c>
      <c r="D2311" t="b">
        <f>ISNUMBER(SEARCH("PT",A2311))</f>
        <v>0</v>
      </c>
      <c r="E2311" t="b">
        <f>ISNUMBER(SEARCH("PTT", A2311))</f>
        <v>0</v>
      </c>
      <c r="F2311" t="b">
        <f>ISNUMBER(SEARCH("Shell", A2311))</f>
        <v>0</v>
      </c>
      <c r="G2311" t="b">
        <f>ISNUMBER(SEARCH("Esso", A2311))</f>
        <v>0</v>
      </c>
      <c r="H2311" t="b">
        <f>ISNUMBER(SEARCH("Caltex", A2311))</f>
        <v>0</v>
      </c>
    </row>
    <row r="2312" spans="1:8" x14ac:dyDescent="0.25">
      <c r="A2312" t="s">
        <v>4351</v>
      </c>
      <c r="B2312">
        <v>11.679385699999999</v>
      </c>
      <c r="C2312">
        <v>102.541252</v>
      </c>
      <c r="D2312" t="b">
        <f>ISNUMBER(SEARCH("PT",A2312))</f>
        <v>0</v>
      </c>
      <c r="E2312" t="b">
        <f>ISNUMBER(SEARCH("PTT", A2312))</f>
        <v>0</v>
      </c>
      <c r="F2312" t="b">
        <f>ISNUMBER(SEARCH("Shell", A2312))</f>
        <v>0</v>
      </c>
      <c r="G2312" t="b">
        <f>ISNUMBER(SEARCH("Esso", A2312))</f>
        <v>0</v>
      </c>
      <c r="H2312" t="b">
        <f>ISNUMBER(SEARCH("Caltex", A2312))</f>
        <v>0</v>
      </c>
    </row>
    <row r="2313" spans="1:8" x14ac:dyDescent="0.25">
      <c r="A2313" t="s">
        <v>87</v>
      </c>
      <c r="B2313">
        <v>11.9144927</v>
      </c>
      <c r="C2313">
        <v>99.733379799999994</v>
      </c>
      <c r="D2313" t="b">
        <f>ISNUMBER(SEARCH("PT",A2313))</f>
        <v>0</v>
      </c>
      <c r="E2313" t="b">
        <f>ISNUMBER(SEARCH("PTT", A2313))</f>
        <v>0</v>
      </c>
      <c r="F2313" t="b">
        <f>ISNUMBER(SEARCH("Shell", A2313))</f>
        <v>0</v>
      </c>
      <c r="G2313" t="b">
        <f>ISNUMBER(SEARCH("Esso", A2313))</f>
        <v>0</v>
      </c>
      <c r="H2313" t="b">
        <f>ISNUMBER(SEARCH("Caltex", A2313))</f>
        <v>0</v>
      </c>
    </row>
    <row r="2314" spans="1:8" x14ac:dyDescent="0.25">
      <c r="A2314" t="s">
        <v>87</v>
      </c>
      <c r="B2314">
        <v>11.708496</v>
      </c>
      <c r="C2314">
        <v>99.711020599999998</v>
      </c>
      <c r="D2314" t="b">
        <f>ISNUMBER(SEARCH("PT",A2314))</f>
        <v>0</v>
      </c>
      <c r="E2314" t="b">
        <f>ISNUMBER(SEARCH("PTT", A2314))</f>
        <v>0</v>
      </c>
      <c r="F2314" t="b">
        <f>ISNUMBER(SEARCH("Shell", A2314))</f>
        <v>0</v>
      </c>
      <c r="G2314" t="b">
        <f>ISNUMBER(SEARCH("Esso", A2314))</f>
        <v>0</v>
      </c>
      <c r="H2314" t="b">
        <f>ISNUMBER(SEARCH("Caltex", A2314))</f>
        <v>0</v>
      </c>
    </row>
    <row r="2315" spans="1:8" x14ac:dyDescent="0.25">
      <c r="A2315" t="s">
        <v>87</v>
      </c>
      <c r="B2315">
        <v>11.2964672</v>
      </c>
      <c r="C2315">
        <v>99.429394000000002</v>
      </c>
      <c r="D2315" t="b">
        <f>ISNUMBER(SEARCH("PT",A2315))</f>
        <v>0</v>
      </c>
      <c r="E2315" t="b">
        <f>ISNUMBER(SEARCH("PTT", A2315))</f>
        <v>0</v>
      </c>
      <c r="F2315" t="b">
        <f>ISNUMBER(SEARCH("Shell", A2315))</f>
        <v>0</v>
      </c>
      <c r="G2315" t="b">
        <f>ISNUMBER(SEARCH("Esso", A2315))</f>
        <v>0</v>
      </c>
      <c r="H2315" t="b">
        <f>ISNUMBER(SEARCH("Caltex", A2315))</f>
        <v>0</v>
      </c>
    </row>
    <row r="2316" spans="1:8" x14ac:dyDescent="0.25">
      <c r="A2316" t="s">
        <v>87</v>
      </c>
      <c r="B2316">
        <v>11.017629599999999</v>
      </c>
      <c r="C2316">
        <v>99.262541299999995</v>
      </c>
      <c r="D2316" t="b">
        <f>ISNUMBER(SEARCH("PT",A2316))</f>
        <v>0</v>
      </c>
      <c r="E2316" t="b">
        <f>ISNUMBER(SEARCH("PTT", A2316))</f>
        <v>0</v>
      </c>
      <c r="F2316" t="b">
        <f>ISNUMBER(SEARCH("Shell", A2316))</f>
        <v>0</v>
      </c>
      <c r="G2316" t="b">
        <f>ISNUMBER(SEARCH("Esso", A2316))</f>
        <v>0</v>
      </c>
      <c r="H2316" t="b">
        <f>ISNUMBER(SEARCH("Caltex", A2316))</f>
        <v>0</v>
      </c>
    </row>
    <row r="2317" spans="1:8" x14ac:dyDescent="0.25">
      <c r="A2317" t="s">
        <v>3376</v>
      </c>
      <c r="B2317">
        <v>8.6463094999999992</v>
      </c>
      <c r="C2317">
        <v>99.893839600000007</v>
      </c>
      <c r="D2317" t="b">
        <f>ISNUMBER(SEARCH("PT",A2317))</f>
        <v>0</v>
      </c>
      <c r="E2317" t="b">
        <f>ISNUMBER(SEARCH("PTT", A2317))</f>
        <v>0</v>
      </c>
      <c r="F2317" t="b">
        <f>ISNUMBER(SEARCH("Shell", A2317))</f>
        <v>0</v>
      </c>
      <c r="G2317" t="b">
        <f>ISNUMBER(SEARCH("Esso", A2317))</f>
        <v>0</v>
      </c>
      <c r="H2317" t="b">
        <f>ISNUMBER(SEARCH("Caltex", A2317))</f>
        <v>0</v>
      </c>
    </row>
    <row r="2318" spans="1:8" x14ac:dyDescent="0.25">
      <c r="A2318" t="s">
        <v>87</v>
      </c>
      <c r="B2318">
        <v>11.072686300000001</v>
      </c>
      <c r="C2318">
        <v>99.424542000000002</v>
      </c>
      <c r="D2318" t="b">
        <f>ISNUMBER(SEARCH("PT",A2318))</f>
        <v>0</v>
      </c>
      <c r="E2318" t="b">
        <f>ISNUMBER(SEARCH("PTT", A2318))</f>
        <v>0</v>
      </c>
      <c r="F2318" t="b">
        <f>ISNUMBER(SEARCH("Shell", A2318))</f>
        <v>0</v>
      </c>
      <c r="G2318" t="b">
        <f>ISNUMBER(SEARCH("Esso", A2318))</f>
        <v>0</v>
      </c>
      <c r="H2318" t="b">
        <f>ISNUMBER(SEARCH("Caltex", A2318))</f>
        <v>0</v>
      </c>
    </row>
    <row r="2319" spans="1:8" x14ac:dyDescent="0.25">
      <c r="A2319" t="s">
        <v>87</v>
      </c>
      <c r="B2319">
        <v>11.2199563</v>
      </c>
      <c r="C2319">
        <v>99.502981199999994</v>
      </c>
      <c r="D2319" t="b">
        <f>ISNUMBER(SEARCH("PT",A2319))</f>
        <v>0</v>
      </c>
      <c r="E2319" t="b">
        <f>ISNUMBER(SEARCH("PTT", A2319))</f>
        <v>0</v>
      </c>
      <c r="F2319" t="b">
        <f>ISNUMBER(SEARCH("Shell", A2319))</f>
        <v>0</v>
      </c>
      <c r="G2319" t="b">
        <f>ISNUMBER(SEARCH("Esso", A2319))</f>
        <v>0</v>
      </c>
      <c r="H2319" t="b">
        <f>ISNUMBER(SEARCH("Caltex", A2319))</f>
        <v>0</v>
      </c>
    </row>
    <row r="2320" spans="1:8" x14ac:dyDescent="0.25">
      <c r="A2320" t="s">
        <v>87</v>
      </c>
      <c r="B2320">
        <v>11.227462900000001</v>
      </c>
      <c r="C2320">
        <v>99.556088099999997</v>
      </c>
      <c r="D2320" t="b">
        <f>ISNUMBER(SEARCH("PT",A2320))</f>
        <v>0</v>
      </c>
      <c r="E2320" t="b">
        <f>ISNUMBER(SEARCH("PTT", A2320))</f>
        <v>0</v>
      </c>
      <c r="F2320" t="b">
        <f>ISNUMBER(SEARCH("Shell", A2320))</f>
        <v>0</v>
      </c>
      <c r="G2320" t="b">
        <f>ISNUMBER(SEARCH("Esso", A2320))</f>
        <v>0</v>
      </c>
      <c r="H2320" t="b">
        <f>ISNUMBER(SEARCH("Caltex", A2320))</f>
        <v>0</v>
      </c>
    </row>
    <row r="2321" spans="1:8" x14ac:dyDescent="0.25">
      <c r="A2321" t="s">
        <v>87</v>
      </c>
      <c r="B2321">
        <v>11.2350818</v>
      </c>
      <c r="C2321">
        <v>99.503801600000003</v>
      </c>
      <c r="D2321" t="b">
        <f>ISNUMBER(SEARCH("PT",A2321))</f>
        <v>0</v>
      </c>
      <c r="E2321" t="b">
        <f>ISNUMBER(SEARCH("PTT", A2321))</f>
        <v>0</v>
      </c>
      <c r="F2321" t="b">
        <f>ISNUMBER(SEARCH("Shell", A2321))</f>
        <v>0</v>
      </c>
      <c r="G2321" t="b">
        <f>ISNUMBER(SEARCH("Esso", A2321))</f>
        <v>0</v>
      </c>
      <c r="H2321" t="b">
        <f>ISNUMBER(SEARCH("Caltex", A2321))</f>
        <v>0</v>
      </c>
    </row>
    <row r="2322" spans="1:8" x14ac:dyDescent="0.25">
      <c r="A2322" t="s">
        <v>87</v>
      </c>
      <c r="B2322">
        <v>11.2044949</v>
      </c>
      <c r="C2322">
        <v>99.570811300000003</v>
      </c>
      <c r="D2322" t="b">
        <f>ISNUMBER(SEARCH("PT",A2322))</f>
        <v>0</v>
      </c>
      <c r="E2322" t="b">
        <f>ISNUMBER(SEARCH("PTT", A2322))</f>
        <v>0</v>
      </c>
      <c r="F2322" t="b">
        <f>ISNUMBER(SEARCH("Shell", A2322))</f>
        <v>0</v>
      </c>
      <c r="G2322" t="b">
        <f>ISNUMBER(SEARCH("Esso", A2322))</f>
        <v>0</v>
      </c>
      <c r="H2322" t="b">
        <f>ISNUMBER(SEARCH("Caltex", A2322))</f>
        <v>0</v>
      </c>
    </row>
    <row r="2323" spans="1:8" x14ac:dyDescent="0.25">
      <c r="A2323" t="s">
        <v>87</v>
      </c>
      <c r="B2323">
        <v>11.5093364</v>
      </c>
      <c r="C2323">
        <v>99.587376599999999</v>
      </c>
      <c r="D2323" t="b">
        <f>ISNUMBER(SEARCH("PT",A2323))</f>
        <v>0</v>
      </c>
      <c r="E2323" t="b">
        <f>ISNUMBER(SEARCH("PTT", A2323))</f>
        <v>0</v>
      </c>
      <c r="F2323" t="b">
        <f>ISNUMBER(SEARCH("Shell", A2323))</f>
        <v>0</v>
      </c>
      <c r="G2323" t="b">
        <f>ISNUMBER(SEARCH("Esso", A2323))</f>
        <v>0</v>
      </c>
      <c r="H2323" t="b">
        <f>ISNUMBER(SEARCH("Caltex", A2323))</f>
        <v>0</v>
      </c>
    </row>
    <row r="2324" spans="1:8" x14ac:dyDescent="0.25">
      <c r="A2324" t="s">
        <v>87</v>
      </c>
      <c r="B2324">
        <v>11.517598400000001</v>
      </c>
      <c r="C2324">
        <v>99.599384999999998</v>
      </c>
      <c r="D2324" t="b">
        <f>ISNUMBER(SEARCH("PT",A2324))</f>
        <v>0</v>
      </c>
      <c r="E2324" t="b">
        <f>ISNUMBER(SEARCH("PTT", A2324))</f>
        <v>0</v>
      </c>
      <c r="F2324" t="b">
        <f>ISNUMBER(SEARCH("Shell", A2324))</f>
        <v>0</v>
      </c>
      <c r="G2324" t="b">
        <f>ISNUMBER(SEARCH("Esso", A2324))</f>
        <v>0</v>
      </c>
      <c r="H2324" t="b">
        <f>ISNUMBER(SEARCH("Caltex", A2324))</f>
        <v>0</v>
      </c>
    </row>
    <row r="2325" spans="1:8" x14ac:dyDescent="0.25">
      <c r="A2325" t="s">
        <v>87</v>
      </c>
      <c r="B2325">
        <v>11.501875699999999</v>
      </c>
      <c r="C2325">
        <v>99.616043599999998</v>
      </c>
      <c r="D2325" t="b">
        <f>ISNUMBER(SEARCH("PT",A2325))</f>
        <v>0</v>
      </c>
      <c r="E2325" t="b">
        <f>ISNUMBER(SEARCH("PTT", A2325))</f>
        <v>0</v>
      </c>
      <c r="F2325" t="b">
        <f>ISNUMBER(SEARCH("Shell", A2325))</f>
        <v>0</v>
      </c>
      <c r="G2325" t="b">
        <f>ISNUMBER(SEARCH("Esso", A2325))</f>
        <v>0</v>
      </c>
      <c r="H2325" t="b">
        <f>ISNUMBER(SEARCH("Caltex", A2325))</f>
        <v>0</v>
      </c>
    </row>
    <row r="2326" spans="1:8" x14ac:dyDescent="0.25">
      <c r="A2326" t="s">
        <v>3376</v>
      </c>
      <c r="B2326">
        <v>11.6042431</v>
      </c>
      <c r="C2326">
        <v>99.682656499999993</v>
      </c>
      <c r="D2326" t="b">
        <f>ISNUMBER(SEARCH("PT",A2326))</f>
        <v>0</v>
      </c>
      <c r="E2326" t="b">
        <f>ISNUMBER(SEARCH("PTT", A2326))</f>
        <v>0</v>
      </c>
      <c r="F2326" t="b">
        <f>ISNUMBER(SEARCH("Shell", A2326))</f>
        <v>0</v>
      </c>
      <c r="G2326" t="b">
        <f>ISNUMBER(SEARCH("Esso", A2326))</f>
        <v>0</v>
      </c>
      <c r="H2326" t="b">
        <f>ISNUMBER(SEARCH("Caltex", A2326))</f>
        <v>0</v>
      </c>
    </row>
    <row r="2327" spans="1:8" x14ac:dyDescent="0.25">
      <c r="A2327" t="s">
        <v>87</v>
      </c>
      <c r="B2327">
        <v>11.708496</v>
      </c>
      <c r="C2327">
        <v>99.711020599999998</v>
      </c>
      <c r="D2327" t="b">
        <f>ISNUMBER(SEARCH("PT",A2327))</f>
        <v>0</v>
      </c>
      <c r="E2327" t="b">
        <f>ISNUMBER(SEARCH("PTT", A2327))</f>
        <v>0</v>
      </c>
      <c r="F2327" t="b">
        <f>ISNUMBER(SEARCH("Shell", A2327))</f>
        <v>0</v>
      </c>
      <c r="G2327" t="b">
        <f>ISNUMBER(SEARCH("Esso", A2327))</f>
        <v>0</v>
      </c>
      <c r="H2327" t="b">
        <f>ISNUMBER(SEARCH("Caltex", A2327))</f>
        <v>0</v>
      </c>
    </row>
    <row r="2328" spans="1:8" x14ac:dyDescent="0.25">
      <c r="A2328" t="s">
        <v>87</v>
      </c>
      <c r="B2328">
        <v>11.7461213</v>
      </c>
      <c r="C2328">
        <v>99.782023800000005</v>
      </c>
      <c r="D2328" t="b">
        <f>ISNUMBER(SEARCH("PT",A2328))</f>
        <v>0</v>
      </c>
      <c r="E2328" t="b">
        <f>ISNUMBER(SEARCH("PTT", A2328))</f>
        <v>0</v>
      </c>
      <c r="F2328" t="b">
        <f>ISNUMBER(SEARCH("Shell", A2328))</f>
        <v>0</v>
      </c>
      <c r="G2328" t="b">
        <f>ISNUMBER(SEARCH("Esso", A2328))</f>
        <v>0</v>
      </c>
      <c r="H2328" t="b">
        <f>ISNUMBER(SEARCH("Caltex", A2328))</f>
        <v>0</v>
      </c>
    </row>
    <row r="2329" spans="1:8" x14ac:dyDescent="0.25">
      <c r="A2329" t="s">
        <v>87</v>
      </c>
      <c r="B2329">
        <v>11.9144927</v>
      </c>
      <c r="C2329">
        <v>99.733379799999994</v>
      </c>
      <c r="D2329" t="b">
        <f>ISNUMBER(SEARCH("PT",A2329))</f>
        <v>0</v>
      </c>
      <c r="E2329" t="b">
        <f>ISNUMBER(SEARCH("PTT", A2329))</f>
        <v>0</v>
      </c>
      <c r="F2329" t="b">
        <f>ISNUMBER(SEARCH("Shell", A2329))</f>
        <v>0</v>
      </c>
      <c r="G2329" t="b">
        <f>ISNUMBER(SEARCH("Esso", A2329))</f>
        <v>0</v>
      </c>
      <c r="H2329" t="b">
        <f>ISNUMBER(SEARCH("Caltex", A2329))</f>
        <v>0</v>
      </c>
    </row>
    <row r="2330" spans="1:8" x14ac:dyDescent="0.25">
      <c r="A2330" t="s">
        <v>87</v>
      </c>
      <c r="B2330">
        <v>11.9582953</v>
      </c>
      <c r="C2330">
        <v>99.830372999999994</v>
      </c>
      <c r="D2330" t="b">
        <f>ISNUMBER(SEARCH("PT",A2330))</f>
        <v>0</v>
      </c>
      <c r="E2330" t="b">
        <f>ISNUMBER(SEARCH("PTT", A2330))</f>
        <v>0</v>
      </c>
      <c r="F2330" t="b">
        <f>ISNUMBER(SEARCH("Shell", A2330))</f>
        <v>0</v>
      </c>
      <c r="G2330" t="b">
        <f>ISNUMBER(SEARCH("Esso", A2330))</f>
        <v>0</v>
      </c>
      <c r="H2330" t="b">
        <f>ISNUMBER(SEARCH("Caltex", A2330))</f>
        <v>0</v>
      </c>
    </row>
    <row r="2331" spans="1:8" x14ac:dyDescent="0.25">
      <c r="A2331" t="s">
        <v>87</v>
      </c>
      <c r="B2331">
        <v>12.056919000000001</v>
      </c>
      <c r="C2331">
        <v>99.898603499999993</v>
      </c>
      <c r="D2331" t="b">
        <f>ISNUMBER(SEARCH("PT",A2331))</f>
        <v>0</v>
      </c>
      <c r="E2331" t="b">
        <f>ISNUMBER(SEARCH("PTT", A2331))</f>
        <v>0</v>
      </c>
      <c r="F2331" t="b">
        <f>ISNUMBER(SEARCH("Shell", A2331))</f>
        <v>0</v>
      </c>
      <c r="G2331" t="b">
        <f>ISNUMBER(SEARCH("Esso", A2331))</f>
        <v>0</v>
      </c>
      <c r="H2331" t="b">
        <f>ISNUMBER(SEARCH("Caltex", A2331))</f>
        <v>0</v>
      </c>
    </row>
    <row r="2332" spans="1:8" x14ac:dyDescent="0.25">
      <c r="A2332" t="s">
        <v>87</v>
      </c>
      <c r="B2332">
        <v>12.064954500000001</v>
      </c>
      <c r="C2332">
        <v>99.8369991</v>
      </c>
      <c r="D2332" t="b">
        <f>ISNUMBER(SEARCH("PT",A2332))</f>
        <v>0</v>
      </c>
      <c r="E2332" t="b">
        <f>ISNUMBER(SEARCH("PTT", A2332))</f>
        <v>0</v>
      </c>
      <c r="F2332" t="b">
        <f>ISNUMBER(SEARCH("Shell", A2332))</f>
        <v>0</v>
      </c>
      <c r="G2332" t="b">
        <f>ISNUMBER(SEARCH("Esso", A2332))</f>
        <v>0</v>
      </c>
      <c r="H2332" t="b">
        <f>ISNUMBER(SEARCH("Caltex", A2332))</f>
        <v>0</v>
      </c>
    </row>
    <row r="2333" spans="1:8" x14ac:dyDescent="0.25">
      <c r="A2333" t="s">
        <v>87</v>
      </c>
      <c r="B2333">
        <v>12.042705</v>
      </c>
      <c r="C2333">
        <v>99.906717299999997</v>
      </c>
      <c r="D2333" t="b">
        <f>ISNUMBER(SEARCH("PT",A2333))</f>
        <v>0</v>
      </c>
      <c r="E2333" t="b">
        <f>ISNUMBER(SEARCH("PTT", A2333))</f>
        <v>0</v>
      </c>
      <c r="F2333" t="b">
        <f>ISNUMBER(SEARCH("Shell", A2333))</f>
        <v>0</v>
      </c>
      <c r="G2333" t="b">
        <f>ISNUMBER(SEARCH("Esso", A2333))</f>
        <v>0</v>
      </c>
      <c r="H2333" t="b">
        <f>ISNUMBER(SEARCH("Caltex", A2333))</f>
        <v>0</v>
      </c>
    </row>
    <row r="2334" spans="1:8" x14ac:dyDescent="0.25">
      <c r="A2334" t="s">
        <v>87</v>
      </c>
      <c r="B2334">
        <v>12.099202399999999</v>
      </c>
      <c r="C2334">
        <v>99.953748899999994</v>
      </c>
      <c r="D2334" t="b">
        <f>ISNUMBER(SEARCH("PT",A2334))</f>
        <v>0</v>
      </c>
      <c r="E2334" t="b">
        <f>ISNUMBER(SEARCH("PTT", A2334))</f>
        <v>0</v>
      </c>
      <c r="F2334" t="b">
        <f>ISNUMBER(SEARCH("Shell", A2334))</f>
        <v>0</v>
      </c>
      <c r="G2334" t="b">
        <f>ISNUMBER(SEARCH("Esso", A2334))</f>
        <v>0</v>
      </c>
      <c r="H2334" t="b">
        <f>ISNUMBER(SEARCH("Caltex", A2334))</f>
        <v>0</v>
      </c>
    </row>
    <row r="2335" spans="1:8" x14ac:dyDescent="0.25">
      <c r="A2335" t="s">
        <v>87</v>
      </c>
      <c r="B2335">
        <v>12.2037444</v>
      </c>
      <c r="C2335">
        <v>99.979998800000004</v>
      </c>
      <c r="D2335" t="b">
        <f>ISNUMBER(SEARCH("PT",A2335))</f>
        <v>0</v>
      </c>
      <c r="E2335" t="b">
        <f>ISNUMBER(SEARCH("PTT", A2335))</f>
        <v>0</v>
      </c>
      <c r="F2335" t="b">
        <f>ISNUMBER(SEARCH("Shell", A2335))</f>
        <v>0</v>
      </c>
      <c r="G2335" t="b">
        <f>ISNUMBER(SEARCH("Esso", A2335))</f>
        <v>0</v>
      </c>
      <c r="H2335" t="b">
        <f>ISNUMBER(SEARCH("Caltex", A2335))</f>
        <v>0</v>
      </c>
    </row>
    <row r="2336" spans="1:8" x14ac:dyDescent="0.25">
      <c r="A2336" t="s">
        <v>87</v>
      </c>
      <c r="B2336">
        <v>12.1961017</v>
      </c>
      <c r="C2336">
        <v>99.979626999999994</v>
      </c>
      <c r="D2336" t="b">
        <f>ISNUMBER(SEARCH("PT",A2336))</f>
        <v>0</v>
      </c>
      <c r="E2336" t="b">
        <f>ISNUMBER(SEARCH("PTT", A2336))</f>
        <v>0</v>
      </c>
      <c r="F2336" t="b">
        <f>ISNUMBER(SEARCH("Shell", A2336))</f>
        <v>0</v>
      </c>
      <c r="G2336" t="b">
        <f>ISNUMBER(SEARCH("Esso", A2336))</f>
        <v>0</v>
      </c>
      <c r="H2336" t="b">
        <f>ISNUMBER(SEARCH("Caltex", A2336))</f>
        <v>0</v>
      </c>
    </row>
    <row r="2337" spans="1:8" x14ac:dyDescent="0.25">
      <c r="A2337" t="s">
        <v>87</v>
      </c>
      <c r="B2337">
        <v>12.2184828</v>
      </c>
      <c r="C2337">
        <v>99.9730287</v>
      </c>
      <c r="D2337" t="b">
        <f>ISNUMBER(SEARCH("PT",A2337))</f>
        <v>0</v>
      </c>
      <c r="E2337" t="b">
        <f>ISNUMBER(SEARCH("PTT", A2337))</f>
        <v>0</v>
      </c>
      <c r="F2337" t="b">
        <f>ISNUMBER(SEARCH("Shell", A2337))</f>
        <v>0</v>
      </c>
      <c r="G2337" t="b">
        <f>ISNUMBER(SEARCH("Esso", A2337))</f>
        <v>0</v>
      </c>
      <c r="H2337" t="b">
        <f>ISNUMBER(SEARCH("Caltex", A2337))</f>
        <v>0</v>
      </c>
    </row>
    <row r="2338" spans="1:8" x14ac:dyDescent="0.25">
      <c r="A2338" t="s">
        <v>87</v>
      </c>
      <c r="B2338">
        <v>12.3987318</v>
      </c>
      <c r="C2338">
        <v>99.990518199999997</v>
      </c>
      <c r="D2338" t="b">
        <f>ISNUMBER(SEARCH("PT",A2338))</f>
        <v>0</v>
      </c>
      <c r="E2338" t="b">
        <f>ISNUMBER(SEARCH("PTT", A2338))</f>
        <v>0</v>
      </c>
      <c r="F2338" t="b">
        <f>ISNUMBER(SEARCH("Shell", A2338))</f>
        <v>0</v>
      </c>
      <c r="G2338" t="b">
        <f>ISNUMBER(SEARCH("Esso", A2338))</f>
        <v>0</v>
      </c>
      <c r="H2338" t="b">
        <f>ISNUMBER(SEARCH("Caltex", A2338))</f>
        <v>0</v>
      </c>
    </row>
    <row r="2339" spans="1:8" x14ac:dyDescent="0.25">
      <c r="A2339" t="s">
        <v>87</v>
      </c>
      <c r="B2339">
        <v>12.427164400000001</v>
      </c>
      <c r="C2339">
        <v>99.957058700000005</v>
      </c>
      <c r="D2339" t="b">
        <f>ISNUMBER(SEARCH("PT",A2339))</f>
        <v>0</v>
      </c>
      <c r="E2339" t="b">
        <f>ISNUMBER(SEARCH("PTT", A2339))</f>
        <v>0</v>
      </c>
      <c r="F2339" t="b">
        <f>ISNUMBER(SEARCH("Shell", A2339))</f>
        <v>0</v>
      </c>
      <c r="G2339" t="b">
        <f>ISNUMBER(SEARCH("Esso", A2339))</f>
        <v>0</v>
      </c>
      <c r="H2339" t="b">
        <f>ISNUMBER(SEARCH("Caltex", A2339))</f>
        <v>0</v>
      </c>
    </row>
    <row r="2340" spans="1:8" x14ac:dyDescent="0.25">
      <c r="A2340" t="s">
        <v>87</v>
      </c>
      <c r="B2340">
        <v>12.491782300000001</v>
      </c>
      <c r="C2340">
        <v>99.904833600000003</v>
      </c>
      <c r="D2340" t="b">
        <f>ISNUMBER(SEARCH("PT",A2340))</f>
        <v>0</v>
      </c>
      <c r="E2340" t="b">
        <f>ISNUMBER(SEARCH("PTT", A2340))</f>
        <v>0</v>
      </c>
      <c r="F2340" t="b">
        <f>ISNUMBER(SEARCH("Shell", A2340))</f>
        <v>0</v>
      </c>
      <c r="G2340" t="b">
        <f>ISNUMBER(SEARCH("Esso", A2340))</f>
        <v>0</v>
      </c>
      <c r="H2340" t="b">
        <f>ISNUMBER(SEARCH("Caltex", A2340))</f>
        <v>0</v>
      </c>
    </row>
    <row r="2341" spans="1:8" x14ac:dyDescent="0.25">
      <c r="A2341" t="s">
        <v>87</v>
      </c>
      <c r="B2341">
        <v>12.3926912</v>
      </c>
      <c r="C2341">
        <v>99.897547799999998</v>
      </c>
      <c r="D2341" t="b">
        <f>ISNUMBER(SEARCH("PT",A2341))</f>
        <v>0</v>
      </c>
      <c r="E2341" t="b">
        <f>ISNUMBER(SEARCH("PTT", A2341))</f>
        <v>0</v>
      </c>
      <c r="F2341" t="b">
        <f>ISNUMBER(SEARCH("Shell", A2341))</f>
        <v>0</v>
      </c>
      <c r="G2341" t="b">
        <f>ISNUMBER(SEARCH("Esso", A2341))</f>
        <v>0</v>
      </c>
      <c r="H2341" t="b">
        <f>ISNUMBER(SEARCH("Caltex", A2341))</f>
        <v>0</v>
      </c>
    </row>
    <row r="2342" spans="1:8" x14ac:dyDescent="0.25">
      <c r="A2342" t="s">
        <v>87</v>
      </c>
      <c r="B2342">
        <v>12.554653399999999</v>
      </c>
      <c r="C2342">
        <v>99.953401799999995</v>
      </c>
      <c r="D2342" t="b">
        <f>ISNUMBER(SEARCH("PT",A2342))</f>
        <v>0</v>
      </c>
      <c r="E2342" t="b">
        <f>ISNUMBER(SEARCH("PTT", A2342))</f>
        <v>0</v>
      </c>
      <c r="F2342" t="b">
        <f>ISNUMBER(SEARCH("Shell", A2342))</f>
        <v>0</v>
      </c>
      <c r="G2342" t="b">
        <f>ISNUMBER(SEARCH("Esso", A2342))</f>
        <v>0</v>
      </c>
      <c r="H2342" t="b">
        <f>ISNUMBER(SEARCH("Caltex", A2342))</f>
        <v>0</v>
      </c>
    </row>
    <row r="2343" spans="1:8" x14ac:dyDescent="0.25">
      <c r="A2343" t="s">
        <v>3376</v>
      </c>
      <c r="B2343">
        <v>12.5739549</v>
      </c>
      <c r="C2343">
        <v>99.955373100000003</v>
      </c>
      <c r="D2343" t="b">
        <f>ISNUMBER(SEARCH("PT",A2343))</f>
        <v>0</v>
      </c>
      <c r="E2343" t="b">
        <f>ISNUMBER(SEARCH("PTT", A2343))</f>
        <v>0</v>
      </c>
      <c r="F2343" t="b">
        <f>ISNUMBER(SEARCH("Shell", A2343))</f>
        <v>0</v>
      </c>
      <c r="G2343" t="b">
        <f>ISNUMBER(SEARCH("Esso", A2343))</f>
        <v>0</v>
      </c>
      <c r="H2343" t="b">
        <f>ISNUMBER(SEARCH("Caltex", A2343))</f>
        <v>0</v>
      </c>
    </row>
    <row r="2344" spans="1:8" x14ac:dyDescent="0.25">
      <c r="A2344" t="s">
        <v>87</v>
      </c>
      <c r="B2344">
        <v>12.6531295</v>
      </c>
      <c r="C2344">
        <v>99.922769700000003</v>
      </c>
      <c r="D2344" t="b">
        <f>ISNUMBER(SEARCH("PT",A2344))</f>
        <v>0</v>
      </c>
      <c r="E2344" t="b">
        <f>ISNUMBER(SEARCH("PTT", A2344))</f>
        <v>0</v>
      </c>
      <c r="F2344" t="b">
        <f>ISNUMBER(SEARCH("Shell", A2344))</f>
        <v>0</v>
      </c>
      <c r="G2344" t="b">
        <f>ISNUMBER(SEARCH("Esso", A2344))</f>
        <v>0</v>
      </c>
      <c r="H2344" t="b">
        <f>ISNUMBER(SEARCH("Caltex", A2344))</f>
        <v>0</v>
      </c>
    </row>
    <row r="2345" spans="1:8" x14ac:dyDescent="0.25">
      <c r="A2345" t="s">
        <v>87</v>
      </c>
      <c r="B2345">
        <v>13.0431475</v>
      </c>
      <c r="C2345">
        <v>100.0835939</v>
      </c>
      <c r="D2345" t="b">
        <f>ISNUMBER(SEARCH("PT",A2345))</f>
        <v>0</v>
      </c>
      <c r="E2345" t="b">
        <f>ISNUMBER(SEARCH("PTT", A2345))</f>
        <v>0</v>
      </c>
      <c r="F2345" t="b">
        <f>ISNUMBER(SEARCH("Shell", A2345))</f>
        <v>0</v>
      </c>
      <c r="G2345" t="b">
        <f>ISNUMBER(SEARCH("Esso", A2345))</f>
        <v>0</v>
      </c>
      <c r="H2345" t="b">
        <f>ISNUMBER(SEARCH("Caltex", A2345))</f>
        <v>0</v>
      </c>
    </row>
    <row r="2346" spans="1:8" x14ac:dyDescent="0.25">
      <c r="A2346" t="s">
        <v>87</v>
      </c>
      <c r="B2346">
        <v>13.1484811</v>
      </c>
      <c r="C2346">
        <v>100.0259289</v>
      </c>
      <c r="D2346" t="b">
        <f>ISNUMBER(SEARCH("PT",A2346))</f>
        <v>0</v>
      </c>
      <c r="E2346" t="b">
        <f>ISNUMBER(SEARCH("PTT", A2346))</f>
        <v>0</v>
      </c>
      <c r="F2346" t="b">
        <f>ISNUMBER(SEARCH("Shell", A2346))</f>
        <v>0</v>
      </c>
      <c r="G2346" t="b">
        <f>ISNUMBER(SEARCH("Esso", A2346))</f>
        <v>0</v>
      </c>
      <c r="H2346" t="b">
        <f>ISNUMBER(SEARCH("Caltex", A2346))</f>
        <v>0</v>
      </c>
    </row>
    <row r="2347" spans="1:8" x14ac:dyDescent="0.25">
      <c r="A2347" t="s">
        <v>87</v>
      </c>
      <c r="B2347">
        <v>13.3558711</v>
      </c>
      <c r="C2347">
        <v>99.936194499999999</v>
      </c>
      <c r="D2347" t="b">
        <f>ISNUMBER(SEARCH("PT",A2347))</f>
        <v>0</v>
      </c>
      <c r="E2347" t="b">
        <f>ISNUMBER(SEARCH("PTT", A2347))</f>
        <v>0</v>
      </c>
      <c r="F2347" t="b">
        <f>ISNUMBER(SEARCH("Shell", A2347))</f>
        <v>0</v>
      </c>
      <c r="G2347" t="b">
        <f>ISNUMBER(SEARCH("Esso", A2347))</f>
        <v>0</v>
      </c>
      <c r="H2347" t="b">
        <f>ISNUMBER(SEARCH("Caltex", A2347))</f>
        <v>0</v>
      </c>
    </row>
    <row r="2348" spans="1:8" x14ac:dyDescent="0.25">
      <c r="A2348" t="s">
        <v>87</v>
      </c>
      <c r="B2348">
        <v>13.4043115</v>
      </c>
      <c r="C2348">
        <v>99.909620599999997</v>
      </c>
      <c r="D2348" t="b">
        <f>ISNUMBER(SEARCH("PT",A2348))</f>
        <v>0</v>
      </c>
      <c r="E2348" t="b">
        <f>ISNUMBER(SEARCH("PTT", A2348))</f>
        <v>0</v>
      </c>
      <c r="F2348" t="b">
        <f>ISNUMBER(SEARCH("Shell", A2348))</f>
        <v>0</v>
      </c>
      <c r="G2348" t="b">
        <f>ISNUMBER(SEARCH("Esso", A2348))</f>
        <v>0</v>
      </c>
      <c r="H2348" t="b">
        <f>ISNUMBER(SEARCH("Caltex", A2348))</f>
        <v>0</v>
      </c>
    </row>
    <row r="2349" spans="1:8" x14ac:dyDescent="0.25">
      <c r="A2349" t="s">
        <v>87</v>
      </c>
      <c r="B2349">
        <v>13.389127800000001</v>
      </c>
      <c r="C2349">
        <v>99.911118099999996</v>
      </c>
      <c r="D2349" t="b">
        <f>ISNUMBER(SEARCH("PT",A2349))</f>
        <v>0</v>
      </c>
      <c r="E2349" t="b">
        <f>ISNUMBER(SEARCH("PTT", A2349))</f>
        <v>0</v>
      </c>
      <c r="F2349" t="b">
        <f>ISNUMBER(SEARCH("Shell", A2349))</f>
        <v>0</v>
      </c>
      <c r="G2349" t="b">
        <f>ISNUMBER(SEARCH("Esso", A2349))</f>
        <v>0</v>
      </c>
      <c r="H2349" t="b">
        <f>ISNUMBER(SEARCH("Caltex", A2349))</f>
        <v>0</v>
      </c>
    </row>
    <row r="2350" spans="1:8" x14ac:dyDescent="0.25">
      <c r="A2350" t="s">
        <v>87</v>
      </c>
      <c r="B2350">
        <v>13.388021800000001</v>
      </c>
      <c r="C2350">
        <v>101.01734980000001</v>
      </c>
      <c r="D2350" t="b">
        <f>ISNUMBER(SEARCH("PT",A2350))</f>
        <v>0</v>
      </c>
      <c r="E2350" t="b">
        <f>ISNUMBER(SEARCH("PTT", A2350))</f>
        <v>0</v>
      </c>
      <c r="F2350" t="b">
        <f>ISNUMBER(SEARCH("Shell", A2350))</f>
        <v>0</v>
      </c>
      <c r="G2350" t="b">
        <f>ISNUMBER(SEARCH("Esso", A2350))</f>
        <v>0</v>
      </c>
      <c r="H2350" t="b">
        <f>ISNUMBER(SEARCH("Caltex", A2350))</f>
        <v>0</v>
      </c>
    </row>
    <row r="2351" spans="1:8" x14ac:dyDescent="0.25">
      <c r="A2351" t="s">
        <v>87</v>
      </c>
      <c r="B2351">
        <v>12.689057399999999</v>
      </c>
      <c r="C2351">
        <v>100.9767925</v>
      </c>
      <c r="D2351" t="b">
        <f>ISNUMBER(SEARCH("PT",A2351))</f>
        <v>0</v>
      </c>
      <c r="E2351" t="b">
        <f>ISNUMBER(SEARCH("PTT", A2351))</f>
        <v>0</v>
      </c>
      <c r="F2351" t="b">
        <f>ISNUMBER(SEARCH("Shell", A2351))</f>
        <v>0</v>
      </c>
      <c r="G2351" t="b">
        <f>ISNUMBER(SEARCH("Esso", A2351))</f>
        <v>0</v>
      </c>
      <c r="H2351" t="b">
        <f>ISNUMBER(SEARCH("Caltex", A2351))</f>
        <v>0</v>
      </c>
    </row>
    <row r="2352" spans="1:8" x14ac:dyDescent="0.25">
      <c r="A2352" t="s">
        <v>87</v>
      </c>
      <c r="B2352">
        <v>12.697767600000001</v>
      </c>
      <c r="C2352">
        <v>101.2357938</v>
      </c>
      <c r="D2352" t="b">
        <f>ISNUMBER(SEARCH("PT",A2352))</f>
        <v>0</v>
      </c>
      <c r="E2352" t="b">
        <f>ISNUMBER(SEARCH("PTT", A2352))</f>
        <v>0</v>
      </c>
      <c r="F2352" t="b">
        <f>ISNUMBER(SEARCH("Shell", A2352))</f>
        <v>0</v>
      </c>
      <c r="G2352" t="b">
        <f>ISNUMBER(SEARCH("Esso", A2352))</f>
        <v>0</v>
      </c>
      <c r="H2352" t="b">
        <f>ISNUMBER(SEARCH("Caltex", A2352))</f>
        <v>0</v>
      </c>
    </row>
    <row r="2353" spans="1:8" x14ac:dyDescent="0.25">
      <c r="A2353" t="s">
        <v>87</v>
      </c>
      <c r="B2353">
        <v>12.661533500000001</v>
      </c>
      <c r="C2353">
        <v>101.26047869999999</v>
      </c>
      <c r="D2353" t="b">
        <f>ISNUMBER(SEARCH("PT",A2353))</f>
        <v>0</v>
      </c>
      <c r="E2353" t="b">
        <f>ISNUMBER(SEARCH("PTT", A2353))</f>
        <v>0</v>
      </c>
      <c r="F2353" t="b">
        <f>ISNUMBER(SEARCH("Shell", A2353))</f>
        <v>0</v>
      </c>
      <c r="G2353" t="b">
        <f>ISNUMBER(SEARCH("Esso", A2353))</f>
        <v>0</v>
      </c>
      <c r="H2353" t="b">
        <f>ISNUMBER(SEARCH("Caltex", A2353))</f>
        <v>0</v>
      </c>
    </row>
    <row r="2354" spans="1:8" x14ac:dyDescent="0.25">
      <c r="A2354" t="s">
        <v>87</v>
      </c>
      <c r="B2354">
        <v>12.628632899999999</v>
      </c>
      <c r="C2354">
        <v>101.44127690000001</v>
      </c>
      <c r="D2354" t="b">
        <f>ISNUMBER(SEARCH("PT",A2354))</f>
        <v>0</v>
      </c>
      <c r="E2354" t="b">
        <f>ISNUMBER(SEARCH("PTT", A2354))</f>
        <v>0</v>
      </c>
      <c r="F2354" t="b">
        <f>ISNUMBER(SEARCH("Shell", A2354))</f>
        <v>0</v>
      </c>
      <c r="G2354" t="b">
        <f>ISNUMBER(SEARCH("Esso", A2354))</f>
        <v>0</v>
      </c>
      <c r="H2354" t="b">
        <f>ISNUMBER(SEARCH("Caltex", A2354))</f>
        <v>0</v>
      </c>
    </row>
    <row r="2355" spans="1:8" x14ac:dyDescent="0.25">
      <c r="A2355" t="s">
        <v>87</v>
      </c>
      <c r="B2355">
        <v>12.6815681</v>
      </c>
      <c r="C2355">
        <v>101.4996893</v>
      </c>
      <c r="D2355" t="b">
        <f>ISNUMBER(SEARCH("PT",A2355))</f>
        <v>0</v>
      </c>
      <c r="E2355" t="b">
        <f>ISNUMBER(SEARCH("PTT", A2355))</f>
        <v>0</v>
      </c>
      <c r="F2355" t="b">
        <f>ISNUMBER(SEARCH("Shell", A2355))</f>
        <v>0</v>
      </c>
      <c r="G2355" t="b">
        <f>ISNUMBER(SEARCH("Esso", A2355))</f>
        <v>0</v>
      </c>
      <c r="H2355" t="b">
        <f>ISNUMBER(SEARCH("Caltex", A2355))</f>
        <v>0</v>
      </c>
    </row>
    <row r="2356" spans="1:8" x14ac:dyDescent="0.25">
      <c r="A2356" t="s">
        <v>87</v>
      </c>
      <c r="B2356">
        <v>12.6990617</v>
      </c>
      <c r="C2356">
        <v>101.6620242</v>
      </c>
      <c r="D2356" t="b">
        <f>ISNUMBER(SEARCH("PT",A2356))</f>
        <v>0</v>
      </c>
      <c r="E2356" t="b">
        <f>ISNUMBER(SEARCH("PTT", A2356))</f>
        <v>0</v>
      </c>
      <c r="F2356" t="b">
        <f>ISNUMBER(SEARCH("Shell", A2356))</f>
        <v>0</v>
      </c>
      <c r="G2356" t="b">
        <f>ISNUMBER(SEARCH("Esso", A2356))</f>
        <v>0</v>
      </c>
      <c r="H2356" t="b">
        <f>ISNUMBER(SEARCH("Caltex", A2356))</f>
        <v>0</v>
      </c>
    </row>
    <row r="2357" spans="1:8" x14ac:dyDescent="0.25">
      <c r="A2357" t="s">
        <v>87</v>
      </c>
      <c r="B2357">
        <v>12.7309895</v>
      </c>
      <c r="C2357">
        <v>101.720872</v>
      </c>
      <c r="D2357" t="b">
        <f>ISNUMBER(SEARCH("PT",A2357))</f>
        <v>0</v>
      </c>
      <c r="E2357" t="b">
        <f>ISNUMBER(SEARCH("PTT", A2357))</f>
        <v>0</v>
      </c>
      <c r="F2357" t="b">
        <f>ISNUMBER(SEARCH("Shell", A2357))</f>
        <v>0</v>
      </c>
      <c r="G2357" t="b">
        <f>ISNUMBER(SEARCH("Esso", A2357))</f>
        <v>0</v>
      </c>
      <c r="H2357" t="b">
        <f>ISNUMBER(SEARCH("Caltex", A2357))</f>
        <v>0</v>
      </c>
    </row>
    <row r="2358" spans="1:8" x14ac:dyDescent="0.25">
      <c r="A2358" t="s">
        <v>87</v>
      </c>
      <c r="B2358">
        <v>12.741901</v>
      </c>
      <c r="C2358">
        <v>101.67090140000001</v>
      </c>
      <c r="D2358" t="b">
        <f>ISNUMBER(SEARCH("PT",A2358))</f>
        <v>0</v>
      </c>
      <c r="E2358" t="b">
        <f>ISNUMBER(SEARCH("PTT", A2358))</f>
        <v>0</v>
      </c>
      <c r="F2358" t="b">
        <f>ISNUMBER(SEARCH("Shell", A2358))</f>
        <v>0</v>
      </c>
      <c r="G2358" t="b">
        <f>ISNUMBER(SEARCH("Esso", A2358))</f>
        <v>0</v>
      </c>
      <c r="H2358" t="b">
        <f>ISNUMBER(SEARCH("Caltex", A2358))</f>
        <v>0</v>
      </c>
    </row>
    <row r="2359" spans="1:8" x14ac:dyDescent="0.25">
      <c r="A2359" t="s">
        <v>87</v>
      </c>
      <c r="B2359">
        <v>12.709445499999999</v>
      </c>
      <c r="C2359">
        <v>101.77581619999999</v>
      </c>
      <c r="D2359" t="b">
        <f>ISNUMBER(SEARCH("PT",A2359))</f>
        <v>0</v>
      </c>
      <c r="E2359" t="b">
        <f>ISNUMBER(SEARCH("PTT", A2359))</f>
        <v>0</v>
      </c>
      <c r="F2359" t="b">
        <f>ISNUMBER(SEARCH("Shell", A2359))</f>
        <v>0</v>
      </c>
      <c r="G2359" t="b">
        <f>ISNUMBER(SEARCH("Esso", A2359))</f>
        <v>0</v>
      </c>
      <c r="H2359" t="b">
        <f>ISNUMBER(SEARCH("Caltex", A2359))</f>
        <v>0</v>
      </c>
    </row>
    <row r="2360" spans="1:8" x14ac:dyDescent="0.25">
      <c r="A2360" t="s">
        <v>87</v>
      </c>
      <c r="B2360">
        <v>12.7298554</v>
      </c>
      <c r="C2360">
        <v>101.8222557</v>
      </c>
      <c r="D2360" t="b">
        <f>ISNUMBER(SEARCH("PT",A2360))</f>
        <v>0</v>
      </c>
      <c r="E2360" t="b">
        <f>ISNUMBER(SEARCH("PTT", A2360))</f>
        <v>0</v>
      </c>
      <c r="F2360" t="b">
        <f>ISNUMBER(SEARCH("Shell", A2360))</f>
        <v>0</v>
      </c>
      <c r="G2360" t="b">
        <f>ISNUMBER(SEARCH("Esso", A2360))</f>
        <v>0</v>
      </c>
      <c r="H2360" t="b">
        <f>ISNUMBER(SEARCH("Caltex", A2360))</f>
        <v>0</v>
      </c>
    </row>
    <row r="2361" spans="1:8" x14ac:dyDescent="0.25">
      <c r="A2361" t="s">
        <v>87</v>
      </c>
      <c r="B2361">
        <v>12.725082799999999</v>
      </c>
      <c r="C2361">
        <v>101.84617009999999</v>
      </c>
      <c r="D2361" t="b">
        <f>ISNUMBER(SEARCH("PT",A2361))</f>
        <v>0</v>
      </c>
      <c r="E2361" t="b">
        <f>ISNUMBER(SEARCH("PTT", A2361))</f>
        <v>0</v>
      </c>
      <c r="F2361" t="b">
        <f>ISNUMBER(SEARCH("Shell", A2361))</f>
        <v>0</v>
      </c>
      <c r="G2361" t="b">
        <f>ISNUMBER(SEARCH("Esso", A2361))</f>
        <v>0</v>
      </c>
      <c r="H2361" t="b">
        <f>ISNUMBER(SEARCH("Caltex", A2361))</f>
        <v>0</v>
      </c>
    </row>
    <row r="2362" spans="1:8" x14ac:dyDescent="0.25">
      <c r="A2362" t="s">
        <v>87</v>
      </c>
      <c r="B2362">
        <v>12.730433700000001</v>
      </c>
      <c r="C2362">
        <v>101.9565171</v>
      </c>
      <c r="D2362" t="b">
        <f>ISNUMBER(SEARCH("PT",A2362))</f>
        <v>0</v>
      </c>
      <c r="E2362" t="b">
        <f>ISNUMBER(SEARCH("PTT", A2362))</f>
        <v>0</v>
      </c>
      <c r="F2362" t="b">
        <f>ISNUMBER(SEARCH("Shell", A2362))</f>
        <v>0</v>
      </c>
      <c r="G2362" t="b">
        <f>ISNUMBER(SEARCH("Esso", A2362))</f>
        <v>0</v>
      </c>
      <c r="H2362" t="b">
        <f>ISNUMBER(SEARCH("Caltex", A2362))</f>
        <v>0</v>
      </c>
    </row>
    <row r="2363" spans="1:8" x14ac:dyDescent="0.25">
      <c r="A2363" t="s">
        <v>87</v>
      </c>
      <c r="B2363">
        <v>12.5554325</v>
      </c>
      <c r="C2363">
        <v>102.00197989999999</v>
      </c>
      <c r="D2363" t="b">
        <f>ISNUMBER(SEARCH("PT",A2363))</f>
        <v>0</v>
      </c>
      <c r="E2363" t="b">
        <f>ISNUMBER(SEARCH("PTT", A2363))</f>
        <v>0</v>
      </c>
      <c r="F2363" t="b">
        <f>ISNUMBER(SEARCH("Shell", A2363))</f>
        <v>0</v>
      </c>
      <c r="G2363" t="b">
        <f>ISNUMBER(SEARCH("Esso", A2363))</f>
        <v>0</v>
      </c>
      <c r="H2363" t="b">
        <f>ISNUMBER(SEARCH("Caltex", A2363))</f>
        <v>0</v>
      </c>
    </row>
    <row r="2364" spans="1:8" x14ac:dyDescent="0.25">
      <c r="A2364" t="s">
        <v>87</v>
      </c>
      <c r="B2364">
        <v>12.481728499999999</v>
      </c>
      <c r="C2364">
        <v>102.0618563</v>
      </c>
      <c r="D2364" t="b">
        <f>ISNUMBER(SEARCH("PT",A2364))</f>
        <v>0</v>
      </c>
      <c r="E2364" t="b">
        <f>ISNUMBER(SEARCH("PTT", A2364))</f>
        <v>0</v>
      </c>
      <c r="F2364" t="b">
        <f>ISNUMBER(SEARCH("Shell", A2364))</f>
        <v>0</v>
      </c>
      <c r="G2364" t="b">
        <f>ISNUMBER(SEARCH("Esso", A2364))</f>
        <v>0</v>
      </c>
      <c r="H2364" t="b">
        <f>ISNUMBER(SEARCH("Caltex", A2364))</f>
        <v>0</v>
      </c>
    </row>
    <row r="2365" spans="1:8" x14ac:dyDescent="0.25">
      <c r="A2365" t="s">
        <v>3376</v>
      </c>
      <c r="B2365">
        <v>12.5166032</v>
      </c>
      <c r="C2365">
        <v>102.0277622</v>
      </c>
      <c r="D2365" t="b">
        <f>ISNUMBER(SEARCH("PT",A2365))</f>
        <v>0</v>
      </c>
      <c r="E2365" t="b">
        <f>ISNUMBER(SEARCH("PTT", A2365))</f>
        <v>0</v>
      </c>
      <c r="F2365" t="b">
        <f>ISNUMBER(SEARCH("Shell", A2365))</f>
        <v>0</v>
      </c>
      <c r="G2365" t="b">
        <f>ISNUMBER(SEARCH("Esso", A2365))</f>
        <v>0</v>
      </c>
      <c r="H2365" t="b">
        <f>ISNUMBER(SEARCH("Caltex", A2365))</f>
        <v>0</v>
      </c>
    </row>
    <row r="2366" spans="1:8" x14ac:dyDescent="0.25">
      <c r="A2366" t="s">
        <v>87</v>
      </c>
      <c r="B2366">
        <v>12.6860836</v>
      </c>
      <c r="C2366">
        <v>101.975155</v>
      </c>
      <c r="D2366" t="b">
        <f>ISNUMBER(SEARCH("PT",A2366))</f>
        <v>0</v>
      </c>
      <c r="E2366" t="b">
        <f>ISNUMBER(SEARCH("PTT", A2366))</f>
        <v>0</v>
      </c>
      <c r="F2366" t="b">
        <f>ISNUMBER(SEARCH("Shell", A2366))</f>
        <v>0</v>
      </c>
      <c r="G2366" t="b">
        <f>ISNUMBER(SEARCH("Esso", A2366))</f>
        <v>0</v>
      </c>
      <c r="H2366" t="b">
        <f>ISNUMBER(SEARCH("Caltex", A2366))</f>
        <v>0</v>
      </c>
    </row>
    <row r="2367" spans="1:8" x14ac:dyDescent="0.25">
      <c r="A2367" t="s">
        <v>87</v>
      </c>
      <c r="B2367">
        <v>12.544366999999999</v>
      </c>
      <c r="C2367">
        <v>102.09612919999999</v>
      </c>
      <c r="D2367" t="b">
        <f>ISNUMBER(SEARCH("PT",A2367))</f>
        <v>0</v>
      </c>
      <c r="E2367" t="b">
        <f>ISNUMBER(SEARCH("PTT", A2367))</f>
        <v>0</v>
      </c>
      <c r="F2367" t="b">
        <f>ISNUMBER(SEARCH("Shell", A2367))</f>
        <v>0</v>
      </c>
      <c r="G2367" t="b">
        <f>ISNUMBER(SEARCH("Esso", A2367))</f>
        <v>0</v>
      </c>
      <c r="H2367" t="b">
        <f>ISNUMBER(SEARCH("Caltex", A2367))</f>
        <v>0</v>
      </c>
    </row>
    <row r="2368" spans="1:8" x14ac:dyDescent="0.25">
      <c r="A2368" t="s">
        <v>87</v>
      </c>
      <c r="B2368">
        <v>12.5531244</v>
      </c>
      <c r="C2368">
        <v>102.15634249999999</v>
      </c>
      <c r="D2368" t="b">
        <f>ISNUMBER(SEARCH("PT",A2368))</f>
        <v>0</v>
      </c>
      <c r="E2368" t="b">
        <f>ISNUMBER(SEARCH("PTT", A2368))</f>
        <v>0</v>
      </c>
      <c r="F2368" t="b">
        <f>ISNUMBER(SEARCH("Shell", A2368))</f>
        <v>0</v>
      </c>
      <c r="G2368" t="b">
        <f>ISNUMBER(SEARCH("Esso", A2368))</f>
        <v>0</v>
      </c>
      <c r="H2368" t="b">
        <f>ISNUMBER(SEARCH("Caltex", A2368))</f>
        <v>0</v>
      </c>
    </row>
    <row r="2369" spans="1:8" x14ac:dyDescent="0.25">
      <c r="A2369" t="s">
        <v>87</v>
      </c>
      <c r="B2369">
        <v>12.427099800000001</v>
      </c>
      <c r="C2369">
        <v>102.13521179999999</v>
      </c>
      <c r="D2369" t="b">
        <f>ISNUMBER(SEARCH("PT",A2369))</f>
        <v>0</v>
      </c>
      <c r="E2369" t="b">
        <f>ISNUMBER(SEARCH("PTT", A2369))</f>
        <v>0</v>
      </c>
      <c r="F2369" t="b">
        <f>ISNUMBER(SEARCH("Shell", A2369))</f>
        <v>0</v>
      </c>
      <c r="G2369" t="b">
        <f>ISNUMBER(SEARCH("Esso", A2369))</f>
        <v>0</v>
      </c>
      <c r="H2369" t="b">
        <f>ISNUMBER(SEARCH("Caltex", A2369))</f>
        <v>0</v>
      </c>
    </row>
    <row r="2370" spans="1:8" x14ac:dyDescent="0.25">
      <c r="A2370" t="s">
        <v>87</v>
      </c>
      <c r="B2370">
        <v>12.2884306</v>
      </c>
      <c r="C2370">
        <v>102.31643630000001</v>
      </c>
      <c r="D2370" t="b">
        <f>ISNUMBER(SEARCH("PT",A2370))</f>
        <v>0</v>
      </c>
      <c r="E2370" t="b">
        <f>ISNUMBER(SEARCH("PTT", A2370))</f>
        <v>0</v>
      </c>
      <c r="F2370" t="b">
        <f>ISNUMBER(SEARCH("Shell", A2370))</f>
        <v>0</v>
      </c>
      <c r="G2370" t="b">
        <f>ISNUMBER(SEARCH("Esso", A2370))</f>
        <v>0</v>
      </c>
      <c r="H2370" t="b">
        <f>ISNUMBER(SEARCH("Caltex", A2370))</f>
        <v>0</v>
      </c>
    </row>
    <row r="2371" spans="1:8" x14ac:dyDescent="0.25">
      <c r="A2371" t="s">
        <v>87</v>
      </c>
      <c r="B2371">
        <v>12.439140200000001</v>
      </c>
      <c r="C2371">
        <v>102.30189970000001</v>
      </c>
      <c r="D2371" t="b">
        <f>ISNUMBER(SEARCH("PT",A2371))</f>
        <v>0</v>
      </c>
      <c r="E2371" t="b">
        <f>ISNUMBER(SEARCH("PTT", A2371))</f>
        <v>0</v>
      </c>
      <c r="F2371" t="b">
        <f>ISNUMBER(SEARCH("Shell", A2371))</f>
        <v>0</v>
      </c>
      <c r="G2371" t="b">
        <f>ISNUMBER(SEARCH("Esso", A2371))</f>
        <v>0</v>
      </c>
      <c r="H2371" t="b">
        <f>ISNUMBER(SEARCH("Caltex", A2371))</f>
        <v>0</v>
      </c>
    </row>
    <row r="2372" spans="1:8" x14ac:dyDescent="0.25">
      <c r="A2372" t="s">
        <v>87</v>
      </c>
      <c r="B2372">
        <v>12.455690799999999</v>
      </c>
      <c r="C2372">
        <v>102.2380859</v>
      </c>
      <c r="D2372" t="b">
        <f>ISNUMBER(SEARCH("PT",A2372))</f>
        <v>0</v>
      </c>
      <c r="E2372" t="b">
        <f>ISNUMBER(SEARCH("PTT", A2372))</f>
        <v>0</v>
      </c>
      <c r="F2372" t="b">
        <f>ISNUMBER(SEARCH("Shell", A2372))</f>
        <v>0</v>
      </c>
      <c r="G2372" t="b">
        <f>ISNUMBER(SEARCH("Esso", A2372))</f>
        <v>0</v>
      </c>
      <c r="H2372" t="b">
        <f>ISNUMBER(SEARCH("Caltex", A2372))</f>
        <v>0</v>
      </c>
    </row>
    <row r="2373" spans="1:8" x14ac:dyDescent="0.25">
      <c r="A2373" t="s">
        <v>87</v>
      </c>
      <c r="B2373">
        <v>12.484682400000001</v>
      </c>
      <c r="C2373">
        <v>102.2448414</v>
      </c>
      <c r="D2373" t="b">
        <f>ISNUMBER(SEARCH("PT",A2373))</f>
        <v>0</v>
      </c>
      <c r="E2373" t="b">
        <f>ISNUMBER(SEARCH("PTT", A2373))</f>
        <v>0</v>
      </c>
      <c r="F2373" t="b">
        <f>ISNUMBER(SEARCH("Shell", A2373))</f>
        <v>0</v>
      </c>
      <c r="G2373" t="b">
        <f>ISNUMBER(SEARCH("Esso", A2373))</f>
        <v>0</v>
      </c>
      <c r="H2373" t="b">
        <f>ISNUMBER(SEARCH("Caltex", A2373))</f>
        <v>0</v>
      </c>
    </row>
    <row r="2374" spans="1:8" x14ac:dyDescent="0.25">
      <c r="A2374" t="s">
        <v>87</v>
      </c>
      <c r="B2374">
        <v>12.338811099999999</v>
      </c>
      <c r="C2374">
        <v>102.37263230000001</v>
      </c>
      <c r="D2374" t="b">
        <f>ISNUMBER(SEARCH("PT",A2374))</f>
        <v>0</v>
      </c>
      <c r="E2374" t="b">
        <f>ISNUMBER(SEARCH("PTT", A2374))</f>
        <v>0</v>
      </c>
      <c r="F2374" t="b">
        <f>ISNUMBER(SEARCH("Shell", A2374))</f>
        <v>0</v>
      </c>
      <c r="G2374" t="b">
        <f>ISNUMBER(SEARCH("Esso", A2374))</f>
        <v>0</v>
      </c>
      <c r="H2374" t="b">
        <f>ISNUMBER(SEARCH("Caltex", A2374))</f>
        <v>0</v>
      </c>
    </row>
    <row r="2375" spans="1:8" x14ac:dyDescent="0.25">
      <c r="A2375" t="s">
        <v>87</v>
      </c>
      <c r="B2375">
        <v>12.4123611</v>
      </c>
      <c r="C2375">
        <v>102.3832286</v>
      </c>
      <c r="D2375" t="b">
        <f>ISNUMBER(SEARCH("PT",A2375))</f>
        <v>0</v>
      </c>
      <c r="E2375" t="b">
        <f>ISNUMBER(SEARCH("PTT", A2375))</f>
        <v>0</v>
      </c>
      <c r="F2375" t="b">
        <f>ISNUMBER(SEARCH("Shell", A2375))</f>
        <v>0</v>
      </c>
      <c r="G2375" t="b">
        <f>ISNUMBER(SEARCH("Esso", A2375))</f>
        <v>0</v>
      </c>
      <c r="H2375" t="b">
        <f>ISNUMBER(SEARCH("Caltex", A2375))</f>
        <v>0</v>
      </c>
    </row>
    <row r="2376" spans="1:8" x14ac:dyDescent="0.25">
      <c r="A2376" t="s">
        <v>87</v>
      </c>
      <c r="B2376">
        <v>12.2146717</v>
      </c>
      <c r="C2376">
        <v>102.3047621</v>
      </c>
      <c r="D2376" t="b">
        <f>ISNUMBER(SEARCH("PT",A2376))</f>
        <v>0</v>
      </c>
      <c r="E2376" t="b">
        <f>ISNUMBER(SEARCH("PTT", A2376))</f>
        <v>0</v>
      </c>
      <c r="F2376" t="b">
        <f>ISNUMBER(SEARCH("Shell", A2376))</f>
        <v>0</v>
      </c>
      <c r="G2376" t="b">
        <f>ISNUMBER(SEARCH("Esso", A2376))</f>
        <v>0</v>
      </c>
      <c r="H2376" t="b">
        <f>ISNUMBER(SEARCH("Caltex", A2376))</f>
        <v>0</v>
      </c>
    </row>
    <row r="2377" spans="1:8" x14ac:dyDescent="0.25">
      <c r="A2377" t="s">
        <v>87</v>
      </c>
      <c r="B2377">
        <v>12.1886426</v>
      </c>
      <c r="C2377">
        <v>102.3857905</v>
      </c>
      <c r="D2377" t="b">
        <f>ISNUMBER(SEARCH("PT",A2377))</f>
        <v>0</v>
      </c>
      <c r="E2377" t="b">
        <f>ISNUMBER(SEARCH("PTT", A2377))</f>
        <v>0</v>
      </c>
      <c r="F2377" t="b">
        <f>ISNUMBER(SEARCH("Shell", A2377))</f>
        <v>0</v>
      </c>
      <c r="G2377" t="b">
        <f>ISNUMBER(SEARCH("Esso", A2377))</f>
        <v>0</v>
      </c>
      <c r="H2377" t="b">
        <f>ISNUMBER(SEARCH("Caltex", A2377))</f>
        <v>0</v>
      </c>
    </row>
    <row r="2378" spans="1:8" x14ac:dyDescent="0.25">
      <c r="A2378" t="s">
        <v>87</v>
      </c>
      <c r="B2378">
        <v>12.2493538</v>
      </c>
      <c r="C2378">
        <v>102.522431</v>
      </c>
      <c r="D2378" t="b">
        <f>ISNUMBER(SEARCH("PT",A2378))</f>
        <v>0</v>
      </c>
      <c r="E2378" t="b">
        <f>ISNUMBER(SEARCH("PTT", A2378))</f>
        <v>0</v>
      </c>
      <c r="F2378" t="b">
        <f>ISNUMBER(SEARCH("Shell", A2378))</f>
        <v>0</v>
      </c>
      <c r="G2378" t="b">
        <f>ISNUMBER(SEARCH("Esso", A2378))</f>
        <v>0</v>
      </c>
      <c r="H2378" t="b">
        <f>ISNUMBER(SEARCH("Caltex", A2378))</f>
        <v>0</v>
      </c>
    </row>
    <row r="2379" spans="1:8" x14ac:dyDescent="0.25">
      <c r="A2379" t="s">
        <v>87</v>
      </c>
      <c r="B2379">
        <v>12.250462300000001</v>
      </c>
      <c r="C2379">
        <v>102.5905211</v>
      </c>
      <c r="D2379" t="b">
        <f>ISNUMBER(SEARCH("PT",A2379))</f>
        <v>0</v>
      </c>
      <c r="E2379" t="b">
        <f>ISNUMBER(SEARCH("PTT", A2379))</f>
        <v>0</v>
      </c>
      <c r="F2379" t="b">
        <f>ISNUMBER(SEARCH("Shell", A2379))</f>
        <v>0</v>
      </c>
      <c r="G2379" t="b">
        <f>ISNUMBER(SEARCH("Esso", A2379))</f>
        <v>0</v>
      </c>
      <c r="H2379" t="b">
        <f>ISNUMBER(SEARCH("Caltex", A2379))</f>
        <v>0</v>
      </c>
    </row>
    <row r="2380" spans="1:8" x14ac:dyDescent="0.25">
      <c r="A2380" t="s">
        <v>87</v>
      </c>
      <c r="B2380">
        <v>12.2535875</v>
      </c>
      <c r="C2380">
        <v>102.5626305</v>
      </c>
      <c r="D2380" t="b">
        <f>ISNUMBER(SEARCH("PT",A2380))</f>
        <v>0</v>
      </c>
      <c r="E2380" t="b">
        <f>ISNUMBER(SEARCH("PTT", A2380))</f>
        <v>0</v>
      </c>
      <c r="F2380" t="b">
        <f>ISNUMBER(SEARCH("Shell", A2380))</f>
        <v>0</v>
      </c>
      <c r="G2380" t="b">
        <f>ISNUMBER(SEARCH("Esso", A2380))</f>
        <v>0</v>
      </c>
      <c r="H2380" t="b">
        <f>ISNUMBER(SEARCH("Caltex", A2380))</f>
        <v>0</v>
      </c>
    </row>
    <row r="2381" spans="1:8" x14ac:dyDescent="0.25">
      <c r="A2381" t="s">
        <v>87</v>
      </c>
      <c r="B2381">
        <v>12.278292799999999</v>
      </c>
      <c r="C2381">
        <v>102.5394222</v>
      </c>
      <c r="D2381" t="b">
        <f>ISNUMBER(SEARCH("PT",A2381))</f>
        <v>0</v>
      </c>
      <c r="E2381" t="b">
        <f>ISNUMBER(SEARCH("PTT", A2381))</f>
        <v>0</v>
      </c>
      <c r="F2381" t="b">
        <f>ISNUMBER(SEARCH("Shell", A2381))</f>
        <v>0</v>
      </c>
      <c r="G2381" t="b">
        <f>ISNUMBER(SEARCH("Esso", A2381))</f>
        <v>0</v>
      </c>
      <c r="H2381" t="b">
        <f>ISNUMBER(SEARCH("Caltex", A2381))</f>
        <v>0</v>
      </c>
    </row>
    <row r="2382" spans="1:8" x14ac:dyDescent="0.25">
      <c r="A2382" t="s">
        <v>87</v>
      </c>
      <c r="B2382">
        <v>12.2886472</v>
      </c>
      <c r="C2382">
        <v>102.6146981</v>
      </c>
      <c r="D2382" t="b">
        <f>ISNUMBER(SEARCH("PT",A2382))</f>
        <v>0</v>
      </c>
      <c r="E2382" t="b">
        <f>ISNUMBER(SEARCH("PTT", A2382))</f>
        <v>0</v>
      </c>
      <c r="F2382" t="b">
        <f>ISNUMBER(SEARCH("Shell", A2382))</f>
        <v>0</v>
      </c>
      <c r="G2382" t="b">
        <f>ISNUMBER(SEARCH("Esso", A2382))</f>
        <v>0</v>
      </c>
      <c r="H2382" t="b">
        <f>ISNUMBER(SEARCH("Caltex", A2382))</f>
        <v>0</v>
      </c>
    </row>
    <row r="2383" spans="1:8" x14ac:dyDescent="0.25">
      <c r="A2383" t="s">
        <v>87</v>
      </c>
      <c r="B2383">
        <v>12.141631500000001</v>
      </c>
      <c r="C2383">
        <v>102.6869542</v>
      </c>
      <c r="D2383" t="b">
        <f>ISNUMBER(SEARCH("PT",A2383))</f>
        <v>0</v>
      </c>
      <c r="E2383" t="b">
        <f>ISNUMBER(SEARCH("PTT", A2383))</f>
        <v>0</v>
      </c>
      <c r="F2383" t="b">
        <f>ISNUMBER(SEARCH("Shell", A2383))</f>
        <v>0</v>
      </c>
      <c r="G2383" t="b">
        <f>ISNUMBER(SEARCH("Esso", A2383))</f>
        <v>0</v>
      </c>
      <c r="H2383" t="b">
        <f>ISNUMBER(SEARCH("Caltex", A2383))</f>
        <v>0</v>
      </c>
    </row>
    <row r="2384" spans="1:8" x14ac:dyDescent="0.25">
      <c r="A2384" t="s">
        <v>87</v>
      </c>
      <c r="B2384">
        <v>11.797230799999999</v>
      </c>
      <c r="C2384">
        <v>102.86704469999999</v>
      </c>
      <c r="D2384" t="b">
        <f>ISNUMBER(SEARCH("PT",A2384))</f>
        <v>0</v>
      </c>
      <c r="E2384" t="b">
        <f>ISNUMBER(SEARCH("PTT", A2384))</f>
        <v>0</v>
      </c>
      <c r="F2384" t="b">
        <f>ISNUMBER(SEARCH("Shell", A2384))</f>
        <v>0</v>
      </c>
      <c r="G2384" t="b">
        <f>ISNUMBER(SEARCH("Esso", A2384))</f>
        <v>0</v>
      </c>
      <c r="H2384" t="b">
        <f>ISNUMBER(SEARCH("Caltex", A2384))</f>
        <v>0</v>
      </c>
    </row>
    <row r="2385" spans="1:8" x14ac:dyDescent="0.25">
      <c r="A2385" t="s">
        <v>87</v>
      </c>
      <c r="B2385">
        <v>12.6673277</v>
      </c>
      <c r="C2385">
        <v>102.4595284</v>
      </c>
      <c r="D2385" t="b">
        <f>ISNUMBER(SEARCH("PT",A2385))</f>
        <v>0</v>
      </c>
      <c r="E2385" t="b">
        <f>ISNUMBER(SEARCH("PTT", A2385))</f>
        <v>0</v>
      </c>
      <c r="F2385" t="b">
        <f>ISNUMBER(SEARCH("Shell", A2385))</f>
        <v>0</v>
      </c>
      <c r="G2385" t="b">
        <f>ISNUMBER(SEARCH("Esso", A2385))</f>
        <v>0</v>
      </c>
      <c r="H2385" t="b">
        <f>ISNUMBER(SEARCH("Caltex", A2385))</f>
        <v>0</v>
      </c>
    </row>
    <row r="2386" spans="1:8" x14ac:dyDescent="0.25">
      <c r="A2386" t="s">
        <v>87</v>
      </c>
      <c r="B2386">
        <v>12.931601499999999</v>
      </c>
      <c r="C2386">
        <v>102.4392447</v>
      </c>
      <c r="D2386" t="b">
        <f>ISNUMBER(SEARCH("PT",A2386))</f>
        <v>0</v>
      </c>
      <c r="E2386" t="b">
        <f>ISNUMBER(SEARCH("PTT", A2386))</f>
        <v>0</v>
      </c>
      <c r="F2386" t="b">
        <f>ISNUMBER(SEARCH("Shell", A2386))</f>
        <v>0</v>
      </c>
      <c r="G2386" t="b">
        <f>ISNUMBER(SEARCH("Esso", A2386))</f>
        <v>0</v>
      </c>
      <c r="H2386" t="b">
        <f>ISNUMBER(SEARCH("Caltex", A2386))</f>
        <v>0</v>
      </c>
    </row>
    <row r="2387" spans="1:8" x14ac:dyDescent="0.25">
      <c r="A2387" t="s">
        <v>87</v>
      </c>
      <c r="B2387">
        <v>12.937066</v>
      </c>
      <c r="C2387">
        <v>102.4723688</v>
      </c>
      <c r="D2387" t="b">
        <f>ISNUMBER(SEARCH("PT",A2387))</f>
        <v>0</v>
      </c>
      <c r="E2387" t="b">
        <f>ISNUMBER(SEARCH("PTT", A2387))</f>
        <v>0</v>
      </c>
      <c r="F2387" t="b">
        <f>ISNUMBER(SEARCH("Shell", A2387))</f>
        <v>0</v>
      </c>
      <c r="G2387" t="b">
        <f>ISNUMBER(SEARCH("Esso", A2387))</f>
        <v>0</v>
      </c>
      <c r="H2387" t="b">
        <f>ISNUMBER(SEARCH("Caltex", A2387))</f>
        <v>0</v>
      </c>
    </row>
    <row r="2388" spans="1:8" x14ac:dyDescent="0.25">
      <c r="A2388" t="s">
        <v>87</v>
      </c>
      <c r="B2388">
        <v>13.0400391</v>
      </c>
      <c r="C2388">
        <v>102.3822921</v>
      </c>
      <c r="D2388" t="b">
        <f>ISNUMBER(SEARCH("PT",A2388))</f>
        <v>0</v>
      </c>
      <c r="E2388" t="b">
        <f>ISNUMBER(SEARCH("PTT", A2388))</f>
        <v>0</v>
      </c>
      <c r="F2388" t="b">
        <f>ISNUMBER(SEARCH("Shell", A2388))</f>
        <v>0</v>
      </c>
      <c r="G2388" t="b">
        <f>ISNUMBER(SEARCH("Esso", A2388))</f>
        <v>0</v>
      </c>
      <c r="H2388" t="b">
        <f>ISNUMBER(SEARCH("Caltex", A2388))</f>
        <v>0</v>
      </c>
    </row>
    <row r="2389" spans="1:8" x14ac:dyDescent="0.25">
      <c r="A2389" t="s">
        <v>87</v>
      </c>
      <c r="B2389">
        <v>13.1860082</v>
      </c>
      <c r="C2389">
        <v>102.3595203</v>
      </c>
      <c r="D2389" t="b">
        <f>ISNUMBER(SEARCH("PT",A2389))</f>
        <v>0</v>
      </c>
      <c r="E2389" t="b">
        <f>ISNUMBER(SEARCH("PTT", A2389))</f>
        <v>0</v>
      </c>
      <c r="F2389" t="b">
        <f>ISNUMBER(SEARCH("Shell", A2389))</f>
        <v>0</v>
      </c>
      <c r="G2389" t="b">
        <f>ISNUMBER(SEARCH("Esso", A2389))</f>
        <v>0</v>
      </c>
      <c r="H2389" t="b">
        <f>ISNUMBER(SEARCH("Caltex", A2389))</f>
        <v>0</v>
      </c>
    </row>
    <row r="2390" spans="1:8" x14ac:dyDescent="0.25">
      <c r="A2390" t="s">
        <v>87</v>
      </c>
      <c r="B2390">
        <v>13.2191504</v>
      </c>
      <c r="C2390">
        <v>102.331903</v>
      </c>
      <c r="D2390" t="b">
        <f>ISNUMBER(SEARCH("PT",A2390))</f>
        <v>0</v>
      </c>
      <c r="E2390" t="b">
        <f>ISNUMBER(SEARCH("PTT", A2390))</f>
        <v>0</v>
      </c>
      <c r="F2390" t="b">
        <f>ISNUMBER(SEARCH("Shell", A2390))</f>
        <v>0</v>
      </c>
      <c r="G2390" t="b">
        <f>ISNUMBER(SEARCH("Esso", A2390))</f>
        <v>0</v>
      </c>
      <c r="H2390" t="b">
        <f>ISNUMBER(SEARCH("Caltex", A2390))</f>
        <v>0</v>
      </c>
    </row>
    <row r="2391" spans="1:8" x14ac:dyDescent="0.25">
      <c r="A2391" t="s">
        <v>87</v>
      </c>
      <c r="B2391">
        <v>13.2646222</v>
      </c>
      <c r="C2391">
        <v>102.26389709999999</v>
      </c>
      <c r="D2391" t="b">
        <f>ISNUMBER(SEARCH("PT",A2391))</f>
        <v>0</v>
      </c>
      <c r="E2391" t="b">
        <f>ISNUMBER(SEARCH("PTT", A2391))</f>
        <v>0</v>
      </c>
      <c r="F2391" t="b">
        <f>ISNUMBER(SEARCH("Shell", A2391))</f>
        <v>0</v>
      </c>
      <c r="G2391" t="b">
        <f>ISNUMBER(SEARCH("Esso", A2391))</f>
        <v>0</v>
      </c>
      <c r="H2391" t="b">
        <f>ISNUMBER(SEARCH("Caltex", A2391))</f>
        <v>0</v>
      </c>
    </row>
    <row r="2392" spans="1:8" x14ac:dyDescent="0.25">
      <c r="A2392" t="s">
        <v>87</v>
      </c>
      <c r="B2392">
        <v>13.585046</v>
      </c>
      <c r="C2392">
        <v>102.357722</v>
      </c>
      <c r="D2392" t="b">
        <f>ISNUMBER(SEARCH("PT",A2392))</f>
        <v>0</v>
      </c>
      <c r="E2392" t="b">
        <f>ISNUMBER(SEARCH("PTT", A2392))</f>
        <v>0</v>
      </c>
      <c r="F2392" t="b">
        <f>ISNUMBER(SEARCH("Shell", A2392))</f>
        <v>0</v>
      </c>
      <c r="G2392" t="b">
        <f>ISNUMBER(SEARCH("Esso", A2392))</f>
        <v>0</v>
      </c>
      <c r="H2392" t="b">
        <f>ISNUMBER(SEARCH("Caltex", A2392))</f>
        <v>0</v>
      </c>
    </row>
    <row r="2393" spans="1:8" x14ac:dyDescent="0.25">
      <c r="A2393" t="s">
        <v>87</v>
      </c>
      <c r="B2393">
        <v>13.614508900000001</v>
      </c>
      <c r="C2393">
        <v>102.4862404</v>
      </c>
      <c r="D2393" t="b">
        <f>ISNUMBER(SEARCH("PT",A2393))</f>
        <v>0</v>
      </c>
      <c r="E2393" t="b">
        <f>ISNUMBER(SEARCH("PTT", A2393))</f>
        <v>0</v>
      </c>
      <c r="F2393" t="b">
        <f>ISNUMBER(SEARCH("Shell", A2393))</f>
        <v>0</v>
      </c>
      <c r="G2393" t="b">
        <f>ISNUMBER(SEARCH("Esso", A2393))</f>
        <v>0</v>
      </c>
      <c r="H2393" t="b">
        <f>ISNUMBER(SEARCH("Caltex", A2393))</f>
        <v>0</v>
      </c>
    </row>
    <row r="2394" spans="1:8" x14ac:dyDescent="0.25">
      <c r="A2394" t="s">
        <v>87</v>
      </c>
      <c r="B2394">
        <v>13.6799161</v>
      </c>
      <c r="C2394">
        <v>102.493889</v>
      </c>
      <c r="D2394" t="b">
        <f>ISNUMBER(SEARCH("PT",A2394))</f>
        <v>0</v>
      </c>
      <c r="E2394" t="b">
        <f>ISNUMBER(SEARCH("PTT", A2394))</f>
        <v>0</v>
      </c>
      <c r="F2394" t="b">
        <f>ISNUMBER(SEARCH("Shell", A2394))</f>
        <v>0</v>
      </c>
      <c r="G2394" t="b">
        <f>ISNUMBER(SEARCH("Esso", A2394))</f>
        <v>0</v>
      </c>
      <c r="H2394" t="b">
        <f>ISNUMBER(SEARCH("Caltex", A2394))</f>
        <v>0</v>
      </c>
    </row>
    <row r="2395" spans="1:8" x14ac:dyDescent="0.25">
      <c r="A2395" t="s">
        <v>87</v>
      </c>
      <c r="B2395">
        <v>13.6782358</v>
      </c>
      <c r="C2395">
        <v>102.515693</v>
      </c>
      <c r="D2395" t="b">
        <f>ISNUMBER(SEARCH("PT",A2395))</f>
        <v>0</v>
      </c>
      <c r="E2395" t="b">
        <f>ISNUMBER(SEARCH("PTT", A2395))</f>
        <v>0</v>
      </c>
      <c r="F2395" t="b">
        <f>ISNUMBER(SEARCH("Shell", A2395))</f>
        <v>0</v>
      </c>
      <c r="G2395" t="b">
        <f>ISNUMBER(SEARCH("Esso", A2395))</f>
        <v>0</v>
      </c>
      <c r="H2395" t="b">
        <f>ISNUMBER(SEARCH("Caltex", A2395))</f>
        <v>0</v>
      </c>
    </row>
    <row r="2396" spans="1:8" x14ac:dyDescent="0.25">
      <c r="A2396" t="s">
        <v>87</v>
      </c>
      <c r="B2396">
        <v>13.7280886</v>
      </c>
      <c r="C2396">
        <v>102.5727115</v>
      </c>
      <c r="D2396" t="b">
        <f>ISNUMBER(SEARCH("PT",A2396))</f>
        <v>0</v>
      </c>
      <c r="E2396" t="b">
        <f>ISNUMBER(SEARCH("PTT", A2396))</f>
        <v>0</v>
      </c>
      <c r="F2396" t="b">
        <f>ISNUMBER(SEARCH("Shell", A2396))</f>
        <v>0</v>
      </c>
      <c r="G2396" t="b">
        <f>ISNUMBER(SEARCH("Esso", A2396))</f>
        <v>0</v>
      </c>
      <c r="H2396" t="b">
        <f>ISNUMBER(SEARCH("Caltex", A2396))</f>
        <v>0</v>
      </c>
    </row>
    <row r="2397" spans="1:8" x14ac:dyDescent="0.25">
      <c r="A2397" t="s">
        <v>87</v>
      </c>
      <c r="B2397">
        <v>13.7599638</v>
      </c>
      <c r="C2397">
        <v>102.5261953</v>
      </c>
      <c r="D2397" t="b">
        <f>ISNUMBER(SEARCH("PT",A2397))</f>
        <v>0</v>
      </c>
      <c r="E2397" t="b">
        <f>ISNUMBER(SEARCH("PTT", A2397))</f>
        <v>0</v>
      </c>
      <c r="F2397" t="b">
        <f>ISNUMBER(SEARCH("Shell", A2397))</f>
        <v>0</v>
      </c>
      <c r="G2397" t="b">
        <f>ISNUMBER(SEARCH("Esso", A2397))</f>
        <v>0</v>
      </c>
      <c r="H2397" t="b">
        <f>ISNUMBER(SEARCH("Caltex", A2397))</f>
        <v>0</v>
      </c>
    </row>
    <row r="2398" spans="1:8" x14ac:dyDescent="0.25">
      <c r="A2398" t="s">
        <v>87</v>
      </c>
      <c r="B2398">
        <v>13.978301500000001</v>
      </c>
      <c r="C2398">
        <v>102.7646137</v>
      </c>
      <c r="D2398" t="b">
        <f>ISNUMBER(SEARCH("PT",A2398))</f>
        <v>0</v>
      </c>
      <c r="E2398" t="b">
        <f>ISNUMBER(SEARCH("PTT", A2398))</f>
        <v>0</v>
      </c>
      <c r="F2398" t="b">
        <f>ISNUMBER(SEARCH("Shell", A2398))</f>
        <v>0</v>
      </c>
      <c r="G2398" t="b">
        <f>ISNUMBER(SEARCH("Esso", A2398))</f>
        <v>0</v>
      </c>
      <c r="H2398" t="b">
        <f>ISNUMBER(SEARCH("Caltex", A2398))</f>
        <v>0</v>
      </c>
    </row>
    <row r="2399" spans="1:8" x14ac:dyDescent="0.25">
      <c r="A2399" t="s">
        <v>87</v>
      </c>
      <c r="B2399">
        <v>14.2578411</v>
      </c>
      <c r="C2399">
        <v>102.9747131</v>
      </c>
      <c r="D2399" t="b">
        <f>ISNUMBER(SEARCH("PT",A2399))</f>
        <v>0</v>
      </c>
      <c r="E2399" t="b">
        <f>ISNUMBER(SEARCH("PTT", A2399))</f>
        <v>0</v>
      </c>
      <c r="F2399" t="b">
        <f>ISNUMBER(SEARCH("Shell", A2399))</f>
        <v>0</v>
      </c>
      <c r="G2399" t="b">
        <f>ISNUMBER(SEARCH("Esso", A2399))</f>
        <v>0</v>
      </c>
      <c r="H2399" t="b">
        <f>ISNUMBER(SEARCH("Caltex", A2399))</f>
        <v>0</v>
      </c>
    </row>
    <row r="2400" spans="1:8" x14ac:dyDescent="0.25">
      <c r="A2400" t="s">
        <v>87</v>
      </c>
      <c r="B2400">
        <v>14.3833804</v>
      </c>
      <c r="C2400">
        <v>103.0627873</v>
      </c>
      <c r="D2400" t="b">
        <f>ISNUMBER(SEARCH("PT",A2400))</f>
        <v>0</v>
      </c>
      <c r="E2400" t="b">
        <f>ISNUMBER(SEARCH("PTT", A2400))</f>
        <v>0</v>
      </c>
      <c r="F2400" t="b">
        <f>ISNUMBER(SEARCH("Shell", A2400))</f>
        <v>0</v>
      </c>
      <c r="G2400" t="b">
        <f>ISNUMBER(SEARCH("Esso", A2400))</f>
        <v>0</v>
      </c>
      <c r="H2400" t="b">
        <f>ISNUMBER(SEARCH("Caltex", A2400))</f>
        <v>0</v>
      </c>
    </row>
    <row r="2401" spans="1:8" x14ac:dyDescent="0.25">
      <c r="A2401" t="s">
        <v>87</v>
      </c>
      <c r="B2401">
        <v>14.386517</v>
      </c>
      <c r="C2401">
        <v>103.08596</v>
      </c>
      <c r="D2401" t="b">
        <f>ISNUMBER(SEARCH("PT",A2401))</f>
        <v>0</v>
      </c>
      <c r="E2401" t="b">
        <f>ISNUMBER(SEARCH("PTT", A2401))</f>
        <v>0</v>
      </c>
      <c r="F2401" t="b">
        <f>ISNUMBER(SEARCH("Shell", A2401))</f>
        <v>0</v>
      </c>
      <c r="G2401" t="b">
        <f>ISNUMBER(SEARCH("Esso", A2401))</f>
        <v>0</v>
      </c>
      <c r="H2401" t="b">
        <f>ISNUMBER(SEARCH("Caltex", A2401))</f>
        <v>0</v>
      </c>
    </row>
    <row r="2402" spans="1:8" x14ac:dyDescent="0.25">
      <c r="A2402" t="s">
        <v>87</v>
      </c>
      <c r="B2402">
        <v>14.412386400000001</v>
      </c>
      <c r="C2402">
        <v>103.21852629999999</v>
      </c>
      <c r="D2402" t="b">
        <f>ISNUMBER(SEARCH("PT",A2402))</f>
        <v>0</v>
      </c>
      <c r="E2402" t="b">
        <f>ISNUMBER(SEARCH("PTT", A2402))</f>
        <v>0</v>
      </c>
      <c r="F2402" t="b">
        <f>ISNUMBER(SEARCH("Shell", A2402))</f>
        <v>0</v>
      </c>
      <c r="G2402" t="b">
        <f>ISNUMBER(SEARCH("Esso", A2402))</f>
        <v>0</v>
      </c>
      <c r="H2402" t="b">
        <f>ISNUMBER(SEARCH("Caltex", A2402))</f>
        <v>0</v>
      </c>
    </row>
    <row r="2403" spans="1:8" x14ac:dyDescent="0.25">
      <c r="A2403" t="s">
        <v>87</v>
      </c>
      <c r="B2403">
        <v>14.4539147</v>
      </c>
      <c r="C2403">
        <v>103.3885033</v>
      </c>
      <c r="D2403" t="b">
        <f>ISNUMBER(SEARCH("PT",A2403))</f>
        <v>0</v>
      </c>
      <c r="E2403" t="b">
        <f>ISNUMBER(SEARCH("PTT", A2403))</f>
        <v>0</v>
      </c>
      <c r="F2403" t="b">
        <f>ISNUMBER(SEARCH("Shell", A2403))</f>
        <v>0</v>
      </c>
      <c r="G2403" t="b">
        <f>ISNUMBER(SEARCH("Esso", A2403))</f>
        <v>0</v>
      </c>
      <c r="H2403" t="b">
        <f>ISNUMBER(SEARCH("Caltex", A2403))</f>
        <v>0</v>
      </c>
    </row>
    <row r="2404" spans="1:8" x14ac:dyDescent="0.25">
      <c r="A2404" t="s">
        <v>87</v>
      </c>
      <c r="B2404">
        <v>14.5269557</v>
      </c>
      <c r="C2404">
        <v>103.5353641</v>
      </c>
      <c r="D2404" t="b">
        <f>ISNUMBER(SEARCH("PT",A2404))</f>
        <v>0</v>
      </c>
      <c r="E2404" t="b">
        <f>ISNUMBER(SEARCH("PTT", A2404))</f>
        <v>0</v>
      </c>
      <c r="F2404" t="b">
        <f>ISNUMBER(SEARCH("Shell", A2404))</f>
        <v>0</v>
      </c>
      <c r="G2404" t="b">
        <f>ISNUMBER(SEARCH("Esso", A2404))</f>
        <v>0</v>
      </c>
      <c r="H2404" t="b">
        <f>ISNUMBER(SEARCH("Caltex", A2404))</f>
        <v>0</v>
      </c>
    </row>
    <row r="2405" spans="1:8" x14ac:dyDescent="0.25">
      <c r="A2405" t="s">
        <v>87</v>
      </c>
      <c r="B2405">
        <v>14.4581459</v>
      </c>
      <c r="C2405">
        <v>104.7184997</v>
      </c>
      <c r="D2405" t="b">
        <f>ISNUMBER(SEARCH("PT",A2405))</f>
        <v>0</v>
      </c>
      <c r="E2405" t="b">
        <f>ISNUMBER(SEARCH("PTT", A2405))</f>
        <v>0</v>
      </c>
      <c r="F2405" t="b">
        <f>ISNUMBER(SEARCH("Shell", A2405))</f>
        <v>0</v>
      </c>
      <c r="G2405" t="b">
        <f>ISNUMBER(SEARCH("Esso", A2405))</f>
        <v>0</v>
      </c>
      <c r="H2405" t="b">
        <f>ISNUMBER(SEARCH("Caltex", A2405))</f>
        <v>0</v>
      </c>
    </row>
    <row r="2406" spans="1:8" x14ac:dyDescent="0.25">
      <c r="A2406" t="s">
        <v>87</v>
      </c>
      <c r="B2406">
        <v>14.601506000000001</v>
      </c>
      <c r="C2406">
        <v>104.58424599999999</v>
      </c>
      <c r="D2406" t="b">
        <f>ISNUMBER(SEARCH("PT",A2406))</f>
        <v>0</v>
      </c>
      <c r="E2406" t="b">
        <f>ISNUMBER(SEARCH("PTT", A2406))</f>
        <v>0</v>
      </c>
      <c r="F2406" t="b">
        <f>ISNUMBER(SEARCH("Shell", A2406))</f>
        <v>0</v>
      </c>
      <c r="G2406" t="b">
        <f>ISNUMBER(SEARCH("Esso", A2406))</f>
        <v>0</v>
      </c>
      <c r="H2406" t="b">
        <f>ISNUMBER(SEARCH("Caltex", A2406))</f>
        <v>0</v>
      </c>
    </row>
    <row r="2407" spans="1:8" x14ac:dyDescent="0.25">
      <c r="A2407" t="s">
        <v>87</v>
      </c>
      <c r="B2407">
        <v>14.4719759</v>
      </c>
      <c r="C2407">
        <v>104.885313</v>
      </c>
      <c r="D2407" t="b">
        <f>ISNUMBER(SEARCH("PT",A2407))</f>
        <v>0</v>
      </c>
      <c r="E2407" t="b">
        <f>ISNUMBER(SEARCH("PTT", A2407))</f>
        <v>0</v>
      </c>
      <c r="F2407" t="b">
        <f>ISNUMBER(SEARCH("Shell", A2407))</f>
        <v>0</v>
      </c>
      <c r="G2407" t="b">
        <f>ISNUMBER(SEARCH("Esso", A2407))</f>
        <v>0</v>
      </c>
      <c r="H2407" t="b">
        <f>ISNUMBER(SEARCH("Caltex", A2407))</f>
        <v>0</v>
      </c>
    </row>
    <row r="2408" spans="1:8" x14ac:dyDescent="0.25">
      <c r="A2408" t="s">
        <v>87</v>
      </c>
      <c r="B2408">
        <v>14.4293364</v>
      </c>
      <c r="C2408">
        <v>105.1414331</v>
      </c>
      <c r="D2408" t="b">
        <f>ISNUMBER(SEARCH("PT",A2408))</f>
        <v>0</v>
      </c>
      <c r="E2408" t="b">
        <f>ISNUMBER(SEARCH("PTT", A2408))</f>
        <v>0</v>
      </c>
      <c r="F2408" t="b">
        <f>ISNUMBER(SEARCH("Shell", A2408))</f>
        <v>0</v>
      </c>
      <c r="G2408" t="b">
        <f>ISNUMBER(SEARCH("Esso", A2408))</f>
        <v>0</v>
      </c>
      <c r="H2408" t="b">
        <f>ISNUMBER(SEARCH("Caltex", A2408))</f>
        <v>0</v>
      </c>
    </row>
    <row r="2409" spans="1:8" x14ac:dyDescent="0.25">
      <c r="A2409" t="s">
        <v>87</v>
      </c>
      <c r="B2409">
        <v>14.8533838</v>
      </c>
      <c r="C2409">
        <v>105.4484653</v>
      </c>
      <c r="D2409" t="b">
        <f>ISNUMBER(SEARCH("PT",A2409))</f>
        <v>0</v>
      </c>
      <c r="E2409" t="b">
        <f>ISNUMBER(SEARCH("PTT", A2409))</f>
        <v>0</v>
      </c>
      <c r="F2409" t="b">
        <f>ISNUMBER(SEARCH("Shell", A2409))</f>
        <v>0</v>
      </c>
      <c r="G2409" t="b">
        <f>ISNUMBER(SEARCH("Esso", A2409))</f>
        <v>0</v>
      </c>
      <c r="H2409" t="b">
        <f>ISNUMBER(SEARCH("Caltex", A2409))</f>
        <v>0</v>
      </c>
    </row>
    <row r="2410" spans="1:8" x14ac:dyDescent="0.25">
      <c r="A2410" t="s">
        <v>87</v>
      </c>
      <c r="B2410">
        <v>15.401738699999999</v>
      </c>
      <c r="C2410">
        <v>105.4887135</v>
      </c>
      <c r="D2410" t="b">
        <f>ISNUMBER(SEARCH("PT",A2410))</f>
        <v>0</v>
      </c>
      <c r="E2410" t="b">
        <f>ISNUMBER(SEARCH("PTT", A2410))</f>
        <v>0</v>
      </c>
      <c r="F2410" t="b">
        <f>ISNUMBER(SEARCH("Shell", A2410))</f>
        <v>0</v>
      </c>
      <c r="G2410" t="b">
        <f>ISNUMBER(SEARCH("Esso", A2410))</f>
        <v>0</v>
      </c>
      <c r="H2410" t="b">
        <f>ISNUMBER(SEARCH("Caltex", A2410))</f>
        <v>0</v>
      </c>
    </row>
    <row r="2411" spans="1:8" x14ac:dyDescent="0.25">
      <c r="A2411" t="s">
        <v>87</v>
      </c>
      <c r="B2411">
        <v>15.385645</v>
      </c>
      <c r="C2411">
        <v>105.39177410000001</v>
      </c>
      <c r="D2411" t="b">
        <f>ISNUMBER(SEARCH("PT",A2411))</f>
        <v>0</v>
      </c>
      <c r="E2411" t="b">
        <f>ISNUMBER(SEARCH("PTT", A2411))</f>
        <v>0</v>
      </c>
      <c r="F2411" t="b">
        <f>ISNUMBER(SEARCH("Shell", A2411))</f>
        <v>0</v>
      </c>
      <c r="G2411" t="b">
        <f>ISNUMBER(SEARCH("Esso", A2411))</f>
        <v>0</v>
      </c>
      <c r="H2411" t="b">
        <f>ISNUMBER(SEARCH("Caltex", A2411))</f>
        <v>0</v>
      </c>
    </row>
    <row r="2412" spans="1:8" x14ac:dyDescent="0.25">
      <c r="A2412" t="s">
        <v>87</v>
      </c>
      <c r="B2412">
        <v>15.3158715</v>
      </c>
      <c r="C2412">
        <v>105.40834049999999</v>
      </c>
      <c r="D2412" t="b">
        <f>ISNUMBER(SEARCH("PT",A2412))</f>
        <v>0</v>
      </c>
      <c r="E2412" t="b">
        <f>ISNUMBER(SEARCH("PTT", A2412))</f>
        <v>0</v>
      </c>
      <c r="F2412" t="b">
        <f>ISNUMBER(SEARCH("Shell", A2412))</f>
        <v>0</v>
      </c>
      <c r="G2412" t="b">
        <f>ISNUMBER(SEARCH("Esso", A2412))</f>
        <v>0</v>
      </c>
      <c r="H2412" t="b">
        <f>ISNUMBER(SEARCH("Caltex", A2412))</f>
        <v>0</v>
      </c>
    </row>
    <row r="2413" spans="1:8" x14ac:dyDescent="0.25">
      <c r="A2413" t="s">
        <v>87</v>
      </c>
      <c r="B2413">
        <v>15.3107503</v>
      </c>
      <c r="C2413">
        <v>105.3852291</v>
      </c>
      <c r="D2413" t="b">
        <f>ISNUMBER(SEARCH("PT",A2413))</f>
        <v>0</v>
      </c>
      <c r="E2413" t="b">
        <f>ISNUMBER(SEARCH("PTT", A2413))</f>
        <v>0</v>
      </c>
      <c r="F2413" t="b">
        <f>ISNUMBER(SEARCH("Shell", A2413))</f>
        <v>0</v>
      </c>
      <c r="G2413" t="b">
        <f>ISNUMBER(SEARCH("Esso", A2413))</f>
        <v>0</v>
      </c>
      <c r="H2413" t="b">
        <f>ISNUMBER(SEARCH("Caltex", A2413))</f>
        <v>0</v>
      </c>
    </row>
    <row r="2414" spans="1:8" x14ac:dyDescent="0.25">
      <c r="A2414" t="s">
        <v>87</v>
      </c>
      <c r="B2414">
        <v>15.426364</v>
      </c>
      <c r="C2414">
        <v>105.4314586</v>
      </c>
      <c r="D2414" t="b">
        <f>ISNUMBER(SEARCH("PT",A2414))</f>
        <v>0</v>
      </c>
      <c r="E2414" t="b">
        <f>ISNUMBER(SEARCH("PTT", A2414))</f>
        <v>0</v>
      </c>
      <c r="F2414" t="b">
        <f>ISNUMBER(SEARCH("Shell", A2414))</f>
        <v>0</v>
      </c>
      <c r="G2414" t="b">
        <f>ISNUMBER(SEARCH("Esso", A2414))</f>
        <v>0</v>
      </c>
      <c r="H2414" t="b">
        <f>ISNUMBER(SEARCH("Caltex", A2414))</f>
        <v>0</v>
      </c>
    </row>
    <row r="2415" spans="1:8" x14ac:dyDescent="0.25">
      <c r="A2415" t="s">
        <v>87</v>
      </c>
      <c r="B2415">
        <v>15.561238700000001</v>
      </c>
      <c r="C2415">
        <v>105.4972528</v>
      </c>
      <c r="D2415" t="b">
        <f>ISNUMBER(SEARCH("PT",A2415))</f>
        <v>0</v>
      </c>
      <c r="E2415" t="b">
        <f>ISNUMBER(SEARCH("PTT", A2415))</f>
        <v>0</v>
      </c>
      <c r="F2415" t="b">
        <f>ISNUMBER(SEARCH("Shell", A2415))</f>
        <v>0</v>
      </c>
      <c r="G2415" t="b">
        <f>ISNUMBER(SEARCH("Esso", A2415))</f>
        <v>0</v>
      </c>
      <c r="H2415" t="b">
        <f>ISNUMBER(SEARCH("Caltex", A2415))</f>
        <v>0</v>
      </c>
    </row>
    <row r="2416" spans="1:8" x14ac:dyDescent="0.25">
      <c r="A2416" t="s">
        <v>87</v>
      </c>
      <c r="B2416">
        <v>15.8250004</v>
      </c>
      <c r="C2416">
        <v>105.365413</v>
      </c>
      <c r="D2416" t="b">
        <f>ISNUMBER(SEARCH("PT",A2416))</f>
        <v>0</v>
      </c>
      <c r="E2416" t="b">
        <f>ISNUMBER(SEARCH("PTT", A2416))</f>
        <v>0</v>
      </c>
      <c r="F2416" t="b">
        <f>ISNUMBER(SEARCH("Shell", A2416))</f>
        <v>0</v>
      </c>
      <c r="G2416" t="b">
        <f>ISNUMBER(SEARCH("Esso", A2416))</f>
        <v>0</v>
      </c>
      <c r="H2416" t="b">
        <f>ISNUMBER(SEARCH("Caltex", A2416))</f>
        <v>0</v>
      </c>
    </row>
    <row r="2417" spans="1:8" x14ac:dyDescent="0.25">
      <c r="A2417" t="s">
        <v>87</v>
      </c>
      <c r="B2417">
        <v>15.857537900000001</v>
      </c>
      <c r="C2417">
        <v>105.2695975</v>
      </c>
      <c r="D2417" t="b">
        <f>ISNUMBER(SEARCH("PT",A2417))</f>
        <v>0</v>
      </c>
      <c r="E2417" t="b">
        <f>ISNUMBER(SEARCH("PTT", A2417))</f>
        <v>0</v>
      </c>
      <c r="F2417" t="b">
        <f>ISNUMBER(SEARCH("Shell", A2417))</f>
        <v>0</v>
      </c>
      <c r="G2417" t="b">
        <f>ISNUMBER(SEARCH("Esso", A2417))</f>
        <v>0</v>
      </c>
      <c r="H2417" t="b">
        <f>ISNUMBER(SEARCH("Caltex", A2417))</f>
        <v>0</v>
      </c>
    </row>
    <row r="2418" spans="1:8" x14ac:dyDescent="0.25">
      <c r="A2418" t="s">
        <v>87</v>
      </c>
      <c r="B2418">
        <v>15.8919154</v>
      </c>
      <c r="C2418">
        <v>105.3296232</v>
      </c>
      <c r="D2418" t="b">
        <f>ISNUMBER(SEARCH("PT",A2418))</f>
        <v>0</v>
      </c>
      <c r="E2418" t="b">
        <f>ISNUMBER(SEARCH("PTT", A2418))</f>
        <v>0</v>
      </c>
      <c r="F2418" t="b">
        <f>ISNUMBER(SEARCH("Shell", A2418))</f>
        <v>0</v>
      </c>
      <c r="G2418" t="b">
        <f>ISNUMBER(SEARCH("Esso", A2418))</f>
        <v>0</v>
      </c>
      <c r="H2418" t="b">
        <f>ISNUMBER(SEARCH("Caltex", A2418))</f>
        <v>0</v>
      </c>
    </row>
    <row r="2419" spans="1:8" x14ac:dyDescent="0.25">
      <c r="A2419" t="s">
        <v>87</v>
      </c>
      <c r="B2419">
        <v>16.0039692</v>
      </c>
      <c r="C2419">
        <v>105.2308917</v>
      </c>
      <c r="D2419" t="b">
        <f>ISNUMBER(SEARCH("PT",A2419))</f>
        <v>0</v>
      </c>
      <c r="E2419" t="b">
        <f>ISNUMBER(SEARCH("PTT", A2419))</f>
        <v>0</v>
      </c>
      <c r="F2419" t="b">
        <f>ISNUMBER(SEARCH("Shell", A2419))</f>
        <v>0</v>
      </c>
      <c r="G2419" t="b">
        <f>ISNUMBER(SEARCH("Esso", A2419))</f>
        <v>0</v>
      </c>
      <c r="H2419" t="b">
        <f>ISNUMBER(SEARCH("Caltex", A2419))</f>
        <v>0</v>
      </c>
    </row>
    <row r="2420" spans="1:8" x14ac:dyDescent="0.25">
      <c r="A2420" t="s">
        <v>87</v>
      </c>
      <c r="B2420">
        <v>16.149179400000001</v>
      </c>
      <c r="C2420">
        <v>105.0138268</v>
      </c>
      <c r="D2420" t="b">
        <f>ISNUMBER(SEARCH("PT",A2420))</f>
        <v>0</v>
      </c>
      <c r="E2420" t="b">
        <f>ISNUMBER(SEARCH("PTT", A2420))</f>
        <v>0</v>
      </c>
      <c r="F2420" t="b">
        <f>ISNUMBER(SEARCH("Shell", A2420))</f>
        <v>0</v>
      </c>
      <c r="G2420" t="b">
        <f>ISNUMBER(SEARCH("Esso", A2420))</f>
        <v>0</v>
      </c>
      <c r="H2420" t="b">
        <f>ISNUMBER(SEARCH("Caltex", A2420))</f>
        <v>0</v>
      </c>
    </row>
    <row r="2421" spans="1:8" x14ac:dyDescent="0.25">
      <c r="A2421" t="s">
        <v>87</v>
      </c>
      <c r="B2421">
        <v>16.237182199999999</v>
      </c>
      <c r="C2421">
        <v>104.9998248</v>
      </c>
      <c r="D2421" t="b">
        <f>ISNUMBER(SEARCH("PT",A2421))</f>
        <v>0</v>
      </c>
      <c r="E2421" t="b">
        <f>ISNUMBER(SEARCH("PTT", A2421))</f>
        <v>0</v>
      </c>
      <c r="F2421" t="b">
        <f>ISNUMBER(SEARCH("Shell", A2421))</f>
        <v>0</v>
      </c>
      <c r="G2421" t="b">
        <f>ISNUMBER(SEARCH("Esso", A2421))</f>
        <v>0</v>
      </c>
      <c r="H2421" t="b">
        <f>ISNUMBER(SEARCH("Caltex", A2421))</f>
        <v>0</v>
      </c>
    </row>
    <row r="2422" spans="1:8" x14ac:dyDescent="0.25">
      <c r="A2422" t="s">
        <v>87</v>
      </c>
      <c r="B2422">
        <v>16.353823599999998</v>
      </c>
      <c r="C2422">
        <v>104.87075900000001</v>
      </c>
      <c r="D2422" t="b">
        <f>ISNUMBER(SEARCH("PT",A2422))</f>
        <v>0</v>
      </c>
      <c r="E2422" t="b">
        <f>ISNUMBER(SEARCH("PTT", A2422))</f>
        <v>0</v>
      </c>
      <c r="F2422" t="b">
        <f>ISNUMBER(SEARCH("Shell", A2422))</f>
        <v>0</v>
      </c>
      <c r="G2422" t="b">
        <f>ISNUMBER(SEARCH("Esso", A2422))</f>
        <v>0</v>
      </c>
      <c r="H2422" t="b">
        <f>ISNUMBER(SEARCH("Caltex", A2422))</f>
        <v>0</v>
      </c>
    </row>
    <row r="2423" spans="1:8" x14ac:dyDescent="0.25">
      <c r="A2423" t="s">
        <v>87</v>
      </c>
      <c r="B2423">
        <v>16.368668899999999</v>
      </c>
      <c r="C2423">
        <v>104.8084882</v>
      </c>
      <c r="D2423" t="b">
        <f>ISNUMBER(SEARCH("PT",A2423))</f>
        <v>0</v>
      </c>
      <c r="E2423" t="b">
        <f>ISNUMBER(SEARCH("PTT", A2423))</f>
        <v>0</v>
      </c>
      <c r="F2423" t="b">
        <f>ISNUMBER(SEARCH("Shell", A2423))</f>
        <v>0</v>
      </c>
      <c r="G2423" t="b">
        <f>ISNUMBER(SEARCH("Esso", A2423))</f>
        <v>0</v>
      </c>
      <c r="H2423" t="b">
        <f>ISNUMBER(SEARCH("Caltex", A2423))</f>
        <v>0</v>
      </c>
    </row>
    <row r="2424" spans="1:8" x14ac:dyDescent="0.25">
      <c r="A2424" t="s">
        <v>87</v>
      </c>
      <c r="B2424">
        <v>16.411078</v>
      </c>
      <c r="C2424">
        <v>104.8193404</v>
      </c>
      <c r="D2424" t="b">
        <f>ISNUMBER(SEARCH("PT",A2424))</f>
        <v>0</v>
      </c>
      <c r="E2424" t="b">
        <f>ISNUMBER(SEARCH("PTT", A2424))</f>
        <v>0</v>
      </c>
      <c r="F2424" t="b">
        <f>ISNUMBER(SEARCH("Shell", A2424))</f>
        <v>0</v>
      </c>
      <c r="G2424" t="b">
        <f>ISNUMBER(SEARCH("Esso", A2424))</f>
        <v>0</v>
      </c>
      <c r="H2424" t="b">
        <f>ISNUMBER(SEARCH("Caltex", A2424))</f>
        <v>0</v>
      </c>
    </row>
    <row r="2425" spans="1:8" x14ac:dyDescent="0.25">
      <c r="A2425" t="s">
        <v>87</v>
      </c>
      <c r="B2425">
        <v>16.6837485</v>
      </c>
      <c r="C2425">
        <v>104.7485671</v>
      </c>
      <c r="D2425" t="b">
        <f>ISNUMBER(SEARCH("PT",A2425))</f>
        <v>0</v>
      </c>
      <c r="E2425" t="b">
        <f>ISNUMBER(SEARCH("PTT", A2425))</f>
        <v>0</v>
      </c>
      <c r="F2425" t="b">
        <f>ISNUMBER(SEARCH("Shell", A2425))</f>
        <v>0</v>
      </c>
      <c r="G2425" t="b">
        <f>ISNUMBER(SEARCH("Esso", A2425))</f>
        <v>0</v>
      </c>
      <c r="H2425" t="b">
        <f>ISNUMBER(SEARCH("Caltex", A2425))</f>
        <v>0</v>
      </c>
    </row>
    <row r="2426" spans="1:8" x14ac:dyDescent="0.25">
      <c r="A2426" t="s">
        <v>87</v>
      </c>
      <c r="B2426">
        <v>16.728859199999999</v>
      </c>
      <c r="C2426">
        <v>104.73782970000001</v>
      </c>
      <c r="D2426" t="b">
        <f>ISNUMBER(SEARCH("PT",A2426))</f>
        <v>0</v>
      </c>
      <c r="E2426" t="b">
        <f>ISNUMBER(SEARCH("PTT", A2426))</f>
        <v>0</v>
      </c>
      <c r="F2426" t="b">
        <f>ISNUMBER(SEARCH("Shell", A2426))</f>
        <v>0</v>
      </c>
      <c r="G2426" t="b">
        <f>ISNUMBER(SEARCH("Esso", A2426))</f>
        <v>0</v>
      </c>
      <c r="H2426" t="b">
        <f>ISNUMBER(SEARCH("Caltex", A2426))</f>
        <v>0</v>
      </c>
    </row>
    <row r="2427" spans="1:8" x14ac:dyDescent="0.25">
      <c r="A2427" t="s">
        <v>87</v>
      </c>
      <c r="B2427">
        <v>16.778972599999999</v>
      </c>
      <c r="C2427">
        <v>104.73732219999999</v>
      </c>
      <c r="D2427" t="b">
        <f>ISNUMBER(SEARCH("PT",A2427))</f>
        <v>0</v>
      </c>
      <c r="E2427" t="b">
        <f>ISNUMBER(SEARCH("PTT", A2427))</f>
        <v>0</v>
      </c>
      <c r="F2427" t="b">
        <f>ISNUMBER(SEARCH("Shell", A2427))</f>
        <v>0</v>
      </c>
      <c r="G2427" t="b">
        <f>ISNUMBER(SEARCH("Esso", A2427))</f>
        <v>0</v>
      </c>
      <c r="H2427" t="b">
        <f>ISNUMBER(SEARCH("Caltex", A2427))</f>
        <v>0</v>
      </c>
    </row>
    <row r="2428" spans="1:8" x14ac:dyDescent="0.25">
      <c r="A2428" t="s">
        <v>87</v>
      </c>
      <c r="B2428">
        <v>16.8093428</v>
      </c>
      <c r="C2428">
        <v>104.5340052</v>
      </c>
      <c r="D2428" t="b">
        <f>ISNUMBER(SEARCH("PT",A2428))</f>
        <v>0</v>
      </c>
      <c r="E2428" t="b">
        <f>ISNUMBER(SEARCH("PTT", A2428))</f>
        <v>0</v>
      </c>
      <c r="F2428" t="b">
        <f>ISNUMBER(SEARCH("Shell", A2428))</f>
        <v>0</v>
      </c>
      <c r="G2428" t="b">
        <f>ISNUMBER(SEARCH("Esso", A2428))</f>
        <v>0</v>
      </c>
      <c r="H2428" t="b">
        <f>ISNUMBER(SEARCH("Caltex", A2428))</f>
        <v>0</v>
      </c>
    </row>
    <row r="2429" spans="1:8" x14ac:dyDescent="0.25">
      <c r="A2429" t="s">
        <v>87</v>
      </c>
      <c r="B2429">
        <v>17.04824</v>
      </c>
      <c r="C2429">
        <v>104.6869684</v>
      </c>
      <c r="D2429" t="b">
        <f>ISNUMBER(SEARCH("PT",A2429))</f>
        <v>0</v>
      </c>
      <c r="E2429" t="b">
        <f>ISNUMBER(SEARCH("PTT", A2429))</f>
        <v>0</v>
      </c>
      <c r="F2429" t="b">
        <f>ISNUMBER(SEARCH("Shell", A2429))</f>
        <v>0</v>
      </c>
      <c r="G2429" t="b">
        <f>ISNUMBER(SEARCH("Esso", A2429))</f>
        <v>0</v>
      </c>
      <c r="H2429" t="b">
        <f>ISNUMBER(SEARCH("Caltex", A2429))</f>
        <v>0</v>
      </c>
    </row>
    <row r="2430" spans="1:8" x14ac:dyDescent="0.25">
      <c r="A2430" t="s">
        <v>87</v>
      </c>
      <c r="B2430">
        <v>16.911206</v>
      </c>
      <c r="C2430">
        <v>104.728818</v>
      </c>
      <c r="D2430" t="b">
        <f>ISNUMBER(SEARCH("PT",A2430))</f>
        <v>0</v>
      </c>
      <c r="E2430" t="b">
        <f>ISNUMBER(SEARCH("PTT", A2430))</f>
        <v>0</v>
      </c>
      <c r="F2430" t="b">
        <f>ISNUMBER(SEARCH("Shell", A2430))</f>
        <v>0</v>
      </c>
      <c r="G2430" t="b">
        <f>ISNUMBER(SEARCH("Esso", A2430))</f>
        <v>0</v>
      </c>
      <c r="H2430" t="b">
        <f>ISNUMBER(SEARCH("Caltex", A2430))</f>
        <v>0</v>
      </c>
    </row>
    <row r="2431" spans="1:8" x14ac:dyDescent="0.25">
      <c r="A2431" t="s">
        <v>87</v>
      </c>
      <c r="B2431">
        <v>16.906110999999999</v>
      </c>
      <c r="C2431">
        <v>104.6609349</v>
      </c>
      <c r="D2431" t="b">
        <f>ISNUMBER(SEARCH("PT",A2431))</f>
        <v>0</v>
      </c>
      <c r="E2431" t="b">
        <f>ISNUMBER(SEARCH("PTT", A2431))</f>
        <v>0</v>
      </c>
      <c r="F2431" t="b">
        <f>ISNUMBER(SEARCH("Shell", A2431))</f>
        <v>0</v>
      </c>
      <c r="G2431" t="b">
        <f>ISNUMBER(SEARCH("Esso", A2431))</f>
        <v>0</v>
      </c>
      <c r="H2431" t="b">
        <f>ISNUMBER(SEARCH("Caltex", A2431))</f>
        <v>0</v>
      </c>
    </row>
    <row r="2432" spans="1:8" x14ac:dyDescent="0.25">
      <c r="A2432" t="s">
        <v>87</v>
      </c>
      <c r="B2432">
        <v>16.990199799999999</v>
      </c>
      <c r="C2432">
        <v>104.72526379999999</v>
      </c>
      <c r="D2432" t="b">
        <f>ISNUMBER(SEARCH("PT",A2432))</f>
        <v>0</v>
      </c>
      <c r="E2432" t="b">
        <f>ISNUMBER(SEARCH("PTT", A2432))</f>
        <v>0</v>
      </c>
      <c r="F2432" t="b">
        <f>ISNUMBER(SEARCH("Shell", A2432))</f>
        <v>0</v>
      </c>
      <c r="G2432" t="b">
        <f>ISNUMBER(SEARCH("Esso", A2432))</f>
        <v>0</v>
      </c>
      <c r="H2432" t="b">
        <f>ISNUMBER(SEARCH("Caltex", A2432))</f>
        <v>0</v>
      </c>
    </row>
    <row r="2433" spans="1:8" x14ac:dyDescent="0.25">
      <c r="A2433" t="s">
        <v>87</v>
      </c>
      <c r="B2433">
        <v>17.044790599999999</v>
      </c>
      <c r="C2433">
        <v>104.7364063</v>
      </c>
      <c r="D2433" t="b">
        <f>ISNUMBER(SEARCH("PT",A2433))</f>
        <v>0</v>
      </c>
      <c r="E2433" t="b">
        <f>ISNUMBER(SEARCH("PTT", A2433))</f>
        <v>0</v>
      </c>
      <c r="F2433" t="b">
        <f>ISNUMBER(SEARCH("Shell", A2433))</f>
        <v>0</v>
      </c>
      <c r="G2433" t="b">
        <f>ISNUMBER(SEARCH("Esso", A2433))</f>
        <v>0</v>
      </c>
      <c r="H2433" t="b">
        <f>ISNUMBER(SEARCH("Caltex", A2433))</f>
        <v>0</v>
      </c>
    </row>
    <row r="2434" spans="1:8" x14ac:dyDescent="0.25">
      <c r="A2434" t="s">
        <v>87</v>
      </c>
      <c r="B2434">
        <v>17.0197067</v>
      </c>
      <c r="C2434">
        <v>104.7259373</v>
      </c>
      <c r="D2434" t="b">
        <f>ISNUMBER(SEARCH("PT",A2434))</f>
        <v>0</v>
      </c>
      <c r="E2434" t="b">
        <f>ISNUMBER(SEARCH("PTT", A2434))</f>
        <v>0</v>
      </c>
      <c r="F2434" t="b">
        <f>ISNUMBER(SEARCH("Shell", A2434))</f>
        <v>0</v>
      </c>
      <c r="G2434" t="b">
        <f>ISNUMBER(SEARCH("Esso", A2434))</f>
        <v>0</v>
      </c>
      <c r="H2434" t="b">
        <f>ISNUMBER(SEARCH("Caltex", A2434))</f>
        <v>0</v>
      </c>
    </row>
    <row r="2435" spans="1:8" x14ac:dyDescent="0.25">
      <c r="A2435" t="s">
        <v>87</v>
      </c>
      <c r="B2435">
        <v>17.0241598</v>
      </c>
      <c r="C2435">
        <v>104.73178540000001</v>
      </c>
      <c r="D2435" t="b">
        <f>ISNUMBER(SEARCH("PT",A2435))</f>
        <v>0</v>
      </c>
      <c r="E2435" t="b">
        <f>ISNUMBER(SEARCH("PTT", A2435))</f>
        <v>0</v>
      </c>
      <c r="F2435" t="b">
        <f>ISNUMBER(SEARCH("Shell", A2435))</f>
        <v>0</v>
      </c>
      <c r="G2435" t="b">
        <f>ISNUMBER(SEARCH("Esso", A2435))</f>
        <v>0</v>
      </c>
      <c r="H2435" t="b">
        <f>ISNUMBER(SEARCH("Caltex", A2435))</f>
        <v>0</v>
      </c>
    </row>
    <row r="2436" spans="1:8" x14ac:dyDescent="0.25">
      <c r="A2436" t="s">
        <v>87</v>
      </c>
      <c r="B2436">
        <v>17.035350399999999</v>
      </c>
      <c r="C2436">
        <v>104.7068998</v>
      </c>
      <c r="D2436" t="b">
        <f>ISNUMBER(SEARCH("PT",A2436))</f>
        <v>0</v>
      </c>
      <c r="E2436" t="b">
        <f>ISNUMBER(SEARCH("PTT", A2436))</f>
        <v>0</v>
      </c>
      <c r="F2436" t="b">
        <f>ISNUMBER(SEARCH("Shell", A2436))</f>
        <v>0</v>
      </c>
      <c r="G2436" t="b">
        <f>ISNUMBER(SEARCH("Esso", A2436))</f>
        <v>0</v>
      </c>
      <c r="H2436" t="b">
        <f>ISNUMBER(SEARCH("Caltex", A2436))</f>
        <v>0</v>
      </c>
    </row>
    <row r="2437" spans="1:8" x14ac:dyDescent="0.25">
      <c r="A2437" t="s">
        <v>87</v>
      </c>
      <c r="B2437">
        <v>17.063544799999999</v>
      </c>
      <c r="C2437">
        <v>104.74854310000001</v>
      </c>
      <c r="D2437" t="b">
        <f>ISNUMBER(SEARCH("PT",A2437))</f>
        <v>0</v>
      </c>
      <c r="E2437" t="b">
        <f>ISNUMBER(SEARCH("PTT", A2437))</f>
        <v>0</v>
      </c>
      <c r="F2437" t="b">
        <f>ISNUMBER(SEARCH("Shell", A2437))</f>
        <v>0</v>
      </c>
      <c r="G2437" t="b">
        <f>ISNUMBER(SEARCH("Esso", A2437))</f>
        <v>0</v>
      </c>
      <c r="H2437" t="b">
        <f>ISNUMBER(SEARCH("Caltex", A2437))</f>
        <v>0</v>
      </c>
    </row>
    <row r="2438" spans="1:8" x14ac:dyDescent="0.25">
      <c r="A2438" t="s">
        <v>87</v>
      </c>
      <c r="B2438">
        <v>17.124750500000001</v>
      </c>
      <c r="C2438">
        <v>104.7518793</v>
      </c>
      <c r="D2438" t="b">
        <f>ISNUMBER(SEARCH("PT",A2438))</f>
        <v>0</v>
      </c>
      <c r="E2438" t="b">
        <f>ISNUMBER(SEARCH("PTT", A2438))</f>
        <v>0</v>
      </c>
      <c r="F2438" t="b">
        <f>ISNUMBER(SEARCH("Shell", A2438))</f>
        <v>0</v>
      </c>
      <c r="G2438" t="b">
        <f>ISNUMBER(SEARCH("Esso", A2438))</f>
        <v>0</v>
      </c>
      <c r="H2438" t="b">
        <f>ISNUMBER(SEARCH("Caltex", A2438))</f>
        <v>0</v>
      </c>
    </row>
    <row r="2439" spans="1:8" x14ac:dyDescent="0.25">
      <c r="A2439" t="s">
        <v>87</v>
      </c>
      <c r="B2439">
        <v>17.0729574</v>
      </c>
      <c r="C2439">
        <v>104.7264818</v>
      </c>
      <c r="D2439" t="b">
        <f>ISNUMBER(SEARCH("PT",A2439))</f>
        <v>0</v>
      </c>
      <c r="E2439" t="b">
        <f>ISNUMBER(SEARCH("PTT", A2439))</f>
        <v>0</v>
      </c>
      <c r="F2439" t="b">
        <f>ISNUMBER(SEARCH("Shell", A2439))</f>
        <v>0</v>
      </c>
      <c r="G2439" t="b">
        <f>ISNUMBER(SEARCH("Esso", A2439))</f>
        <v>0</v>
      </c>
      <c r="H2439" t="b">
        <f>ISNUMBER(SEARCH("Caltex", A2439))</f>
        <v>0</v>
      </c>
    </row>
    <row r="2440" spans="1:8" x14ac:dyDescent="0.25">
      <c r="A2440" t="s">
        <v>87</v>
      </c>
      <c r="B2440">
        <v>17.210256000000001</v>
      </c>
      <c r="C2440">
        <v>104.73148689999999</v>
      </c>
      <c r="D2440" t="b">
        <f>ISNUMBER(SEARCH("PT",A2440))</f>
        <v>0</v>
      </c>
      <c r="E2440" t="b">
        <f>ISNUMBER(SEARCH("PTT", A2440))</f>
        <v>0</v>
      </c>
      <c r="F2440" t="b">
        <f>ISNUMBER(SEARCH("Shell", A2440))</f>
        <v>0</v>
      </c>
      <c r="G2440" t="b">
        <f>ISNUMBER(SEARCH("Esso", A2440))</f>
        <v>0</v>
      </c>
      <c r="H2440" t="b">
        <f>ISNUMBER(SEARCH("Caltex", A2440))</f>
        <v>0</v>
      </c>
    </row>
    <row r="2441" spans="1:8" x14ac:dyDescent="0.25">
      <c r="A2441" t="s">
        <v>87</v>
      </c>
      <c r="B2441">
        <v>17.1728244</v>
      </c>
      <c r="C2441">
        <v>104.7785634</v>
      </c>
      <c r="D2441" t="b">
        <f>ISNUMBER(SEARCH("PT",A2441))</f>
        <v>0</v>
      </c>
      <c r="E2441" t="b">
        <f>ISNUMBER(SEARCH("PTT", A2441))</f>
        <v>0</v>
      </c>
      <c r="F2441" t="b">
        <f>ISNUMBER(SEARCH("Shell", A2441))</f>
        <v>0</v>
      </c>
      <c r="G2441" t="b">
        <f>ISNUMBER(SEARCH("Esso", A2441))</f>
        <v>0</v>
      </c>
      <c r="H2441" t="b">
        <f>ISNUMBER(SEARCH("Caltex", A2441))</f>
        <v>0</v>
      </c>
    </row>
    <row r="2442" spans="1:8" x14ac:dyDescent="0.25">
      <c r="A2442" t="s">
        <v>87</v>
      </c>
      <c r="B2442">
        <v>17.1976887</v>
      </c>
      <c r="C2442">
        <v>104.7841822</v>
      </c>
      <c r="D2442" t="b">
        <f>ISNUMBER(SEARCH("PT",A2442))</f>
        <v>0</v>
      </c>
      <c r="E2442" t="b">
        <f>ISNUMBER(SEARCH("PTT", A2442))</f>
        <v>0</v>
      </c>
      <c r="F2442" t="b">
        <f>ISNUMBER(SEARCH("Shell", A2442))</f>
        <v>0</v>
      </c>
      <c r="G2442" t="b">
        <f>ISNUMBER(SEARCH("Esso", A2442))</f>
        <v>0</v>
      </c>
      <c r="H2442" t="b">
        <f>ISNUMBER(SEARCH("Caltex", A2442))</f>
        <v>0</v>
      </c>
    </row>
    <row r="2443" spans="1:8" x14ac:dyDescent="0.25">
      <c r="A2443" t="s">
        <v>87</v>
      </c>
      <c r="B2443">
        <v>17.2835736</v>
      </c>
      <c r="C2443">
        <v>104.70995310000001</v>
      </c>
      <c r="D2443" t="b">
        <f>ISNUMBER(SEARCH("PT",A2443))</f>
        <v>0</v>
      </c>
      <c r="E2443" t="b">
        <f>ISNUMBER(SEARCH("PTT", A2443))</f>
        <v>0</v>
      </c>
      <c r="F2443" t="b">
        <f>ISNUMBER(SEARCH("Shell", A2443))</f>
        <v>0</v>
      </c>
      <c r="G2443" t="b">
        <f>ISNUMBER(SEARCH("Esso", A2443))</f>
        <v>0</v>
      </c>
      <c r="H2443" t="b">
        <f>ISNUMBER(SEARCH("Caltex", A2443))</f>
        <v>0</v>
      </c>
    </row>
    <row r="2444" spans="1:8" x14ac:dyDescent="0.25">
      <c r="A2444" t="s">
        <v>87</v>
      </c>
      <c r="B2444">
        <v>17.2419826</v>
      </c>
      <c r="C2444">
        <v>104.76135960000001</v>
      </c>
      <c r="D2444" t="b">
        <f>ISNUMBER(SEARCH("PT",A2444))</f>
        <v>0</v>
      </c>
      <c r="E2444" t="b">
        <f>ISNUMBER(SEARCH("PTT", A2444))</f>
        <v>0</v>
      </c>
      <c r="F2444" t="b">
        <f>ISNUMBER(SEARCH("Shell", A2444))</f>
        <v>0</v>
      </c>
      <c r="G2444" t="b">
        <f>ISNUMBER(SEARCH("Esso", A2444))</f>
        <v>0</v>
      </c>
      <c r="H2444" t="b">
        <f>ISNUMBER(SEARCH("Caltex", A2444))</f>
        <v>0</v>
      </c>
    </row>
    <row r="2445" spans="1:8" x14ac:dyDescent="0.25">
      <c r="A2445" t="s">
        <v>87</v>
      </c>
      <c r="B2445">
        <v>17.337324500000001</v>
      </c>
      <c r="C2445">
        <v>104.7312522</v>
      </c>
      <c r="D2445" t="b">
        <f>ISNUMBER(SEARCH("PT",A2445))</f>
        <v>0</v>
      </c>
      <c r="E2445" t="b">
        <f>ISNUMBER(SEARCH("PTT", A2445))</f>
        <v>0</v>
      </c>
      <c r="F2445" t="b">
        <f>ISNUMBER(SEARCH("Shell", A2445))</f>
        <v>0</v>
      </c>
      <c r="G2445" t="b">
        <f>ISNUMBER(SEARCH("Esso", A2445))</f>
        <v>0</v>
      </c>
      <c r="H2445" t="b">
        <f>ISNUMBER(SEARCH("Caltex", A2445))</f>
        <v>0</v>
      </c>
    </row>
    <row r="2446" spans="1:8" x14ac:dyDescent="0.25">
      <c r="A2446" t="s">
        <v>87</v>
      </c>
      <c r="B2446">
        <v>17.311772600000001</v>
      </c>
      <c r="C2446">
        <v>104.7549854</v>
      </c>
      <c r="D2446" t="b">
        <f>ISNUMBER(SEARCH("PT",A2446))</f>
        <v>0</v>
      </c>
      <c r="E2446" t="b">
        <f>ISNUMBER(SEARCH("PTT", A2446))</f>
        <v>0</v>
      </c>
      <c r="F2446" t="b">
        <f>ISNUMBER(SEARCH("Shell", A2446))</f>
        <v>0</v>
      </c>
      <c r="G2446" t="b">
        <f>ISNUMBER(SEARCH("Esso", A2446))</f>
        <v>0</v>
      </c>
      <c r="H2446" t="b">
        <f>ISNUMBER(SEARCH("Caltex", A2446))</f>
        <v>0</v>
      </c>
    </row>
    <row r="2447" spans="1:8" x14ac:dyDescent="0.25">
      <c r="A2447" t="s">
        <v>87</v>
      </c>
      <c r="B2447">
        <v>17.518986600000002</v>
      </c>
      <c r="C2447">
        <v>104.6114056</v>
      </c>
      <c r="D2447" t="b">
        <f>ISNUMBER(SEARCH("PT",A2447))</f>
        <v>0</v>
      </c>
      <c r="E2447" t="b">
        <f>ISNUMBER(SEARCH("PTT", A2447))</f>
        <v>0</v>
      </c>
      <c r="F2447" t="b">
        <f>ISNUMBER(SEARCH("Shell", A2447))</f>
        <v>0</v>
      </c>
      <c r="G2447" t="b">
        <f>ISNUMBER(SEARCH("Esso", A2447))</f>
        <v>0</v>
      </c>
      <c r="H2447" t="b">
        <f>ISNUMBER(SEARCH("Caltex", A2447))</f>
        <v>0</v>
      </c>
    </row>
    <row r="2448" spans="1:8" x14ac:dyDescent="0.25">
      <c r="A2448" t="s">
        <v>87</v>
      </c>
      <c r="B2448">
        <v>17.585777799999999</v>
      </c>
      <c r="C2448">
        <v>104.43823070000001</v>
      </c>
      <c r="D2448" t="b">
        <f>ISNUMBER(SEARCH("PT",A2448))</f>
        <v>0</v>
      </c>
      <c r="E2448" t="b">
        <f>ISNUMBER(SEARCH("PTT", A2448))</f>
        <v>0</v>
      </c>
      <c r="F2448" t="b">
        <f>ISNUMBER(SEARCH("Shell", A2448))</f>
        <v>0</v>
      </c>
      <c r="G2448" t="b">
        <f>ISNUMBER(SEARCH("Esso", A2448))</f>
        <v>0</v>
      </c>
      <c r="H2448" t="b">
        <f>ISNUMBER(SEARCH("Caltex", A2448))</f>
        <v>0</v>
      </c>
    </row>
    <row r="2449" spans="1:8" x14ac:dyDescent="0.25">
      <c r="A2449" t="s">
        <v>87</v>
      </c>
      <c r="B2449">
        <v>17.646311699999998</v>
      </c>
      <c r="C2449">
        <v>104.4426101</v>
      </c>
      <c r="D2449" t="b">
        <f>ISNUMBER(SEARCH("PT",A2449))</f>
        <v>0</v>
      </c>
      <c r="E2449" t="b">
        <f>ISNUMBER(SEARCH("PTT", A2449))</f>
        <v>0</v>
      </c>
      <c r="F2449" t="b">
        <f>ISNUMBER(SEARCH("Shell", A2449))</f>
        <v>0</v>
      </c>
      <c r="G2449" t="b">
        <f>ISNUMBER(SEARCH("Esso", A2449))</f>
        <v>0</v>
      </c>
      <c r="H2449" t="b">
        <f>ISNUMBER(SEARCH("Caltex", A2449))</f>
        <v>0</v>
      </c>
    </row>
    <row r="2450" spans="1:8" x14ac:dyDescent="0.25">
      <c r="A2450" t="s">
        <v>87</v>
      </c>
      <c r="B2450">
        <v>17.6151491</v>
      </c>
      <c r="C2450">
        <v>104.4189784</v>
      </c>
      <c r="D2450" t="b">
        <f>ISNUMBER(SEARCH("PT",A2450))</f>
        <v>0</v>
      </c>
      <c r="E2450" t="b">
        <f>ISNUMBER(SEARCH("PTT", A2450))</f>
        <v>0</v>
      </c>
      <c r="F2450" t="b">
        <f>ISNUMBER(SEARCH("Shell", A2450))</f>
        <v>0</v>
      </c>
      <c r="G2450" t="b">
        <f>ISNUMBER(SEARCH("Esso", A2450))</f>
        <v>0</v>
      </c>
      <c r="H2450" t="b">
        <f>ISNUMBER(SEARCH("Caltex", A2450))</f>
        <v>0</v>
      </c>
    </row>
    <row r="2451" spans="1:8" x14ac:dyDescent="0.25">
      <c r="A2451" t="s">
        <v>87</v>
      </c>
      <c r="B2451">
        <v>17.633410000000001</v>
      </c>
      <c r="C2451">
        <v>104.3468677</v>
      </c>
      <c r="D2451" t="b">
        <f>ISNUMBER(SEARCH("PT",A2451))</f>
        <v>0</v>
      </c>
      <c r="E2451" t="b">
        <f>ISNUMBER(SEARCH("PTT", A2451))</f>
        <v>0</v>
      </c>
      <c r="F2451" t="b">
        <f>ISNUMBER(SEARCH("Shell", A2451))</f>
        <v>0</v>
      </c>
      <c r="G2451" t="b">
        <f>ISNUMBER(SEARCH("Esso", A2451))</f>
        <v>0</v>
      </c>
      <c r="H2451" t="b">
        <f>ISNUMBER(SEARCH("Caltex", A2451))</f>
        <v>0</v>
      </c>
    </row>
    <row r="2452" spans="1:8" x14ac:dyDescent="0.25">
      <c r="A2452" t="s">
        <v>87</v>
      </c>
      <c r="B2452">
        <v>17.6850767</v>
      </c>
      <c r="C2452">
        <v>104.4201101</v>
      </c>
      <c r="D2452" t="b">
        <f>ISNUMBER(SEARCH("PT",A2452))</f>
        <v>0</v>
      </c>
      <c r="E2452" t="b">
        <f>ISNUMBER(SEARCH("PTT", A2452))</f>
        <v>0</v>
      </c>
      <c r="F2452" t="b">
        <f>ISNUMBER(SEARCH("Shell", A2452))</f>
        <v>0</v>
      </c>
      <c r="G2452" t="b">
        <f>ISNUMBER(SEARCH("Esso", A2452))</f>
        <v>0</v>
      </c>
      <c r="H2452" t="b">
        <f>ISNUMBER(SEARCH("Caltex", A2452))</f>
        <v>0</v>
      </c>
    </row>
    <row r="2453" spans="1:8" x14ac:dyDescent="0.25">
      <c r="A2453" t="s">
        <v>87</v>
      </c>
      <c r="B2453">
        <v>17.756722</v>
      </c>
      <c r="C2453">
        <v>104.3034459</v>
      </c>
      <c r="D2453" t="b">
        <f>ISNUMBER(SEARCH("PT",A2453))</f>
        <v>0</v>
      </c>
      <c r="E2453" t="b">
        <f>ISNUMBER(SEARCH("PTT", A2453))</f>
        <v>0</v>
      </c>
      <c r="F2453" t="b">
        <f>ISNUMBER(SEARCH("Shell", A2453))</f>
        <v>0</v>
      </c>
      <c r="G2453" t="b">
        <f>ISNUMBER(SEARCH("Esso", A2453))</f>
        <v>0</v>
      </c>
      <c r="H2453" t="b">
        <f>ISNUMBER(SEARCH("Caltex", A2453))</f>
        <v>0</v>
      </c>
    </row>
    <row r="2454" spans="1:8" x14ac:dyDescent="0.25">
      <c r="A2454" t="s">
        <v>87</v>
      </c>
      <c r="B2454">
        <v>17.7610867</v>
      </c>
      <c r="C2454">
        <v>104.28831479999999</v>
      </c>
      <c r="D2454" t="b">
        <f>ISNUMBER(SEARCH("PT",A2454))</f>
        <v>0</v>
      </c>
      <c r="E2454" t="b">
        <f>ISNUMBER(SEARCH("PTT", A2454))</f>
        <v>0</v>
      </c>
      <c r="F2454" t="b">
        <f>ISNUMBER(SEARCH("Shell", A2454))</f>
        <v>0</v>
      </c>
      <c r="G2454" t="b">
        <f>ISNUMBER(SEARCH("Esso", A2454))</f>
        <v>0</v>
      </c>
      <c r="H2454" t="b">
        <f>ISNUMBER(SEARCH("Caltex", A2454))</f>
        <v>0</v>
      </c>
    </row>
    <row r="2455" spans="1:8" x14ac:dyDescent="0.25">
      <c r="A2455" t="s">
        <v>87</v>
      </c>
      <c r="B2455">
        <v>17.839166599999999</v>
      </c>
      <c r="C2455">
        <v>104.26478710000001</v>
      </c>
      <c r="D2455" t="b">
        <f>ISNUMBER(SEARCH("PT",A2455))</f>
        <v>0</v>
      </c>
      <c r="E2455" t="b">
        <f>ISNUMBER(SEARCH("PTT", A2455))</f>
        <v>0</v>
      </c>
      <c r="F2455" t="b">
        <f>ISNUMBER(SEARCH("Shell", A2455))</f>
        <v>0</v>
      </c>
      <c r="G2455" t="b">
        <f>ISNUMBER(SEARCH("Esso", A2455))</f>
        <v>0</v>
      </c>
      <c r="H2455" t="b">
        <f>ISNUMBER(SEARCH("Caltex", A2455))</f>
        <v>0</v>
      </c>
    </row>
    <row r="2456" spans="1:8" x14ac:dyDescent="0.25">
      <c r="A2456" t="s">
        <v>87</v>
      </c>
      <c r="B2456">
        <v>17.8588281</v>
      </c>
      <c r="C2456">
        <v>104.18174019999999</v>
      </c>
      <c r="D2456" t="b">
        <f>ISNUMBER(SEARCH("PT",A2456))</f>
        <v>0</v>
      </c>
      <c r="E2456" t="b">
        <f>ISNUMBER(SEARCH("PTT", A2456))</f>
        <v>0</v>
      </c>
      <c r="F2456" t="b">
        <f>ISNUMBER(SEARCH("Shell", A2456))</f>
        <v>0</v>
      </c>
      <c r="G2456" t="b">
        <f>ISNUMBER(SEARCH("Esso", A2456))</f>
        <v>0</v>
      </c>
      <c r="H2456" t="b">
        <f>ISNUMBER(SEARCH("Caltex", A2456))</f>
        <v>0</v>
      </c>
    </row>
    <row r="2457" spans="1:8" x14ac:dyDescent="0.25">
      <c r="A2457" t="s">
        <v>87</v>
      </c>
      <c r="B2457">
        <v>17.879113799999999</v>
      </c>
      <c r="C2457">
        <v>104.21309410000001</v>
      </c>
      <c r="D2457" t="b">
        <f>ISNUMBER(SEARCH("PT",A2457))</f>
        <v>0</v>
      </c>
      <c r="E2457" t="b">
        <f>ISNUMBER(SEARCH("PTT", A2457))</f>
        <v>0</v>
      </c>
      <c r="F2457" t="b">
        <f>ISNUMBER(SEARCH("Shell", A2457))</f>
        <v>0</v>
      </c>
      <c r="G2457" t="b">
        <f>ISNUMBER(SEARCH("Esso", A2457))</f>
        <v>0</v>
      </c>
      <c r="H2457" t="b">
        <f>ISNUMBER(SEARCH("Caltex", A2457))</f>
        <v>0</v>
      </c>
    </row>
    <row r="2458" spans="1:8" x14ac:dyDescent="0.25">
      <c r="A2458" t="s">
        <v>87</v>
      </c>
      <c r="B2458">
        <v>17.988032100000002</v>
      </c>
      <c r="C2458">
        <v>104.1791597</v>
      </c>
      <c r="D2458" t="b">
        <f>ISNUMBER(SEARCH("PT",A2458))</f>
        <v>0</v>
      </c>
      <c r="E2458" t="b">
        <f>ISNUMBER(SEARCH("PTT", A2458))</f>
        <v>0</v>
      </c>
      <c r="F2458" t="b">
        <f>ISNUMBER(SEARCH("Shell", A2458))</f>
        <v>0</v>
      </c>
      <c r="G2458" t="b">
        <f>ISNUMBER(SEARCH("Esso", A2458))</f>
        <v>0</v>
      </c>
      <c r="H2458" t="b">
        <f>ISNUMBER(SEARCH("Caltex", A2458))</f>
        <v>0</v>
      </c>
    </row>
    <row r="2459" spans="1:8" x14ac:dyDescent="0.25">
      <c r="A2459" t="s">
        <v>87</v>
      </c>
      <c r="B2459">
        <v>17.960210799999999</v>
      </c>
      <c r="C2459">
        <v>104.19241169999999</v>
      </c>
      <c r="D2459" t="b">
        <f>ISNUMBER(SEARCH("PT",A2459))</f>
        <v>0</v>
      </c>
      <c r="E2459" t="b">
        <f>ISNUMBER(SEARCH("PTT", A2459))</f>
        <v>0</v>
      </c>
      <c r="F2459" t="b">
        <f>ISNUMBER(SEARCH("Shell", A2459))</f>
        <v>0</v>
      </c>
      <c r="G2459" t="b">
        <f>ISNUMBER(SEARCH("Esso", A2459))</f>
        <v>0</v>
      </c>
      <c r="H2459" t="b">
        <f>ISNUMBER(SEARCH("Caltex", A2459))</f>
        <v>0</v>
      </c>
    </row>
    <row r="2460" spans="1:8" x14ac:dyDescent="0.25">
      <c r="A2460" t="s">
        <v>87</v>
      </c>
      <c r="B2460">
        <v>18.002185900000001</v>
      </c>
      <c r="C2460">
        <v>104.1890822</v>
      </c>
      <c r="D2460" t="b">
        <f>ISNUMBER(SEARCH("PT",A2460))</f>
        <v>0</v>
      </c>
      <c r="E2460" t="b">
        <f>ISNUMBER(SEARCH("PTT", A2460))</f>
        <v>0</v>
      </c>
      <c r="F2460" t="b">
        <f>ISNUMBER(SEARCH("Shell", A2460))</f>
        <v>0</v>
      </c>
      <c r="G2460" t="b">
        <f>ISNUMBER(SEARCH("Esso", A2460))</f>
        <v>0</v>
      </c>
      <c r="H2460" t="b">
        <f>ISNUMBER(SEARCH("Caltex", A2460))</f>
        <v>0</v>
      </c>
    </row>
    <row r="2461" spans="1:8" x14ac:dyDescent="0.25">
      <c r="A2461" t="s">
        <v>87</v>
      </c>
      <c r="B2461">
        <v>18.0346346</v>
      </c>
      <c r="C2461">
        <v>104.1643935</v>
      </c>
      <c r="D2461" t="b">
        <f>ISNUMBER(SEARCH("PT",A2461))</f>
        <v>0</v>
      </c>
      <c r="E2461" t="b">
        <f>ISNUMBER(SEARCH("PTT", A2461))</f>
        <v>0</v>
      </c>
      <c r="F2461" t="b">
        <f>ISNUMBER(SEARCH("Shell", A2461))</f>
        <v>0</v>
      </c>
      <c r="G2461" t="b">
        <f>ISNUMBER(SEARCH("Esso", A2461))</f>
        <v>0</v>
      </c>
      <c r="H2461" t="b">
        <f>ISNUMBER(SEARCH("Caltex", A2461))</f>
        <v>0</v>
      </c>
    </row>
    <row r="2462" spans="1:8" x14ac:dyDescent="0.25">
      <c r="A2462" t="s">
        <v>87</v>
      </c>
      <c r="B2462">
        <v>18.031616100000001</v>
      </c>
      <c r="C2462">
        <v>104.1401851</v>
      </c>
      <c r="D2462" t="b">
        <f>ISNUMBER(SEARCH("PT",A2462))</f>
        <v>0</v>
      </c>
      <c r="E2462" t="b">
        <f>ISNUMBER(SEARCH("PTT", A2462))</f>
        <v>0</v>
      </c>
      <c r="F2462" t="b">
        <f>ISNUMBER(SEARCH("Shell", A2462))</f>
        <v>0</v>
      </c>
      <c r="G2462" t="b">
        <f>ISNUMBER(SEARCH("Esso", A2462))</f>
        <v>0</v>
      </c>
      <c r="H2462" t="b">
        <f>ISNUMBER(SEARCH("Caltex", A2462))</f>
        <v>0</v>
      </c>
    </row>
    <row r="2463" spans="1:8" x14ac:dyDescent="0.25">
      <c r="A2463" t="s">
        <v>87</v>
      </c>
      <c r="B2463">
        <v>18.103597100000002</v>
      </c>
      <c r="C2463">
        <v>104.0986527</v>
      </c>
      <c r="D2463" t="b">
        <f>ISNUMBER(SEARCH("PT",A2463))</f>
        <v>0</v>
      </c>
      <c r="E2463" t="b">
        <f>ISNUMBER(SEARCH("PTT", A2463))</f>
        <v>0</v>
      </c>
      <c r="F2463" t="b">
        <f>ISNUMBER(SEARCH("Shell", A2463))</f>
        <v>0</v>
      </c>
      <c r="G2463" t="b">
        <f>ISNUMBER(SEARCH("Esso", A2463))</f>
        <v>0</v>
      </c>
      <c r="H2463" t="b">
        <f>ISNUMBER(SEARCH("Caltex", A2463))</f>
        <v>0</v>
      </c>
    </row>
    <row r="2464" spans="1:8" x14ac:dyDescent="0.25">
      <c r="A2464" t="s">
        <v>87</v>
      </c>
      <c r="B2464">
        <v>18.153150499999999</v>
      </c>
      <c r="C2464">
        <v>104.0741577</v>
      </c>
      <c r="D2464" t="b">
        <f>ISNUMBER(SEARCH("PT",A2464))</f>
        <v>0</v>
      </c>
      <c r="E2464" t="b">
        <f>ISNUMBER(SEARCH("PTT", A2464))</f>
        <v>0</v>
      </c>
      <c r="F2464" t="b">
        <f>ISNUMBER(SEARCH("Shell", A2464))</f>
        <v>0</v>
      </c>
      <c r="G2464" t="b">
        <f>ISNUMBER(SEARCH("Esso", A2464))</f>
        <v>0</v>
      </c>
      <c r="H2464" t="b">
        <f>ISNUMBER(SEARCH("Caltex", A2464))</f>
        <v>0</v>
      </c>
    </row>
    <row r="2465" spans="1:8" x14ac:dyDescent="0.25">
      <c r="A2465" t="s">
        <v>87</v>
      </c>
      <c r="B2465">
        <v>18.2818574</v>
      </c>
      <c r="C2465">
        <v>103.99079810000001</v>
      </c>
      <c r="D2465" t="b">
        <f>ISNUMBER(SEARCH("PT",A2465))</f>
        <v>0</v>
      </c>
      <c r="E2465" t="b">
        <f>ISNUMBER(SEARCH("PTT", A2465))</f>
        <v>0</v>
      </c>
      <c r="F2465" t="b">
        <f>ISNUMBER(SEARCH("Shell", A2465))</f>
        <v>0</v>
      </c>
      <c r="G2465" t="b">
        <f>ISNUMBER(SEARCH("Esso", A2465))</f>
        <v>0</v>
      </c>
      <c r="H2465" t="b">
        <f>ISNUMBER(SEARCH("Caltex", A2465))</f>
        <v>0</v>
      </c>
    </row>
    <row r="2466" spans="1:8" x14ac:dyDescent="0.25">
      <c r="A2466" t="s">
        <v>87</v>
      </c>
      <c r="B2466">
        <v>18.294556499999999</v>
      </c>
      <c r="C2466">
        <v>103.9967</v>
      </c>
      <c r="D2466" t="b">
        <f>ISNUMBER(SEARCH("PT",A2466))</f>
        <v>0</v>
      </c>
      <c r="E2466" t="b">
        <f>ISNUMBER(SEARCH("PTT", A2466))</f>
        <v>0</v>
      </c>
      <c r="F2466" t="b">
        <f>ISNUMBER(SEARCH("Shell", A2466))</f>
        <v>0</v>
      </c>
      <c r="G2466" t="b">
        <f>ISNUMBER(SEARCH("Esso", A2466))</f>
        <v>0</v>
      </c>
      <c r="H2466" t="b">
        <f>ISNUMBER(SEARCH("Caltex", A2466))</f>
        <v>0</v>
      </c>
    </row>
    <row r="2467" spans="1:8" x14ac:dyDescent="0.25">
      <c r="A2467" t="s">
        <v>87</v>
      </c>
      <c r="B2467">
        <v>18.3053119</v>
      </c>
      <c r="C2467">
        <v>103.9656468</v>
      </c>
      <c r="D2467" t="b">
        <f>ISNUMBER(SEARCH("PT",A2467))</f>
        <v>0</v>
      </c>
      <c r="E2467" t="b">
        <f>ISNUMBER(SEARCH("PTT", A2467))</f>
        <v>0</v>
      </c>
      <c r="F2467" t="b">
        <f>ISNUMBER(SEARCH("Shell", A2467))</f>
        <v>0</v>
      </c>
      <c r="G2467" t="b">
        <f>ISNUMBER(SEARCH("Esso", A2467))</f>
        <v>0</v>
      </c>
      <c r="H2467" t="b">
        <f>ISNUMBER(SEARCH("Caltex", A2467))</f>
        <v>0</v>
      </c>
    </row>
    <row r="2468" spans="1:8" x14ac:dyDescent="0.25">
      <c r="A2468" t="s">
        <v>87</v>
      </c>
      <c r="B2468">
        <v>18.2749706</v>
      </c>
      <c r="C2468">
        <v>103.8532605</v>
      </c>
      <c r="D2468" t="b">
        <f>ISNUMBER(SEARCH("PT",A2468))</f>
        <v>0</v>
      </c>
      <c r="E2468" t="b">
        <f>ISNUMBER(SEARCH("PTT", A2468))</f>
        <v>0</v>
      </c>
      <c r="F2468" t="b">
        <f>ISNUMBER(SEARCH("Shell", A2468))</f>
        <v>0</v>
      </c>
      <c r="G2468" t="b">
        <f>ISNUMBER(SEARCH("Esso", A2468))</f>
        <v>0</v>
      </c>
      <c r="H2468" t="b">
        <f>ISNUMBER(SEARCH("Caltex", A2468))</f>
        <v>0</v>
      </c>
    </row>
    <row r="2469" spans="1:8" x14ac:dyDescent="0.25">
      <c r="A2469" t="s">
        <v>87</v>
      </c>
      <c r="B2469">
        <v>18.3039898</v>
      </c>
      <c r="C2469">
        <v>103.64822169999999</v>
      </c>
      <c r="D2469" t="b">
        <f>ISNUMBER(SEARCH("PT",A2469))</f>
        <v>0</v>
      </c>
      <c r="E2469" t="b">
        <f>ISNUMBER(SEARCH("PTT", A2469))</f>
        <v>0</v>
      </c>
      <c r="F2469" t="b">
        <f>ISNUMBER(SEARCH("Shell", A2469))</f>
        <v>0</v>
      </c>
      <c r="G2469" t="b">
        <f>ISNUMBER(SEARCH("Esso", A2469))</f>
        <v>0</v>
      </c>
      <c r="H2469" t="b">
        <f>ISNUMBER(SEARCH("Caltex", A2469))</f>
        <v>0</v>
      </c>
    </row>
    <row r="2470" spans="1:8" x14ac:dyDescent="0.25">
      <c r="A2470" t="s">
        <v>87</v>
      </c>
      <c r="B2470">
        <v>18.3643818</v>
      </c>
      <c r="C2470">
        <v>103.6489516</v>
      </c>
      <c r="D2470" t="b">
        <f>ISNUMBER(SEARCH("PT",A2470))</f>
        <v>0</v>
      </c>
      <c r="E2470" t="b">
        <f>ISNUMBER(SEARCH("PTT", A2470))</f>
        <v>0</v>
      </c>
      <c r="F2470" t="b">
        <f>ISNUMBER(SEARCH("Shell", A2470))</f>
        <v>0</v>
      </c>
      <c r="G2470" t="b">
        <f>ISNUMBER(SEARCH("Esso", A2470))</f>
        <v>0</v>
      </c>
      <c r="H2470" t="b">
        <f>ISNUMBER(SEARCH("Caltex", A2470))</f>
        <v>0</v>
      </c>
    </row>
    <row r="2471" spans="1:8" x14ac:dyDescent="0.25">
      <c r="A2471" t="s">
        <v>87</v>
      </c>
      <c r="B2471">
        <v>18.412772199999999</v>
      </c>
      <c r="C2471">
        <v>103.52429619999999</v>
      </c>
      <c r="D2471" t="b">
        <f>ISNUMBER(SEARCH("PT",A2471))</f>
        <v>0</v>
      </c>
      <c r="E2471" t="b">
        <f>ISNUMBER(SEARCH("PTT", A2471))</f>
        <v>0</v>
      </c>
      <c r="F2471" t="b">
        <f>ISNUMBER(SEARCH("Shell", A2471))</f>
        <v>0</v>
      </c>
      <c r="G2471" t="b">
        <f>ISNUMBER(SEARCH("Esso", A2471))</f>
        <v>0</v>
      </c>
      <c r="H2471" t="b">
        <f>ISNUMBER(SEARCH("Caltex", A2471))</f>
        <v>0</v>
      </c>
    </row>
    <row r="2472" spans="1:8" x14ac:dyDescent="0.25">
      <c r="A2472" t="s">
        <v>87</v>
      </c>
      <c r="B2472">
        <v>18.422643799999999</v>
      </c>
      <c r="C2472">
        <v>103.4696683</v>
      </c>
      <c r="D2472" t="b">
        <f>ISNUMBER(SEARCH("PT",A2472))</f>
        <v>0</v>
      </c>
      <c r="E2472" t="b">
        <f>ISNUMBER(SEARCH("PTT", A2472))</f>
        <v>0</v>
      </c>
      <c r="F2472" t="b">
        <f>ISNUMBER(SEARCH("Shell", A2472))</f>
        <v>0</v>
      </c>
      <c r="G2472" t="b">
        <f>ISNUMBER(SEARCH("Esso", A2472))</f>
        <v>0</v>
      </c>
      <c r="H2472" t="b">
        <f>ISNUMBER(SEARCH("Caltex", A2472))</f>
        <v>0</v>
      </c>
    </row>
    <row r="2473" spans="1:8" x14ac:dyDescent="0.25">
      <c r="A2473" t="s">
        <v>87</v>
      </c>
      <c r="B2473">
        <v>18.365132899999999</v>
      </c>
      <c r="C2473">
        <v>103.4851161</v>
      </c>
      <c r="D2473" t="b">
        <f>ISNUMBER(SEARCH("PT",A2473))</f>
        <v>0</v>
      </c>
      <c r="E2473" t="b">
        <f>ISNUMBER(SEARCH("PTT", A2473))</f>
        <v>0</v>
      </c>
      <c r="F2473" t="b">
        <f>ISNUMBER(SEARCH("Shell", A2473))</f>
        <v>0</v>
      </c>
      <c r="G2473" t="b">
        <f>ISNUMBER(SEARCH("Esso", A2473))</f>
        <v>0</v>
      </c>
      <c r="H2473" t="b">
        <f>ISNUMBER(SEARCH("Caltex", A2473))</f>
        <v>0</v>
      </c>
    </row>
    <row r="2474" spans="1:8" x14ac:dyDescent="0.25">
      <c r="A2474" t="s">
        <v>87</v>
      </c>
      <c r="B2474">
        <v>18.386452500000001</v>
      </c>
      <c r="C2474">
        <v>103.3382891</v>
      </c>
      <c r="D2474" t="b">
        <f>ISNUMBER(SEARCH("PT",A2474))</f>
        <v>0</v>
      </c>
      <c r="E2474" t="b">
        <f>ISNUMBER(SEARCH("PTT", A2474))</f>
        <v>0</v>
      </c>
      <c r="F2474" t="b">
        <f>ISNUMBER(SEARCH("Shell", A2474))</f>
        <v>0</v>
      </c>
      <c r="G2474" t="b">
        <f>ISNUMBER(SEARCH("Esso", A2474))</f>
        <v>0</v>
      </c>
      <c r="H2474" t="b">
        <f>ISNUMBER(SEARCH("Caltex", A2474))</f>
        <v>0</v>
      </c>
    </row>
    <row r="2475" spans="1:8" x14ac:dyDescent="0.25">
      <c r="A2475" t="s">
        <v>87</v>
      </c>
      <c r="B2475">
        <v>18.2655426</v>
      </c>
      <c r="C2475">
        <v>103.20916699999999</v>
      </c>
      <c r="D2475" t="b">
        <f>ISNUMBER(SEARCH("PT",A2475))</f>
        <v>0</v>
      </c>
      <c r="E2475" t="b">
        <f>ISNUMBER(SEARCH("PTT", A2475))</f>
        <v>0</v>
      </c>
      <c r="F2475" t="b">
        <f>ISNUMBER(SEARCH("Shell", A2475))</f>
        <v>0</v>
      </c>
      <c r="G2475" t="b">
        <f>ISNUMBER(SEARCH("Esso", A2475))</f>
        <v>0</v>
      </c>
      <c r="H2475" t="b">
        <f>ISNUMBER(SEARCH("Caltex", A2475))</f>
        <v>0</v>
      </c>
    </row>
    <row r="2476" spans="1:8" x14ac:dyDescent="0.25">
      <c r="A2476" t="s">
        <v>87</v>
      </c>
      <c r="B2476">
        <v>18.187290999999998</v>
      </c>
      <c r="C2476">
        <v>103.24767009999999</v>
      </c>
      <c r="D2476" t="b">
        <f>ISNUMBER(SEARCH("PT",A2476))</f>
        <v>0</v>
      </c>
      <c r="E2476" t="b">
        <f>ISNUMBER(SEARCH("PTT", A2476))</f>
        <v>0</v>
      </c>
      <c r="F2476" t="b">
        <f>ISNUMBER(SEARCH("Shell", A2476))</f>
        <v>0</v>
      </c>
      <c r="G2476" t="b">
        <f>ISNUMBER(SEARCH("Esso", A2476))</f>
        <v>0</v>
      </c>
      <c r="H2476" t="b">
        <f>ISNUMBER(SEARCH("Caltex", A2476))</f>
        <v>0</v>
      </c>
    </row>
    <row r="2477" spans="1:8" x14ac:dyDescent="0.25">
      <c r="A2477" t="s">
        <v>87</v>
      </c>
      <c r="B2477">
        <v>18.156901300000001</v>
      </c>
      <c r="C2477">
        <v>103.1443072</v>
      </c>
      <c r="D2477" t="b">
        <f>ISNUMBER(SEARCH("PT",A2477))</f>
        <v>0</v>
      </c>
      <c r="E2477" t="b">
        <f>ISNUMBER(SEARCH("PTT", A2477))</f>
        <v>0</v>
      </c>
      <c r="F2477" t="b">
        <f>ISNUMBER(SEARCH("Shell", A2477))</f>
        <v>0</v>
      </c>
      <c r="G2477" t="b">
        <f>ISNUMBER(SEARCH("Esso", A2477))</f>
        <v>0</v>
      </c>
      <c r="H2477" t="b">
        <f>ISNUMBER(SEARCH("Caltex", A2477))</f>
        <v>0</v>
      </c>
    </row>
    <row r="2478" spans="1:8" x14ac:dyDescent="0.25">
      <c r="A2478" t="s">
        <v>87</v>
      </c>
      <c r="B2478">
        <v>18.0003888</v>
      </c>
      <c r="C2478">
        <v>103.0888033</v>
      </c>
      <c r="D2478" t="b">
        <f>ISNUMBER(SEARCH("PT",A2478))</f>
        <v>0</v>
      </c>
      <c r="E2478" t="b">
        <f>ISNUMBER(SEARCH("PTT", A2478))</f>
        <v>0</v>
      </c>
      <c r="F2478" t="b">
        <f>ISNUMBER(SEARCH("Shell", A2478))</f>
        <v>0</v>
      </c>
      <c r="G2478" t="b">
        <f>ISNUMBER(SEARCH("Esso", A2478))</f>
        <v>0</v>
      </c>
      <c r="H2478" t="b">
        <f>ISNUMBER(SEARCH("Caltex", A2478))</f>
        <v>0</v>
      </c>
    </row>
    <row r="2479" spans="1:8" x14ac:dyDescent="0.25">
      <c r="A2479" t="s">
        <v>87</v>
      </c>
      <c r="B2479">
        <v>17.963209200000001</v>
      </c>
      <c r="C2479">
        <v>103.08754500000001</v>
      </c>
      <c r="D2479" t="b">
        <f>ISNUMBER(SEARCH("PT",A2479))</f>
        <v>0</v>
      </c>
      <c r="E2479" t="b">
        <f>ISNUMBER(SEARCH("PTT", A2479))</f>
        <v>0</v>
      </c>
      <c r="F2479" t="b">
        <f>ISNUMBER(SEARCH("Shell", A2479))</f>
        <v>0</v>
      </c>
      <c r="G2479" t="b">
        <f>ISNUMBER(SEARCH("Esso", A2479))</f>
        <v>0</v>
      </c>
      <c r="H2479" t="b">
        <f>ISNUMBER(SEARCH("Caltex", A2479))</f>
        <v>0</v>
      </c>
    </row>
    <row r="2480" spans="1:8" x14ac:dyDescent="0.25">
      <c r="A2480" t="s">
        <v>87</v>
      </c>
      <c r="B2480">
        <v>17.8992149</v>
      </c>
      <c r="C2480">
        <v>103.0027305</v>
      </c>
      <c r="D2480" t="b">
        <f>ISNUMBER(SEARCH("PT",A2480))</f>
        <v>0</v>
      </c>
      <c r="E2480" t="b">
        <f>ISNUMBER(SEARCH("PTT", A2480))</f>
        <v>0</v>
      </c>
      <c r="F2480" t="b">
        <f>ISNUMBER(SEARCH("Shell", A2480))</f>
        <v>0</v>
      </c>
      <c r="G2480" t="b">
        <f>ISNUMBER(SEARCH("Esso", A2480))</f>
        <v>0</v>
      </c>
      <c r="H2480" t="b">
        <f>ISNUMBER(SEARCH("Caltex", A2480))</f>
        <v>0</v>
      </c>
    </row>
    <row r="2481" spans="1:8" x14ac:dyDescent="0.25">
      <c r="A2481" t="s">
        <v>87</v>
      </c>
      <c r="B2481">
        <v>17.971812100000001</v>
      </c>
      <c r="C2481">
        <v>102.8818495</v>
      </c>
      <c r="D2481" t="b">
        <f>ISNUMBER(SEARCH("PT",A2481))</f>
        <v>0</v>
      </c>
      <c r="E2481" t="b">
        <f>ISNUMBER(SEARCH("PTT", A2481))</f>
        <v>0</v>
      </c>
      <c r="F2481" t="b">
        <f>ISNUMBER(SEARCH("Shell", A2481))</f>
        <v>0</v>
      </c>
      <c r="G2481" t="b">
        <f>ISNUMBER(SEARCH("Esso", A2481))</f>
        <v>0</v>
      </c>
      <c r="H2481" t="b">
        <f>ISNUMBER(SEARCH("Caltex", A2481))</f>
        <v>0</v>
      </c>
    </row>
    <row r="2482" spans="1:8" x14ac:dyDescent="0.25">
      <c r="A2482" t="s">
        <v>87</v>
      </c>
      <c r="B2482">
        <v>17.9528155</v>
      </c>
      <c r="C2482">
        <v>102.8415751</v>
      </c>
      <c r="D2482" t="b">
        <f>ISNUMBER(SEARCH("PT",A2482))</f>
        <v>0</v>
      </c>
      <c r="E2482" t="b">
        <f>ISNUMBER(SEARCH("PTT", A2482))</f>
        <v>0</v>
      </c>
      <c r="F2482" t="b">
        <f>ISNUMBER(SEARCH("Shell", A2482))</f>
        <v>0</v>
      </c>
      <c r="G2482" t="b">
        <f>ISNUMBER(SEARCH("Esso", A2482))</f>
        <v>0</v>
      </c>
      <c r="H2482" t="b">
        <f>ISNUMBER(SEARCH("Caltex", A2482))</f>
        <v>0</v>
      </c>
    </row>
    <row r="2483" spans="1:8" x14ac:dyDescent="0.25">
      <c r="A2483" t="s">
        <v>87</v>
      </c>
      <c r="B2483">
        <v>17.923761299999999</v>
      </c>
      <c r="C2483">
        <v>102.81674889999999</v>
      </c>
      <c r="D2483" t="b">
        <f>ISNUMBER(SEARCH("PT",A2483))</f>
        <v>0</v>
      </c>
      <c r="E2483" t="b">
        <f>ISNUMBER(SEARCH("PTT", A2483))</f>
        <v>0</v>
      </c>
      <c r="F2483" t="b">
        <f>ISNUMBER(SEARCH("Shell", A2483))</f>
        <v>0</v>
      </c>
      <c r="G2483" t="b">
        <f>ISNUMBER(SEARCH("Esso", A2483))</f>
        <v>0</v>
      </c>
      <c r="H2483" t="b">
        <f>ISNUMBER(SEARCH("Caltex", A2483))</f>
        <v>0</v>
      </c>
    </row>
    <row r="2484" spans="1:8" x14ac:dyDescent="0.25">
      <c r="A2484" t="s">
        <v>87</v>
      </c>
      <c r="B2484">
        <v>17.858100499999999</v>
      </c>
      <c r="C2484">
        <v>102.6896241</v>
      </c>
      <c r="D2484" t="b">
        <f>ISNUMBER(SEARCH("PT",A2484))</f>
        <v>0</v>
      </c>
      <c r="E2484" t="b">
        <f>ISNUMBER(SEARCH("PTT", A2484))</f>
        <v>0</v>
      </c>
      <c r="F2484" t="b">
        <f>ISNUMBER(SEARCH("Shell", A2484))</f>
        <v>0</v>
      </c>
      <c r="G2484" t="b">
        <f>ISNUMBER(SEARCH("Esso", A2484))</f>
        <v>0</v>
      </c>
      <c r="H2484" t="b">
        <f>ISNUMBER(SEARCH("Caltex", A2484))</f>
        <v>0</v>
      </c>
    </row>
    <row r="2485" spans="1:8" x14ac:dyDescent="0.25">
      <c r="A2485" t="s">
        <v>87</v>
      </c>
      <c r="B2485">
        <v>17.843427699999999</v>
      </c>
      <c r="C2485">
        <v>102.7087344</v>
      </c>
      <c r="D2485" t="b">
        <f>ISNUMBER(SEARCH("PT",A2485))</f>
        <v>0</v>
      </c>
      <c r="E2485" t="b">
        <f>ISNUMBER(SEARCH("PTT", A2485))</f>
        <v>0</v>
      </c>
      <c r="F2485" t="b">
        <f>ISNUMBER(SEARCH("Shell", A2485))</f>
        <v>0</v>
      </c>
      <c r="G2485" t="b">
        <f>ISNUMBER(SEARCH("Esso", A2485))</f>
        <v>0</v>
      </c>
      <c r="H2485" t="b">
        <f>ISNUMBER(SEARCH("Caltex", A2485))</f>
        <v>0</v>
      </c>
    </row>
    <row r="2486" spans="1:8" x14ac:dyDescent="0.25">
      <c r="A2486" t="s">
        <v>87</v>
      </c>
      <c r="B2486">
        <v>17.839080500000001</v>
      </c>
      <c r="C2486">
        <v>102.686561</v>
      </c>
      <c r="D2486" t="b">
        <f>ISNUMBER(SEARCH("PT",A2486))</f>
        <v>0</v>
      </c>
      <c r="E2486" t="b">
        <f>ISNUMBER(SEARCH("PTT", A2486))</f>
        <v>0</v>
      </c>
      <c r="F2486" t="b">
        <f>ISNUMBER(SEARCH("Shell", A2486))</f>
        <v>0</v>
      </c>
      <c r="G2486" t="b">
        <f>ISNUMBER(SEARCH("Esso", A2486))</f>
        <v>0</v>
      </c>
      <c r="H2486" t="b">
        <f>ISNUMBER(SEARCH("Caltex", A2486))</f>
        <v>0</v>
      </c>
    </row>
    <row r="2487" spans="1:8" x14ac:dyDescent="0.25">
      <c r="A2487" t="s">
        <v>87</v>
      </c>
      <c r="B2487">
        <v>17.812852299999999</v>
      </c>
      <c r="C2487">
        <v>102.7003954</v>
      </c>
      <c r="D2487" t="b">
        <f>ISNUMBER(SEARCH("PT",A2487))</f>
        <v>0</v>
      </c>
      <c r="E2487" t="b">
        <f>ISNUMBER(SEARCH("PTT", A2487))</f>
        <v>0</v>
      </c>
      <c r="F2487" t="b">
        <f>ISNUMBER(SEARCH("Shell", A2487))</f>
        <v>0</v>
      </c>
      <c r="G2487" t="b">
        <f>ISNUMBER(SEARCH("Esso", A2487))</f>
        <v>0</v>
      </c>
      <c r="H2487" t="b">
        <f>ISNUMBER(SEARCH("Caltex", A2487))</f>
        <v>0</v>
      </c>
    </row>
    <row r="2488" spans="1:8" x14ac:dyDescent="0.25">
      <c r="A2488" t="s">
        <v>87</v>
      </c>
      <c r="B2488">
        <v>17.762180600000001</v>
      </c>
      <c r="C2488">
        <v>102.70195440000001</v>
      </c>
      <c r="D2488" t="b">
        <f>ISNUMBER(SEARCH("PT",A2488))</f>
        <v>0</v>
      </c>
      <c r="E2488" t="b">
        <f>ISNUMBER(SEARCH("PTT", A2488))</f>
        <v>0</v>
      </c>
      <c r="F2488" t="b">
        <f>ISNUMBER(SEARCH("Shell", A2488))</f>
        <v>0</v>
      </c>
      <c r="G2488" t="b">
        <f>ISNUMBER(SEARCH("Esso", A2488))</f>
        <v>0</v>
      </c>
      <c r="H2488" t="b">
        <f>ISNUMBER(SEARCH("Caltex", A2488))</f>
        <v>0</v>
      </c>
    </row>
    <row r="2489" spans="1:8" x14ac:dyDescent="0.25">
      <c r="A2489" t="s">
        <v>87</v>
      </c>
      <c r="B2489">
        <v>17.770064699999999</v>
      </c>
      <c r="C2489">
        <v>102.75222890000001</v>
      </c>
      <c r="D2489" t="b">
        <f>ISNUMBER(SEARCH("PT",A2489))</f>
        <v>0</v>
      </c>
      <c r="E2489" t="b">
        <f>ISNUMBER(SEARCH("PTT", A2489))</f>
        <v>0</v>
      </c>
      <c r="F2489" t="b">
        <f>ISNUMBER(SEARCH("Shell", A2489))</f>
        <v>0</v>
      </c>
      <c r="G2489" t="b">
        <f>ISNUMBER(SEARCH("Esso", A2489))</f>
        <v>0</v>
      </c>
      <c r="H2489" t="b">
        <f>ISNUMBER(SEARCH("Caltex", A2489))</f>
        <v>0</v>
      </c>
    </row>
    <row r="2490" spans="1:8" x14ac:dyDescent="0.25">
      <c r="A2490" t="s">
        <v>87</v>
      </c>
      <c r="B2490">
        <v>17.754317</v>
      </c>
      <c r="C2490">
        <v>102.63738720000001</v>
      </c>
      <c r="D2490" t="b">
        <f>ISNUMBER(SEARCH("PT",A2490))</f>
        <v>0</v>
      </c>
      <c r="E2490" t="b">
        <f>ISNUMBER(SEARCH("PTT", A2490))</f>
        <v>0</v>
      </c>
      <c r="F2490" t="b">
        <f>ISNUMBER(SEARCH("Shell", A2490))</f>
        <v>0</v>
      </c>
      <c r="G2490" t="b">
        <f>ISNUMBER(SEARCH("Esso", A2490))</f>
        <v>0</v>
      </c>
      <c r="H2490" t="b">
        <f>ISNUMBER(SEARCH("Caltex", A2490))</f>
        <v>0</v>
      </c>
    </row>
    <row r="2491" spans="1:8" x14ac:dyDescent="0.25">
      <c r="A2491" t="s">
        <v>87</v>
      </c>
      <c r="B2491">
        <v>17.779218700000001</v>
      </c>
      <c r="C2491">
        <v>102.588324</v>
      </c>
      <c r="D2491" t="b">
        <f>ISNUMBER(SEARCH("PT",A2491))</f>
        <v>0</v>
      </c>
      <c r="E2491" t="b">
        <f>ISNUMBER(SEARCH("PTT", A2491))</f>
        <v>0</v>
      </c>
      <c r="F2491" t="b">
        <f>ISNUMBER(SEARCH("Shell", A2491))</f>
        <v>0</v>
      </c>
      <c r="G2491" t="b">
        <f>ISNUMBER(SEARCH("Esso", A2491))</f>
        <v>0</v>
      </c>
      <c r="H2491" t="b">
        <f>ISNUMBER(SEARCH("Caltex", A2491))</f>
        <v>0</v>
      </c>
    </row>
    <row r="2492" spans="1:8" x14ac:dyDescent="0.25">
      <c r="A2492" t="s">
        <v>87</v>
      </c>
      <c r="B2492">
        <v>17.773177</v>
      </c>
      <c r="C2492">
        <v>102.55503659999999</v>
      </c>
      <c r="D2492" t="b">
        <f>ISNUMBER(SEARCH("PT",A2492))</f>
        <v>0</v>
      </c>
      <c r="E2492" t="b">
        <f>ISNUMBER(SEARCH("PTT", A2492))</f>
        <v>0</v>
      </c>
      <c r="F2492" t="b">
        <f>ISNUMBER(SEARCH("Shell", A2492))</f>
        <v>0</v>
      </c>
      <c r="G2492" t="b">
        <f>ISNUMBER(SEARCH("Esso", A2492))</f>
        <v>0</v>
      </c>
      <c r="H2492" t="b">
        <f>ISNUMBER(SEARCH("Caltex", A2492))</f>
        <v>0</v>
      </c>
    </row>
    <row r="2493" spans="1:8" x14ac:dyDescent="0.25">
      <c r="A2493" t="s">
        <v>87</v>
      </c>
      <c r="B2493">
        <v>17.877966799999999</v>
      </c>
      <c r="C2493">
        <v>102.5531764</v>
      </c>
      <c r="D2493" t="b">
        <f>ISNUMBER(SEARCH("PT",A2493))</f>
        <v>0</v>
      </c>
      <c r="E2493" t="b">
        <f>ISNUMBER(SEARCH("PTT", A2493))</f>
        <v>0</v>
      </c>
      <c r="F2493" t="b">
        <f>ISNUMBER(SEARCH("Shell", A2493))</f>
        <v>0</v>
      </c>
      <c r="G2493" t="b">
        <f>ISNUMBER(SEARCH("Esso", A2493))</f>
        <v>0</v>
      </c>
      <c r="H2493" t="b">
        <f>ISNUMBER(SEARCH("Caltex", A2493))</f>
        <v>0</v>
      </c>
    </row>
    <row r="2494" spans="1:8" x14ac:dyDescent="0.25">
      <c r="A2494" t="s">
        <v>87</v>
      </c>
      <c r="B2494">
        <v>17.955793100000001</v>
      </c>
      <c r="C2494">
        <v>102.4793221</v>
      </c>
      <c r="D2494" t="b">
        <f>ISNUMBER(SEARCH("PT",A2494))</f>
        <v>0</v>
      </c>
      <c r="E2494" t="b">
        <f>ISNUMBER(SEARCH("PTT", A2494))</f>
        <v>0</v>
      </c>
      <c r="F2494" t="b">
        <f>ISNUMBER(SEARCH("Shell", A2494))</f>
        <v>0</v>
      </c>
      <c r="G2494" t="b">
        <f>ISNUMBER(SEARCH("Esso", A2494))</f>
        <v>0</v>
      </c>
      <c r="H2494" t="b">
        <f>ISNUMBER(SEARCH("Caltex", A2494))</f>
        <v>0</v>
      </c>
    </row>
    <row r="2495" spans="1:8" x14ac:dyDescent="0.25">
      <c r="A2495" t="s">
        <v>87</v>
      </c>
      <c r="B2495">
        <v>17.9756958</v>
      </c>
      <c r="C2495">
        <v>102.4259275</v>
      </c>
      <c r="D2495" t="b">
        <f>ISNUMBER(SEARCH("PT",A2495))</f>
        <v>0</v>
      </c>
      <c r="E2495" t="b">
        <f>ISNUMBER(SEARCH("PTT", A2495))</f>
        <v>0</v>
      </c>
      <c r="F2495" t="b">
        <f>ISNUMBER(SEARCH("Shell", A2495))</f>
        <v>0</v>
      </c>
      <c r="G2495" t="b">
        <f>ISNUMBER(SEARCH("Esso", A2495))</f>
        <v>0</v>
      </c>
      <c r="H2495" t="b">
        <f>ISNUMBER(SEARCH("Caltex", A2495))</f>
        <v>0</v>
      </c>
    </row>
    <row r="2496" spans="1:8" x14ac:dyDescent="0.25">
      <c r="A2496" t="s">
        <v>87</v>
      </c>
      <c r="B2496">
        <v>17.985692199999999</v>
      </c>
      <c r="C2496">
        <v>102.2136253</v>
      </c>
      <c r="D2496" t="b">
        <f>ISNUMBER(SEARCH("PT",A2496))</f>
        <v>0</v>
      </c>
      <c r="E2496" t="b">
        <f>ISNUMBER(SEARCH("PTT", A2496))</f>
        <v>0</v>
      </c>
      <c r="F2496" t="b">
        <f>ISNUMBER(SEARCH("Shell", A2496))</f>
        <v>0</v>
      </c>
      <c r="G2496" t="b">
        <f>ISNUMBER(SEARCH("Esso", A2496))</f>
        <v>0</v>
      </c>
      <c r="H2496" t="b">
        <f>ISNUMBER(SEARCH("Caltex", A2496))</f>
        <v>0</v>
      </c>
    </row>
    <row r="2497" spans="1:8" x14ac:dyDescent="0.25">
      <c r="A2497" t="s">
        <v>87</v>
      </c>
      <c r="B2497">
        <v>18.035686599999998</v>
      </c>
      <c r="C2497">
        <v>102.24577859999999</v>
      </c>
      <c r="D2497" t="b">
        <f>ISNUMBER(SEARCH("PT",A2497))</f>
        <v>0</v>
      </c>
      <c r="E2497" t="b">
        <f>ISNUMBER(SEARCH("PTT", A2497))</f>
        <v>0</v>
      </c>
      <c r="F2497" t="b">
        <f>ISNUMBER(SEARCH("Shell", A2497))</f>
        <v>0</v>
      </c>
      <c r="G2497" t="b">
        <f>ISNUMBER(SEARCH("Esso", A2497))</f>
        <v>0</v>
      </c>
      <c r="H2497" t="b">
        <f>ISNUMBER(SEARCH("Caltex", A2497))</f>
        <v>0</v>
      </c>
    </row>
    <row r="2498" spans="1:8" x14ac:dyDescent="0.25">
      <c r="A2498" t="s">
        <v>87</v>
      </c>
      <c r="B2498">
        <v>18.1074147</v>
      </c>
      <c r="C2498">
        <v>102.22664279999999</v>
      </c>
      <c r="D2498" t="b">
        <f>ISNUMBER(SEARCH("PT",A2498))</f>
        <v>0</v>
      </c>
      <c r="E2498" t="b">
        <f>ISNUMBER(SEARCH("PTT", A2498))</f>
        <v>0</v>
      </c>
      <c r="F2498" t="b">
        <f>ISNUMBER(SEARCH("Shell", A2498))</f>
        <v>0</v>
      </c>
      <c r="G2498" t="b">
        <f>ISNUMBER(SEARCH("Esso", A2498))</f>
        <v>0</v>
      </c>
      <c r="H2498" t="b">
        <f>ISNUMBER(SEARCH("Caltex", A2498))</f>
        <v>0</v>
      </c>
    </row>
    <row r="2499" spans="1:8" x14ac:dyDescent="0.25">
      <c r="A2499" t="s">
        <v>87</v>
      </c>
      <c r="B2499">
        <v>18.175975699999999</v>
      </c>
      <c r="C2499">
        <v>102.1682019</v>
      </c>
      <c r="D2499" t="b">
        <f>ISNUMBER(SEARCH("PT",A2499))</f>
        <v>0</v>
      </c>
      <c r="E2499" t="b">
        <f>ISNUMBER(SEARCH("PTT", A2499))</f>
        <v>0</v>
      </c>
      <c r="F2499" t="b">
        <f>ISNUMBER(SEARCH("Shell", A2499))</f>
        <v>0</v>
      </c>
      <c r="G2499" t="b">
        <f>ISNUMBER(SEARCH("Esso", A2499))</f>
        <v>0</v>
      </c>
      <c r="H2499" t="b">
        <f>ISNUMBER(SEARCH("Caltex", A2499))</f>
        <v>0</v>
      </c>
    </row>
    <row r="2500" spans="1:8" x14ac:dyDescent="0.25">
      <c r="A2500" t="s">
        <v>87</v>
      </c>
      <c r="B2500">
        <v>18.1074147</v>
      </c>
      <c r="C2500">
        <v>102.22664279999999</v>
      </c>
      <c r="D2500" t="b">
        <f>ISNUMBER(SEARCH("PT",A2500))</f>
        <v>0</v>
      </c>
      <c r="E2500" t="b">
        <f>ISNUMBER(SEARCH("PTT", A2500))</f>
        <v>0</v>
      </c>
      <c r="F2500" t="b">
        <f>ISNUMBER(SEARCH("Shell", A2500))</f>
        <v>0</v>
      </c>
      <c r="G2500" t="b">
        <f>ISNUMBER(SEARCH("Esso", A2500))</f>
        <v>0</v>
      </c>
      <c r="H2500" t="b">
        <f>ISNUMBER(SEARCH("Caltex", A2500))</f>
        <v>0</v>
      </c>
    </row>
    <row r="2501" spans="1:8" x14ac:dyDescent="0.25">
      <c r="A2501" t="s">
        <v>87</v>
      </c>
      <c r="B2501">
        <v>18.175975699999999</v>
      </c>
      <c r="C2501">
        <v>102.1682019</v>
      </c>
      <c r="D2501" t="b">
        <f>ISNUMBER(SEARCH("PT",A2501))</f>
        <v>0</v>
      </c>
      <c r="E2501" t="b">
        <f>ISNUMBER(SEARCH("PTT", A2501))</f>
        <v>0</v>
      </c>
      <c r="F2501" t="b">
        <f>ISNUMBER(SEARCH("Shell", A2501))</f>
        <v>0</v>
      </c>
      <c r="G2501" t="b">
        <f>ISNUMBER(SEARCH("Esso", A2501))</f>
        <v>0</v>
      </c>
      <c r="H2501" t="b">
        <f>ISNUMBER(SEARCH("Caltex", A2501))</f>
        <v>0</v>
      </c>
    </row>
    <row r="2502" spans="1:8" x14ac:dyDescent="0.25">
      <c r="A2502" t="s">
        <v>87</v>
      </c>
      <c r="B2502">
        <v>18.197866699999999</v>
      </c>
      <c r="C2502">
        <v>102.05780350000001</v>
      </c>
      <c r="D2502" t="b">
        <f>ISNUMBER(SEARCH("PT",A2502))</f>
        <v>0</v>
      </c>
      <c r="E2502" t="b">
        <f>ISNUMBER(SEARCH("PTT", A2502))</f>
        <v>0</v>
      </c>
      <c r="F2502" t="b">
        <f>ISNUMBER(SEARCH("Shell", A2502))</f>
        <v>0</v>
      </c>
      <c r="G2502" t="b">
        <f>ISNUMBER(SEARCH("Esso", A2502))</f>
        <v>0</v>
      </c>
      <c r="H2502" t="b">
        <f>ISNUMBER(SEARCH("Caltex", A2502))</f>
        <v>0</v>
      </c>
    </row>
    <row r="2503" spans="1:8" x14ac:dyDescent="0.25">
      <c r="A2503" t="s">
        <v>87</v>
      </c>
      <c r="B2503">
        <v>18.210303799999998</v>
      </c>
      <c r="C2503">
        <v>102.0737218</v>
      </c>
      <c r="D2503" t="b">
        <f>ISNUMBER(SEARCH("PT",A2503))</f>
        <v>0</v>
      </c>
      <c r="E2503" t="b">
        <f>ISNUMBER(SEARCH("PTT", A2503))</f>
        <v>0</v>
      </c>
      <c r="F2503" t="b">
        <f>ISNUMBER(SEARCH("Shell", A2503))</f>
        <v>0</v>
      </c>
      <c r="G2503" t="b">
        <f>ISNUMBER(SEARCH("Esso", A2503))</f>
        <v>0</v>
      </c>
      <c r="H2503" t="b">
        <f>ISNUMBER(SEARCH("Caltex", A2503))</f>
        <v>0</v>
      </c>
    </row>
    <row r="2504" spans="1:8" x14ac:dyDescent="0.25">
      <c r="A2504" t="s">
        <v>87</v>
      </c>
      <c r="B2504">
        <v>18.207025399999999</v>
      </c>
      <c r="C2504">
        <v>102.0696974</v>
      </c>
      <c r="D2504" t="b">
        <f>ISNUMBER(SEARCH("PT",A2504))</f>
        <v>0</v>
      </c>
      <c r="E2504" t="b">
        <f>ISNUMBER(SEARCH("PTT", A2504))</f>
        <v>0</v>
      </c>
      <c r="F2504" t="b">
        <f>ISNUMBER(SEARCH("Shell", A2504))</f>
        <v>0</v>
      </c>
      <c r="G2504" t="b">
        <f>ISNUMBER(SEARCH("Esso", A2504))</f>
        <v>0</v>
      </c>
      <c r="H2504" t="b">
        <f>ISNUMBER(SEARCH("Caltex", A2504))</f>
        <v>0</v>
      </c>
    </row>
    <row r="2505" spans="1:8" x14ac:dyDescent="0.25">
      <c r="A2505" t="s">
        <v>87</v>
      </c>
      <c r="B2505">
        <v>18.034082999999999</v>
      </c>
      <c r="C2505">
        <v>101.9654621</v>
      </c>
      <c r="D2505" t="b">
        <f>ISNUMBER(SEARCH("PT",A2505))</f>
        <v>0</v>
      </c>
      <c r="E2505" t="b">
        <f>ISNUMBER(SEARCH("PTT", A2505))</f>
        <v>0</v>
      </c>
      <c r="F2505" t="b">
        <f>ISNUMBER(SEARCH("Shell", A2505))</f>
        <v>0</v>
      </c>
      <c r="G2505" t="b">
        <f>ISNUMBER(SEARCH("Esso", A2505))</f>
        <v>0</v>
      </c>
      <c r="H2505" t="b">
        <f>ISNUMBER(SEARCH("Caltex", A2505))</f>
        <v>0</v>
      </c>
    </row>
    <row r="2506" spans="1:8" x14ac:dyDescent="0.25">
      <c r="A2506" t="s">
        <v>87</v>
      </c>
      <c r="B2506">
        <v>17.989761399999999</v>
      </c>
      <c r="C2506">
        <v>101.9588657</v>
      </c>
      <c r="D2506" t="b">
        <f>ISNUMBER(SEARCH("PT",A2506))</f>
        <v>0</v>
      </c>
      <c r="E2506" t="b">
        <f>ISNUMBER(SEARCH("PTT", A2506))</f>
        <v>0</v>
      </c>
      <c r="F2506" t="b">
        <f>ISNUMBER(SEARCH("Shell", A2506))</f>
        <v>0</v>
      </c>
      <c r="G2506" t="b">
        <f>ISNUMBER(SEARCH("Esso", A2506))</f>
        <v>0</v>
      </c>
      <c r="H2506" t="b">
        <f>ISNUMBER(SEARCH("Caltex", A2506))</f>
        <v>0</v>
      </c>
    </row>
    <row r="2507" spans="1:8" x14ac:dyDescent="0.25">
      <c r="A2507" t="s">
        <v>87</v>
      </c>
      <c r="B2507">
        <v>17.954426099999999</v>
      </c>
      <c r="C2507">
        <v>101.89107919999999</v>
      </c>
      <c r="D2507" t="b">
        <f>ISNUMBER(SEARCH("PT",A2507))</f>
        <v>0</v>
      </c>
      <c r="E2507" t="b">
        <f>ISNUMBER(SEARCH("PTT", A2507))</f>
        <v>0</v>
      </c>
      <c r="F2507" t="b">
        <f>ISNUMBER(SEARCH("Shell", A2507))</f>
        <v>0</v>
      </c>
      <c r="G2507" t="b">
        <f>ISNUMBER(SEARCH("Esso", A2507))</f>
        <v>0</v>
      </c>
      <c r="H2507" t="b">
        <f>ISNUMBER(SEARCH("Caltex", A2507))</f>
        <v>0</v>
      </c>
    </row>
    <row r="2508" spans="1:8" x14ac:dyDescent="0.25">
      <c r="A2508" t="s">
        <v>87</v>
      </c>
      <c r="B2508">
        <v>18.006914800000001</v>
      </c>
      <c r="C2508">
        <v>101.7578922</v>
      </c>
      <c r="D2508" t="b">
        <f>ISNUMBER(SEARCH("PT",A2508))</f>
        <v>0</v>
      </c>
      <c r="E2508" t="b">
        <f>ISNUMBER(SEARCH("PTT", A2508))</f>
        <v>0</v>
      </c>
      <c r="F2508" t="b">
        <f>ISNUMBER(SEARCH("Shell", A2508))</f>
        <v>0</v>
      </c>
      <c r="G2508" t="b">
        <f>ISNUMBER(SEARCH("Esso", A2508))</f>
        <v>0</v>
      </c>
      <c r="H2508" t="b">
        <f>ISNUMBER(SEARCH("Caltex", A2508))</f>
        <v>0</v>
      </c>
    </row>
    <row r="2509" spans="1:8" x14ac:dyDescent="0.25">
      <c r="A2509" t="s">
        <v>87</v>
      </c>
      <c r="B2509">
        <v>17.947422700000001</v>
      </c>
      <c r="C2509">
        <v>101.74004909999999</v>
      </c>
      <c r="D2509" t="b">
        <f>ISNUMBER(SEARCH("PT",A2509))</f>
        <v>0</v>
      </c>
      <c r="E2509" t="b">
        <f>ISNUMBER(SEARCH("PTT", A2509))</f>
        <v>0</v>
      </c>
      <c r="F2509" t="b">
        <f>ISNUMBER(SEARCH("Shell", A2509))</f>
        <v>0</v>
      </c>
      <c r="G2509" t="b">
        <f>ISNUMBER(SEARCH("Esso", A2509))</f>
        <v>0</v>
      </c>
      <c r="H2509" t="b">
        <f>ISNUMBER(SEARCH("Caltex", A2509))</f>
        <v>0</v>
      </c>
    </row>
    <row r="2510" spans="1:8" x14ac:dyDescent="0.25">
      <c r="A2510" t="s">
        <v>87</v>
      </c>
      <c r="B2510">
        <v>17.909586399999998</v>
      </c>
      <c r="C2510">
        <v>101.7304936</v>
      </c>
      <c r="D2510" t="b">
        <f>ISNUMBER(SEARCH("PT",A2510))</f>
        <v>0</v>
      </c>
      <c r="E2510" t="b">
        <f>ISNUMBER(SEARCH("PTT", A2510))</f>
        <v>0</v>
      </c>
      <c r="F2510" t="b">
        <f>ISNUMBER(SEARCH("Shell", A2510))</f>
        <v>0</v>
      </c>
      <c r="G2510" t="b">
        <f>ISNUMBER(SEARCH("Esso", A2510))</f>
        <v>0</v>
      </c>
      <c r="H2510" t="b">
        <f>ISNUMBER(SEARCH("Caltex", A2510))</f>
        <v>0</v>
      </c>
    </row>
    <row r="2511" spans="1:8" x14ac:dyDescent="0.25">
      <c r="A2511" t="s">
        <v>87</v>
      </c>
      <c r="B2511">
        <v>17.780553699999999</v>
      </c>
      <c r="C2511">
        <v>101.6788603</v>
      </c>
      <c r="D2511" t="b">
        <f>ISNUMBER(SEARCH("PT",A2511))</f>
        <v>0</v>
      </c>
      <c r="E2511" t="b">
        <f>ISNUMBER(SEARCH("PTT", A2511))</f>
        <v>0</v>
      </c>
      <c r="F2511" t="b">
        <f>ISNUMBER(SEARCH("Shell", A2511))</f>
        <v>0</v>
      </c>
      <c r="G2511" t="b">
        <f>ISNUMBER(SEARCH("Esso", A2511))</f>
        <v>0</v>
      </c>
      <c r="H2511" t="b">
        <f>ISNUMBER(SEARCH("Caltex", A2511))</f>
        <v>0</v>
      </c>
    </row>
    <row r="2512" spans="1:8" x14ac:dyDescent="0.25">
      <c r="A2512" t="s">
        <v>87</v>
      </c>
      <c r="B2512">
        <v>17.8490891</v>
      </c>
      <c r="C2512">
        <v>101.6844571</v>
      </c>
      <c r="D2512" t="b">
        <f>ISNUMBER(SEARCH("PT",A2512))</f>
        <v>0</v>
      </c>
      <c r="E2512" t="b">
        <f>ISNUMBER(SEARCH("PTT", A2512))</f>
        <v>0</v>
      </c>
      <c r="F2512" t="b">
        <f>ISNUMBER(SEARCH("Shell", A2512))</f>
        <v>0</v>
      </c>
      <c r="G2512" t="b">
        <f>ISNUMBER(SEARCH("Esso", A2512))</f>
        <v>0</v>
      </c>
      <c r="H2512" t="b">
        <f>ISNUMBER(SEARCH("Caltex", A2512))</f>
        <v>0</v>
      </c>
    </row>
    <row r="2513" spans="1:8" x14ac:dyDescent="0.25">
      <c r="A2513" t="s">
        <v>87</v>
      </c>
      <c r="B2513">
        <v>17.811304100000001</v>
      </c>
      <c r="C2513">
        <v>101.5555432</v>
      </c>
      <c r="D2513" t="b">
        <f>ISNUMBER(SEARCH("PT",A2513))</f>
        <v>0</v>
      </c>
      <c r="E2513" t="b">
        <f>ISNUMBER(SEARCH("PTT", A2513))</f>
        <v>0</v>
      </c>
      <c r="F2513" t="b">
        <f>ISNUMBER(SEARCH("Shell", A2513))</f>
        <v>0</v>
      </c>
      <c r="G2513" t="b">
        <f>ISNUMBER(SEARCH("Esso", A2513))</f>
        <v>0</v>
      </c>
      <c r="H2513" t="b">
        <f>ISNUMBER(SEARCH("Caltex", A2513))</f>
        <v>0</v>
      </c>
    </row>
    <row r="2514" spans="1:8" x14ac:dyDescent="0.25">
      <c r="A2514" t="s">
        <v>87</v>
      </c>
      <c r="B2514">
        <v>17.8019128</v>
      </c>
      <c r="C2514">
        <v>101.6237438</v>
      </c>
      <c r="D2514" t="b">
        <f>ISNUMBER(SEARCH("PT",A2514))</f>
        <v>0</v>
      </c>
      <c r="E2514" t="b">
        <f>ISNUMBER(SEARCH("PTT", A2514))</f>
        <v>0</v>
      </c>
      <c r="F2514" t="b">
        <f>ISNUMBER(SEARCH("Shell", A2514))</f>
        <v>0</v>
      </c>
      <c r="G2514" t="b">
        <f>ISNUMBER(SEARCH("Esso", A2514))</f>
        <v>0</v>
      </c>
      <c r="H2514" t="b">
        <f>ISNUMBER(SEARCH("Caltex", A2514))</f>
        <v>0</v>
      </c>
    </row>
    <row r="2515" spans="1:8" x14ac:dyDescent="0.25">
      <c r="A2515" t="s">
        <v>87</v>
      </c>
      <c r="B2515">
        <v>17.762737399999999</v>
      </c>
      <c r="C2515">
        <v>101.5887379</v>
      </c>
      <c r="D2515" t="b">
        <f>ISNUMBER(SEARCH("PT",A2515))</f>
        <v>0</v>
      </c>
      <c r="E2515" t="b">
        <f>ISNUMBER(SEARCH("PTT", A2515))</f>
        <v>0</v>
      </c>
      <c r="F2515" t="b">
        <f>ISNUMBER(SEARCH("Shell", A2515))</f>
        <v>0</v>
      </c>
      <c r="G2515" t="b">
        <f>ISNUMBER(SEARCH("Esso", A2515))</f>
        <v>0</v>
      </c>
      <c r="H2515" t="b">
        <f>ISNUMBER(SEARCH("Caltex", A2515))</f>
        <v>0</v>
      </c>
    </row>
    <row r="2516" spans="1:8" x14ac:dyDescent="0.25">
      <c r="A2516" t="s">
        <v>87</v>
      </c>
      <c r="B2516">
        <v>17.702704700000002</v>
      </c>
      <c r="C2516">
        <v>101.64704519999999</v>
      </c>
      <c r="D2516" t="b">
        <f>ISNUMBER(SEARCH("PT",A2516))</f>
        <v>0</v>
      </c>
      <c r="E2516" t="b">
        <f>ISNUMBER(SEARCH("PTT", A2516))</f>
        <v>0</v>
      </c>
      <c r="F2516" t="b">
        <f>ISNUMBER(SEARCH("Shell", A2516))</f>
        <v>0</v>
      </c>
      <c r="G2516" t="b">
        <f>ISNUMBER(SEARCH("Esso", A2516))</f>
        <v>0</v>
      </c>
      <c r="H2516" t="b">
        <f>ISNUMBER(SEARCH("Caltex", A2516))</f>
        <v>0</v>
      </c>
    </row>
    <row r="2517" spans="1:8" x14ac:dyDescent="0.25">
      <c r="A2517" t="s">
        <v>87</v>
      </c>
      <c r="B2517">
        <v>17.698243099999999</v>
      </c>
      <c r="C2517">
        <v>101.4147255</v>
      </c>
      <c r="D2517" t="b">
        <f>ISNUMBER(SEARCH("PT",A2517))</f>
        <v>0</v>
      </c>
      <c r="E2517" t="b">
        <f>ISNUMBER(SEARCH("PTT", A2517))</f>
        <v>0</v>
      </c>
      <c r="F2517" t="b">
        <f>ISNUMBER(SEARCH("Shell", A2517))</f>
        <v>0</v>
      </c>
      <c r="G2517" t="b">
        <f>ISNUMBER(SEARCH("Esso", A2517))</f>
        <v>0</v>
      </c>
      <c r="H2517" t="b">
        <f>ISNUMBER(SEARCH("Caltex", A2517))</f>
        <v>0</v>
      </c>
    </row>
    <row r="2518" spans="1:8" x14ac:dyDescent="0.25">
      <c r="A2518" t="s">
        <v>87</v>
      </c>
      <c r="B2518">
        <v>17.030993200000001</v>
      </c>
      <c r="C2518">
        <v>101.2787699</v>
      </c>
      <c r="D2518" t="b">
        <f>ISNUMBER(SEARCH("PT",A2518))</f>
        <v>0</v>
      </c>
      <c r="E2518" t="b">
        <f>ISNUMBER(SEARCH("PTT", A2518))</f>
        <v>0</v>
      </c>
      <c r="F2518" t="b">
        <f>ISNUMBER(SEARCH("Shell", A2518))</f>
        <v>0</v>
      </c>
      <c r="G2518" t="b">
        <f>ISNUMBER(SEARCH("Esso", A2518))</f>
        <v>0</v>
      </c>
      <c r="H2518" t="b">
        <f>ISNUMBER(SEARCH("Caltex", A2518))</f>
        <v>0</v>
      </c>
    </row>
    <row r="2519" spans="1:8" x14ac:dyDescent="0.25">
      <c r="A2519" t="s">
        <v>87</v>
      </c>
      <c r="B2519">
        <v>17.437515000000001</v>
      </c>
      <c r="C2519">
        <v>101.0535376</v>
      </c>
      <c r="D2519" t="b">
        <f>ISNUMBER(SEARCH("PT",A2519))</f>
        <v>0</v>
      </c>
      <c r="E2519" t="b">
        <f>ISNUMBER(SEARCH("PTT", A2519))</f>
        <v>0</v>
      </c>
      <c r="F2519" t="b">
        <f>ISNUMBER(SEARCH("Shell", A2519))</f>
        <v>0</v>
      </c>
      <c r="G2519" t="b">
        <f>ISNUMBER(SEARCH("Esso", A2519))</f>
        <v>0</v>
      </c>
      <c r="H2519" t="b">
        <f>ISNUMBER(SEARCH("Caltex", A2519))</f>
        <v>0</v>
      </c>
    </row>
    <row r="2520" spans="1:8" x14ac:dyDescent="0.25">
      <c r="A2520" t="s">
        <v>87</v>
      </c>
      <c r="B2520">
        <v>17.951161200000001</v>
      </c>
      <c r="C2520">
        <v>101.01236040000001</v>
      </c>
      <c r="D2520" t="b">
        <f>ISNUMBER(SEARCH("PT",A2520))</f>
        <v>0</v>
      </c>
      <c r="E2520" t="b">
        <f>ISNUMBER(SEARCH("PTT", A2520))</f>
        <v>0</v>
      </c>
      <c r="F2520" t="b">
        <f>ISNUMBER(SEARCH("Shell", A2520))</f>
        <v>0</v>
      </c>
      <c r="G2520" t="b">
        <f>ISNUMBER(SEARCH("Esso", A2520))</f>
        <v>0</v>
      </c>
      <c r="H2520" t="b">
        <f>ISNUMBER(SEARCH("Caltex", A2520))</f>
        <v>0</v>
      </c>
    </row>
    <row r="2521" spans="1:8" x14ac:dyDescent="0.25">
      <c r="A2521" t="s">
        <v>87</v>
      </c>
      <c r="B2521">
        <v>18.035290199999999</v>
      </c>
      <c r="C2521">
        <v>101.120829</v>
      </c>
      <c r="D2521" t="b">
        <f>ISNUMBER(SEARCH("PT",A2521))</f>
        <v>0</v>
      </c>
      <c r="E2521" t="b">
        <f>ISNUMBER(SEARCH("PTT", A2521))</f>
        <v>0</v>
      </c>
      <c r="F2521" t="b">
        <f>ISNUMBER(SEARCH("Shell", A2521))</f>
        <v>0</v>
      </c>
      <c r="G2521" t="b">
        <f>ISNUMBER(SEARCH("Esso", A2521))</f>
        <v>0</v>
      </c>
      <c r="H2521" t="b">
        <f>ISNUMBER(SEARCH("Caltex", A2521))</f>
        <v>0</v>
      </c>
    </row>
    <row r="2522" spans="1:8" x14ac:dyDescent="0.25">
      <c r="A2522" t="s">
        <v>87</v>
      </c>
      <c r="B2522">
        <v>19.790066100000001</v>
      </c>
      <c r="C2522">
        <v>100.3410945</v>
      </c>
      <c r="D2522" t="b">
        <f>ISNUMBER(SEARCH("PT",A2522))</f>
        <v>0</v>
      </c>
      <c r="E2522" t="b">
        <f>ISNUMBER(SEARCH("PTT", A2522))</f>
        <v>0</v>
      </c>
      <c r="F2522" t="b">
        <f>ISNUMBER(SEARCH("Shell", A2522))</f>
        <v>0</v>
      </c>
      <c r="G2522" t="b">
        <f>ISNUMBER(SEARCH("Esso", A2522))</f>
        <v>0</v>
      </c>
      <c r="H2522" t="b">
        <f>ISNUMBER(SEARCH("Caltex", A2522))</f>
        <v>0</v>
      </c>
    </row>
    <row r="2523" spans="1:8" x14ac:dyDescent="0.25">
      <c r="A2523" t="s">
        <v>87</v>
      </c>
      <c r="B2523">
        <v>19.907298399999998</v>
      </c>
      <c r="C2523">
        <v>100.4995813</v>
      </c>
      <c r="D2523" t="b">
        <f>ISNUMBER(SEARCH("PT",A2523))</f>
        <v>0</v>
      </c>
      <c r="E2523" t="b">
        <f>ISNUMBER(SEARCH("PTT", A2523))</f>
        <v>0</v>
      </c>
      <c r="F2523" t="b">
        <f>ISNUMBER(SEARCH("Shell", A2523))</f>
        <v>0</v>
      </c>
      <c r="G2523" t="b">
        <f>ISNUMBER(SEARCH("Esso", A2523))</f>
        <v>0</v>
      </c>
      <c r="H2523" t="b">
        <f>ISNUMBER(SEARCH("Caltex", A2523))</f>
        <v>0</v>
      </c>
    </row>
    <row r="2524" spans="1:8" x14ac:dyDescent="0.25">
      <c r="A2524" t="s">
        <v>87</v>
      </c>
      <c r="B2524">
        <v>20.056703599999999</v>
      </c>
      <c r="C2524">
        <v>100.5063111</v>
      </c>
      <c r="D2524" t="b">
        <f>ISNUMBER(SEARCH("PT",A2524))</f>
        <v>0</v>
      </c>
      <c r="E2524" t="b">
        <f>ISNUMBER(SEARCH("PTT", A2524))</f>
        <v>0</v>
      </c>
      <c r="F2524" t="b">
        <f>ISNUMBER(SEARCH("Shell", A2524))</f>
        <v>0</v>
      </c>
      <c r="G2524" t="b">
        <f>ISNUMBER(SEARCH("Esso", A2524))</f>
        <v>0</v>
      </c>
      <c r="H2524" t="b">
        <f>ISNUMBER(SEARCH("Caltex", A2524))</f>
        <v>0</v>
      </c>
    </row>
    <row r="2525" spans="1:8" x14ac:dyDescent="0.25">
      <c r="A2525" t="s">
        <v>87</v>
      </c>
      <c r="B2525">
        <v>20.298266099999999</v>
      </c>
      <c r="C2525">
        <v>100.2350395</v>
      </c>
      <c r="D2525" t="b">
        <f>ISNUMBER(SEARCH("PT",A2525))</f>
        <v>0</v>
      </c>
      <c r="E2525" t="b">
        <f>ISNUMBER(SEARCH("PTT", A2525))</f>
        <v>0</v>
      </c>
      <c r="F2525" t="b">
        <f>ISNUMBER(SEARCH("Shell", A2525))</f>
        <v>0</v>
      </c>
      <c r="G2525" t="b">
        <f>ISNUMBER(SEARCH("Esso", A2525))</f>
        <v>0</v>
      </c>
      <c r="H2525" t="b">
        <f>ISNUMBER(SEARCH("Caltex", A2525))</f>
        <v>0</v>
      </c>
    </row>
    <row r="2526" spans="1:8" x14ac:dyDescent="0.25">
      <c r="A2526" t="s">
        <v>87</v>
      </c>
      <c r="B2526">
        <v>20.163086199999999</v>
      </c>
      <c r="C2526">
        <v>99.622309700000002</v>
      </c>
      <c r="D2526" t="b">
        <f>ISNUMBER(SEARCH("PT",A2526))</f>
        <v>0</v>
      </c>
      <c r="E2526" t="b">
        <f>ISNUMBER(SEARCH("PTT", A2526))</f>
        <v>0</v>
      </c>
      <c r="F2526" t="b">
        <f>ISNUMBER(SEARCH("Shell", A2526))</f>
        <v>0</v>
      </c>
      <c r="G2526" t="b">
        <f>ISNUMBER(SEARCH("Esso", A2526))</f>
        <v>0</v>
      </c>
      <c r="H2526" t="b">
        <f>ISNUMBER(SEARCH("Caltex", A2526))</f>
        <v>0</v>
      </c>
    </row>
    <row r="2527" spans="1:8" x14ac:dyDescent="0.25">
      <c r="A2527" t="s">
        <v>87</v>
      </c>
      <c r="B2527">
        <v>20.0539913</v>
      </c>
      <c r="C2527">
        <v>99.358816300000001</v>
      </c>
      <c r="D2527" t="b">
        <f>ISNUMBER(SEARCH("PT",A2527))</f>
        <v>0</v>
      </c>
      <c r="E2527" t="b">
        <f>ISNUMBER(SEARCH("PTT", A2527))</f>
        <v>0</v>
      </c>
      <c r="F2527" t="b">
        <f>ISNUMBER(SEARCH("Shell", A2527))</f>
        <v>0</v>
      </c>
      <c r="G2527" t="b">
        <f>ISNUMBER(SEARCH("Esso", A2527))</f>
        <v>0</v>
      </c>
      <c r="H2527" t="b">
        <f>ISNUMBER(SEARCH("Caltex", A2527))</f>
        <v>0</v>
      </c>
    </row>
    <row r="2528" spans="1:8" x14ac:dyDescent="0.25">
      <c r="A2528" t="s">
        <v>3376</v>
      </c>
      <c r="B2528">
        <v>20.049752000000002</v>
      </c>
      <c r="C2528">
        <v>99.352976999999996</v>
      </c>
      <c r="D2528" t="b">
        <f>ISNUMBER(SEARCH("PT",A2528))</f>
        <v>0</v>
      </c>
      <c r="E2528" t="b">
        <f>ISNUMBER(SEARCH("PTT", A2528))</f>
        <v>0</v>
      </c>
      <c r="F2528" t="b">
        <f>ISNUMBER(SEARCH("Shell", A2528))</f>
        <v>0</v>
      </c>
      <c r="G2528" t="b">
        <f>ISNUMBER(SEARCH("Esso", A2528))</f>
        <v>0</v>
      </c>
      <c r="H2528" t="b">
        <f>ISNUMBER(SEARCH("Caltex", A2528))</f>
        <v>0</v>
      </c>
    </row>
    <row r="2529" spans="1:8" x14ac:dyDescent="0.25">
      <c r="A2529" t="s">
        <v>87</v>
      </c>
      <c r="B2529">
        <v>19.6145274</v>
      </c>
      <c r="C2529">
        <v>98.9571179</v>
      </c>
      <c r="D2529" t="b">
        <f>ISNUMBER(SEARCH("PT",A2529))</f>
        <v>0</v>
      </c>
      <c r="E2529" t="b">
        <f>ISNUMBER(SEARCH("PTT", A2529))</f>
        <v>0</v>
      </c>
      <c r="F2529" t="b">
        <f>ISNUMBER(SEARCH("Shell", A2529))</f>
        <v>0</v>
      </c>
      <c r="G2529" t="b">
        <f>ISNUMBER(SEARCH("Esso", A2529))</f>
        <v>0</v>
      </c>
      <c r="H2529" t="b">
        <f>ISNUMBER(SEARCH("Caltex", A2529))</f>
        <v>0</v>
      </c>
    </row>
    <row r="2530" spans="1:8" x14ac:dyDescent="0.25">
      <c r="A2530" t="s">
        <v>87</v>
      </c>
      <c r="B2530">
        <v>17.247898800000002</v>
      </c>
      <c r="C2530">
        <v>98.219795199999993</v>
      </c>
      <c r="D2530" t="b">
        <f>ISNUMBER(SEARCH("PT",A2530))</f>
        <v>0</v>
      </c>
      <c r="E2530" t="b">
        <f>ISNUMBER(SEARCH("PTT", A2530))</f>
        <v>0</v>
      </c>
      <c r="F2530" t="b">
        <f>ISNUMBER(SEARCH("Shell", A2530))</f>
        <v>0</v>
      </c>
      <c r="G2530" t="b">
        <f>ISNUMBER(SEARCH("Esso", A2530))</f>
        <v>0</v>
      </c>
      <c r="H2530" t="b">
        <f>ISNUMBER(SEARCH("Caltex", A2530))</f>
        <v>0</v>
      </c>
    </row>
    <row r="2531" spans="1:8" x14ac:dyDescent="0.25">
      <c r="A2531" t="s">
        <v>87</v>
      </c>
      <c r="B2531">
        <v>17.236799600000001</v>
      </c>
      <c r="C2531">
        <v>98.225336499999997</v>
      </c>
      <c r="D2531" t="b">
        <f>ISNUMBER(SEARCH("PT",A2531))</f>
        <v>0</v>
      </c>
      <c r="E2531" t="b">
        <f>ISNUMBER(SEARCH("PTT", A2531))</f>
        <v>0</v>
      </c>
      <c r="F2531" t="b">
        <f>ISNUMBER(SEARCH("Shell", A2531))</f>
        <v>0</v>
      </c>
      <c r="G2531" t="b">
        <f>ISNUMBER(SEARCH("Esso", A2531))</f>
        <v>0</v>
      </c>
      <c r="H2531" t="b">
        <f>ISNUMBER(SEARCH("Caltex", A2531))</f>
        <v>0</v>
      </c>
    </row>
    <row r="2532" spans="1:8" x14ac:dyDescent="0.25">
      <c r="A2532" t="s">
        <v>87</v>
      </c>
      <c r="B2532">
        <v>16.953122499999999</v>
      </c>
      <c r="C2532">
        <v>98.570389300000002</v>
      </c>
      <c r="D2532" t="b">
        <f>ISNUMBER(SEARCH("PT",A2532))</f>
        <v>0</v>
      </c>
      <c r="E2532" t="b">
        <f>ISNUMBER(SEARCH("PTT", A2532))</f>
        <v>0</v>
      </c>
      <c r="F2532" t="b">
        <f>ISNUMBER(SEARCH("Shell", A2532))</f>
        <v>0</v>
      </c>
      <c r="G2532" t="b">
        <f>ISNUMBER(SEARCH("Esso", A2532))</f>
        <v>0</v>
      </c>
      <c r="H2532" t="b">
        <f>ISNUMBER(SEARCH("Caltex", A2532))</f>
        <v>0</v>
      </c>
    </row>
    <row r="2533" spans="1:8" x14ac:dyDescent="0.25">
      <c r="A2533" t="s">
        <v>87</v>
      </c>
      <c r="B2533">
        <v>16.831008700000002</v>
      </c>
      <c r="C2533">
        <v>98.535871499999999</v>
      </c>
      <c r="D2533" t="b">
        <f>ISNUMBER(SEARCH("PT",A2533))</f>
        <v>0</v>
      </c>
      <c r="E2533" t="b">
        <f>ISNUMBER(SEARCH("PTT", A2533))</f>
        <v>0</v>
      </c>
      <c r="F2533" t="b">
        <f>ISNUMBER(SEARCH("Shell", A2533))</f>
        <v>0</v>
      </c>
      <c r="G2533" t="b">
        <f>ISNUMBER(SEARCH("Esso", A2533))</f>
        <v>0</v>
      </c>
      <c r="H2533" t="b">
        <f>ISNUMBER(SEARCH("Caltex", A2533))</f>
        <v>0</v>
      </c>
    </row>
    <row r="2534" spans="1:8" x14ac:dyDescent="0.25">
      <c r="A2534" t="s">
        <v>87</v>
      </c>
      <c r="B2534">
        <v>16.869405199999999</v>
      </c>
      <c r="C2534">
        <v>98.621849299999994</v>
      </c>
      <c r="D2534" t="b">
        <f>ISNUMBER(SEARCH("PT",A2534))</f>
        <v>0</v>
      </c>
      <c r="E2534" t="b">
        <f>ISNUMBER(SEARCH("PTT", A2534))</f>
        <v>0</v>
      </c>
      <c r="F2534" t="b">
        <f>ISNUMBER(SEARCH("Shell", A2534))</f>
        <v>0</v>
      </c>
      <c r="G2534" t="b">
        <f>ISNUMBER(SEARCH("Esso", A2534))</f>
        <v>0</v>
      </c>
      <c r="H2534" t="b">
        <f>ISNUMBER(SEARCH("Caltex", A2534))</f>
        <v>0</v>
      </c>
    </row>
    <row r="2535" spans="1:8" x14ac:dyDescent="0.25">
      <c r="A2535" t="s">
        <v>87</v>
      </c>
      <c r="B2535">
        <v>16.6366671</v>
      </c>
      <c r="C2535">
        <v>98.597987399999994</v>
      </c>
      <c r="D2535" t="b">
        <f>ISNUMBER(SEARCH("PT",A2535))</f>
        <v>0</v>
      </c>
      <c r="E2535" t="b">
        <f>ISNUMBER(SEARCH("PTT", A2535))</f>
        <v>0</v>
      </c>
      <c r="F2535" t="b">
        <f>ISNUMBER(SEARCH("Shell", A2535))</f>
        <v>0</v>
      </c>
      <c r="G2535" t="b">
        <f>ISNUMBER(SEARCH("Esso", A2535))</f>
        <v>0</v>
      </c>
      <c r="H2535" t="b">
        <f>ISNUMBER(SEARCH("Caltex", A2535))</f>
        <v>0</v>
      </c>
    </row>
    <row r="2536" spans="1:8" x14ac:dyDescent="0.25">
      <c r="A2536" t="s">
        <v>87</v>
      </c>
      <c r="B2536">
        <v>16.423894399999998</v>
      </c>
      <c r="C2536">
        <v>98.691456400000007</v>
      </c>
      <c r="D2536" t="b">
        <f>ISNUMBER(SEARCH("PT",A2536))</f>
        <v>0</v>
      </c>
      <c r="E2536" t="b">
        <f>ISNUMBER(SEARCH("PTT", A2536))</f>
        <v>0</v>
      </c>
      <c r="F2536" t="b">
        <f>ISNUMBER(SEARCH("Shell", A2536))</f>
        <v>0</v>
      </c>
      <c r="G2536" t="b">
        <f>ISNUMBER(SEARCH("Esso", A2536))</f>
        <v>0</v>
      </c>
      <c r="H2536" t="b">
        <f>ISNUMBER(SEARCH("Caltex", A2536))</f>
        <v>0</v>
      </c>
    </row>
    <row r="2537" spans="1:8" x14ac:dyDescent="0.25">
      <c r="A2537" t="s">
        <v>87</v>
      </c>
      <c r="B2537">
        <v>16.389798200000001</v>
      </c>
      <c r="C2537">
        <v>98.694145300000002</v>
      </c>
      <c r="D2537" t="b">
        <f>ISNUMBER(SEARCH("PT",A2537))</f>
        <v>0</v>
      </c>
      <c r="E2537" t="b">
        <f>ISNUMBER(SEARCH("PTT", A2537))</f>
        <v>0</v>
      </c>
      <c r="F2537" t="b">
        <f>ISNUMBER(SEARCH("Shell", A2537))</f>
        <v>0</v>
      </c>
      <c r="G2537" t="b">
        <f>ISNUMBER(SEARCH("Esso", A2537))</f>
        <v>0</v>
      </c>
      <c r="H2537" t="b">
        <f>ISNUMBER(SEARCH("Caltex", A2537))</f>
        <v>0</v>
      </c>
    </row>
    <row r="2538" spans="1:8" x14ac:dyDescent="0.25">
      <c r="A2538" t="s">
        <v>87</v>
      </c>
      <c r="B2538">
        <v>16.477171800000001</v>
      </c>
      <c r="C2538">
        <v>98.833798999999999</v>
      </c>
      <c r="D2538" t="b">
        <f>ISNUMBER(SEARCH("PT",A2538))</f>
        <v>0</v>
      </c>
      <c r="E2538" t="b">
        <f>ISNUMBER(SEARCH("PTT", A2538))</f>
        <v>0</v>
      </c>
      <c r="F2538" t="b">
        <f>ISNUMBER(SEARCH("Shell", A2538))</f>
        <v>0</v>
      </c>
      <c r="G2538" t="b">
        <f>ISNUMBER(SEARCH("Esso", A2538))</f>
        <v>0</v>
      </c>
      <c r="H2538" t="b">
        <f>ISNUMBER(SEARCH("Caltex", A2538))</f>
        <v>0</v>
      </c>
    </row>
    <row r="2539" spans="1:8" x14ac:dyDescent="0.25">
      <c r="A2539" t="s">
        <v>87</v>
      </c>
      <c r="B2539">
        <v>16.481002499999999</v>
      </c>
      <c r="C2539">
        <v>98.803343900000002</v>
      </c>
      <c r="D2539" t="b">
        <f>ISNUMBER(SEARCH("PT",A2539))</f>
        <v>0</v>
      </c>
      <c r="E2539" t="b">
        <f>ISNUMBER(SEARCH("PTT", A2539))</f>
        <v>0</v>
      </c>
      <c r="F2539" t="b">
        <f>ISNUMBER(SEARCH("Shell", A2539))</f>
        <v>0</v>
      </c>
      <c r="G2539" t="b">
        <f>ISNUMBER(SEARCH("Esso", A2539))</f>
        <v>0</v>
      </c>
      <c r="H2539" t="b">
        <f>ISNUMBER(SEARCH("Caltex", A2539))</f>
        <v>0</v>
      </c>
    </row>
    <row r="2540" spans="1:8" x14ac:dyDescent="0.25">
      <c r="A2540" t="s">
        <v>87</v>
      </c>
      <c r="B2540">
        <v>14.0442523</v>
      </c>
      <c r="C2540">
        <v>99.247045700000001</v>
      </c>
      <c r="D2540" t="b">
        <f>ISNUMBER(SEARCH("PT",A2540))</f>
        <v>0</v>
      </c>
      <c r="E2540" t="b">
        <f>ISNUMBER(SEARCH("PTT", A2540))</f>
        <v>0</v>
      </c>
      <c r="F2540" t="b">
        <f>ISNUMBER(SEARCH("Shell", A2540))</f>
        <v>0</v>
      </c>
      <c r="G2540" t="b">
        <f>ISNUMBER(SEARCH("Esso", A2540))</f>
        <v>0</v>
      </c>
      <c r="H2540" t="b">
        <f>ISNUMBER(SEARCH("Caltex", A2540))</f>
        <v>0</v>
      </c>
    </row>
    <row r="2541" spans="1:8" x14ac:dyDescent="0.25">
      <c r="A2541" t="s">
        <v>87</v>
      </c>
      <c r="B2541">
        <v>12.2884306</v>
      </c>
      <c r="C2541">
        <v>102.31643630000001</v>
      </c>
      <c r="D2541" t="b">
        <f>ISNUMBER(SEARCH("PT",A2541))</f>
        <v>0</v>
      </c>
      <c r="E2541" t="b">
        <f>ISNUMBER(SEARCH("PTT", A2541))</f>
        <v>0</v>
      </c>
      <c r="F2541" t="b">
        <f>ISNUMBER(SEARCH("Shell", A2541))</f>
        <v>0</v>
      </c>
      <c r="G2541" t="b">
        <f>ISNUMBER(SEARCH("Esso", A2541))</f>
        <v>0</v>
      </c>
      <c r="H2541" t="b">
        <f>ISNUMBER(SEARCH("Caltex", A2541))</f>
        <v>0</v>
      </c>
    </row>
    <row r="2542" spans="1:8" x14ac:dyDescent="0.25">
      <c r="A2542" t="s">
        <v>87</v>
      </c>
      <c r="B2542">
        <v>9.5549721000000005</v>
      </c>
      <c r="C2542">
        <v>100.0638021</v>
      </c>
      <c r="D2542" t="b">
        <f>ISNUMBER(SEARCH("PT",A2542))</f>
        <v>0</v>
      </c>
      <c r="E2542" t="b">
        <f>ISNUMBER(SEARCH("PTT", A2542))</f>
        <v>0</v>
      </c>
      <c r="F2542" t="b">
        <f>ISNUMBER(SEARCH("Shell", A2542))</f>
        <v>0</v>
      </c>
      <c r="G2542" t="b">
        <f>ISNUMBER(SEARCH("Esso", A2542))</f>
        <v>0</v>
      </c>
      <c r="H2542" t="b">
        <f>ISNUMBER(SEARCH("Caltex", A2542))</f>
        <v>0</v>
      </c>
    </row>
    <row r="2543" spans="1:8" x14ac:dyDescent="0.25">
      <c r="A2543" t="s">
        <v>87</v>
      </c>
      <c r="B2543">
        <v>12.0270996</v>
      </c>
      <c r="C2543">
        <v>102.3845049</v>
      </c>
      <c r="D2543" t="b">
        <f>ISNUMBER(SEARCH("PT",A2543))</f>
        <v>0</v>
      </c>
      <c r="E2543" t="b">
        <f>ISNUMBER(SEARCH("PTT", A2543))</f>
        <v>0</v>
      </c>
      <c r="F2543" t="b">
        <f>ISNUMBER(SEARCH("Shell", A2543))</f>
        <v>0</v>
      </c>
      <c r="G2543" t="b">
        <f>ISNUMBER(SEARCH("Esso", A2543))</f>
        <v>0</v>
      </c>
      <c r="H2543" t="b">
        <f>ISNUMBER(SEARCH("Caltex", A2543))</f>
        <v>0</v>
      </c>
    </row>
    <row r="2544" spans="1:8" x14ac:dyDescent="0.25">
      <c r="A2544" t="s">
        <v>3376</v>
      </c>
      <c r="B2544">
        <v>11.972106800000001</v>
      </c>
      <c r="C2544">
        <v>102.3124019</v>
      </c>
      <c r="D2544" t="b">
        <f>ISNUMBER(SEARCH("PT",A2544))</f>
        <v>0</v>
      </c>
      <c r="E2544" t="b">
        <f>ISNUMBER(SEARCH("PTT", A2544))</f>
        <v>0</v>
      </c>
      <c r="F2544" t="b">
        <f>ISNUMBER(SEARCH("Shell", A2544))</f>
        <v>0</v>
      </c>
      <c r="G2544" t="b">
        <f>ISNUMBER(SEARCH("Esso", A2544))</f>
        <v>0</v>
      </c>
      <c r="H2544" t="b">
        <f>ISNUMBER(SEARCH("Caltex", A2544))</f>
        <v>0</v>
      </c>
    </row>
    <row r="2545" spans="1:8" x14ac:dyDescent="0.25">
      <c r="A2545" t="s">
        <v>87</v>
      </c>
      <c r="B2545">
        <v>9.5362165000000001</v>
      </c>
      <c r="C2545">
        <v>100.05094560000001</v>
      </c>
      <c r="D2545" t="b">
        <f>ISNUMBER(SEARCH("PT",A2545))</f>
        <v>0</v>
      </c>
      <c r="E2545" t="b">
        <f>ISNUMBER(SEARCH("PTT", A2545))</f>
        <v>0</v>
      </c>
      <c r="F2545" t="b">
        <f>ISNUMBER(SEARCH("Shell", A2545))</f>
        <v>0</v>
      </c>
      <c r="G2545" t="b">
        <f>ISNUMBER(SEARCH("Esso", A2545))</f>
        <v>0</v>
      </c>
      <c r="H2545" t="b">
        <f>ISNUMBER(SEARCH("Caltex", A2545))</f>
        <v>0</v>
      </c>
    </row>
    <row r="2546" spans="1:8" x14ac:dyDescent="0.25">
      <c r="A2546" t="s">
        <v>87</v>
      </c>
      <c r="B2546">
        <v>9.5325656999999993</v>
      </c>
      <c r="C2546">
        <v>100.0649008</v>
      </c>
      <c r="D2546" t="b">
        <f>ISNUMBER(SEARCH("PT",A2546))</f>
        <v>0</v>
      </c>
      <c r="E2546" t="b">
        <f>ISNUMBER(SEARCH("PTT", A2546))</f>
        <v>0</v>
      </c>
      <c r="F2546" t="b">
        <f>ISNUMBER(SEARCH("Shell", A2546))</f>
        <v>0</v>
      </c>
      <c r="G2546" t="b">
        <f>ISNUMBER(SEARCH("Esso", A2546))</f>
        <v>0</v>
      </c>
      <c r="H2546" t="b">
        <f>ISNUMBER(SEARCH("Caltex", A2546))</f>
        <v>0</v>
      </c>
    </row>
    <row r="2547" spans="1:8" x14ac:dyDescent="0.25">
      <c r="A2547" t="s">
        <v>3376</v>
      </c>
      <c r="B2547">
        <v>7.9824856999999998</v>
      </c>
      <c r="C2547">
        <v>98.298676700000001</v>
      </c>
      <c r="D2547" t="b">
        <f>ISNUMBER(SEARCH("PT",A2547))</f>
        <v>0</v>
      </c>
      <c r="E2547" t="b">
        <f>ISNUMBER(SEARCH("PTT", A2547))</f>
        <v>0</v>
      </c>
      <c r="F2547" t="b">
        <f>ISNUMBER(SEARCH("Shell", A2547))</f>
        <v>0</v>
      </c>
      <c r="G2547" t="b">
        <f>ISNUMBER(SEARCH("Esso", A2547))</f>
        <v>0</v>
      </c>
      <c r="H2547" t="b">
        <f>ISNUMBER(SEARCH("Caltex", A2547))</f>
        <v>0</v>
      </c>
    </row>
    <row r="2548" spans="1:8" x14ac:dyDescent="0.25">
      <c r="A2548" t="s">
        <v>3209</v>
      </c>
      <c r="B2548">
        <v>8.3777462000000007</v>
      </c>
      <c r="C2548">
        <v>98.715416899999994</v>
      </c>
      <c r="D2548" t="b">
        <f>ISNUMBER(SEARCH("PT",A2548))</f>
        <v>0</v>
      </c>
      <c r="E2548" t="b">
        <f>ISNUMBER(SEARCH("PTT", A2548))</f>
        <v>0</v>
      </c>
      <c r="F2548" t="b">
        <f>ISNUMBER(SEARCH("Shell", A2548))</f>
        <v>0</v>
      </c>
      <c r="G2548" t="b">
        <f>ISNUMBER(SEARCH("Esso", A2548))</f>
        <v>0</v>
      </c>
      <c r="H2548" t="b">
        <f>ISNUMBER(SEARCH("Caltex", A2548))</f>
        <v>0</v>
      </c>
    </row>
    <row r="2549" spans="1:8" x14ac:dyDescent="0.25">
      <c r="A2549" t="s">
        <v>4172</v>
      </c>
      <c r="B2549">
        <v>12.094136499999999</v>
      </c>
      <c r="C2549">
        <v>102.27697259999999</v>
      </c>
      <c r="D2549" t="b">
        <f>ISNUMBER(SEARCH("PT",A2549))</f>
        <v>0</v>
      </c>
      <c r="E2549" t="b">
        <f>ISNUMBER(SEARCH("PTT", A2549))</f>
        <v>0</v>
      </c>
      <c r="F2549" t="b">
        <f>ISNUMBER(SEARCH("Shell", A2549))</f>
        <v>0</v>
      </c>
      <c r="G2549" t="b">
        <f>ISNUMBER(SEARCH("Esso", A2549))</f>
        <v>0</v>
      </c>
      <c r="H2549" t="b">
        <f>ISNUMBER(SEARCH("Caltex", A2549))</f>
        <v>0</v>
      </c>
    </row>
    <row r="2550" spans="1:8" x14ac:dyDescent="0.25">
      <c r="A2550" t="s">
        <v>3759</v>
      </c>
      <c r="B2550">
        <v>16.573680800000002</v>
      </c>
      <c r="C2550">
        <v>104.71530009999999</v>
      </c>
      <c r="D2550" t="b">
        <f>ISNUMBER(SEARCH("PT",A2550))</f>
        <v>0</v>
      </c>
      <c r="E2550" t="b">
        <f>ISNUMBER(SEARCH("PTT", A2550))</f>
        <v>0</v>
      </c>
      <c r="F2550" t="b">
        <f>ISNUMBER(SEARCH("Shell", A2550))</f>
        <v>0</v>
      </c>
      <c r="G2550" t="b">
        <f>ISNUMBER(SEARCH("Esso", A2550))</f>
        <v>0</v>
      </c>
      <c r="H2550" t="b">
        <f>ISNUMBER(SEARCH("Caltex", A2550))</f>
        <v>0</v>
      </c>
    </row>
    <row r="2551" spans="1:8" x14ac:dyDescent="0.25">
      <c r="A2551" t="s">
        <v>3672</v>
      </c>
      <c r="B2551">
        <v>11.761506600000001</v>
      </c>
      <c r="C2551">
        <v>102.8955931</v>
      </c>
      <c r="D2551" t="b">
        <f>ISNUMBER(SEARCH("PT",A2551))</f>
        <v>0</v>
      </c>
      <c r="E2551" t="b">
        <f>ISNUMBER(SEARCH("PTT", A2551))</f>
        <v>0</v>
      </c>
      <c r="F2551" t="b">
        <f>ISNUMBER(SEARCH("Shell", A2551))</f>
        <v>0</v>
      </c>
      <c r="G2551" t="b">
        <f>ISNUMBER(SEARCH("Esso", A2551))</f>
        <v>0</v>
      </c>
      <c r="H2551" t="b">
        <f>ISNUMBER(SEARCH("Caltex", A2551))</f>
        <v>0</v>
      </c>
    </row>
    <row r="2552" spans="1:8" x14ac:dyDescent="0.25">
      <c r="A2552" t="s">
        <v>3218</v>
      </c>
      <c r="B2552">
        <v>8.0795454000000007</v>
      </c>
      <c r="C2552">
        <v>98.743895100000003</v>
      </c>
      <c r="D2552" t="b">
        <f>ISNUMBER(SEARCH("PT",A2552))</f>
        <v>0</v>
      </c>
      <c r="E2552" t="b">
        <f>ISNUMBER(SEARCH("PTT", A2552))</f>
        <v>0</v>
      </c>
      <c r="F2552" t="b">
        <f>ISNUMBER(SEARCH("Shell", A2552))</f>
        <v>0</v>
      </c>
      <c r="G2552" t="b">
        <f>ISNUMBER(SEARCH("Esso", A2552))</f>
        <v>0</v>
      </c>
      <c r="H2552" t="b">
        <f>ISNUMBER(SEARCH("Caltex", A2552))</f>
        <v>0</v>
      </c>
    </row>
    <row r="2553" spans="1:8" x14ac:dyDescent="0.25">
      <c r="A2553" t="s">
        <v>4277</v>
      </c>
      <c r="B2553">
        <v>7.8764317000000004</v>
      </c>
      <c r="C2553">
        <v>98.290278400000005</v>
      </c>
      <c r="D2553" t="b">
        <f>ISNUMBER(SEARCH("PT",A2553))</f>
        <v>0</v>
      </c>
      <c r="E2553" t="b">
        <f>ISNUMBER(SEARCH("PTT", A2553))</f>
        <v>0</v>
      </c>
      <c r="F2553" t="b">
        <f>ISNUMBER(SEARCH("Shell", A2553))</f>
        <v>0</v>
      </c>
      <c r="G2553" t="b">
        <f>ISNUMBER(SEARCH("Esso", A2553))</f>
        <v>0</v>
      </c>
      <c r="H2553" t="b">
        <f>ISNUMBER(SEARCH("Caltex", A2553))</f>
        <v>0</v>
      </c>
    </row>
    <row r="2554" spans="1:8" x14ac:dyDescent="0.25">
      <c r="A2554" t="s">
        <v>4277</v>
      </c>
      <c r="B2554">
        <v>7.8764317000000004</v>
      </c>
      <c r="C2554">
        <v>98.290278400000005</v>
      </c>
      <c r="D2554" t="b">
        <f>ISNUMBER(SEARCH("PT",A2554))</f>
        <v>0</v>
      </c>
      <c r="E2554" t="b">
        <f>ISNUMBER(SEARCH("PTT", A2554))</f>
        <v>0</v>
      </c>
      <c r="F2554" t="b">
        <f>ISNUMBER(SEARCH("Shell", A2554))</f>
        <v>0</v>
      </c>
      <c r="G2554" t="b">
        <f>ISNUMBER(SEARCH("Esso", A2554))</f>
        <v>0</v>
      </c>
      <c r="H2554" t="b">
        <f>ISNUMBER(SEARCH("Caltex", A2554))</f>
        <v>0</v>
      </c>
    </row>
    <row r="2555" spans="1:8" x14ac:dyDescent="0.25">
      <c r="A2555" t="s">
        <v>3956</v>
      </c>
      <c r="B2555">
        <v>20.280634299999999</v>
      </c>
      <c r="C2555">
        <v>100.0882156</v>
      </c>
      <c r="D2555" t="b">
        <f>ISNUMBER(SEARCH("PT",A2555))</f>
        <v>0</v>
      </c>
      <c r="E2555" t="b">
        <f>ISNUMBER(SEARCH("PTT", A2555))</f>
        <v>0</v>
      </c>
      <c r="F2555" t="b">
        <f>ISNUMBER(SEARCH("Shell", A2555))</f>
        <v>0</v>
      </c>
      <c r="G2555" t="b">
        <f>ISNUMBER(SEARCH("Esso", A2555))</f>
        <v>0</v>
      </c>
      <c r="H2555" t="b">
        <f>ISNUMBER(SEARCH("Caltex", A2555))</f>
        <v>0</v>
      </c>
    </row>
    <row r="2556" spans="1:8" x14ac:dyDescent="0.25">
      <c r="A2556" t="s">
        <v>3649</v>
      </c>
      <c r="B2556">
        <v>12.3830697</v>
      </c>
      <c r="C2556">
        <v>102.2027756</v>
      </c>
      <c r="D2556" t="b">
        <f>ISNUMBER(SEARCH("PT",A2556))</f>
        <v>0</v>
      </c>
      <c r="E2556" t="b">
        <f>ISNUMBER(SEARCH("PTT", A2556))</f>
        <v>0</v>
      </c>
      <c r="F2556" t="b">
        <f>ISNUMBER(SEARCH("Shell", A2556))</f>
        <v>0</v>
      </c>
      <c r="G2556" t="b">
        <f>ISNUMBER(SEARCH("Esso", A2556))</f>
        <v>0</v>
      </c>
      <c r="H2556" t="b">
        <f>ISNUMBER(SEARCH("Caltex", A2556))</f>
        <v>0</v>
      </c>
    </row>
    <row r="2557" spans="1:8" x14ac:dyDescent="0.25">
      <c r="A2557" t="s">
        <v>3558</v>
      </c>
      <c r="B2557">
        <v>13.085467599999999</v>
      </c>
      <c r="C2557">
        <v>100.897774</v>
      </c>
      <c r="D2557" t="b">
        <f>ISNUMBER(SEARCH("PT",A2557))</f>
        <v>0</v>
      </c>
      <c r="E2557" t="b">
        <f>ISNUMBER(SEARCH("PTT", A2557))</f>
        <v>0</v>
      </c>
      <c r="F2557" t="b">
        <f>ISNUMBER(SEARCH("Shell", A2557))</f>
        <v>0</v>
      </c>
      <c r="G2557" t="b">
        <f>ISNUMBER(SEARCH("Esso", A2557))</f>
        <v>0</v>
      </c>
      <c r="H2557" t="b">
        <f>ISNUMBER(SEARCH("Caltex", A2557))</f>
        <v>0</v>
      </c>
    </row>
    <row r="2558" spans="1:8" x14ac:dyDescent="0.25">
      <c r="A2558" t="s">
        <v>4258</v>
      </c>
      <c r="B2558">
        <v>7.7890956999999998</v>
      </c>
      <c r="C2558">
        <v>98.319914999999995</v>
      </c>
      <c r="D2558" t="b">
        <f>ISNUMBER(SEARCH("PT",A2558))</f>
        <v>0</v>
      </c>
      <c r="E2558" t="b">
        <f>ISNUMBER(SEARCH("PTT", A2558))</f>
        <v>0</v>
      </c>
      <c r="F2558" t="b">
        <f>ISNUMBER(SEARCH("Shell", A2558))</f>
        <v>0</v>
      </c>
      <c r="G2558" t="b">
        <f>ISNUMBER(SEARCH("Esso", A2558))</f>
        <v>0</v>
      </c>
      <c r="H2558" t="b">
        <f>ISNUMBER(SEARCH("Caltex", A2558))</f>
        <v>0</v>
      </c>
    </row>
    <row r="2559" spans="1:8" x14ac:dyDescent="0.25">
      <c r="A2559" t="s">
        <v>3520</v>
      </c>
      <c r="B2559">
        <v>13.4434924</v>
      </c>
      <c r="C2559">
        <v>101.0297521</v>
      </c>
      <c r="D2559" t="b">
        <f>ISNUMBER(SEARCH("PT",A2559))</f>
        <v>0</v>
      </c>
      <c r="E2559" t="b">
        <f>ISNUMBER(SEARCH("PTT", A2559))</f>
        <v>0</v>
      </c>
      <c r="F2559" t="b">
        <f>ISNUMBER(SEARCH("Shell", A2559))</f>
        <v>0</v>
      </c>
      <c r="G2559" t="b">
        <f>ISNUMBER(SEARCH("Esso", A2559))</f>
        <v>0</v>
      </c>
      <c r="H2559" t="b">
        <f>ISNUMBER(SEARCH("Caltex", A2559))</f>
        <v>0</v>
      </c>
    </row>
    <row r="2560" spans="1:8" x14ac:dyDescent="0.25">
      <c r="A2560" t="s">
        <v>3573</v>
      </c>
      <c r="B2560">
        <v>12.9444318</v>
      </c>
      <c r="C2560">
        <v>100.8889207</v>
      </c>
      <c r="D2560" t="b">
        <f>ISNUMBER(SEARCH("PT",A2560))</f>
        <v>0</v>
      </c>
      <c r="E2560" t="b">
        <f>ISNUMBER(SEARCH("PTT", A2560))</f>
        <v>0</v>
      </c>
      <c r="F2560" t="b">
        <f>ISNUMBER(SEARCH("Shell", A2560))</f>
        <v>0</v>
      </c>
      <c r="G2560" t="b">
        <f>ISNUMBER(SEARCH("Esso", A2560))</f>
        <v>0</v>
      </c>
      <c r="H2560" t="b">
        <f>ISNUMBER(SEARCH("Caltex", A2560))</f>
        <v>0</v>
      </c>
    </row>
    <row r="2561" spans="1:8" x14ac:dyDescent="0.25">
      <c r="A2561" t="s">
        <v>3626</v>
      </c>
      <c r="B2561">
        <v>12.6289172</v>
      </c>
      <c r="C2561">
        <v>101.4418349</v>
      </c>
      <c r="D2561" t="b">
        <f>ISNUMBER(SEARCH("PT",A2561))</f>
        <v>0</v>
      </c>
      <c r="E2561" t="b">
        <f>ISNUMBER(SEARCH("PTT", A2561))</f>
        <v>0</v>
      </c>
      <c r="F2561" t="b">
        <f>ISNUMBER(SEARCH("Shell", A2561))</f>
        <v>0</v>
      </c>
      <c r="G2561" t="b">
        <f>ISNUMBER(SEARCH("Esso", A2561))</f>
        <v>0</v>
      </c>
      <c r="H2561" t="b">
        <f>ISNUMBER(SEARCH("Caltex", A2561))</f>
        <v>0</v>
      </c>
    </row>
    <row r="2562" spans="1:8" x14ac:dyDescent="0.25">
      <c r="A2562" t="s">
        <v>3750</v>
      </c>
      <c r="B2562">
        <v>16.327162999999999</v>
      </c>
      <c r="C2562">
        <v>104.9063177</v>
      </c>
      <c r="D2562" t="b">
        <f>ISNUMBER(SEARCH("PT",A2562))</f>
        <v>0</v>
      </c>
      <c r="E2562" t="b">
        <f>ISNUMBER(SEARCH("PTT", A2562))</f>
        <v>0</v>
      </c>
      <c r="F2562" t="b">
        <f>ISNUMBER(SEARCH("Shell", A2562))</f>
        <v>0</v>
      </c>
      <c r="G2562" t="b">
        <f>ISNUMBER(SEARCH("Esso", A2562))</f>
        <v>0</v>
      </c>
      <c r="H2562" t="b">
        <f>ISNUMBER(SEARCH("Caltex", A2562))</f>
        <v>0</v>
      </c>
    </row>
    <row r="2563" spans="1:8" x14ac:dyDescent="0.25">
      <c r="A2563" t="s">
        <v>3358</v>
      </c>
      <c r="B2563">
        <v>7.8472270000000002</v>
      </c>
      <c r="C2563">
        <v>100.34719</v>
      </c>
      <c r="D2563" t="b">
        <f>ISNUMBER(SEARCH("PT",A2563))</f>
        <v>0</v>
      </c>
      <c r="E2563" t="b">
        <f>ISNUMBER(SEARCH("PTT", A2563))</f>
        <v>0</v>
      </c>
      <c r="F2563" t="b">
        <f>ISNUMBER(SEARCH("Shell", A2563))</f>
        <v>0</v>
      </c>
      <c r="G2563" t="b">
        <f>ISNUMBER(SEARCH("Esso", A2563))</f>
        <v>0</v>
      </c>
      <c r="H2563" t="b">
        <f>ISNUMBER(SEARCH("Caltex", A2563))</f>
        <v>0</v>
      </c>
    </row>
    <row r="2564" spans="1:8" x14ac:dyDescent="0.25">
      <c r="A2564" t="s">
        <v>3380</v>
      </c>
      <c r="B2564">
        <v>8.7903114999999996</v>
      </c>
      <c r="C2564">
        <v>99.911702399999996</v>
      </c>
      <c r="D2564" t="b">
        <f>ISNUMBER(SEARCH("PT",A2564))</f>
        <v>0</v>
      </c>
      <c r="E2564" t="b">
        <f>ISNUMBER(SEARCH("PTT", A2564))</f>
        <v>0</v>
      </c>
      <c r="F2564" t="b">
        <f>ISNUMBER(SEARCH("Shell", A2564))</f>
        <v>0</v>
      </c>
      <c r="G2564" t="b">
        <f>ISNUMBER(SEARCH("Esso", A2564))</f>
        <v>0</v>
      </c>
      <c r="H2564" t="b">
        <f>ISNUMBER(SEARCH("Caltex", A2564))</f>
        <v>0</v>
      </c>
    </row>
    <row r="2565" spans="1:8" x14ac:dyDescent="0.25">
      <c r="A2565" t="s">
        <v>2856</v>
      </c>
      <c r="B2565">
        <v>8.4560540999999994</v>
      </c>
      <c r="C2565">
        <v>98.738220299999995</v>
      </c>
      <c r="D2565" t="b">
        <f>ISNUMBER(SEARCH("PT",A2565))</f>
        <v>0</v>
      </c>
      <c r="E2565" t="b">
        <f>ISNUMBER(SEARCH("PTT", A2565))</f>
        <v>0</v>
      </c>
      <c r="F2565" t="b">
        <f>ISNUMBER(SEARCH("Shell", A2565))</f>
        <v>0</v>
      </c>
      <c r="G2565" t="b">
        <f>ISNUMBER(SEARCH("Esso", A2565))</f>
        <v>0</v>
      </c>
      <c r="H2565" t="b">
        <f>ISNUMBER(SEARCH("Caltex", A2565))</f>
        <v>0</v>
      </c>
    </row>
    <row r="2566" spans="1:8" x14ac:dyDescent="0.25">
      <c r="A2566" t="s">
        <v>3736</v>
      </c>
      <c r="B2566">
        <v>15.610887399999999</v>
      </c>
      <c r="C2566">
        <v>105.02710639999999</v>
      </c>
      <c r="D2566" t="b">
        <f>ISNUMBER(SEARCH("PT",A2566))</f>
        <v>0</v>
      </c>
      <c r="E2566" t="b">
        <f>ISNUMBER(SEARCH("PTT", A2566))</f>
        <v>0</v>
      </c>
      <c r="F2566" t="b">
        <f>ISNUMBER(SEARCH("Shell", A2566))</f>
        <v>0</v>
      </c>
      <c r="G2566" t="b">
        <f>ISNUMBER(SEARCH("Esso", A2566))</f>
        <v>0</v>
      </c>
      <c r="H2566" t="b">
        <f>ISNUMBER(SEARCH("Caltex", A2566))</f>
        <v>0</v>
      </c>
    </row>
    <row r="2567" spans="1:8" x14ac:dyDescent="0.25">
      <c r="A2567" t="s">
        <v>3886</v>
      </c>
      <c r="B2567">
        <v>18.083864500000001</v>
      </c>
      <c r="C2567">
        <v>101.1266693</v>
      </c>
      <c r="D2567" t="b">
        <f>ISNUMBER(SEARCH("PT",A2567))</f>
        <v>0</v>
      </c>
      <c r="E2567" t="b">
        <f>ISNUMBER(SEARCH("PTT", A2567))</f>
        <v>0</v>
      </c>
      <c r="F2567" t="b">
        <f>ISNUMBER(SEARCH("Shell", A2567))</f>
        <v>0</v>
      </c>
      <c r="G2567" t="b">
        <f>ISNUMBER(SEARCH("Esso", A2567))</f>
        <v>0</v>
      </c>
      <c r="H2567" t="b">
        <f>ISNUMBER(SEARCH("Caltex", A2567))</f>
        <v>0</v>
      </c>
    </row>
    <row r="2568" spans="1:8" x14ac:dyDescent="0.25">
      <c r="A2568" t="s">
        <v>3403</v>
      </c>
      <c r="B2568">
        <v>9.1549983000000008</v>
      </c>
      <c r="C2568">
        <v>99.353356700000006</v>
      </c>
      <c r="D2568" t="b">
        <f>ISNUMBER(SEARCH("PT",A2568))</f>
        <v>0</v>
      </c>
      <c r="E2568" t="b">
        <f>ISNUMBER(SEARCH("PTT", A2568))</f>
        <v>0</v>
      </c>
      <c r="F2568" t="b">
        <f>ISNUMBER(SEARCH("Shell", A2568))</f>
        <v>0</v>
      </c>
      <c r="G2568" t="b">
        <f>ISNUMBER(SEARCH("Esso", A2568))</f>
        <v>0</v>
      </c>
      <c r="H2568" t="b">
        <f>ISNUMBER(SEARCH("Caltex", A2568))</f>
        <v>0</v>
      </c>
    </row>
    <row r="2569" spans="1:8" x14ac:dyDescent="0.25">
      <c r="A2569" t="s">
        <v>3575</v>
      </c>
      <c r="B2569">
        <v>12.9184626</v>
      </c>
      <c r="C2569">
        <v>100.896339</v>
      </c>
      <c r="D2569" t="b">
        <f>ISNUMBER(SEARCH("PT",A2569))</f>
        <v>0</v>
      </c>
      <c r="E2569" t="b">
        <f>ISNUMBER(SEARCH("PTT", A2569))</f>
        <v>0</v>
      </c>
      <c r="F2569" t="b">
        <f>ISNUMBER(SEARCH("Shell", A2569))</f>
        <v>0</v>
      </c>
      <c r="G2569" t="b">
        <f>ISNUMBER(SEARCH("Esso", A2569))</f>
        <v>0</v>
      </c>
      <c r="H2569" t="b">
        <f>ISNUMBER(SEARCH("Caltex", A2569))</f>
        <v>0</v>
      </c>
    </row>
    <row r="2570" spans="1:8" x14ac:dyDescent="0.25">
      <c r="A2570" t="s">
        <v>3479</v>
      </c>
      <c r="B2570">
        <v>13.509620399999999</v>
      </c>
      <c r="C2570">
        <v>100.1126773</v>
      </c>
      <c r="D2570" t="b">
        <f>ISNUMBER(SEARCH("PT",A2570))</f>
        <v>0</v>
      </c>
      <c r="E2570" t="b">
        <f>ISNUMBER(SEARCH("PTT", A2570))</f>
        <v>0</v>
      </c>
      <c r="F2570" t="b">
        <f>ISNUMBER(SEARCH("Shell", A2570))</f>
        <v>0</v>
      </c>
      <c r="G2570" t="b">
        <f>ISNUMBER(SEARCH("Esso", A2570))</f>
        <v>0</v>
      </c>
      <c r="H2570" t="b">
        <f>ISNUMBER(SEARCH("Caltex", A2570))</f>
        <v>0</v>
      </c>
    </row>
    <row r="2571" spans="1:8" x14ac:dyDescent="0.25">
      <c r="A2571" t="s">
        <v>3957</v>
      </c>
      <c r="B2571">
        <v>20.441803100000001</v>
      </c>
      <c r="C2571">
        <v>99.928530899999998</v>
      </c>
      <c r="D2571" t="b">
        <f>ISNUMBER(SEARCH("PT",A2571))</f>
        <v>0</v>
      </c>
      <c r="E2571" t="b">
        <f>ISNUMBER(SEARCH("PTT", A2571))</f>
        <v>0</v>
      </c>
      <c r="F2571" t="b">
        <f>ISNUMBER(SEARCH("Shell", A2571))</f>
        <v>0</v>
      </c>
      <c r="G2571" t="b">
        <f>ISNUMBER(SEARCH("Esso", A2571))</f>
        <v>0</v>
      </c>
      <c r="H2571" t="b">
        <f>ISNUMBER(SEARCH("Caltex", A2571))</f>
        <v>0</v>
      </c>
    </row>
    <row r="2572" spans="1:8" x14ac:dyDescent="0.25">
      <c r="A2572" t="s">
        <v>3972</v>
      </c>
      <c r="B2572">
        <v>20.424967899999999</v>
      </c>
      <c r="C2572">
        <v>99.889913300000003</v>
      </c>
      <c r="D2572" t="b">
        <f>ISNUMBER(SEARCH("PT",A2572))</f>
        <v>0</v>
      </c>
      <c r="E2572" t="b">
        <f>ISNUMBER(SEARCH("PTT", A2572))</f>
        <v>0</v>
      </c>
      <c r="F2572" t="b">
        <f>ISNUMBER(SEARCH("Shell", A2572))</f>
        <v>0</v>
      </c>
      <c r="G2572" t="b">
        <f>ISNUMBER(SEARCH("Esso", A2572))</f>
        <v>0</v>
      </c>
      <c r="H2572" t="b">
        <f>ISNUMBER(SEARCH("Caltex", A2572))</f>
        <v>0</v>
      </c>
    </row>
    <row r="2573" spans="1:8" x14ac:dyDescent="0.25">
      <c r="A2573" t="s">
        <v>3934</v>
      </c>
      <c r="B2573">
        <v>20.194722899999999</v>
      </c>
      <c r="C2573">
        <v>100.40554880000001</v>
      </c>
      <c r="D2573" t="b">
        <f>ISNUMBER(SEARCH("PT",A2573))</f>
        <v>0</v>
      </c>
      <c r="E2573" t="b">
        <f>ISNUMBER(SEARCH("PTT", A2573))</f>
        <v>0</v>
      </c>
      <c r="F2573" t="b">
        <f>ISNUMBER(SEARCH("Shell", A2573))</f>
        <v>0</v>
      </c>
      <c r="G2573" t="b">
        <f>ISNUMBER(SEARCH("Esso", A2573))</f>
        <v>0</v>
      </c>
      <c r="H2573" t="b">
        <f>ISNUMBER(SEARCH("Caltex", A2573))</f>
        <v>0</v>
      </c>
    </row>
    <row r="2574" spans="1:8" x14ac:dyDescent="0.25">
      <c r="A2574" t="s">
        <v>3899</v>
      </c>
      <c r="B2574">
        <v>19.399209299999999</v>
      </c>
      <c r="C2574">
        <v>100.88106310000001</v>
      </c>
      <c r="D2574" t="b">
        <f>ISNUMBER(SEARCH("PT",A2574))</f>
        <v>0</v>
      </c>
      <c r="E2574" t="b">
        <f>ISNUMBER(SEARCH("PTT", A2574))</f>
        <v>0</v>
      </c>
      <c r="F2574" t="b">
        <f>ISNUMBER(SEARCH("Shell", A2574))</f>
        <v>0</v>
      </c>
      <c r="G2574" t="b">
        <f>ISNUMBER(SEARCH("Esso", A2574))</f>
        <v>0</v>
      </c>
      <c r="H2574" t="b">
        <f>ISNUMBER(SEARCH("Caltex", A2574))</f>
        <v>0</v>
      </c>
    </row>
    <row r="2575" spans="1:8" x14ac:dyDescent="0.25">
      <c r="A2575" t="s">
        <v>3782</v>
      </c>
      <c r="B2575">
        <v>18.027605000000001</v>
      </c>
      <c r="C2575">
        <v>104.1429053</v>
      </c>
      <c r="D2575" t="b">
        <f>ISNUMBER(SEARCH("PT",A2575))</f>
        <v>0</v>
      </c>
      <c r="E2575" t="b">
        <f>ISNUMBER(SEARCH("PTT", A2575))</f>
        <v>0</v>
      </c>
      <c r="F2575" t="b">
        <f>ISNUMBER(SEARCH("Shell", A2575))</f>
        <v>0</v>
      </c>
      <c r="G2575" t="b">
        <f>ISNUMBER(SEARCH("Esso", A2575))</f>
        <v>0</v>
      </c>
      <c r="H2575" t="b">
        <f>ISNUMBER(SEARCH("Caltex", A2575))</f>
        <v>0</v>
      </c>
    </row>
    <row r="2576" spans="1:8" x14ac:dyDescent="0.25">
      <c r="A2576" t="s">
        <v>3923</v>
      </c>
      <c r="B2576">
        <v>20.004154100000001</v>
      </c>
      <c r="C2576">
        <v>100.34538689999999</v>
      </c>
      <c r="D2576" t="b">
        <f>ISNUMBER(SEARCH("PT",A2576))</f>
        <v>0</v>
      </c>
      <c r="E2576" t="b">
        <f>ISNUMBER(SEARCH("PTT", A2576))</f>
        <v>0</v>
      </c>
      <c r="F2576" t="b">
        <f>ISNUMBER(SEARCH("Shell", A2576))</f>
        <v>0</v>
      </c>
      <c r="G2576" t="b">
        <f>ISNUMBER(SEARCH("Esso", A2576))</f>
        <v>0</v>
      </c>
      <c r="H2576" t="b">
        <f>ISNUMBER(SEARCH("Caltex", A2576))</f>
        <v>0</v>
      </c>
    </row>
    <row r="2577" spans="1:8" x14ac:dyDescent="0.25">
      <c r="A2577" t="s">
        <v>3114</v>
      </c>
      <c r="B2577">
        <v>11.5120855</v>
      </c>
      <c r="C2577">
        <v>99.610682499999996</v>
      </c>
      <c r="D2577" t="b">
        <f>ISNUMBER(SEARCH("PT",A2577))</f>
        <v>0</v>
      </c>
      <c r="E2577" t="b">
        <f>ISNUMBER(SEARCH("PTT", A2577))</f>
        <v>0</v>
      </c>
      <c r="F2577" t="b">
        <f>ISNUMBER(SEARCH("Shell", A2577))</f>
        <v>0</v>
      </c>
      <c r="G2577" t="b">
        <f>ISNUMBER(SEARCH("Esso", A2577))</f>
        <v>0</v>
      </c>
      <c r="H2577" t="b">
        <f>ISNUMBER(SEARCH("Caltex", A2577))</f>
        <v>0</v>
      </c>
    </row>
    <row r="2578" spans="1:8" x14ac:dyDescent="0.25">
      <c r="A2578" t="s">
        <v>3114</v>
      </c>
      <c r="B2578">
        <v>11.5120855</v>
      </c>
      <c r="C2578">
        <v>99.610682499999996</v>
      </c>
      <c r="D2578" t="b">
        <f>ISNUMBER(SEARCH("PT",A2578))</f>
        <v>0</v>
      </c>
      <c r="E2578" t="b">
        <f>ISNUMBER(SEARCH("PTT", A2578))</f>
        <v>0</v>
      </c>
      <c r="F2578" t="b">
        <f>ISNUMBER(SEARCH("Shell", A2578))</f>
        <v>0</v>
      </c>
      <c r="G2578" t="b">
        <f>ISNUMBER(SEARCH("Esso", A2578))</f>
        <v>0</v>
      </c>
      <c r="H2578" t="b">
        <f>ISNUMBER(SEARCH("Caltex", A2578))</f>
        <v>0</v>
      </c>
    </row>
    <row r="2579" spans="1:8" x14ac:dyDescent="0.25">
      <c r="A2579" t="s">
        <v>3904</v>
      </c>
      <c r="B2579">
        <v>19.0962231</v>
      </c>
      <c r="C2579">
        <v>100.8081973</v>
      </c>
      <c r="D2579" t="b">
        <f>ISNUMBER(SEARCH("PT",A2579))</f>
        <v>0</v>
      </c>
      <c r="E2579" t="b">
        <f>ISNUMBER(SEARCH("PTT", A2579))</f>
        <v>0</v>
      </c>
      <c r="F2579" t="b">
        <f>ISNUMBER(SEARCH("Shell", A2579))</f>
        <v>0</v>
      </c>
      <c r="G2579" t="b">
        <f>ISNUMBER(SEARCH("Esso", A2579))</f>
        <v>0</v>
      </c>
      <c r="H2579" t="b">
        <f>ISNUMBER(SEARCH("Caltex", A2579))</f>
        <v>0</v>
      </c>
    </row>
    <row r="2580" spans="1:8" x14ac:dyDescent="0.25">
      <c r="A2580" t="s">
        <v>3814</v>
      </c>
      <c r="B2580">
        <v>17.856796599999999</v>
      </c>
      <c r="C2580">
        <v>102.6882799</v>
      </c>
      <c r="D2580" t="b">
        <f>ISNUMBER(SEARCH("PT",A2580))</f>
        <v>0</v>
      </c>
      <c r="E2580" t="b">
        <f>ISNUMBER(SEARCH("PTT", A2580))</f>
        <v>0</v>
      </c>
      <c r="F2580" t="b">
        <f>ISNUMBER(SEARCH("Shell", A2580))</f>
        <v>0</v>
      </c>
      <c r="G2580" t="b">
        <f>ISNUMBER(SEARCH("Esso", A2580))</f>
        <v>0</v>
      </c>
      <c r="H2580" t="b">
        <f>ISNUMBER(SEARCH("Caltex", A2580))</f>
        <v>0</v>
      </c>
    </row>
    <row r="2581" spans="1:8" x14ac:dyDescent="0.25">
      <c r="A2581" t="s">
        <v>3935</v>
      </c>
      <c r="B2581">
        <v>20.200830700000001</v>
      </c>
      <c r="C2581">
        <v>100.3767883</v>
      </c>
      <c r="D2581" t="b">
        <f>ISNUMBER(SEARCH("PT",A2581))</f>
        <v>0</v>
      </c>
      <c r="E2581" t="b">
        <f>ISNUMBER(SEARCH("PTT", A2581))</f>
        <v>0</v>
      </c>
      <c r="F2581" t="b">
        <f>ISNUMBER(SEARCH("Shell", A2581))</f>
        <v>0</v>
      </c>
      <c r="G2581" t="b">
        <f>ISNUMBER(SEARCH("Esso", A2581))</f>
        <v>0</v>
      </c>
      <c r="H2581" t="b">
        <f>ISNUMBER(SEARCH("Caltex", A2581))</f>
        <v>0</v>
      </c>
    </row>
    <row r="2582" spans="1:8" x14ac:dyDescent="0.25">
      <c r="A2582" t="s">
        <v>3798</v>
      </c>
      <c r="B2582">
        <v>17.968778499999999</v>
      </c>
      <c r="C2582">
        <v>103.0272554</v>
      </c>
      <c r="D2582" t="b">
        <f>ISNUMBER(SEARCH("PT",A2582))</f>
        <v>0</v>
      </c>
      <c r="E2582" t="b">
        <f>ISNUMBER(SEARCH("PTT", A2582))</f>
        <v>0</v>
      </c>
      <c r="F2582" t="b">
        <f>ISNUMBER(SEARCH("Shell", A2582))</f>
        <v>0</v>
      </c>
      <c r="G2582" t="b">
        <f>ISNUMBER(SEARCH("Esso", A2582))</f>
        <v>0</v>
      </c>
      <c r="H2582" t="b">
        <f>ISNUMBER(SEARCH("Caltex", A2582))</f>
        <v>0</v>
      </c>
    </row>
    <row r="2583" spans="1:8" x14ac:dyDescent="0.25">
      <c r="A2583" t="s">
        <v>3963</v>
      </c>
      <c r="B2583">
        <v>20.4202227</v>
      </c>
      <c r="C2583">
        <v>99.884260400000002</v>
      </c>
      <c r="D2583" t="b">
        <f>ISNUMBER(SEARCH("PT",A2583))</f>
        <v>0</v>
      </c>
      <c r="E2583" t="b">
        <f>ISNUMBER(SEARCH("PTT", A2583))</f>
        <v>0</v>
      </c>
      <c r="F2583" t="b">
        <f>ISNUMBER(SEARCH("Shell", A2583))</f>
        <v>0</v>
      </c>
      <c r="G2583" t="b">
        <f>ISNUMBER(SEARCH("Esso", A2583))</f>
        <v>0</v>
      </c>
      <c r="H2583" t="b">
        <f>ISNUMBER(SEARCH("Caltex", A2583))</f>
        <v>0</v>
      </c>
    </row>
    <row r="2584" spans="1:8" x14ac:dyDescent="0.25">
      <c r="A2584" t="s">
        <v>3761</v>
      </c>
      <c r="B2584">
        <v>16.980222999999999</v>
      </c>
      <c r="C2584">
        <v>104.72745999999999</v>
      </c>
      <c r="D2584" t="b">
        <f>ISNUMBER(SEARCH("PT",A2584))</f>
        <v>0</v>
      </c>
      <c r="E2584" t="b">
        <f>ISNUMBER(SEARCH("PTT", A2584))</f>
        <v>0</v>
      </c>
      <c r="F2584" t="b">
        <f>ISNUMBER(SEARCH("Shell", A2584))</f>
        <v>0</v>
      </c>
      <c r="G2584" t="b">
        <f>ISNUMBER(SEARCH("Esso", A2584))</f>
        <v>0</v>
      </c>
      <c r="H2584" t="b">
        <f>ISNUMBER(SEARCH("Caltex", A2584))</f>
        <v>0</v>
      </c>
    </row>
    <row r="2585" spans="1:8" x14ac:dyDescent="0.25">
      <c r="A2585" t="s">
        <v>3940</v>
      </c>
      <c r="B2585">
        <v>20.301946600000001</v>
      </c>
      <c r="C2585">
        <v>100.3881839</v>
      </c>
      <c r="D2585" t="b">
        <f>ISNUMBER(SEARCH("PT",A2585))</f>
        <v>0</v>
      </c>
      <c r="E2585" t="b">
        <f>ISNUMBER(SEARCH("PTT", A2585))</f>
        <v>0</v>
      </c>
      <c r="F2585" t="b">
        <f>ISNUMBER(SEARCH("Shell", A2585))</f>
        <v>0</v>
      </c>
      <c r="G2585" t="b">
        <f>ISNUMBER(SEARCH("Esso", A2585))</f>
        <v>0</v>
      </c>
      <c r="H2585" t="b">
        <f>ISNUMBER(SEARCH("Caltex", A2585))</f>
        <v>0</v>
      </c>
    </row>
    <row r="2586" spans="1:8" x14ac:dyDescent="0.25">
      <c r="A2586" t="s">
        <v>3819</v>
      </c>
      <c r="B2586">
        <v>17.957649</v>
      </c>
      <c r="C2586">
        <v>102.5618953</v>
      </c>
      <c r="D2586" t="b">
        <f>ISNUMBER(SEARCH("PT",A2586))</f>
        <v>0</v>
      </c>
      <c r="E2586" t="b">
        <f>ISNUMBER(SEARCH("PTT", A2586))</f>
        <v>0</v>
      </c>
      <c r="F2586" t="b">
        <f>ISNUMBER(SEARCH("Shell", A2586))</f>
        <v>0</v>
      </c>
      <c r="G2586" t="b">
        <f>ISNUMBER(SEARCH("Esso", A2586))</f>
        <v>0</v>
      </c>
      <c r="H2586" t="b">
        <f>ISNUMBER(SEARCH("Caltex", A2586))</f>
        <v>0</v>
      </c>
    </row>
    <row r="2587" spans="1:8" x14ac:dyDescent="0.25">
      <c r="A2587" t="s">
        <v>3954</v>
      </c>
      <c r="B2587">
        <v>20.275162099999999</v>
      </c>
      <c r="C2587">
        <v>99.992875499999997</v>
      </c>
      <c r="D2587" t="b">
        <f>ISNUMBER(SEARCH("PT",A2587))</f>
        <v>0</v>
      </c>
      <c r="E2587" t="b">
        <f>ISNUMBER(SEARCH("PTT", A2587))</f>
        <v>0</v>
      </c>
      <c r="F2587" t="b">
        <f>ISNUMBER(SEARCH("Shell", A2587))</f>
        <v>0</v>
      </c>
      <c r="G2587" t="b">
        <f>ISNUMBER(SEARCH("Esso", A2587))</f>
        <v>0</v>
      </c>
      <c r="H2587" t="b">
        <f>ISNUMBER(SEARCH("Caltex", A2587))</f>
        <v>0</v>
      </c>
    </row>
    <row r="2588" spans="1:8" x14ac:dyDescent="0.25">
      <c r="A2588" t="s">
        <v>3744</v>
      </c>
      <c r="B2588">
        <v>16.4054526</v>
      </c>
      <c r="C2588">
        <v>104.8428169</v>
      </c>
      <c r="D2588" t="b">
        <f>ISNUMBER(SEARCH("PT",A2588))</f>
        <v>0</v>
      </c>
      <c r="E2588" t="b">
        <f>ISNUMBER(SEARCH("PTT", A2588))</f>
        <v>0</v>
      </c>
      <c r="F2588" t="b">
        <f>ISNUMBER(SEARCH("Shell", A2588))</f>
        <v>0</v>
      </c>
      <c r="G2588" t="b">
        <f>ISNUMBER(SEARCH("Esso", A2588))</f>
        <v>0</v>
      </c>
      <c r="H2588" t="b">
        <f>ISNUMBER(SEARCH("Caltex", A2588))</f>
        <v>0</v>
      </c>
    </row>
    <row r="2589" spans="1:8" x14ac:dyDescent="0.25">
      <c r="A2589" t="s">
        <v>3562</v>
      </c>
      <c r="B2589">
        <v>12.9830442</v>
      </c>
      <c r="C2589">
        <v>100.9191589</v>
      </c>
      <c r="D2589" t="b">
        <f>ISNUMBER(SEARCH("PT",A2589))</f>
        <v>0</v>
      </c>
      <c r="E2589" t="b">
        <f>ISNUMBER(SEARCH("PTT", A2589))</f>
        <v>0</v>
      </c>
      <c r="F2589" t="b">
        <f>ISNUMBER(SEARCH("Shell", A2589))</f>
        <v>0</v>
      </c>
      <c r="G2589" t="b">
        <f>ISNUMBER(SEARCH("Esso", A2589))</f>
        <v>0</v>
      </c>
      <c r="H2589" t="b">
        <f>ISNUMBER(SEARCH("Caltex", A2589))</f>
        <v>0</v>
      </c>
    </row>
    <row r="2590" spans="1:8" x14ac:dyDescent="0.25">
      <c r="A2590" t="s">
        <v>3757</v>
      </c>
      <c r="B2590">
        <v>16.5736664</v>
      </c>
      <c r="C2590">
        <v>104.7198568</v>
      </c>
      <c r="D2590" t="b">
        <f>ISNUMBER(SEARCH("PT",A2590))</f>
        <v>0</v>
      </c>
      <c r="E2590" t="b">
        <f>ISNUMBER(SEARCH("PTT", A2590))</f>
        <v>0</v>
      </c>
      <c r="F2590" t="b">
        <f>ISNUMBER(SEARCH("Shell", A2590))</f>
        <v>0</v>
      </c>
      <c r="G2590" t="b">
        <f>ISNUMBER(SEARCH("Esso", A2590))</f>
        <v>0</v>
      </c>
      <c r="H2590" t="b">
        <f>ISNUMBER(SEARCH("Caltex", A2590))</f>
        <v>0</v>
      </c>
    </row>
    <row r="2591" spans="1:8" x14ac:dyDescent="0.25">
      <c r="A2591" t="s">
        <v>3135</v>
      </c>
      <c r="B2591">
        <v>10.575213</v>
      </c>
      <c r="C2591">
        <v>98.825258000000005</v>
      </c>
      <c r="D2591" t="b">
        <f>ISNUMBER(SEARCH("PT",A2591))</f>
        <v>0</v>
      </c>
      <c r="E2591" t="b">
        <f>ISNUMBER(SEARCH("PTT", A2591))</f>
        <v>0</v>
      </c>
      <c r="F2591" t="b">
        <f>ISNUMBER(SEARCH("Shell", A2591))</f>
        <v>0</v>
      </c>
      <c r="G2591" t="b">
        <f>ISNUMBER(SEARCH("Esso", A2591))</f>
        <v>0</v>
      </c>
      <c r="H2591" t="b">
        <f>ISNUMBER(SEARCH("Caltex", A2591))</f>
        <v>0</v>
      </c>
    </row>
    <row r="2592" spans="1:8" x14ac:dyDescent="0.25">
      <c r="A2592" t="s">
        <v>3347</v>
      </c>
      <c r="B2592">
        <v>7.6047909999999996</v>
      </c>
      <c r="C2592">
        <v>100.4002709</v>
      </c>
      <c r="D2592" t="b">
        <f>ISNUMBER(SEARCH("PT",A2592))</f>
        <v>0</v>
      </c>
      <c r="E2592" t="b">
        <f>ISNUMBER(SEARCH("PTT", A2592))</f>
        <v>0</v>
      </c>
      <c r="F2592" t="b">
        <f>ISNUMBER(SEARCH("Shell", A2592))</f>
        <v>0</v>
      </c>
      <c r="G2592" t="b">
        <f>ISNUMBER(SEARCH("Esso", A2592))</f>
        <v>0</v>
      </c>
      <c r="H2592" t="b">
        <f>ISNUMBER(SEARCH("Caltex", A2592))</f>
        <v>0</v>
      </c>
    </row>
    <row r="2593" spans="1:8" x14ac:dyDescent="0.25">
      <c r="A2593" t="s">
        <v>3817</v>
      </c>
      <c r="B2593">
        <v>17.8325566</v>
      </c>
      <c r="C2593">
        <v>102.59079939999999</v>
      </c>
      <c r="D2593" t="b">
        <f>ISNUMBER(SEARCH("PT",A2593))</f>
        <v>0</v>
      </c>
      <c r="E2593" t="b">
        <f>ISNUMBER(SEARCH("PTT", A2593))</f>
        <v>0</v>
      </c>
      <c r="F2593" t="b">
        <f>ISNUMBER(SEARCH("Shell", A2593))</f>
        <v>0</v>
      </c>
      <c r="G2593" t="b">
        <f>ISNUMBER(SEARCH("Esso", A2593))</f>
        <v>0</v>
      </c>
      <c r="H2593" t="b">
        <f>ISNUMBER(SEARCH("Caltex", A2593))</f>
        <v>0</v>
      </c>
    </row>
    <row r="2594" spans="1:8" x14ac:dyDescent="0.25">
      <c r="A2594" t="s">
        <v>3110</v>
      </c>
      <c r="B2594">
        <v>11.956893300000001</v>
      </c>
      <c r="C2594">
        <v>99.830299400000001</v>
      </c>
      <c r="D2594" t="b">
        <f>ISNUMBER(SEARCH("PT",A2594))</f>
        <v>0</v>
      </c>
      <c r="E2594" t="b">
        <f>ISNUMBER(SEARCH("PTT", A2594))</f>
        <v>0</v>
      </c>
      <c r="F2594" t="b">
        <f>ISNUMBER(SEARCH("Shell", A2594))</f>
        <v>0</v>
      </c>
      <c r="G2594" t="b">
        <f>ISNUMBER(SEARCH("Esso", A2594))</f>
        <v>0</v>
      </c>
      <c r="H2594" t="b">
        <f>ISNUMBER(SEARCH("Caltex", A2594))</f>
        <v>0</v>
      </c>
    </row>
    <row r="2595" spans="1:8" x14ac:dyDescent="0.25">
      <c r="A2595" t="s">
        <v>3110</v>
      </c>
      <c r="B2595">
        <v>11.956893300000001</v>
      </c>
      <c r="C2595">
        <v>99.830299400000001</v>
      </c>
      <c r="D2595" t="b">
        <f>ISNUMBER(SEARCH("PT",A2595))</f>
        <v>0</v>
      </c>
      <c r="E2595" t="b">
        <f>ISNUMBER(SEARCH("PTT", A2595))</f>
        <v>0</v>
      </c>
      <c r="F2595" t="b">
        <f>ISNUMBER(SEARCH("Shell", A2595))</f>
        <v>0</v>
      </c>
      <c r="G2595" t="b">
        <f>ISNUMBER(SEARCH("Esso", A2595))</f>
        <v>0</v>
      </c>
      <c r="H2595" t="b">
        <f>ISNUMBER(SEARCH("Caltex", A2595))</f>
        <v>0</v>
      </c>
    </row>
    <row r="2596" spans="1:8" x14ac:dyDescent="0.25">
      <c r="A2596" t="s">
        <v>3436</v>
      </c>
      <c r="B2596">
        <v>11.885972900000001</v>
      </c>
      <c r="C2596">
        <v>99.788838699999999</v>
      </c>
      <c r="D2596" t="b">
        <f>ISNUMBER(SEARCH("PT",A2596))</f>
        <v>0</v>
      </c>
      <c r="E2596" t="b">
        <f>ISNUMBER(SEARCH("PTT", A2596))</f>
        <v>0</v>
      </c>
      <c r="F2596" t="b">
        <f>ISNUMBER(SEARCH("Shell", A2596))</f>
        <v>0</v>
      </c>
      <c r="G2596" t="b">
        <f>ISNUMBER(SEARCH("Esso", A2596))</f>
        <v>0</v>
      </c>
      <c r="H2596" t="b">
        <f>ISNUMBER(SEARCH("Caltex", A2596))</f>
        <v>0</v>
      </c>
    </row>
    <row r="2597" spans="1:8" x14ac:dyDescent="0.25">
      <c r="A2597" t="s">
        <v>3465</v>
      </c>
      <c r="B2597">
        <v>13.2057328</v>
      </c>
      <c r="C2597">
        <v>99.967798200000004</v>
      </c>
      <c r="D2597" t="b">
        <f>ISNUMBER(SEARCH("PT",A2597))</f>
        <v>0</v>
      </c>
      <c r="E2597" t="b">
        <f>ISNUMBER(SEARCH("PTT", A2597))</f>
        <v>0</v>
      </c>
      <c r="F2597" t="b">
        <f>ISNUMBER(SEARCH("Shell", A2597))</f>
        <v>0</v>
      </c>
      <c r="G2597" t="b">
        <f>ISNUMBER(SEARCH("Esso", A2597))</f>
        <v>0</v>
      </c>
      <c r="H2597" t="b">
        <f>ISNUMBER(SEARCH("Caltex", A2597))</f>
        <v>0</v>
      </c>
    </row>
    <row r="2598" spans="1:8" x14ac:dyDescent="0.25">
      <c r="A2598" t="s">
        <v>3629</v>
      </c>
      <c r="B2598">
        <v>12.6879548</v>
      </c>
      <c r="C2598">
        <v>101.5045104</v>
      </c>
      <c r="D2598" t="b">
        <f>ISNUMBER(SEARCH("PT",A2598))</f>
        <v>0</v>
      </c>
      <c r="E2598" t="b">
        <f>ISNUMBER(SEARCH("PTT", A2598))</f>
        <v>0</v>
      </c>
      <c r="F2598" t="b">
        <f>ISNUMBER(SEARCH("Shell", A2598))</f>
        <v>0</v>
      </c>
      <c r="G2598" t="b">
        <f>ISNUMBER(SEARCH("Esso", A2598))</f>
        <v>0</v>
      </c>
      <c r="H2598" t="b">
        <f>ISNUMBER(SEARCH("Caltex", A2598))</f>
        <v>0</v>
      </c>
    </row>
    <row r="2599" spans="1:8" x14ac:dyDescent="0.25">
      <c r="A2599" t="s">
        <v>2789</v>
      </c>
      <c r="B2599">
        <v>10.1460677</v>
      </c>
      <c r="C2599">
        <v>99.096704200000005</v>
      </c>
      <c r="D2599" t="b">
        <f>ISNUMBER(SEARCH("PT",A2599))</f>
        <v>0</v>
      </c>
      <c r="E2599" t="b">
        <f>ISNUMBER(SEARCH("PTT", A2599))</f>
        <v>0</v>
      </c>
      <c r="F2599" t="b">
        <f>ISNUMBER(SEARCH("Shell", A2599))</f>
        <v>0</v>
      </c>
      <c r="G2599" t="b">
        <f>ISNUMBER(SEARCH("Esso", A2599))</f>
        <v>0</v>
      </c>
      <c r="H2599" t="b">
        <f>ISNUMBER(SEARCH("Caltex", A2599))</f>
        <v>0</v>
      </c>
    </row>
    <row r="2600" spans="1:8" x14ac:dyDescent="0.25">
      <c r="A2600" t="s">
        <v>2789</v>
      </c>
      <c r="B2600">
        <v>10.1460677</v>
      </c>
      <c r="C2600">
        <v>99.096704200000005</v>
      </c>
      <c r="D2600" t="b">
        <f>ISNUMBER(SEARCH("PT",A2600))</f>
        <v>0</v>
      </c>
      <c r="E2600" t="b">
        <f>ISNUMBER(SEARCH("PTT", A2600))</f>
        <v>0</v>
      </c>
      <c r="F2600" t="b">
        <f>ISNUMBER(SEARCH("Shell", A2600))</f>
        <v>0</v>
      </c>
      <c r="G2600" t="b">
        <f>ISNUMBER(SEARCH("Esso", A2600))</f>
        <v>0</v>
      </c>
      <c r="H2600" t="b">
        <f>ISNUMBER(SEARCH("Caltex", A2600))</f>
        <v>0</v>
      </c>
    </row>
    <row r="2601" spans="1:8" x14ac:dyDescent="0.25">
      <c r="A2601" t="s">
        <v>3463</v>
      </c>
      <c r="B2601">
        <v>13.204502700000001</v>
      </c>
      <c r="C2601">
        <v>99.982758500000003</v>
      </c>
      <c r="D2601" t="b">
        <f>ISNUMBER(SEARCH("PT",A2601))</f>
        <v>0</v>
      </c>
      <c r="E2601" t="b">
        <f>ISNUMBER(SEARCH("PTT", A2601))</f>
        <v>0</v>
      </c>
      <c r="F2601" t="b">
        <f>ISNUMBER(SEARCH("Shell", A2601))</f>
        <v>0</v>
      </c>
      <c r="G2601" t="b">
        <f>ISNUMBER(SEARCH("Esso", A2601))</f>
        <v>0</v>
      </c>
      <c r="H2601" t="b">
        <f>ISNUMBER(SEARCH("Caltex", A2601))</f>
        <v>0</v>
      </c>
    </row>
    <row r="2602" spans="1:8" x14ac:dyDescent="0.25">
      <c r="A2602" t="s">
        <v>4020</v>
      </c>
      <c r="B2602">
        <v>17.451542</v>
      </c>
      <c r="C2602">
        <v>98.178635</v>
      </c>
      <c r="D2602" t="b">
        <f>ISNUMBER(SEARCH("PT",A2602))</f>
        <v>0</v>
      </c>
      <c r="E2602" t="b">
        <f>ISNUMBER(SEARCH("PTT", A2602))</f>
        <v>0</v>
      </c>
      <c r="F2602" t="b">
        <f>ISNUMBER(SEARCH("Shell", A2602))</f>
        <v>0</v>
      </c>
      <c r="G2602" t="b">
        <f>ISNUMBER(SEARCH("Esso", A2602))</f>
        <v>0</v>
      </c>
      <c r="H2602" t="b">
        <f>ISNUMBER(SEARCH("Caltex", A2602))</f>
        <v>0</v>
      </c>
    </row>
    <row r="2603" spans="1:8" x14ac:dyDescent="0.25">
      <c r="A2603" t="s">
        <v>3499</v>
      </c>
      <c r="B2603">
        <v>13.537551300000001</v>
      </c>
      <c r="C2603">
        <v>100.6348756</v>
      </c>
      <c r="D2603" t="b">
        <f>ISNUMBER(SEARCH("PT",A2603))</f>
        <v>0</v>
      </c>
      <c r="E2603" t="b">
        <f>ISNUMBER(SEARCH("PTT", A2603))</f>
        <v>0</v>
      </c>
      <c r="F2603" t="b">
        <f>ISNUMBER(SEARCH("Shell", A2603))</f>
        <v>0</v>
      </c>
      <c r="G2603" t="b">
        <f>ISNUMBER(SEARCH("Esso", A2603))</f>
        <v>0</v>
      </c>
      <c r="H2603" t="b">
        <f>ISNUMBER(SEARCH("Caltex", A2603))</f>
        <v>0</v>
      </c>
    </row>
    <row r="2604" spans="1:8" x14ac:dyDescent="0.25">
      <c r="A2604" t="s">
        <v>3820</v>
      </c>
      <c r="B2604">
        <v>17.963903699999999</v>
      </c>
      <c r="C2604">
        <v>102.50813669999999</v>
      </c>
      <c r="D2604" t="b">
        <f>ISNUMBER(SEARCH("PT",A2604))</f>
        <v>0</v>
      </c>
      <c r="E2604" t="b">
        <f>ISNUMBER(SEARCH("PTT", A2604))</f>
        <v>0</v>
      </c>
      <c r="F2604" t="b">
        <f>ISNUMBER(SEARCH("Shell", A2604))</f>
        <v>0</v>
      </c>
      <c r="G2604" t="b">
        <f>ISNUMBER(SEARCH("Esso", A2604))</f>
        <v>0</v>
      </c>
      <c r="H2604" t="b">
        <f>ISNUMBER(SEARCH("Caltex", A2604))</f>
        <v>0</v>
      </c>
    </row>
    <row r="2605" spans="1:8" x14ac:dyDescent="0.25">
      <c r="A2605" t="s">
        <v>3293</v>
      </c>
      <c r="B2605">
        <v>6.8773470000000003</v>
      </c>
      <c r="C2605">
        <v>101.260632</v>
      </c>
      <c r="D2605" t="b">
        <f>ISNUMBER(SEARCH("PT",A2605))</f>
        <v>0</v>
      </c>
      <c r="E2605" t="b">
        <f>ISNUMBER(SEARCH("PTT", A2605))</f>
        <v>0</v>
      </c>
      <c r="F2605" t="b">
        <f>ISNUMBER(SEARCH("Shell", A2605))</f>
        <v>0</v>
      </c>
      <c r="G2605" t="b">
        <f>ISNUMBER(SEARCH("Esso", A2605))</f>
        <v>0</v>
      </c>
      <c r="H2605" t="b">
        <f>ISNUMBER(SEARCH("Caltex", A2605))</f>
        <v>0</v>
      </c>
    </row>
    <row r="2606" spans="1:8" x14ac:dyDescent="0.25">
      <c r="A2606" t="s">
        <v>3429</v>
      </c>
      <c r="B2606">
        <v>11.5003796</v>
      </c>
      <c r="C2606">
        <v>99.6216486</v>
      </c>
      <c r="D2606" t="b">
        <f>ISNUMBER(SEARCH("PT",A2606))</f>
        <v>0</v>
      </c>
      <c r="E2606" t="b">
        <f>ISNUMBER(SEARCH("PTT", A2606))</f>
        <v>0</v>
      </c>
      <c r="F2606" t="b">
        <f>ISNUMBER(SEARCH("Shell", A2606))</f>
        <v>0</v>
      </c>
      <c r="G2606" t="b">
        <f>ISNUMBER(SEARCH("Esso", A2606))</f>
        <v>0</v>
      </c>
      <c r="H2606" t="b">
        <f>ISNUMBER(SEARCH("Caltex", A2606))</f>
        <v>0</v>
      </c>
    </row>
    <row r="2607" spans="1:8" x14ac:dyDescent="0.25">
      <c r="A2607" t="s">
        <v>3838</v>
      </c>
      <c r="B2607">
        <v>18.210639700000002</v>
      </c>
      <c r="C2607">
        <v>102.075344</v>
      </c>
      <c r="D2607" t="b">
        <f>ISNUMBER(SEARCH("PT",A2607))</f>
        <v>0</v>
      </c>
      <c r="E2607" t="b">
        <f>ISNUMBER(SEARCH("PTT", A2607))</f>
        <v>0</v>
      </c>
      <c r="F2607" t="b">
        <f>ISNUMBER(SEARCH("Shell", A2607))</f>
        <v>0</v>
      </c>
      <c r="G2607" t="b">
        <f>ISNUMBER(SEARCH("Esso", A2607))</f>
        <v>0</v>
      </c>
      <c r="H2607" t="b">
        <f>ISNUMBER(SEARCH("Caltex", A2607))</f>
        <v>0</v>
      </c>
    </row>
    <row r="2608" spans="1:8" x14ac:dyDescent="0.25">
      <c r="A2608" t="s">
        <v>3845</v>
      </c>
      <c r="B2608">
        <v>17.803729199999999</v>
      </c>
      <c r="C2608">
        <v>101.9446628</v>
      </c>
      <c r="D2608" t="b">
        <f>ISNUMBER(SEARCH("PT",A2608))</f>
        <v>0</v>
      </c>
      <c r="E2608" t="b">
        <f>ISNUMBER(SEARCH("PTT", A2608))</f>
        <v>0</v>
      </c>
      <c r="F2608" t="b">
        <f>ISNUMBER(SEARCH("Shell", A2608))</f>
        <v>0</v>
      </c>
      <c r="G2608" t="b">
        <f>ISNUMBER(SEARCH("Esso", A2608))</f>
        <v>0</v>
      </c>
      <c r="H2608" t="b">
        <f>ISNUMBER(SEARCH("Caltex", A2608))</f>
        <v>0</v>
      </c>
    </row>
    <row r="2609" spans="1:8" x14ac:dyDescent="0.25">
      <c r="A2609" t="s">
        <v>3855</v>
      </c>
      <c r="B2609">
        <v>17.886398799999998</v>
      </c>
      <c r="C2609">
        <v>101.6544114</v>
      </c>
      <c r="D2609" t="b">
        <f>ISNUMBER(SEARCH("PT",A2609))</f>
        <v>0</v>
      </c>
      <c r="E2609" t="b">
        <f>ISNUMBER(SEARCH("PTT", A2609))</f>
        <v>0</v>
      </c>
      <c r="F2609" t="b">
        <f>ISNUMBER(SEARCH("Shell", A2609))</f>
        <v>0</v>
      </c>
      <c r="G2609" t="b">
        <f>ISNUMBER(SEARCH("Esso", A2609))</f>
        <v>0</v>
      </c>
      <c r="H2609" t="b">
        <f>ISNUMBER(SEARCH("Caltex", A2609))</f>
        <v>0</v>
      </c>
    </row>
    <row r="2610" spans="1:8" x14ac:dyDescent="0.25">
      <c r="A2610" t="s">
        <v>3555</v>
      </c>
      <c r="B2610">
        <v>13.091943799999999</v>
      </c>
      <c r="C2610">
        <v>100.88668439999999</v>
      </c>
      <c r="D2610" t="b">
        <f>ISNUMBER(SEARCH("PT",A2610))</f>
        <v>0</v>
      </c>
      <c r="E2610" t="b">
        <f>ISNUMBER(SEARCH("PTT", A2610))</f>
        <v>0</v>
      </c>
      <c r="F2610" t="b">
        <f>ISNUMBER(SEARCH("Shell", A2610))</f>
        <v>0</v>
      </c>
      <c r="G2610" t="b">
        <f>ISNUMBER(SEARCH("Esso", A2610))</f>
        <v>0</v>
      </c>
      <c r="H2610" t="b">
        <f>ISNUMBER(SEARCH("Caltex", A2610))</f>
        <v>0</v>
      </c>
    </row>
    <row r="2611" spans="1:8" x14ac:dyDescent="0.25">
      <c r="A2611" t="s">
        <v>3607</v>
      </c>
      <c r="B2611">
        <v>12.678641000000001</v>
      </c>
      <c r="C2611">
        <v>101.20682720000001</v>
      </c>
      <c r="D2611" t="b">
        <f>ISNUMBER(SEARCH("PT",A2611))</f>
        <v>0</v>
      </c>
      <c r="E2611" t="b">
        <f>ISNUMBER(SEARCH("PTT", A2611))</f>
        <v>0</v>
      </c>
      <c r="F2611" t="b">
        <f>ISNUMBER(SEARCH("Shell", A2611))</f>
        <v>0</v>
      </c>
      <c r="G2611" t="b">
        <f>ISNUMBER(SEARCH("Esso", A2611))</f>
        <v>0</v>
      </c>
      <c r="H2611" t="b">
        <f>ISNUMBER(SEARCH("Caltex", A2611))</f>
        <v>0</v>
      </c>
    </row>
    <row r="2612" spans="1:8" x14ac:dyDescent="0.25">
      <c r="A2612" t="s">
        <v>3654</v>
      </c>
      <c r="B2612">
        <v>12.445764799999999</v>
      </c>
      <c r="C2612">
        <v>102.2197688</v>
      </c>
      <c r="D2612" t="b">
        <f>ISNUMBER(SEARCH("PT",A2612))</f>
        <v>0</v>
      </c>
      <c r="E2612" t="b">
        <f>ISNUMBER(SEARCH("PTT", A2612))</f>
        <v>0</v>
      </c>
      <c r="F2612" t="b">
        <f>ISNUMBER(SEARCH("Shell", A2612))</f>
        <v>0</v>
      </c>
      <c r="G2612" t="b">
        <f>ISNUMBER(SEARCH("Esso", A2612))</f>
        <v>0</v>
      </c>
      <c r="H2612" t="b">
        <f>ISNUMBER(SEARCH("Caltex", A2612))</f>
        <v>0</v>
      </c>
    </row>
    <row r="2613" spans="1:8" x14ac:dyDescent="0.25">
      <c r="A2613" t="s">
        <v>3688</v>
      </c>
      <c r="B2613">
        <v>13.5415337</v>
      </c>
      <c r="C2613">
        <v>102.3260015</v>
      </c>
      <c r="D2613" t="b">
        <f>ISNUMBER(SEARCH("PT",A2613))</f>
        <v>0</v>
      </c>
      <c r="E2613" t="b">
        <f>ISNUMBER(SEARCH("PTT", A2613))</f>
        <v>0</v>
      </c>
      <c r="F2613" t="b">
        <f>ISNUMBER(SEARCH("Shell", A2613))</f>
        <v>0</v>
      </c>
      <c r="G2613" t="b">
        <f>ISNUMBER(SEARCH("Esso", A2613))</f>
        <v>0</v>
      </c>
      <c r="H2613" t="b">
        <f>ISNUMBER(SEARCH("Caltex", A2613))</f>
        <v>0</v>
      </c>
    </row>
    <row r="2614" spans="1:8" x14ac:dyDescent="0.25">
      <c r="A2614" t="s">
        <v>4368</v>
      </c>
      <c r="B2614">
        <v>13.0955759</v>
      </c>
      <c r="C2614">
        <v>100.9704787</v>
      </c>
      <c r="D2614" t="b">
        <f>ISNUMBER(SEARCH("PT",A2614))</f>
        <v>0</v>
      </c>
      <c r="E2614" t="b">
        <f>ISNUMBER(SEARCH("PTT", A2614))</f>
        <v>0</v>
      </c>
      <c r="F2614" t="b">
        <f>ISNUMBER(SEARCH("Shell", A2614))</f>
        <v>0</v>
      </c>
      <c r="G2614" t="b">
        <f>ISNUMBER(SEARCH("Esso", A2614))</f>
        <v>0</v>
      </c>
      <c r="H2614" t="b">
        <f>ISNUMBER(SEARCH("Caltex", A2614))</f>
        <v>0</v>
      </c>
    </row>
    <row r="2615" spans="1:8" x14ac:dyDescent="0.25">
      <c r="A2615" t="s">
        <v>3660</v>
      </c>
      <c r="B2615">
        <v>12.419119</v>
      </c>
      <c r="C2615">
        <v>102.31201799999999</v>
      </c>
      <c r="D2615" t="b">
        <f>ISNUMBER(SEARCH("PT",A2615))</f>
        <v>0</v>
      </c>
      <c r="E2615" t="b">
        <f>ISNUMBER(SEARCH("PTT", A2615))</f>
        <v>0</v>
      </c>
      <c r="F2615" t="b">
        <f>ISNUMBER(SEARCH("Shell", A2615))</f>
        <v>0</v>
      </c>
      <c r="G2615" t="b">
        <f>ISNUMBER(SEARCH("Esso", A2615))</f>
        <v>0</v>
      </c>
      <c r="H2615" t="b">
        <f>ISNUMBER(SEARCH("Caltex", A2615))</f>
        <v>0</v>
      </c>
    </row>
    <row r="2616" spans="1:8" x14ac:dyDescent="0.25">
      <c r="A2616" t="s">
        <v>3678</v>
      </c>
      <c r="B2616">
        <v>13.0411117</v>
      </c>
      <c r="C2616">
        <v>102.3860432</v>
      </c>
      <c r="D2616" t="b">
        <f>ISNUMBER(SEARCH("PT",A2616))</f>
        <v>0</v>
      </c>
      <c r="E2616" t="b">
        <f>ISNUMBER(SEARCH("PTT", A2616))</f>
        <v>0</v>
      </c>
      <c r="F2616" t="b">
        <f>ISNUMBER(SEARCH("Shell", A2616))</f>
        <v>0</v>
      </c>
      <c r="G2616" t="b">
        <f>ISNUMBER(SEARCH("Esso", A2616))</f>
        <v>0</v>
      </c>
      <c r="H2616" t="b">
        <f>ISNUMBER(SEARCH("Caltex", A2616))</f>
        <v>0</v>
      </c>
    </row>
    <row r="2617" spans="1:8" x14ac:dyDescent="0.25">
      <c r="A2617" t="s">
        <v>3327</v>
      </c>
      <c r="B2617">
        <v>7.4678779000000004</v>
      </c>
      <c r="C2617">
        <v>100.44075460000001</v>
      </c>
      <c r="D2617" t="b">
        <f>ISNUMBER(SEARCH("PT",A2617))</f>
        <v>0</v>
      </c>
      <c r="E2617" t="b">
        <f>ISNUMBER(SEARCH("PTT", A2617))</f>
        <v>0</v>
      </c>
      <c r="F2617" t="b">
        <f>ISNUMBER(SEARCH("Shell", A2617))</f>
        <v>0</v>
      </c>
      <c r="G2617" t="b">
        <f>ISNUMBER(SEARCH("Esso", A2617))</f>
        <v>0</v>
      </c>
      <c r="H2617" t="b">
        <f>ISNUMBER(SEARCH("Caltex", A2617))</f>
        <v>0</v>
      </c>
    </row>
    <row r="2618" spans="1:8" x14ac:dyDescent="0.25">
      <c r="A2618" t="s">
        <v>3155</v>
      </c>
      <c r="B2618">
        <v>9.9662672000000008</v>
      </c>
      <c r="C2618">
        <v>98.640606899999995</v>
      </c>
      <c r="D2618" t="b">
        <f>ISNUMBER(SEARCH("PT",A2618))</f>
        <v>0</v>
      </c>
      <c r="E2618" t="b">
        <f>ISNUMBER(SEARCH("PTT", A2618))</f>
        <v>0</v>
      </c>
      <c r="F2618" t="b">
        <f>ISNUMBER(SEARCH("Shell", A2618))</f>
        <v>0</v>
      </c>
      <c r="G2618" t="b">
        <f>ISNUMBER(SEARCH("Esso", A2618))</f>
        <v>0</v>
      </c>
      <c r="H2618" t="b">
        <f>ISNUMBER(SEARCH("Caltex", A2618))</f>
        <v>0</v>
      </c>
    </row>
    <row r="2619" spans="1:8" x14ac:dyDescent="0.25">
      <c r="A2619" t="s">
        <v>3633</v>
      </c>
      <c r="B2619">
        <v>12.649048199999999</v>
      </c>
      <c r="C2619">
        <v>101.562252</v>
      </c>
      <c r="D2619" t="b">
        <f>ISNUMBER(SEARCH("PT",A2619))</f>
        <v>0</v>
      </c>
      <c r="E2619" t="b">
        <f>ISNUMBER(SEARCH("PTT", A2619))</f>
        <v>0</v>
      </c>
      <c r="F2619" t="b">
        <f>ISNUMBER(SEARCH("Shell", A2619))</f>
        <v>0</v>
      </c>
      <c r="G2619" t="b">
        <f>ISNUMBER(SEARCH("Esso", A2619))</f>
        <v>0</v>
      </c>
      <c r="H2619" t="b">
        <f>ISNUMBER(SEARCH("Caltex", A2619))</f>
        <v>0</v>
      </c>
    </row>
    <row r="2620" spans="1:8" x14ac:dyDescent="0.25">
      <c r="A2620" t="s">
        <v>3628</v>
      </c>
      <c r="B2620">
        <v>12.681476</v>
      </c>
      <c r="C2620">
        <v>101.4997845</v>
      </c>
      <c r="D2620" t="b">
        <f>ISNUMBER(SEARCH("PT",A2620))</f>
        <v>0</v>
      </c>
      <c r="E2620" t="b">
        <f>ISNUMBER(SEARCH("PTT", A2620))</f>
        <v>0</v>
      </c>
      <c r="F2620" t="b">
        <f>ISNUMBER(SEARCH("Shell", A2620))</f>
        <v>0</v>
      </c>
      <c r="G2620" t="b">
        <f>ISNUMBER(SEARCH("Esso", A2620))</f>
        <v>0</v>
      </c>
      <c r="H2620" t="b">
        <f>ISNUMBER(SEARCH("Caltex", A2620))</f>
        <v>0</v>
      </c>
    </row>
    <row r="2621" spans="1:8" x14ac:dyDescent="0.25">
      <c r="A2621" t="s">
        <v>3425</v>
      </c>
      <c r="B2621">
        <v>11.0848671</v>
      </c>
      <c r="C2621">
        <v>99.456393700000007</v>
      </c>
      <c r="D2621" t="b">
        <f>ISNUMBER(SEARCH("PT",A2621))</f>
        <v>0</v>
      </c>
      <c r="E2621" t="b">
        <f>ISNUMBER(SEARCH("PTT", A2621))</f>
        <v>0</v>
      </c>
      <c r="F2621" t="b">
        <f>ISNUMBER(SEARCH("Shell", A2621))</f>
        <v>0</v>
      </c>
      <c r="G2621" t="b">
        <f>ISNUMBER(SEARCH("Esso", A2621))</f>
        <v>0</v>
      </c>
      <c r="H2621" t="b">
        <f>ISNUMBER(SEARCH("Caltex", A2621))</f>
        <v>0</v>
      </c>
    </row>
    <row r="2622" spans="1:8" x14ac:dyDescent="0.25">
      <c r="A2622" t="s">
        <v>3758</v>
      </c>
      <c r="B2622">
        <v>16.573612399999998</v>
      </c>
      <c r="C2622">
        <v>104.7197539</v>
      </c>
      <c r="D2622" t="b">
        <f>ISNUMBER(SEARCH("PT",A2622))</f>
        <v>0</v>
      </c>
      <c r="E2622" t="b">
        <f>ISNUMBER(SEARCH("PTT", A2622))</f>
        <v>0</v>
      </c>
      <c r="F2622" t="b">
        <f>ISNUMBER(SEARCH("Shell", A2622))</f>
        <v>0</v>
      </c>
      <c r="G2622" t="b">
        <f>ISNUMBER(SEARCH("Esso", A2622))</f>
        <v>0</v>
      </c>
      <c r="H2622" t="b">
        <f>ISNUMBER(SEARCH("Caltex", A2622))</f>
        <v>0</v>
      </c>
    </row>
    <row r="2623" spans="1:8" x14ac:dyDescent="0.25">
      <c r="A2623" t="s">
        <v>3394</v>
      </c>
      <c r="B2623">
        <v>9.3145954999999994</v>
      </c>
      <c r="C2623">
        <v>99.690641900000003</v>
      </c>
      <c r="D2623" t="b">
        <f>ISNUMBER(SEARCH("PT",A2623))</f>
        <v>0</v>
      </c>
      <c r="E2623" t="b">
        <f>ISNUMBER(SEARCH("PTT", A2623))</f>
        <v>0</v>
      </c>
      <c r="F2623" t="b">
        <f>ISNUMBER(SEARCH("Shell", A2623))</f>
        <v>0</v>
      </c>
      <c r="G2623" t="b">
        <f>ISNUMBER(SEARCH("Esso", A2623))</f>
        <v>0</v>
      </c>
      <c r="H2623" t="b">
        <f>ISNUMBER(SEARCH("Caltex", A2623))</f>
        <v>0</v>
      </c>
    </row>
    <row r="2624" spans="1:8" x14ac:dyDescent="0.25">
      <c r="A2624" t="s">
        <v>4285</v>
      </c>
      <c r="B2624">
        <v>7.9893160999999999</v>
      </c>
      <c r="C2624">
        <v>98.303877200000002</v>
      </c>
      <c r="D2624" t="b">
        <f>ISNUMBER(SEARCH("PT",A2624))</f>
        <v>0</v>
      </c>
      <c r="E2624" t="b">
        <f>ISNUMBER(SEARCH("PTT", A2624))</f>
        <v>0</v>
      </c>
      <c r="F2624" t="b">
        <f>ISNUMBER(SEARCH("Shell", A2624))</f>
        <v>0</v>
      </c>
      <c r="G2624" t="b">
        <f>ISNUMBER(SEARCH("Esso", A2624))</f>
        <v>0</v>
      </c>
      <c r="H2624" t="b">
        <f>ISNUMBER(SEARCH("Caltex", A2624))</f>
        <v>0</v>
      </c>
    </row>
    <row r="2625" spans="1:8" x14ac:dyDescent="0.25">
      <c r="A2625" t="s">
        <v>3741</v>
      </c>
      <c r="B2625">
        <v>15.8808167</v>
      </c>
      <c r="C2625">
        <v>104.9147656</v>
      </c>
      <c r="D2625" t="b">
        <f>ISNUMBER(SEARCH("PT",A2625))</f>
        <v>0</v>
      </c>
      <c r="E2625" t="b">
        <f>ISNUMBER(SEARCH("PTT", A2625))</f>
        <v>0</v>
      </c>
      <c r="F2625" t="b">
        <f>ISNUMBER(SEARCH("Shell", A2625))</f>
        <v>0</v>
      </c>
      <c r="G2625" t="b">
        <f>ISNUMBER(SEARCH("Esso", A2625))</f>
        <v>0</v>
      </c>
      <c r="H2625" t="b">
        <f>ISNUMBER(SEARCH("Caltex", A2625))</f>
        <v>0</v>
      </c>
    </row>
    <row r="2626" spans="1:8" x14ac:dyDescent="0.25">
      <c r="A2626" t="s">
        <v>3364</v>
      </c>
      <c r="B2626">
        <v>8.3364188000000006</v>
      </c>
      <c r="C2626">
        <v>100.2014506</v>
      </c>
      <c r="D2626" t="b">
        <f>ISNUMBER(SEARCH("PT",A2626))</f>
        <v>0</v>
      </c>
      <c r="E2626" t="b">
        <f>ISNUMBER(SEARCH("PTT", A2626))</f>
        <v>0</v>
      </c>
      <c r="F2626" t="b">
        <f>ISNUMBER(SEARCH("Shell", A2626))</f>
        <v>0</v>
      </c>
      <c r="G2626" t="b">
        <f>ISNUMBER(SEARCH("Esso", A2626))</f>
        <v>0</v>
      </c>
      <c r="H2626" t="b">
        <f>ISNUMBER(SEARCH("Caltex", A2626))</f>
        <v>0</v>
      </c>
    </row>
    <row r="2627" spans="1:8" x14ac:dyDescent="0.25">
      <c r="A2627" t="s">
        <v>4157</v>
      </c>
      <c r="B2627">
        <v>12.226241</v>
      </c>
      <c r="C2627">
        <v>102.504845</v>
      </c>
      <c r="D2627" t="b">
        <f>ISNUMBER(SEARCH("PT",A2627))</f>
        <v>0</v>
      </c>
      <c r="E2627" t="b">
        <f>ISNUMBER(SEARCH("PTT", A2627))</f>
        <v>0</v>
      </c>
      <c r="F2627" t="b">
        <f>ISNUMBER(SEARCH("Shell", A2627))</f>
        <v>0</v>
      </c>
      <c r="G2627" t="b">
        <f>ISNUMBER(SEARCH("Esso", A2627))</f>
        <v>0</v>
      </c>
      <c r="H2627" t="b">
        <f>ISNUMBER(SEARCH("Caltex", A2627))</f>
        <v>0</v>
      </c>
    </row>
    <row r="2628" spans="1:8" x14ac:dyDescent="0.25">
      <c r="A2628" t="s">
        <v>3665</v>
      </c>
      <c r="B2628">
        <v>12.226241</v>
      </c>
      <c r="C2628">
        <v>102.504845</v>
      </c>
      <c r="D2628" t="b">
        <f>ISNUMBER(SEARCH("PT",A2628))</f>
        <v>0</v>
      </c>
      <c r="E2628" t="b">
        <f>ISNUMBER(SEARCH("PTT", A2628))</f>
        <v>0</v>
      </c>
      <c r="F2628" t="b">
        <f>ISNUMBER(SEARCH("Shell", A2628))</f>
        <v>0</v>
      </c>
      <c r="G2628" t="b">
        <f>ISNUMBER(SEARCH("Esso", A2628))</f>
        <v>0</v>
      </c>
      <c r="H2628" t="b">
        <f>ISNUMBER(SEARCH("Caltex", A2628))</f>
        <v>0</v>
      </c>
    </row>
    <row r="2629" spans="1:8" x14ac:dyDescent="0.25">
      <c r="A2629" t="s">
        <v>3140</v>
      </c>
      <c r="B2629">
        <v>10.2976501</v>
      </c>
      <c r="C2629">
        <v>98.858196300000003</v>
      </c>
      <c r="D2629" t="b">
        <f>ISNUMBER(SEARCH("PT",A2629))</f>
        <v>0</v>
      </c>
      <c r="E2629" t="b">
        <f>ISNUMBER(SEARCH("PTT", A2629))</f>
        <v>0</v>
      </c>
      <c r="F2629" t="b">
        <f>ISNUMBER(SEARCH("Shell", A2629))</f>
        <v>0</v>
      </c>
      <c r="G2629" t="b">
        <f>ISNUMBER(SEARCH("Esso", A2629))</f>
        <v>0</v>
      </c>
      <c r="H2629" t="b">
        <f>ISNUMBER(SEARCH("Caltex", A2629))</f>
        <v>0</v>
      </c>
    </row>
    <row r="2630" spans="1:8" x14ac:dyDescent="0.25">
      <c r="A2630" t="s">
        <v>3565</v>
      </c>
      <c r="B2630">
        <v>12.9694989</v>
      </c>
      <c r="C2630">
        <v>100.9109788</v>
      </c>
      <c r="D2630" t="b">
        <f>ISNUMBER(SEARCH("PT",A2630))</f>
        <v>0</v>
      </c>
      <c r="E2630" t="b">
        <f>ISNUMBER(SEARCH("PTT", A2630))</f>
        <v>0</v>
      </c>
      <c r="F2630" t="b">
        <f>ISNUMBER(SEARCH("Shell", A2630))</f>
        <v>0</v>
      </c>
      <c r="G2630" t="b">
        <f>ISNUMBER(SEARCH("Esso", A2630))</f>
        <v>0</v>
      </c>
      <c r="H2630" t="b">
        <f>ISNUMBER(SEARCH("Caltex", A2630))</f>
        <v>0</v>
      </c>
    </row>
    <row r="2631" spans="1:8" x14ac:dyDescent="0.25">
      <c r="A2631" t="s">
        <v>4231</v>
      </c>
      <c r="B2631">
        <v>7.9019064999999999</v>
      </c>
      <c r="C2631">
        <v>98.401975399999998</v>
      </c>
      <c r="D2631" t="b">
        <f>ISNUMBER(SEARCH("PT",A2631))</f>
        <v>0</v>
      </c>
      <c r="E2631" t="b">
        <f>ISNUMBER(SEARCH("PTT", A2631))</f>
        <v>0</v>
      </c>
      <c r="F2631" t="b">
        <f>ISNUMBER(SEARCH("Shell", A2631))</f>
        <v>0</v>
      </c>
      <c r="G2631" t="b">
        <f>ISNUMBER(SEARCH("Esso", A2631))</f>
        <v>0</v>
      </c>
      <c r="H2631" t="b">
        <f>ISNUMBER(SEARCH("Caltex", A2631))</f>
        <v>0</v>
      </c>
    </row>
    <row r="2632" spans="1:8" x14ac:dyDescent="0.25">
      <c r="A2632" t="s">
        <v>4231</v>
      </c>
      <c r="B2632">
        <v>7.9019064999999999</v>
      </c>
      <c r="C2632">
        <v>98.401975399999998</v>
      </c>
      <c r="D2632" t="b">
        <f>ISNUMBER(SEARCH("PT",A2632))</f>
        <v>0</v>
      </c>
      <c r="E2632" t="b">
        <f>ISNUMBER(SEARCH("PTT", A2632))</f>
        <v>0</v>
      </c>
      <c r="F2632" t="b">
        <f>ISNUMBER(SEARCH("Shell", A2632))</f>
        <v>0</v>
      </c>
      <c r="G2632" t="b">
        <f>ISNUMBER(SEARCH("Esso", A2632))</f>
        <v>0</v>
      </c>
      <c r="H2632" t="b">
        <f>ISNUMBER(SEARCH("Caltex", A2632))</f>
        <v>0</v>
      </c>
    </row>
    <row r="2633" spans="1:8" x14ac:dyDescent="0.25">
      <c r="A2633" t="s">
        <v>3547</v>
      </c>
      <c r="B2633">
        <v>13.1596666</v>
      </c>
      <c r="C2633">
        <v>100.9237959</v>
      </c>
      <c r="D2633" t="b">
        <f>ISNUMBER(SEARCH("PT",A2633))</f>
        <v>0</v>
      </c>
      <c r="E2633" t="b">
        <f>ISNUMBER(SEARCH("PTT", A2633))</f>
        <v>0</v>
      </c>
      <c r="F2633" t="b">
        <f>ISNUMBER(SEARCH("Shell", A2633))</f>
        <v>0</v>
      </c>
      <c r="G2633" t="b">
        <f>ISNUMBER(SEARCH("Esso", A2633))</f>
        <v>0</v>
      </c>
      <c r="H2633" t="b">
        <f>ISNUMBER(SEARCH("Caltex", A2633))</f>
        <v>0</v>
      </c>
    </row>
    <row r="2634" spans="1:8" x14ac:dyDescent="0.25">
      <c r="A2634" t="s">
        <v>3547</v>
      </c>
      <c r="B2634">
        <v>13.1596666</v>
      </c>
      <c r="C2634">
        <v>100.9237959</v>
      </c>
      <c r="D2634" t="b">
        <f>ISNUMBER(SEARCH("PT",A2634))</f>
        <v>0</v>
      </c>
      <c r="E2634" t="b">
        <f>ISNUMBER(SEARCH("PTT", A2634))</f>
        <v>0</v>
      </c>
      <c r="F2634" t="b">
        <f>ISNUMBER(SEARCH("Shell", A2634))</f>
        <v>0</v>
      </c>
      <c r="G2634" t="b">
        <f>ISNUMBER(SEARCH("Esso", A2634))</f>
        <v>0</v>
      </c>
      <c r="H2634" t="b">
        <f>ISNUMBER(SEARCH("Caltex", A2634))</f>
        <v>0</v>
      </c>
    </row>
    <row r="2635" spans="1:8" x14ac:dyDescent="0.25">
      <c r="A2635" t="s">
        <v>3139</v>
      </c>
      <c r="B2635">
        <v>10.472830999999999</v>
      </c>
      <c r="C2635">
        <v>98.810411000000002</v>
      </c>
      <c r="D2635" t="b">
        <f>ISNUMBER(SEARCH("PT",A2635))</f>
        <v>0</v>
      </c>
      <c r="E2635" t="b">
        <f>ISNUMBER(SEARCH("PTT", A2635))</f>
        <v>0</v>
      </c>
      <c r="F2635" t="b">
        <f>ISNUMBER(SEARCH("Shell", A2635))</f>
        <v>0</v>
      </c>
      <c r="G2635" t="b">
        <f>ISNUMBER(SEARCH("Esso", A2635))</f>
        <v>0</v>
      </c>
      <c r="H2635" t="b">
        <f>ISNUMBER(SEARCH("Caltex", A2635))</f>
        <v>0</v>
      </c>
    </row>
    <row r="2636" spans="1:8" x14ac:dyDescent="0.25">
      <c r="A2636" t="s">
        <v>3728</v>
      </c>
      <c r="B2636">
        <v>15.235974199999999</v>
      </c>
      <c r="C2636">
        <v>105.2379755</v>
      </c>
      <c r="D2636" t="b">
        <f>ISNUMBER(SEARCH("PT",A2636))</f>
        <v>0</v>
      </c>
      <c r="E2636" t="b">
        <f>ISNUMBER(SEARCH("PTT", A2636))</f>
        <v>0</v>
      </c>
      <c r="F2636" t="b">
        <f>ISNUMBER(SEARCH("Shell", A2636))</f>
        <v>0</v>
      </c>
      <c r="G2636" t="b">
        <f>ISNUMBER(SEARCH("Esso", A2636))</f>
        <v>0</v>
      </c>
      <c r="H2636" t="b">
        <f>ISNUMBER(SEARCH("Caltex", A2636))</f>
        <v>0</v>
      </c>
    </row>
    <row r="2637" spans="1:8" x14ac:dyDescent="0.25">
      <c r="A2637" t="s">
        <v>3388</v>
      </c>
      <c r="B2637">
        <v>9.3107006000000005</v>
      </c>
      <c r="C2637">
        <v>99.719172099999994</v>
      </c>
      <c r="D2637" t="b">
        <f>ISNUMBER(SEARCH("PT",A2637))</f>
        <v>0</v>
      </c>
      <c r="E2637" t="b">
        <f>ISNUMBER(SEARCH("PTT", A2637))</f>
        <v>0</v>
      </c>
      <c r="F2637" t="b">
        <f>ISNUMBER(SEARCH("Shell", A2637))</f>
        <v>0</v>
      </c>
      <c r="G2637" t="b">
        <f>ISNUMBER(SEARCH("Esso", A2637))</f>
        <v>0</v>
      </c>
      <c r="H2637" t="b">
        <f>ISNUMBER(SEARCH("Caltex", A2637))</f>
        <v>0</v>
      </c>
    </row>
    <row r="2638" spans="1:8" x14ac:dyDescent="0.25">
      <c r="A2638" t="s">
        <v>3388</v>
      </c>
      <c r="B2638">
        <v>9.3107006000000005</v>
      </c>
      <c r="C2638">
        <v>99.719172099999994</v>
      </c>
      <c r="D2638" t="b">
        <f>ISNUMBER(SEARCH("PT",A2638))</f>
        <v>0</v>
      </c>
      <c r="E2638" t="b">
        <f>ISNUMBER(SEARCH("PTT", A2638))</f>
        <v>0</v>
      </c>
      <c r="F2638" t="b">
        <f>ISNUMBER(SEARCH("Shell", A2638))</f>
        <v>0</v>
      </c>
      <c r="G2638" t="b">
        <f>ISNUMBER(SEARCH("Esso", A2638))</f>
        <v>0</v>
      </c>
      <c r="H2638" t="b">
        <f>ISNUMBER(SEARCH("Caltex", A2638))</f>
        <v>0</v>
      </c>
    </row>
    <row r="2639" spans="1:8" x14ac:dyDescent="0.25">
      <c r="A2639" t="s">
        <v>3787</v>
      </c>
      <c r="B2639">
        <v>18.356432699999999</v>
      </c>
      <c r="C2639">
        <v>103.6506251</v>
      </c>
      <c r="D2639" t="b">
        <f>ISNUMBER(SEARCH("PT",A2639))</f>
        <v>0</v>
      </c>
      <c r="E2639" t="b">
        <f>ISNUMBER(SEARCH("PTT", A2639))</f>
        <v>0</v>
      </c>
      <c r="F2639" t="b">
        <f>ISNUMBER(SEARCH("Shell", A2639))</f>
        <v>0</v>
      </c>
      <c r="G2639" t="b">
        <f>ISNUMBER(SEARCH("Esso", A2639))</f>
        <v>0</v>
      </c>
      <c r="H2639" t="b">
        <f>ISNUMBER(SEARCH("Caltex", A2639))</f>
        <v>0</v>
      </c>
    </row>
    <row r="2640" spans="1:8" x14ac:dyDescent="0.25">
      <c r="A2640" t="s">
        <v>3751</v>
      </c>
      <c r="B2640">
        <v>16.584047200000001</v>
      </c>
      <c r="C2640">
        <v>104.7203476</v>
      </c>
      <c r="D2640" t="b">
        <f>ISNUMBER(SEARCH("PT",A2640))</f>
        <v>0</v>
      </c>
      <c r="E2640" t="b">
        <f>ISNUMBER(SEARCH("PTT", A2640))</f>
        <v>0</v>
      </c>
      <c r="F2640" t="b">
        <f>ISNUMBER(SEARCH("Shell", A2640))</f>
        <v>0</v>
      </c>
      <c r="G2640" t="b">
        <f>ISNUMBER(SEARCH("Esso", A2640))</f>
        <v>0</v>
      </c>
      <c r="H2640" t="b">
        <f>ISNUMBER(SEARCH("Caltex", A2640))</f>
        <v>0</v>
      </c>
    </row>
    <row r="2641" spans="1:8" x14ac:dyDescent="0.25">
      <c r="A2641" t="s">
        <v>3496</v>
      </c>
      <c r="B2641">
        <v>13.544602100000001</v>
      </c>
      <c r="C2641">
        <v>100.6177467</v>
      </c>
      <c r="D2641" t="b">
        <f>ISNUMBER(SEARCH("PT",A2641))</f>
        <v>0</v>
      </c>
      <c r="E2641" t="b">
        <f>ISNUMBER(SEARCH("PTT", A2641))</f>
        <v>0</v>
      </c>
      <c r="F2641" t="b">
        <f>ISNUMBER(SEARCH("Shell", A2641))</f>
        <v>0</v>
      </c>
      <c r="G2641" t="b">
        <f>ISNUMBER(SEARCH("Esso", A2641))</f>
        <v>0</v>
      </c>
      <c r="H2641" t="b">
        <f>ISNUMBER(SEARCH("Caltex", A2641))</f>
        <v>0</v>
      </c>
    </row>
    <row r="2642" spans="1:8" x14ac:dyDescent="0.25">
      <c r="A2642" t="s">
        <v>3186</v>
      </c>
      <c r="B2642">
        <v>8.5833759999999995</v>
      </c>
      <c r="C2642">
        <v>98.254209000000003</v>
      </c>
      <c r="D2642" t="b">
        <f>ISNUMBER(SEARCH("PT",A2642))</f>
        <v>0</v>
      </c>
      <c r="E2642" t="b">
        <f>ISNUMBER(SEARCH("PTT", A2642))</f>
        <v>0</v>
      </c>
      <c r="F2642" t="b">
        <f>ISNUMBER(SEARCH("Shell", A2642))</f>
        <v>0</v>
      </c>
      <c r="G2642" t="b">
        <f>ISNUMBER(SEARCH("Esso", A2642))</f>
        <v>0</v>
      </c>
      <c r="H2642" t="b">
        <f>ISNUMBER(SEARCH("Caltex", A2642))</f>
        <v>0</v>
      </c>
    </row>
    <row r="2643" spans="1:8" x14ac:dyDescent="0.25">
      <c r="A2643" t="s">
        <v>3260</v>
      </c>
      <c r="B2643">
        <v>7.2078417000000004</v>
      </c>
      <c r="C2643">
        <v>99.716768500000001</v>
      </c>
      <c r="D2643" t="b">
        <f>ISNUMBER(SEARCH("PT",A2643))</f>
        <v>0</v>
      </c>
      <c r="E2643" t="b">
        <f>ISNUMBER(SEARCH("PTT", A2643))</f>
        <v>0</v>
      </c>
      <c r="F2643" t="b">
        <f>ISNUMBER(SEARCH("Shell", A2643))</f>
        <v>0</v>
      </c>
      <c r="G2643" t="b">
        <f>ISNUMBER(SEARCH("Esso", A2643))</f>
        <v>0</v>
      </c>
      <c r="H2643" t="b">
        <f>ISNUMBER(SEARCH("Caltex", A2643))</f>
        <v>0</v>
      </c>
    </row>
    <row r="2644" spans="1:8" x14ac:dyDescent="0.25">
      <c r="A2644" t="s">
        <v>4154</v>
      </c>
      <c r="B2644">
        <v>9.7481554999999993</v>
      </c>
      <c r="C2644">
        <v>99.975551699999997</v>
      </c>
      <c r="D2644" t="b">
        <f>ISNUMBER(SEARCH("PT",A2644))</f>
        <v>0</v>
      </c>
      <c r="E2644" t="b">
        <f>ISNUMBER(SEARCH("PTT", A2644))</f>
        <v>0</v>
      </c>
      <c r="F2644" t="b">
        <f>ISNUMBER(SEARCH("Shell", A2644))</f>
        <v>0</v>
      </c>
      <c r="G2644" t="b">
        <f>ISNUMBER(SEARCH("Esso", A2644))</f>
        <v>0</v>
      </c>
      <c r="H2644" t="b">
        <f>ISNUMBER(SEARCH("Caltex", A2644))</f>
        <v>0</v>
      </c>
    </row>
    <row r="2645" spans="1:8" x14ac:dyDescent="0.25">
      <c r="A2645" t="s">
        <v>3541</v>
      </c>
      <c r="B2645">
        <v>13.247079100000001</v>
      </c>
      <c r="C2645">
        <v>100.9336291</v>
      </c>
      <c r="D2645" t="b">
        <f>ISNUMBER(SEARCH("PT",A2645))</f>
        <v>0</v>
      </c>
      <c r="E2645" t="b">
        <f>ISNUMBER(SEARCH("PTT", A2645))</f>
        <v>0</v>
      </c>
      <c r="F2645" t="b">
        <f>ISNUMBER(SEARCH("Shell", A2645))</f>
        <v>0</v>
      </c>
      <c r="G2645" t="b">
        <f>ISNUMBER(SEARCH("Esso", A2645))</f>
        <v>0</v>
      </c>
      <c r="H2645" t="b">
        <f>ISNUMBER(SEARCH("Caltex", A2645))</f>
        <v>0</v>
      </c>
    </row>
    <row r="2646" spans="1:8" x14ac:dyDescent="0.25">
      <c r="A2646" t="s">
        <v>4356</v>
      </c>
      <c r="B2646">
        <v>11.6083996</v>
      </c>
      <c r="C2646">
        <v>102.5421394</v>
      </c>
      <c r="D2646" t="b">
        <f>ISNUMBER(SEARCH("PT",A2646))</f>
        <v>0</v>
      </c>
      <c r="E2646" t="b">
        <f>ISNUMBER(SEARCH("PTT", A2646))</f>
        <v>0</v>
      </c>
      <c r="F2646" t="b">
        <f>ISNUMBER(SEARCH("Shell", A2646))</f>
        <v>0</v>
      </c>
      <c r="G2646" t="b">
        <f>ISNUMBER(SEARCH("Esso", A2646))</f>
        <v>0</v>
      </c>
      <c r="H2646" t="b">
        <f>ISNUMBER(SEARCH("Caltex", A2646))</f>
        <v>0</v>
      </c>
    </row>
    <row r="2647" spans="1:8" x14ac:dyDescent="0.25">
      <c r="A2647" t="s">
        <v>3205</v>
      </c>
      <c r="B2647">
        <v>8.2332599999999996</v>
      </c>
      <c r="C2647">
        <v>98.454003299999997</v>
      </c>
      <c r="D2647" t="b">
        <f>ISNUMBER(SEARCH("PT",A2647))</f>
        <v>0</v>
      </c>
      <c r="E2647" t="b">
        <f>ISNUMBER(SEARCH("PTT", A2647))</f>
        <v>0</v>
      </c>
      <c r="F2647" t="b">
        <f>ISNUMBER(SEARCH("Shell", A2647))</f>
        <v>0</v>
      </c>
      <c r="G2647" t="b">
        <f>ISNUMBER(SEARCH("Esso", A2647))</f>
        <v>0</v>
      </c>
      <c r="H2647" t="b">
        <f>ISNUMBER(SEARCH("Caltex", A2647))</f>
        <v>0</v>
      </c>
    </row>
    <row r="2648" spans="1:8" x14ac:dyDescent="0.25">
      <c r="A2648" t="s">
        <v>3178</v>
      </c>
      <c r="B2648">
        <v>8.7811271000000009</v>
      </c>
      <c r="C2648">
        <v>98.264916900000003</v>
      </c>
      <c r="D2648" t="b">
        <f>ISNUMBER(SEARCH("PT",A2648))</f>
        <v>0</v>
      </c>
      <c r="E2648" t="b">
        <f>ISNUMBER(SEARCH("PTT", A2648))</f>
        <v>0</v>
      </c>
      <c r="F2648" t="b">
        <f>ISNUMBER(SEARCH("Shell", A2648))</f>
        <v>0</v>
      </c>
      <c r="G2648" t="b">
        <f>ISNUMBER(SEARCH("Esso", A2648))</f>
        <v>0</v>
      </c>
      <c r="H2648" t="b">
        <f>ISNUMBER(SEARCH("Caltex", A2648))</f>
        <v>0</v>
      </c>
    </row>
    <row r="2649" spans="1:8" x14ac:dyDescent="0.25">
      <c r="A2649" t="s">
        <v>3250</v>
      </c>
      <c r="B2649">
        <v>7.315652</v>
      </c>
      <c r="C2649">
        <v>99.673061000000004</v>
      </c>
      <c r="D2649" t="b">
        <f>ISNUMBER(SEARCH("PT",A2649))</f>
        <v>0</v>
      </c>
      <c r="E2649" t="b">
        <f>ISNUMBER(SEARCH("PTT", A2649))</f>
        <v>0</v>
      </c>
      <c r="F2649" t="b">
        <f>ISNUMBER(SEARCH("Shell", A2649))</f>
        <v>0</v>
      </c>
      <c r="G2649" t="b">
        <f>ISNUMBER(SEARCH("Esso", A2649))</f>
        <v>0</v>
      </c>
      <c r="H2649" t="b">
        <f>ISNUMBER(SEARCH("Caltex", A2649))</f>
        <v>0</v>
      </c>
    </row>
    <row r="2650" spans="1:8" x14ac:dyDescent="0.25">
      <c r="A2650" t="s">
        <v>3250</v>
      </c>
      <c r="B2650">
        <v>7.315652</v>
      </c>
      <c r="C2650">
        <v>99.673061000000004</v>
      </c>
      <c r="D2650" t="b">
        <f>ISNUMBER(SEARCH("PT",A2650))</f>
        <v>0</v>
      </c>
      <c r="E2650" t="b">
        <f>ISNUMBER(SEARCH("PTT", A2650))</f>
        <v>0</v>
      </c>
      <c r="F2650" t="b">
        <f>ISNUMBER(SEARCH("Shell", A2650))</f>
        <v>0</v>
      </c>
      <c r="G2650" t="b">
        <f>ISNUMBER(SEARCH("Esso", A2650))</f>
        <v>0</v>
      </c>
      <c r="H2650" t="b">
        <f>ISNUMBER(SEARCH("Caltex", A2650))</f>
        <v>0</v>
      </c>
    </row>
    <row r="2651" spans="1:8" x14ac:dyDescent="0.25">
      <c r="A2651" t="s">
        <v>3180</v>
      </c>
      <c r="B2651">
        <v>8.7236170000000008</v>
      </c>
      <c r="C2651">
        <v>98.286947799999993</v>
      </c>
      <c r="D2651" t="b">
        <f>ISNUMBER(SEARCH("PT",A2651))</f>
        <v>0</v>
      </c>
      <c r="E2651" t="b">
        <f>ISNUMBER(SEARCH("PTT", A2651))</f>
        <v>0</v>
      </c>
      <c r="F2651" t="b">
        <f>ISNUMBER(SEARCH("Shell", A2651))</f>
        <v>0</v>
      </c>
      <c r="G2651" t="b">
        <f>ISNUMBER(SEARCH("Esso", A2651))</f>
        <v>0</v>
      </c>
      <c r="H2651" t="b">
        <f>ISNUMBER(SEARCH("Caltex", A2651))</f>
        <v>0</v>
      </c>
    </row>
    <row r="2652" spans="1:8" x14ac:dyDescent="0.25">
      <c r="A2652" t="s">
        <v>4335</v>
      </c>
      <c r="B2652">
        <v>7.0906209999999996</v>
      </c>
      <c r="C2652">
        <v>100.5613482</v>
      </c>
      <c r="D2652" t="b">
        <f>ISNUMBER(SEARCH("PT",A2652))</f>
        <v>0</v>
      </c>
      <c r="E2652" t="b">
        <f>ISNUMBER(SEARCH("PTT", A2652))</f>
        <v>0</v>
      </c>
      <c r="F2652" t="b">
        <f>ISNUMBER(SEARCH("Shell", A2652))</f>
        <v>0</v>
      </c>
      <c r="G2652" t="b">
        <f>ISNUMBER(SEARCH("Esso", A2652))</f>
        <v>0</v>
      </c>
      <c r="H2652" t="b">
        <f>ISNUMBER(SEARCH("Caltex", A2652))</f>
        <v>0</v>
      </c>
    </row>
    <row r="2653" spans="1:8" x14ac:dyDescent="0.25">
      <c r="A2653" t="s">
        <v>3325</v>
      </c>
      <c r="B2653">
        <v>7.4573416000000003</v>
      </c>
      <c r="C2653">
        <v>100.4453477</v>
      </c>
      <c r="D2653" t="b">
        <f>ISNUMBER(SEARCH("PT",A2653))</f>
        <v>0</v>
      </c>
      <c r="E2653" t="b">
        <f>ISNUMBER(SEARCH("PTT", A2653))</f>
        <v>0</v>
      </c>
      <c r="F2653" t="b">
        <f>ISNUMBER(SEARCH("Shell", A2653))</f>
        <v>0</v>
      </c>
      <c r="G2653" t="b">
        <f>ISNUMBER(SEARCH("Esso", A2653))</f>
        <v>0</v>
      </c>
      <c r="H2653" t="b">
        <f>ISNUMBER(SEARCH("Caltex", A2653))</f>
        <v>0</v>
      </c>
    </row>
    <row r="2654" spans="1:8" x14ac:dyDescent="0.25">
      <c r="A2654" t="s">
        <v>3306</v>
      </c>
      <c r="B2654">
        <v>7.0906209999999996</v>
      </c>
      <c r="C2654">
        <v>100.5613482</v>
      </c>
      <c r="D2654" t="b">
        <f>ISNUMBER(SEARCH("PT",A2654))</f>
        <v>0</v>
      </c>
      <c r="E2654" t="b">
        <f>ISNUMBER(SEARCH("PTT", A2654))</f>
        <v>0</v>
      </c>
      <c r="F2654" t="b">
        <f>ISNUMBER(SEARCH("Shell", A2654))</f>
        <v>0</v>
      </c>
      <c r="G2654" t="b">
        <f>ISNUMBER(SEARCH("Esso", A2654))</f>
        <v>0</v>
      </c>
      <c r="H2654" t="b">
        <f>ISNUMBER(SEARCH("Caltex", A2654))</f>
        <v>0</v>
      </c>
    </row>
    <row r="2655" spans="1:8" x14ac:dyDescent="0.25">
      <c r="A2655" t="s">
        <v>3418</v>
      </c>
      <c r="B2655">
        <v>10.501791000000001</v>
      </c>
      <c r="C2655">
        <v>99.143124999999998</v>
      </c>
      <c r="D2655" t="b">
        <f>ISNUMBER(SEARCH("PT",A2655))</f>
        <v>0</v>
      </c>
      <c r="E2655" t="b">
        <f>ISNUMBER(SEARCH("PTT", A2655))</f>
        <v>0</v>
      </c>
      <c r="F2655" t="b">
        <f>ISNUMBER(SEARCH("Shell", A2655))</f>
        <v>0</v>
      </c>
      <c r="G2655" t="b">
        <f>ISNUMBER(SEARCH("Esso", A2655))</f>
        <v>0</v>
      </c>
      <c r="H2655" t="b">
        <f>ISNUMBER(SEARCH("Caltex", A2655))</f>
        <v>0</v>
      </c>
    </row>
    <row r="2656" spans="1:8" x14ac:dyDescent="0.25">
      <c r="A2656" t="s">
        <v>4136</v>
      </c>
      <c r="B2656">
        <v>9.7000562000000006</v>
      </c>
      <c r="C2656">
        <v>100.0287929</v>
      </c>
      <c r="D2656" t="b">
        <f>ISNUMBER(SEARCH("PT",A2656))</f>
        <v>0</v>
      </c>
      <c r="E2656" t="b">
        <f>ISNUMBER(SEARCH("PTT", A2656))</f>
        <v>0</v>
      </c>
      <c r="F2656" t="b">
        <f>ISNUMBER(SEARCH("Shell", A2656))</f>
        <v>0</v>
      </c>
      <c r="G2656" t="b">
        <f>ISNUMBER(SEARCH("Esso", A2656))</f>
        <v>0</v>
      </c>
      <c r="H2656" t="b">
        <f>ISNUMBER(SEARCH("Caltex", A2656))</f>
        <v>0</v>
      </c>
    </row>
    <row r="2657" spans="1:8" x14ac:dyDescent="0.25">
      <c r="A2657" t="s">
        <v>4137</v>
      </c>
      <c r="B2657">
        <v>9.7113040000000002</v>
      </c>
      <c r="C2657">
        <v>99.991625999999997</v>
      </c>
      <c r="D2657" t="b">
        <f>ISNUMBER(SEARCH("PT",A2657))</f>
        <v>0</v>
      </c>
      <c r="E2657" t="b">
        <f>ISNUMBER(SEARCH("PTT", A2657))</f>
        <v>0</v>
      </c>
      <c r="F2657" t="b">
        <f>ISNUMBER(SEARCH("Shell", A2657))</f>
        <v>0</v>
      </c>
      <c r="G2657" t="b">
        <f>ISNUMBER(SEARCH("Esso", A2657))</f>
        <v>0</v>
      </c>
      <c r="H2657" t="b">
        <f>ISNUMBER(SEARCH("Caltex", A2657))</f>
        <v>0</v>
      </c>
    </row>
    <row r="2658" spans="1:8" x14ac:dyDescent="0.25">
      <c r="A2658" t="s">
        <v>3413</v>
      </c>
      <c r="B2658">
        <v>9.7743696</v>
      </c>
      <c r="C2658">
        <v>99.0786674</v>
      </c>
      <c r="D2658" t="b">
        <f>ISNUMBER(SEARCH("PT",A2658))</f>
        <v>0</v>
      </c>
      <c r="E2658" t="b">
        <f>ISNUMBER(SEARCH("PTT", A2658))</f>
        <v>0</v>
      </c>
      <c r="F2658" t="b">
        <f>ISNUMBER(SEARCH("Shell", A2658))</f>
        <v>0</v>
      </c>
      <c r="G2658" t="b">
        <f>ISNUMBER(SEARCH("Esso", A2658))</f>
        <v>0</v>
      </c>
      <c r="H2658" t="b">
        <f>ISNUMBER(SEARCH("Caltex", A2658))</f>
        <v>0</v>
      </c>
    </row>
    <row r="2659" spans="1:8" x14ac:dyDescent="0.25">
      <c r="A2659" t="s">
        <v>3263</v>
      </c>
      <c r="B2659">
        <v>6.9964342999999998</v>
      </c>
      <c r="C2659">
        <v>99.847816600000002</v>
      </c>
      <c r="D2659" t="b">
        <f>ISNUMBER(SEARCH("PT",A2659))</f>
        <v>0</v>
      </c>
      <c r="E2659" t="b">
        <f>ISNUMBER(SEARCH("PTT", A2659))</f>
        <v>0</v>
      </c>
      <c r="F2659" t="b">
        <f>ISNUMBER(SEARCH("Shell", A2659))</f>
        <v>0</v>
      </c>
      <c r="G2659" t="b">
        <f>ISNUMBER(SEARCH("Esso", A2659))</f>
        <v>0</v>
      </c>
      <c r="H2659" t="b">
        <f>ISNUMBER(SEARCH("Caltex", A2659))</f>
        <v>0</v>
      </c>
    </row>
    <row r="2660" spans="1:8" x14ac:dyDescent="0.25">
      <c r="A2660" t="s">
        <v>3263</v>
      </c>
      <c r="B2660">
        <v>6.9964342999999998</v>
      </c>
      <c r="C2660">
        <v>99.847816600000002</v>
      </c>
      <c r="D2660" t="b">
        <f>ISNUMBER(SEARCH("PT",A2660))</f>
        <v>0</v>
      </c>
      <c r="E2660" t="b">
        <f>ISNUMBER(SEARCH("PTT", A2660))</f>
        <v>0</v>
      </c>
      <c r="F2660" t="b">
        <f>ISNUMBER(SEARCH("Shell", A2660))</f>
        <v>0</v>
      </c>
      <c r="G2660" t="b">
        <f>ISNUMBER(SEARCH("Esso", A2660))</f>
        <v>0</v>
      </c>
      <c r="H2660" t="b">
        <f>ISNUMBER(SEARCH("Caltex", A2660))</f>
        <v>0</v>
      </c>
    </row>
    <row r="2661" spans="1:8" x14ac:dyDescent="0.25">
      <c r="A2661" t="s">
        <v>3623</v>
      </c>
      <c r="B2661">
        <v>12.6416296</v>
      </c>
      <c r="C2661">
        <v>101.4147966</v>
      </c>
      <c r="D2661" t="b">
        <f>ISNUMBER(SEARCH("PT",A2661))</f>
        <v>0</v>
      </c>
      <c r="E2661" t="b">
        <f>ISNUMBER(SEARCH("PTT", A2661))</f>
        <v>0</v>
      </c>
      <c r="F2661" t="b">
        <f>ISNUMBER(SEARCH("Shell", A2661))</f>
        <v>0</v>
      </c>
      <c r="G2661" t="b">
        <f>ISNUMBER(SEARCH("Esso", A2661))</f>
        <v>0</v>
      </c>
      <c r="H2661" t="b">
        <f>ISNUMBER(SEARCH("Caltex", A2661))</f>
        <v>0</v>
      </c>
    </row>
    <row r="2662" spans="1:8" x14ac:dyDescent="0.25">
      <c r="A2662" t="s">
        <v>3377</v>
      </c>
      <c r="B2662">
        <v>8.8464849999999995</v>
      </c>
      <c r="C2662">
        <v>99.900616999999997</v>
      </c>
      <c r="D2662" t="b">
        <f>ISNUMBER(SEARCH("PT",A2662))</f>
        <v>0</v>
      </c>
      <c r="E2662" t="b">
        <f>ISNUMBER(SEARCH("PTT", A2662))</f>
        <v>0</v>
      </c>
      <c r="F2662" t="b">
        <f>ISNUMBER(SEARCH("Shell", A2662))</f>
        <v>0</v>
      </c>
      <c r="G2662" t="b">
        <f>ISNUMBER(SEARCH("Esso", A2662))</f>
        <v>0</v>
      </c>
      <c r="H2662" t="b">
        <f>ISNUMBER(SEARCH("Caltex", A2662))</f>
        <v>0</v>
      </c>
    </row>
    <row r="2663" spans="1:8" x14ac:dyDescent="0.25">
      <c r="A2663" t="s">
        <v>3490</v>
      </c>
      <c r="B2663">
        <v>13.68256</v>
      </c>
      <c r="C2663">
        <v>100.52455</v>
      </c>
      <c r="D2663" t="b">
        <f>ISNUMBER(SEARCH("PT",A2663))</f>
        <v>0</v>
      </c>
      <c r="E2663" t="b">
        <f>ISNUMBER(SEARCH("PTT", A2663))</f>
        <v>0</v>
      </c>
      <c r="F2663" t="b">
        <f>ISNUMBER(SEARCH("Shell", A2663))</f>
        <v>0</v>
      </c>
      <c r="G2663" t="b">
        <f>ISNUMBER(SEARCH("Esso", A2663))</f>
        <v>0</v>
      </c>
      <c r="H2663" t="b">
        <f>ISNUMBER(SEARCH("Caltex", A2663))</f>
        <v>0</v>
      </c>
    </row>
    <row r="2664" spans="1:8" x14ac:dyDescent="0.25">
      <c r="A2664" t="s">
        <v>3149</v>
      </c>
      <c r="B2664">
        <v>9.8850298999999993</v>
      </c>
      <c r="C2664">
        <v>98.627199700000006</v>
      </c>
      <c r="D2664" t="b">
        <f>ISNUMBER(SEARCH("PT",A2664))</f>
        <v>0</v>
      </c>
      <c r="E2664" t="b">
        <f>ISNUMBER(SEARCH("PTT", A2664))</f>
        <v>0</v>
      </c>
      <c r="F2664" t="b">
        <f>ISNUMBER(SEARCH("Shell", A2664))</f>
        <v>0</v>
      </c>
      <c r="G2664" t="b">
        <f>ISNUMBER(SEARCH("Esso", A2664))</f>
        <v>0</v>
      </c>
      <c r="H2664" t="b">
        <f>ISNUMBER(SEARCH("Caltex", A2664))</f>
        <v>0</v>
      </c>
    </row>
    <row r="2665" spans="1:8" x14ac:dyDescent="0.25">
      <c r="A2665" t="s">
        <v>3149</v>
      </c>
      <c r="B2665">
        <v>9.8850298999999993</v>
      </c>
      <c r="C2665">
        <v>98.627199700000006</v>
      </c>
      <c r="D2665" t="b">
        <f>ISNUMBER(SEARCH("PT",A2665))</f>
        <v>0</v>
      </c>
      <c r="E2665" t="b">
        <f>ISNUMBER(SEARCH("PTT", A2665))</f>
        <v>0</v>
      </c>
      <c r="F2665" t="b">
        <f>ISNUMBER(SEARCH("Shell", A2665))</f>
        <v>0</v>
      </c>
      <c r="G2665" t="b">
        <f>ISNUMBER(SEARCH("Esso", A2665))</f>
        <v>0</v>
      </c>
      <c r="H2665" t="b">
        <f>ISNUMBER(SEARCH("Caltex", A2665))</f>
        <v>0</v>
      </c>
    </row>
    <row r="2666" spans="1:8" x14ac:dyDescent="0.25">
      <c r="A2666" t="s">
        <v>4257</v>
      </c>
      <c r="B2666">
        <v>7.8077019999999999</v>
      </c>
      <c r="C2666">
        <v>98.336798000000002</v>
      </c>
      <c r="D2666" t="b">
        <f>ISNUMBER(SEARCH("PT",A2666))</f>
        <v>0</v>
      </c>
      <c r="E2666" t="b">
        <f>ISNUMBER(SEARCH("PTT", A2666))</f>
        <v>0</v>
      </c>
      <c r="F2666" t="b">
        <f>ISNUMBER(SEARCH("Shell", A2666))</f>
        <v>0</v>
      </c>
      <c r="G2666" t="b">
        <f>ISNUMBER(SEARCH("Esso", A2666))</f>
        <v>0</v>
      </c>
      <c r="H2666" t="b">
        <f>ISNUMBER(SEARCH("Caltex", A2666))</f>
        <v>0</v>
      </c>
    </row>
    <row r="2667" spans="1:8" x14ac:dyDescent="0.25">
      <c r="A2667" t="s">
        <v>3291</v>
      </c>
      <c r="B2667">
        <v>6.8032599999999999</v>
      </c>
      <c r="C2667">
        <v>101.14037399999999</v>
      </c>
      <c r="D2667" t="b">
        <f>ISNUMBER(SEARCH("PT",A2667))</f>
        <v>0</v>
      </c>
      <c r="E2667" t="b">
        <f>ISNUMBER(SEARCH("PTT", A2667))</f>
        <v>0</v>
      </c>
      <c r="F2667" t="b">
        <f>ISNUMBER(SEARCH("Shell", A2667))</f>
        <v>0</v>
      </c>
      <c r="G2667" t="b">
        <f>ISNUMBER(SEARCH("Esso", A2667))</f>
        <v>0</v>
      </c>
      <c r="H2667" t="b">
        <f>ISNUMBER(SEARCH("Caltex", A2667))</f>
        <v>0</v>
      </c>
    </row>
    <row r="2668" spans="1:8" x14ac:dyDescent="0.25">
      <c r="A2668" t="s">
        <v>3343</v>
      </c>
      <c r="B2668">
        <v>7.7509959999999998</v>
      </c>
      <c r="C2668">
        <v>100.361817</v>
      </c>
      <c r="D2668" t="b">
        <f>ISNUMBER(SEARCH("PT",A2668))</f>
        <v>0</v>
      </c>
      <c r="E2668" t="b">
        <f>ISNUMBER(SEARCH("PTT", A2668))</f>
        <v>0</v>
      </c>
      <c r="F2668" t="b">
        <f>ISNUMBER(SEARCH("Shell", A2668))</f>
        <v>0</v>
      </c>
      <c r="G2668" t="b">
        <f>ISNUMBER(SEARCH("Esso", A2668))</f>
        <v>0</v>
      </c>
      <c r="H2668" t="b">
        <f>ISNUMBER(SEARCH("Caltex", A2668))</f>
        <v>0</v>
      </c>
    </row>
    <row r="2669" spans="1:8" x14ac:dyDescent="0.25">
      <c r="A2669" t="s">
        <v>4225</v>
      </c>
      <c r="B2669">
        <v>7.9088126000000001</v>
      </c>
      <c r="C2669">
        <v>98.344924300000002</v>
      </c>
      <c r="D2669" t="b">
        <f>ISNUMBER(SEARCH("PT",A2669))</f>
        <v>0</v>
      </c>
      <c r="E2669" t="b">
        <f>ISNUMBER(SEARCH("PTT", A2669))</f>
        <v>0</v>
      </c>
      <c r="F2669" t="b">
        <f>ISNUMBER(SEARCH("Shell", A2669))</f>
        <v>0</v>
      </c>
      <c r="G2669" t="b">
        <f>ISNUMBER(SEARCH("Esso", A2669))</f>
        <v>0</v>
      </c>
      <c r="H2669" t="b">
        <f>ISNUMBER(SEARCH("Caltex", A2669))</f>
        <v>0</v>
      </c>
    </row>
    <row r="2670" spans="1:8" x14ac:dyDescent="0.25">
      <c r="A2670" t="s">
        <v>4225</v>
      </c>
      <c r="B2670">
        <v>7.9088126000000001</v>
      </c>
      <c r="C2670">
        <v>98.344924300000002</v>
      </c>
      <c r="D2670" t="b">
        <f>ISNUMBER(SEARCH("PT",A2670))</f>
        <v>0</v>
      </c>
      <c r="E2670" t="b">
        <f>ISNUMBER(SEARCH("PTT", A2670))</f>
        <v>0</v>
      </c>
      <c r="F2670" t="b">
        <f>ISNUMBER(SEARCH("Shell", A2670))</f>
        <v>0</v>
      </c>
      <c r="G2670" t="b">
        <f>ISNUMBER(SEARCH("Esso", A2670))</f>
        <v>0</v>
      </c>
      <c r="H2670" t="b">
        <f>ISNUMBER(SEARCH("Caltex", A2670))</f>
        <v>0</v>
      </c>
    </row>
    <row r="2671" spans="1:8" x14ac:dyDescent="0.25">
      <c r="A2671" t="s">
        <v>3506</v>
      </c>
      <c r="B2671">
        <v>13.598866599999999</v>
      </c>
      <c r="C2671">
        <v>100.7923031</v>
      </c>
      <c r="D2671" t="b">
        <f>ISNUMBER(SEARCH("PT",A2671))</f>
        <v>0</v>
      </c>
      <c r="E2671" t="b">
        <f>ISNUMBER(SEARCH("PTT", A2671))</f>
        <v>0</v>
      </c>
      <c r="F2671" t="b">
        <f>ISNUMBER(SEARCH("Shell", A2671))</f>
        <v>0</v>
      </c>
      <c r="G2671" t="b">
        <f>ISNUMBER(SEARCH("Esso", A2671))</f>
        <v>0</v>
      </c>
      <c r="H2671" t="b">
        <f>ISNUMBER(SEARCH("Caltex", A2671))</f>
        <v>0</v>
      </c>
    </row>
    <row r="2672" spans="1:8" x14ac:dyDescent="0.25">
      <c r="A2672" t="s">
        <v>3535</v>
      </c>
      <c r="B2672">
        <v>13.308356399999999</v>
      </c>
      <c r="C2672">
        <v>100.95282090000001</v>
      </c>
      <c r="D2672" t="b">
        <f>ISNUMBER(SEARCH("PT",A2672))</f>
        <v>0</v>
      </c>
      <c r="E2672" t="b">
        <f>ISNUMBER(SEARCH("PTT", A2672))</f>
        <v>0</v>
      </c>
      <c r="F2672" t="b">
        <f>ISNUMBER(SEARCH("Shell", A2672))</f>
        <v>0</v>
      </c>
      <c r="G2672" t="b">
        <f>ISNUMBER(SEARCH("Esso", A2672))</f>
        <v>0</v>
      </c>
      <c r="H2672" t="b">
        <f>ISNUMBER(SEARCH("Caltex", A2672))</f>
        <v>0</v>
      </c>
    </row>
    <row r="2673" spans="1:8" x14ac:dyDescent="0.25">
      <c r="A2673" t="s">
        <v>3326</v>
      </c>
      <c r="B2673">
        <v>7.46035</v>
      </c>
      <c r="C2673">
        <v>100.443523</v>
      </c>
      <c r="D2673" t="b">
        <f>ISNUMBER(SEARCH("PT",A2673))</f>
        <v>0</v>
      </c>
      <c r="E2673" t="b">
        <f>ISNUMBER(SEARCH("PTT", A2673))</f>
        <v>0</v>
      </c>
      <c r="F2673" t="b">
        <f>ISNUMBER(SEARCH("Shell", A2673))</f>
        <v>0</v>
      </c>
      <c r="G2673" t="b">
        <f>ISNUMBER(SEARCH("Esso", A2673))</f>
        <v>0</v>
      </c>
      <c r="H2673" t="b">
        <f>ISNUMBER(SEARCH("Caltex", A2673))</f>
        <v>0</v>
      </c>
    </row>
    <row r="2674" spans="1:8" x14ac:dyDescent="0.25">
      <c r="A2674" t="s">
        <v>3538</v>
      </c>
      <c r="B2674">
        <v>13.2720175</v>
      </c>
      <c r="C2674">
        <v>100.9353462</v>
      </c>
      <c r="D2674" t="b">
        <f>ISNUMBER(SEARCH("PT",A2674))</f>
        <v>0</v>
      </c>
      <c r="E2674" t="b">
        <f>ISNUMBER(SEARCH("PTT", A2674))</f>
        <v>0</v>
      </c>
      <c r="F2674" t="b">
        <f>ISNUMBER(SEARCH("Shell", A2674))</f>
        <v>0</v>
      </c>
      <c r="G2674" t="b">
        <f>ISNUMBER(SEARCH("Esso", A2674))</f>
        <v>0</v>
      </c>
      <c r="H2674" t="b">
        <f>ISNUMBER(SEARCH("Caltex", A2674))</f>
        <v>0</v>
      </c>
    </row>
    <row r="2675" spans="1:8" x14ac:dyDescent="0.25">
      <c r="A2675" t="s">
        <v>3249</v>
      </c>
      <c r="B2675">
        <v>7.3303015</v>
      </c>
      <c r="C2675">
        <v>99.6727676</v>
      </c>
      <c r="D2675" t="b">
        <f>ISNUMBER(SEARCH("PT",A2675))</f>
        <v>0</v>
      </c>
      <c r="E2675" t="b">
        <f>ISNUMBER(SEARCH("PTT", A2675))</f>
        <v>0</v>
      </c>
      <c r="F2675" t="b">
        <f>ISNUMBER(SEARCH("Shell", A2675))</f>
        <v>0</v>
      </c>
      <c r="G2675" t="b">
        <f>ISNUMBER(SEARCH("Esso", A2675))</f>
        <v>0</v>
      </c>
      <c r="H2675" t="b">
        <f>ISNUMBER(SEARCH("Caltex", A2675))</f>
        <v>0</v>
      </c>
    </row>
    <row r="2676" spans="1:8" x14ac:dyDescent="0.25">
      <c r="A2676" t="s">
        <v>3249</v>
      </c>
      <c r="B2676">
        <v>7.3303015</v>
      </c>
      <c r="C2676">
        <v>99.6727676</v>
      </c>
      <c r="D2676" t="b">
        <f>ISNUMBER(SEARCH("PT",A2676))</f>
        <v>0</v>
      </c>
      <c r="E2676" t="b">
        <f>ISNUMBER(SEARCH("PTT", A2676))</f>
        <v>0</v>
      </c>
      <c r="F2676" t="b">
        <f>ISNUMBER(SEARCH("Shell", A2676))</f>
        <v>0</v>
      </c>
      <c r="G2676" t="b">
        <f>ISNUMBER(SEARCH("Esso", A2676))</f>
        <v>0</v>
      </c>
      <c r="H2676" t="b">
        <f>ISNUMBER(SEARCH("Caltex", A2676))</f>
        <v>0</v>
      </c>
    </row>
    <row r="2677" spans="1:8" x14ac:dyDescent="0.25">
      <c r="A2677" t="s">
        <v>3219</v>
      </c>
      <c r="B2677">
        <v>8.1031809999999993</v>
      </c>
      <c r="C2677">
        <v>98.902449599999997</v>
      </c>
      <c r="D2677" t="b">
        <f>ISNUMBER(SEARCH("PT",A2677))</f>
        <v>0</v>
      </c>
      <c r="E2677" t="b">
        <f>ISNUMBER(SEARCH("PTT", A2677))</f>
        <v>0</v>
      </c>
      <c r="F2677" t="b">
        <f>ISNUMBER(SEARCH("Shell", A2677))</f>
        <v>0</v>
      </c>
      <c r="G2677" t="b">
        <f>ISNUMBER(SEARCH("Esso", A2677))</f>
        <v>0</v>
      </c>
      <c r="H2677" t="b">
        <f>ISNUMBER(SEARCH("Caltex", A2677))</f>
        <v>0</v>
      </c>
    </row>
    <row r="2678" spans="1:8" x14ac:dyDescent="0.25">
      <c r="A2678" t="s">
        <v>3302</v>
      </c>
      <c r="B2678">
        <v>7.0088530000000002</v>
      </c>
      <c r="C2678">
        <v>100.49487000000001</v>
      </c>
      <c r="D2678" t="b">
        <f>ISNUMBER(SEARCH("PT",A2678))</f>
        <v>0</v>
      </c>
      <c r="E2678" t="b">
        <f>ISNUMBER(SEARCH("PTT", A2678))</f>
        <v>0</v>
      </c>
      <c r="F2678" t="b">
        <f>ISNUMBER(SEARCH("Shell", A2678))</f>
        <v>0</v>
      </c>
      <c r="G2678" t="b">
        <f>ISNUMBER(SEARCH("Esso", A2678))</f>
        <v>0</v>
      </c>
      <c r="H2678" t="b">
        <f>ISNUMBER(SEARCH("Caltex", A2678))</f>
        <v>0</v>
      </c>
    </row>
    <row r="2679" spans="1:8" x14ac:dyDescent="0.25">
      <c r="A2679" t="s">
        <v>3545</v>
      </c>
      <c r="B2679">
        <v>13.2787217</v>
      </c>
      <c r="C2679">
        <v>100.9911755</v>
      </c>
      <c r="D2679" t="b">
        <f>ISNUMBER(SEARCH("PT",A2679))</f>
        <v>0</v>
      </c>
      <c r="E2679" t="b">
        <f>ISNUMBER(SEARCH("PTT", A2679))</f>
        <v>0</v>
      </c>
      <c r="F2679" t="b">
        <f>ISNUMBER(SEARCH("Shell", A2679))</f>
        <v>0</v>
      </c>
      <c r="G2679" t="b">
        <f>ISNUMBER(SEARCH("Esso", A2679))</f>
        <v>0</v>
      </c>
      <c r="H2679" t="b">
        <f>ISNUMBER(SEARCH("Caltex", A2679))</f>
        <v>0</v>
      </c>
    </row>
    <row r="2680" spans="1:8" x14ac:dyDescent="0.25">
      <c r="A2680" t="s">
        <v>4260</v>
      </c>
      <c r="B2680">
        <v>7.8952821999999996</v>
      </c>
      <c r="C2680">
        <v>98.302026999999995</v>
      </c>
      <c r="D2680" t="b">
        <f>ISNUMBER(SEARCH("PT",A2680))</f>
        <v>0</v>
      </c>
      <c r="E2680" t="b">
        <f>ISNUMBER(SEARCH("PTT", A2680))</f>
        <v>0</v>
      </c>
      <c r="F2680" t="b">
        <f>ISNUMBER(SEARCH("Shell", A2680))</f>
        <v>0</v>
      </c>
      <c r="G2680" t="b">
        <f>ISNUMBER(SEARCH("Esso", A2680))</f>
        <v>0</v>
      </c>
      <c r="H2680" t="b">
        <f>ISNUMBER(SEARCH("Caltex", A2680))</f>
        <v>0</v>
      </c>
    </row>
    <row r="2681" spans="1:8" x14ac:dyDescent="0.25">
      <c r="A2681" t="s">
        <v>4260</v>
      </c>
      <c r="B2681">
        <v>7.8952821999999996</v>
      </c>
      <c r="C2681">
        <v>98.302026999999995</v>
      </c>
      <c r="D2681" t="b">
        <f>ISNUMBER(SEARCH("PT",A2681))</f>
        <v>0</v>
      </c>
      <c r="E2681" t="b">
        <f>ISNUMBER(SEARCH("PTT", A2681))</f>
        <v>0</v>
      </c>
      <c r="F2681" t="b">
        <f>ISNUMBER(SEARCH("Shell", A2681))</f>
        <v>0</v>
      </c>
      <c r="G2681" t="b">
        <f>ISNUMBER(SEARCH("Esso", A2681))</f>
        <v>0</v>
      </c>
      <c r="H2681" t="b">
        <f>ISNUMBER(SEARCH("Caltex", A2681))</f>
        <v>0</v>
      </c>
    </row>
    <row r="2682" spans="1:8" x14ac:dyDescent="0.25">
      <c r="A2682" t="s">
        <v>3256</v>
      </c>
      <c r="B2682">
        <v>7.0909250000000004</v>
      </c>
      <c r="C2682">
        <v>99.767127000000002</v>
      </c>
      <c r="D2682" t="b">
        <f>ISNUMBER(SEARCH("PT",A2682))</f>
        <v>0</v>
      </c>
      <c r="E2682" t="b">
        <f>ISNUMBER(SEARCH("PTT", A2682))</f>
        <v>0</v>
      </c>
      <c r="F2682" t="b">
        <f>ISNUMBER(SEARCH("Shell", A2682))</f>
        <v>0</v>
      </c>
      <c r="G2682" t="b">
        <f>ISNUMBER(SEARCH("Esso", A2682))</f>
        <v>0</v>
      </c>
      <c r="H2682" t="b">
        <f>ISNUMBER(SEARCH("Caltex", A2682))</f>
        <v>0</v>
      </c>
    </row>
    <row r="2683" spans="1:8" x14ac:dyDescent="0.25">
      <c r="A2683" t="s">
        <v>3256</v>
      </c>
      <c r="B2683">
        <v>7.0909250000000004</v>
      </c>
      <c r="C2683">
        <v>99.767127000000002</v>
      </c>
      <c r="D2683" t="b">
        <f>ISNUMBER(SEARCH("PT",A2683))</f>
        <v>0</v>
      </c>
      <c r="E2683" t="b">
        <f>ISNUMBER(SEARCH("PTT", A2683))</f>
        <v>0</v>
      </c>
      <c r="F2683" t="b">
        <f>ISNUMBER(SEARCH("Shell", A2683))</f>
        <v>0</v>
      </c>
      <c r="G2683" t="b">
        <f>ISNUMBER(SEARCH("Esso", A2683))</f>
        <v>0</v>
      </c>
      <c r="H2683" t="b">
        <f>ISNUMBER(SEARCH("Caltex", A2683))</f>
        <v>0</v>
      </c>
    </row>
    <row r="2684" spans="1:8" x14ac:dyDescent="0.25">
      <c r="A2684" t="s">
        <v>3294</v>
      </c>
      <c r="B2684">
        <v>6.8239011999999999</v>
      </c>
      <c r="C2684">
        <v>100.9618772</v>
      </c>
      <c r="D2684" t="b">
        <f>ISNUMBER(SEARCH("PT",A2684))</f>
        <v>0</v>
      </c>
      <c r="E2684" t="b">
        <f>ISNUMBER(SEARCH("PTT", A2684))</f>
        <v>0</v>
      </c>
      <c r="F2684" t="b">
        <f>ISNUMBER(SEARCH("Shell", A2684))</f>
        <v>0</v>
      </c>
      <c r="G2684" t="b">
        <f>ISNUMBER(SEARCH("Esso", A2684))</f>
        <v>0</v>
      </c>
      <c r="H2684" t="b">
        <f>ISNUMBER(SEARCH("Caltex", A2684))</f>
        <v>0</v>
      </c>
    </row>
    <row r="2685" spans="1:8" x14ac:dyDescent="0.25">
      <c r="A2685" t="s">
        <v>3570</v>
      </c>
      <c r="B2685">
        <v>12.933444100000001</v>
      </c>
      <c r="C2685">
        <v>100.9007249</v>
      </c>
      <c r="D2685" t="b">
        <f>ISNUMBER(SEARCH("PT",A2685))</f>
        <v>0</v>
      </c>
      <c r="E2685" t="b">
        <f>ISNUMBER(SEARCH("PTT", A2685))</f>
        <v>0</v>
      </c>
      <c r="F2685" t="b">
        <f>ISNUMBER(SEARCH("Shell", A2685))</f>
        <v>0</v>
      </c>
      <c r="G2685" t="b">
        <f>ISNUMBER(SEARCH("Esso", A2685))</f>
        <v>0</v>
      </c>
      <c r="H2685" t="b">
        <f>ISNUMBER(SEARCH("Caltex", A2685))</f>
        <v>0</v>
      </c>
    </row>
    <row r="2686" spans="1:8" x14ac:dyDescent="0.25">
      <c r="A2686" t="s">
        <v>3570</v>
      </c>
      <c r="B2686">
        <v>12.933444100000001</v>
      </c>
      <c r="C2686">
        <v>100.9007249</v>
      </c>
      <c r="D2686" t="b">
        <f>ISNUMBER(SEARCH("PT",A2686))</f>
        <v>0</v>
      </c>
      <c r="E2686" t="b">
        <f>ISNUMBER(SEARCH("PTT", A2686))</f>
        <v>0</v>
      </c>
      <c r="F2686" t="b">
        <f>ISNUMBER(SEARCH("Shell", A2686))</f>
        <v>0</v>
      </c>
      <c r="G2686" t="b">
        <f>ISNUMBER(SEARCH("Esso", A2686))</f>
        <v>0</v>
      </c>
      <c r="H2686" t="b">
        <f>ISNUMBER(SEARCH("Caltex", A2686))</f>
        <v>0</v>
      </c>
    </row>
    <row r="2687" spans="1:8" x14ac:dyDescent="0.25">
      <c r="A2687" t="s">
        <v>3224</v>
      </c>
      <c r="B2687">
        <v>8.0412812000000002</v>
      </c>
      <c r="C2687">
        <v>98.842184700000004</v>
      </c>
      <c r="D2687" t="b">
        <f>ISNUMBER(SEARCH("PT",A2687))</f>
        <v>0</v>
      </c>
      <c r="E2687" t="b">
        <f>ISNUMBER(SEARCH("PTT", A2687))</f>
        <v>0</v>
      </c>
      <c r="F2687" t="b">
        <f>ISNUMBER(SEARCH("Shell", A2687))</f>
        <v>0</v>
      </c>
      <c r="G2687" t="b">
        <f>ISNUMBER(SEARCH("Esso", A2687))</f>
        <v>0</v>
      </c>
      <c r="H2687" t="b">
        <f>ISNUMBER(SEARCH("Caltex", A2687))</f>
        <v>0</v>
      </c>
    </row>
    <row r="2688" spans="1:8" x14ac:dyDescent="0.25">
      <c r="A2688" t="s">
        <v>3346</v>
      </c>
      <c r="B2688">
        <v>7.4646049999999997</v>
      </c>
      <c r="C2688">
        <v>100.139709</v>
      </c>
      <c r="D2688" t="b">
        <f>ISNUMBER(SEARCH("PT",A2688))</f>
        <v>0</v>
      </c>
      <c r="E2688" t="b">
        <f>ISNUMBER(SEARCH("PTT", A2688))</f>
        <v>0</v>
      </c>
      <c r="F2688" t="b">
        <f>ISNUMBER(SEARCH("Shell", A2688))</f>
        <v>0</v>
      </c>
      <c r="G2688" t="b">
        <f>ISNUMBER(SEARCH("Esso", A2688))</f>
        <v>0</v>
      </c>
      <c r="H2688" t="b">
        <f>ISNUMBER(SEARCH("Caltex", A2688))</f>
        <v>0</v>
      </c>
    </row>
    <row r="2689" spans="1:8" x14ac:dyDescent="0.25">
      <c r="A2689" t="s">
        <v>3346</v>
      </c>
      <c r="B2689">
        <v>12.949894</v>
      </c>
      <c r="C2689">
        <v>100.899405</v>
      </c>
      <c r="D2689" t="b">
        <f>ISNUMBER(SEARCH("PT",A2689))</f>
        <v>0</v>
      </c>
      <c r="E2689" t="b">
        <f>ISNUMBER(SEARCH("PTT", A2689))</f>
        <v>0</v>
      </c>
      <c r="F2689" t="b">
        <f>ISNUMBER(SEARCH("Shell", A2689))</f>
        <v>0</v>
      </c>
      <c r="G2689" t="b">
        <f>ISNUMBER(SEARCH("Esso", A2689))</f>
        <v>0</v>
      </c>
      <c r="H2689" t="b">
        <f>ISNUMBER(SEARCH("Caltex", A2689))</f>
        <v>0</v>
      </c>
    </row>
    <row r="2690" spans="1:8" x14ac:dyDescent="0.25">
      <c r="A2690" t="s">
        <v>3346</v>
      </c>
      <c r="B2690">
        <v>12.887797000000001</v>
      </c>
      <c r="C2690">
        <v>100.897279</v>
      </c>
      <c r="D2690" t="b">
        <f>ISNUMBER(SEARCH("PT",A2690))</f>
        <v>0</v>
      </c>
      <c r="E2690" t="b">
        <f>ISNUMBER(SEARCH("PTT", A2690))</f>
        <v>0</v>
      </c>
      <c r="F2690" t="b">
        <f>ISNUMBER(SEARCH("Shell", A2690))</f>
        <v>0</v>
      </c>
      <c r="G2690" t="b">
        <f>ISNUMBER(SEARCH("Esso", A2690))</f>
        <v>0</v>
      </c>
      <c r="H2690" t="b">
        <f>ISNUMBER(SEARCH("Caltex", A2690))</f>
        <v>0</v>
      </c>
    </row>
    <row r="2691" spans="1:8" x14ac:dyDescent="0.25">
      <c r="A2691" t="s">
        <v>3346</v>
      </c>
      <c r="B2691">
        <v>12.674310999999999</v>
      </c>
      <c r="C2691">
        <v>100.89464099999999</v>
      </c>
      <c r="D2691" t="b">
        <f>ISNUMBER(SEARCH("PT",A2691))</f>
        <v>0</v>
      </c>
      <c r="E2691" t="b">
        <f>ISNUMBER(SEARCH("PTT", A2691))</f>
        <v>0</v>
      </c>
      <c r="F2691" t="b">
        <f>ISNUMBER(SEARCH("Shell", A2691))</f>
        <v>0</v>
      </c>
      <c r="G2691" t="b">
        <f>ISNUMBER(SEARCH("Esso", A2691))</f>
        <v>0</v>
      </c>
      <c r="H2691" t="b">
        <f>ISNUMBER(SEARCH("Caltex", A2691))</f>
        <v>0</v>
      </c>
    </row>
    <row r="2692" spans="1:8" x14ac:dyDescent="0.25">
      <c r="A2692" t="s">
        <v>3346</v>
      </c>
      <c r="B2692">
        <v>12.711668299999999</v>
      </c>
      <c r="C2692">
        <v>101.98178040000001</v>
      </c>
      <c r="D2692" t="b">
        <f>ISNUMBER(SEARCH("PT",A2692))</f>
        <v>0</v>
      </c>
      <c r="E2692" t="b">
        <f>ISNUMBER(SEARCH("PTT", A2692))</f>
        <v>0</v>
      </c>
      <c r="F2692" t="b">
        <f>ISNUMBER(SEARCH("Shell", A2692))</f>
        <v>0</v>
      </c>
      <c r="G2692" t="b">
        <f>ISNUMBER(SEARCH("Esso", A2692))</f>
        <v>0</v>
      </c>
      <c r="H2692" t="b">
        <f>ISNUMBER(SEARCH("Caltex", A2692))</f>
        <v>0</v>
      </c>
    </row>
    <row r="2693" spans="1:8" x14ac:dyDescent="0.25">
      <c r="A2693" t="s">
        <v>3346</v>
      </c>
      <c r="B2693">
        <v>12.393882</v>
      </c>
      <c r="C2693">
        <v>102.36228</v>
      </c>
      <c r="D2693" t="b">
        <f>ISNUMBER(SEARCH("PT",A2693))</f>
        <v>0</v>
      </c>
      <c r="E2693" t="b">
        <f>ISNUMBER(SEARCH("PTT", A2693))</f>
        <v>0</v>
      </c>
      <c r="F2693" t="b">
        <f>ISNUMBER(SEARCH("Shell", A2693))</f>
        <v>0</v>
      </c>
      <c r="G2693" t="b">
        <f>ISNUMBER(SEARCH("Esso", A2693))</f>
        <v>0</v>
      </c>
      <c r="H2693" t="b">
        <f>ISNUMBER(SEARCH("Caltex", A2693))</f>
        <v>0</v>
      </c>
    </row>
    <row r="2694" spans="1:8" x14ac:dyDescent="0.25">
      <c r="A2694" t="s">
        <v>3346</v>
      </c>
      <c r="B2694">
        <v>17.050291999999999</v>
      </c>
      <c r="C2694">
        <v>104.683983</v>
      </c>
      <c r="D2694" t="b">
        <f>ISNUMBER(SEARCH("PT",A2694))</f>
        <v>0</v>
      </c>
      <c r="E2694" t="b">
        <f>ISNUMBER(SEARCH("PTT", A2694))</f>
        <v>0</v>
      </c>
      <c r="F2694" t="b">
        <f>ISNUMBER(SEARCH("Shell", A2694))</f>
        <v>0</v>
      </c>
      <c r="G2694" t="b">
        <f>ISNUMBER(SEARCH("Esso", A2694))</f>
        <v>0</v>
      </c>
      <c r="H2694" t="b">
        <f>ISNUMBER(SEARCH("Caltex", A2694))</f>
        <v>0</v>
      </c>
    </row>
    <row r="2695" spans="1:8" x14ac:dyDescent="0.25">
      <c r="A2695" t="s">
        <v>3346</v>
      </c>
      <c r="B2695">
        <v>17.833241000000001</v>
      </c>
      <c r="C2695">
        <v>104.055447</v>
      </c>
      <c r="D2695" t="b">
        <f>ISNUMBER(SEARCH("PT",A2695))</f>
        <v>0</v>
      </c>
      <c r="E2695" t="b">
        <f>ISNUMBER(SEARCH("PTT", A2695))</f>
        <v>0</v>
      </c>
      <c r="F2695" t="b">
        <f>ISNUMBER(SEARCH("Shell", A2695))</f>
        <v>0</v>
      </c>
      <c r="G2695" t="b">
        <f>ISNUMBER(SEARCH("Esso", A2695))</f>
        <v>0</v>
      </c>
      <c r="H2695" t="b">
        <f>ISNUMBER(SEARCH("Caltex", A2695))</f>
        <v>0</v>
      </c>
    </row>
    <row r="2696" spans="1:8" x14ac:dyDescent="0.25">
      <c r="A2696" t="s">
        <v>3346</v>
      </c>
      <c r="B2696">
        <v>17.596038</v>
      </c>
      <c r="C2696">
        <v>101.72074600000001</v>
      </c>
      <c r="D2696" t="b">
        <f>ISNUMBER(SEARCH("PT",A2696))</f>
        <v>0</v>
      </c>
      <c r="E2696" t="b">
        <f>ISNUMBER(SEARCH("PTT", A2696))</f>
        <v>0</v>
      </c>
      <c r="F2696" t="b">
        <f>ISNUMBER(SEARCH("Shell", A2696))</f>
        <v>0</v>
      </c>
      <c r="G2696" t="b">
        <f>ISNUMBER(SEARCH("Esso", A2696))</f>
        <v>0</v>
      </c>
      <c r="H2696" t="b">
        <f>ISNUMBER(SEARCH("Caltex", A2696))</f>
        <v>0</v>
      </c>
    </row>
    <row r="2697" spans="1:8" x14ac:dyDescent="0.25">
      <c r="A2697" t="s">
        <v>3346</v>
      </c>
      <c r="B2697">
        <v>17.633613</v>
      </c>
      <c r="C2697">
        <v>101.414379</v>
      </c>
      <c r="D2697" t="b">
        <f>ISNUMBER(SEARCH("PT",A2697))</f>
        <v>0</v>
      </c>
      <c r="E2697" t="b">
        <f>ISNUMBER(SEARCH("PTT", A2697))</f>
        <v>0</v>
      </c>
      <c r="F2697" t="b">
        <f>ISNUMBER(SEARCH("Shell", A2697))</f>
        <v>0</v>
      </c>
      <c r="G2697" t="b">
        <f>ISNUMBER(SEARCH("Esso", A2697))</f>
        <v>0</v>
      </c>
      <c r="H2697" t="b">
        <f>ISNUMBER(SEARCH("Caltex", A2697))</f>
        <v>0</v>
      </c>
    </row>
    <row r="2698" spans="1:8" x14ac:dyDescent="0.25">
      <c r="A2698" t="s">
        <v>3346</v>
      </c>
      <c r="B2698">
        <v>17.457236000000002</v>
      </c>
      <c r="C2698">
        <v>101.369338</v>
      </c>
      <c r="D2698" t="b">
        <f>ISNUMBER(SEARCH("PT",A2698))</f>
        <v>0</v>
      </c>
      <c r="E2698" t="b">
        <f>ISNUMBER(SEARCH("PTT", A2698))</f>
        <v>0</v>
      </c>
      <c r="F2698" t="b">
        <f>ISNUMBER(SEARCH("Shell", A2698))</f>
        <v>0</v>
      </c>
      <c r="G2698" t="b">
        <f>ISNUMBER(SEARCH("Esso", A2698))</f>
        <v>0</v>
      </c>
      <c r="H2698" t="b">
        <f>ISNUMBER(SEARCH("Caltex", A2698))</f>
        <v>0</v>
      </c>
    </row>
    <row r="2699" spans="1:8" x14ac:dyDescent="0.25">
      <c r="A2699" t="s">
        <v>3346</v>
      </c>
      <c r="B2699">
        <v>17.726365999999999</v>
      </c>
      <c r="C2699">
        <v>100.676609</v>
      </c>
      <c r="D2699" t="b">
        <f>ISNUMBER(SEARCH("PT",A2699))</f>
        <v>0</v>
      </c>
      <c r="E2699" t="b">
        <f>ISNUMBER(SEARCH("PTT", A2699))</f>
        <v>0</v>
      </c>
      <c r="F2699" t="b">
        <f>ISNUMBER(SEARCH("Shell", A2699))</f>
        <v>0</v>
      </c>
      <c r="G2699" t="b">
        <f>ISNUMBER(SEARCH("Esso", A2699))</f>
        <v>0</v>
      </c>
      <c r="H2699" t="b">
        <f>ISNUMBER(SEARCH("Caltex", A2699))</f>
        <v>0</v>
      </c>
    </row>
    <row r="2700" spans="1:8" x14ac:dyDescent="0.25">
      <c r="A2700" t="s">
        <v>3346</v>
      </c>
      <c r="B2700">
        <v>12.887797000000001</v>
      </c>
      <c r="C2700">
        <v>100.897279</v>
      </c>
      <c r="D2700" t="b">
        <f>ISNUMBER(SEARCH("PT",A2700))</f>
        <v>0</v>
      </c>
      <c r="E2700" t="b">
        <f>ISNUMBER(SEARCH("PTT", A2700))</f>
        <v>0</v>
      </c>
      <c r="F2700" t="b">
        <f>ISNUMBER(SEARCH("Shell", A2700))</f>
        <v>0</v>
      </c>
      <c r="G2700" t="b">
        <f>ISNUMBER(SEARCH("Esso", A2700))</f>
        <v>0</v>
      </c>
      <c r="H2700" t="b">
        <f>ISNUMBER(SEARCH("Caltex", A2700))</f>
        <v>0</v>
      </c>
    </row>
    <row r="2701" spans="1:8" x14ac:dyDescent="0.25">
      <c r="A2701" t="s">
        <v>3346</v>
      </c>
      <c r="B2701">
        <v>12.949894</v>
      </c>
      <c r="C2701">
        <v>100.899405</v>
      </c>
      <c r="D2701" t="b">
        <f>ISNUMBER(SEARCH("PT",A2701))</f>
        <v>0</v>
      </c>
      <c r="E2701" t="b">
        <f>ISNUMBER(SEARCH("PTT", A2701))</f>
        <v>0</v>
      </c>
      <c r="F2701" t="b">
        <f>ISNUMBER(SEARCH("Shell", A2701))</f>
        <v>0</v>
      </c>
      <c r="G2701" t="b">
        <f>ISNUMBER(SEARCH("Esso", A2701))</f>
        <v>0</v>
      </c>
      <c r="H2701" t="b">
        <f>ISNUMBER(SEARCH("Caltex", A2701))</f>
        <v>0</v>
      </c>
    </row>
    <row r="2702" spans="1:8" x14ac:dyDescent="0.25">
      <c r="A2702" t="s">
        <v>3504</v>
      </c>
      <c r="B2702">
        <v>13.5101</v>
      </c>
      <c r="C2702">
        <v>100.81014999999999</v>
      </c>
      <c r="D2702" t="b">
        <f>ISNUMBER(SEARCH("PT",A2702))</f>
        <v>0</v>
      </c>
      <c r="E2702" t="b">
        <f>ISNUMBER(SEARCH("PTT", A2702))</f>
        <v>0</v>
      </c>
      <c r="F2702" t="b">
        <f>ISNUMBER(SEARCH("Shell", A2702))</f>
        <v>0</v>
      </c>
      <c r="G2702" t="b">
        <f>ISNUMBER(SEARCH("Esso", A2702))</f>
        <v>0</v>
      </c>
      <c r="H2702" t="b">
        <f>ISNUMBER(SEARCH("Caltex", A2702))</f>
        <v>0</v>
      </c>
    </row>
    <row r="2703" spans="1:8" x14ac:dyDescent="0.25">
      <c r="A2703" t="s">
        <v>3539</v>
      </c>
      <c r="B2703">
        <v>13.272016799999999</v>
      </c>
      <c r="C2703">
        <v>100.9353457</v>
      </c>
      <c r="D2703" t="b">
        <f>ISNUMBER(SEARCH("PT",A2703))</f>
        <v>0</v>
      </c>
      <c r="E2703" t="b">
        <f>ISNUMBER(SEARCH("PTT", A2703))</f>
        <v>0</v>
      </c>
      <c r="F2703" t="b">
        <f>ISNUMBER(SEARCH("Shell", A2703))</f>
        <v>0</v>
      </c>
      <c r="G2703" t="b">
        <f>ISNUMBER(SEARCH("Esso", A2703))</f>
        <v>0</v>
      </c>
      <c r="H2703" t="b">
        <f>ISNUMBER(SEARCH("Caltex", A2703))</f>
        <v>0</v>
      </c>
    </row>
    <row r="2704" spans="1:8" x14ac:dyDescent="0.25">
      <c r="A2704" t="s">
        <v>3539</v>
      </c>
      <c r="B2704">
        <v>13.272016799999999</v>
      </c>
      <c r="C2704">
        <v>100.9353457</v>
      </c>
      <c r="D2704" t="b">
        <f>ISNUMBER(SEARCH("PT",A2704))</f>
        <v>0</v>
      </c>
      <c r="E2704" t="b">
        <f>ISNUMBER(SEARCH("PTT", A2704))</f>
        <v>0</v>
      </c>
      <c r="F2704" t="b">
        <f>ISNUMBER(SEARCH("Shell", A2704))</f>
        <v>0</v>
      </c>
      <c r="G2704" t="b">
        <f>ISNUMBER(SEARCH("Esso", A2704))</f>
        <v>0</v>
      </c>
      <c r="H2704" t="b">
        <f>ISNUMBER(SEARCH("Caltex", A2704))</f>
        <v>0</v>
      </c>
    </row>
    <row r="2705" spans="1:8" x14ac:dyDescent="0.25">
      <c r="A2705" t="s">
        <v>3727</v>
      </c>
      <c r="B2705">
        <v>15.2347305</v>
      </c>
      <c r="C2705">
        <v>105.2382453</v>
      </c>
      <c r="D2705" t="b">
        <f>ISNUMBER(SEARCH("PT",A2705))</f>
        <v>0</v>
      </c>
      <c r="E2705" t="b">
        <f>ISNUMBER(SEARCH("PTT", A2705))</f>
        <v>0</v>
      </c>
      <c r="F2705" t="b">
        <f>ISNUMBER(SEARCH("Shell", A2705))</f>
        <v>0</v>
      </c>
      <c r="G2705" t="b">
        <f>ISNUMBER(SEARCH("Esso", A2705))</f>
        <v>0</v>
      </c>
      <c r="H2705" t="b">
        <f>ISNUMBER(SEARCH("Caltex", A2705))</f>
        <v>0</v>
      </c>
    </row>
    <row r="2706" spans="1:8" x14ac:dyDescent="0.25">
      <c r="A2706" t="s">
        <v>3238</v>
      </c>
      <c r="B2706">
        <v>7.6613211000000003</v>
      </c>
      <c r="C2706">
        <v>99.321589000000003</v>
      </c>
      <c r="D2706" t="b">
        <f>ISNUMBER(SEARCH("PT",A2706))</f>
        <v>0</v>
      </c>
      <c r="E2706" t="b">
        <f>ISNUMBER(SEARCH("PTT", A2706))</f>
        <v>0</v>
      </c>
      <c r="F2706" t="b">
        <f>ISNUMBER(SEARCH("Shell", A2706))</f>
        <v>0</v>
      </c>
      <c r="G2706" t="b">
        <f>ISNUMBER(SEARCH("Esso", A2706))</f>
        <v>0</v>
      </c>
      <c r="H2706" t="b">
        <f>ISNUMBER(SEARCH("Caltex", A2706))</f>
        <v>0</v>
      </c>
    </row>
    <row r="2707" spans="1:8" x14ac:dyDescent="0.25">
      <c r="A2707" t="s">
        <v>3238</v>
      </c>
      <c r="B2707">
        <v>7.6613211000000003</v>
      </c>
      <c r="C2707">
        <v>99.321589000000003</v>
      </c>
      <c r="D2707" t="b">
        <f>ISNUMBER(SEARCH("PT",A2707))</f>
        <v>0</v>
      </c>
      <c r="E2707" t="b">
        <f>ISNUMBER(SEARCH("PTT", A2707))</f>
        <v>0</v>
      </c>
      <c r="F2707" t="b">
        <f>ISNUMBER(SEARCH("Shell", A2707))</f>
        <v>0</v>
      </c>
      <c r="G2707" t="b">
        <f>ISNUMBER(SEARCH("Esso", A2707))</f>
        <v>0</v>
      </c>
      <c r="H2707" t="b">
        <f>ISNUMBER(SEARCH("Caltex", A2707))</f>
        <v>0</v>
      </c>
    </row>
    <row r="2708" spans="1:8" x14ac:dyDescent="0.25">
      <c r="A2708" t="s">
        <v>3272</v>
      </c>
      <c r="B2708">
        <v>6.6456900000000001</v>
      </c>
      <c r="C2708">
        <v>100.07434569999999</v>
      </c>
      <c r="D2708" t="b">
        <f>ISNUMBER(SEARCH("PT",A2708))</f>
        <v>0</v>
      </c>
      <c r="E2708" t="b">
        <f>ISNUMBER(SEARCH("PTT", A2708))</f>
        <v>0</v>
      </c>
      <c r="F2708" t="b">
        <f>ISNUMBER(SEARCH("Shell", A2708))</f>
        <v>0</v>
      </c>
      <c r="G2708" t="b">
        <f>ISNUMBER(SEARCH("Esso", A2708))</f>
        <v>0</v>
      </c>
      <c r="H2708" t="b">
        <f>ISNUMBER(SEARCH("Caltex", A2708))</f>
        <v>0</v>
      </c>
    </row>
    <row r="2709" spans="1:8" x14ac:dyDescent="0.25">
      <c r="A2709" t="s">
        <v>3765</v>
      </c>
      <c r="B2709">
        <v>17.268307700000001</v>
      </c>
      <c r="C2709">
        <v>104.78066819999999</v>
      </c>
      <c r="D2709" t="b">
        <f>ISNUMBER(SEARCH("PT",A2709))</f>
        <v>0</v>
      </c>
      <c r="E2709" t="b">
        <f>ISNUMBER(SEARCH("PTT", A2709))</f>
        <v>0</v>
      </c>
      <c r="F2709" t="b">
        <f>ISNUMBER(SEARCH("Shell", A2709))</f>
        <v>0</v>
      </c>
      <c r="G2709" t="b">
        <f>ISNUMBER(SEARCH("Esso", A2709))</f>
        <v>0</v>
      </c>
      <c r="H2709" t="b">
        <f>ISNUMBER(SEARCH("Caltex", A2709))</f>
        <v>0</v>
      </c>
    </row>
    <row r="2710" spans="1:8" x14ac:dyDescent="0.25">
      <c r="A2710" t="s">
        <v>3637</v>
      </c>
      <c r="B2710">
        <v>12.6564052</v>
      </c>
      <c r="C2710">
        <v>102.0111246</v>
      </c>
      <c r="D2710" t="b">
        <f>ISNUMBER(SEARCH("PT",A2710))</f>
        <v>0</v>
      </c>
      <c r="E2710" t="b">
        <f>ISNUMBER(SEARCH("PTT", A2710))</f>
        <v>0</v>
      </c>
      <c r="F2710" t="b">
        <f>ISNUMBER(SEARCH("Shell", A2710))</f>
        <v>0</v>
      </c>
      <c r="G2710" t="b">
        <f>ISNUMBER(SEARCH("Esso", A2710))</f>
        <v>0</v>
      </c>
      <c r="H2710" t="b">
        <f>ISNUMBER(SEARCH("Caltex", A2710))</f>
        <v>0</v>
      </c>
    </row>
    <row r="2711" spans="1:8" x14ac:dyDescent="0.25">
      <c r="A2711" t="s">
        <v>3634</v>
      </c>
      <c r="B2711">
        <v>12.786754699999999</v>
      </c>
      <c r="C2711">
        <v>101.672813</v>
      </c>
      <c r="D2711" t="b">
        <f>ISNUMBER(SEARCH("PT",A2711))</f>
        <v>0</v>
      </c>
      <c r="E2711" t="b">
        <f>ISNUMBER(SEARCH("PTT", A2711))</f>
        <v>0</v>
      </c>
      <c r="F2711" t="b">
        <f>ISNUMBER(SEARCH("Shell", A2711))</f>
        <v>0</v>
      </c>
      <c r="G2711" t="b">
        <f>ISNUMBER(SEARCH("Esso", A2711))</f>
        <v>0</v>
      </c>
      <c r="H2711" t="b">
        <f>ISNUMBER(SEARCH("Caltex", A2711))</f>
        <v>0</v>
      </c>
    </row>
    <row r="2712" spans="1:8" x14ac:dyDescent="0.25">
      <c r="A2712" t="s">
        <v>3141</v>
      </c>
      <c r="B2712">
        <v>10.449146499999999</v>
      </c>
      <c r="C2712">
        <v>98.801124799999997</v>
      </c>
      <c r="D2712" t="b">
        <f>ISNUMBER(SEARCH("PT",A2712))</f>
        <v>0</v>
      </c>
      <c r="E2712" t="b">
        <f>ISNUMBER(SEARCH("PTT", A2712))</f>
        <v>0</v>
      </c>
      <c r="F2712" t="b">
        <f>ISNUMBER(SEARCH("Shell", A2712))</f>
        <v>0</v>
      </c>
      <c r="G2712" t="b">
        <f>ISNUMBER(SEARCH("Esso", A2712))</f>
        <v>0</v>
      </c>
      <c r="H2712" t="b">
        <f>ISNUMBER(SEARCH("Caltex", A2712))</f>
        <v>0</v>
      </c>
    </row>
    <row r="2713" spans="1:8" x14ac:dyDescent="0.25">
      <c r="A2713" t="s">
        <v>3251</v>
      </c>
      <c r="B2713">
        <v>7.2079541999999996</v>
      </c>
      <c r="C2713">
        <v>99.684447199999994</v>
      </c>
      <c r="D2713" t="b">
        <f>ISNUMBER(SEARCH("PT",A2713))</f>
        <v>0</v>
      </c>
      <c r="E2713" t="b">
        <f>ISNUMBER(SEARCH("PTT", A2713))</f>
        <v>0</v>
      </c>
      <c r="F2713" t="b">
        <f>ISNUMBER(SEARCH("Shell", A2713))</f>
        <v>0</v>
      </c>
      <c r="G2713" t="b">
        <f>ISNUMBER(SEARCH("Esso", A2713))</f>
        <v>0</v>
      </c>
      <c r="H2713" t="b">
        <f>ISNUMBER(SEARCH("Caltex", A2713))</f>
        <v>0</v>
      </c>
    </row>
    <row r="2714" spans="1:8" x14ac:dyDescent="0.25">
      <c r="A2714" t="s">
        <v>3251</v>
      </c>
      <c r="B2714">
        <v>7.2079541999999996</v>
      </c>
      <c r="C2714">
        <v>99.684447199999994</v>
      </c>
      <c r="D2714" t="b">
        <f>ISNUMBER(SEARCH("PT",A2714))</f>
        <v>0</v>
      </c>
      <c r="E2714" t="b">
        <f>ISNUMBER(SEARCH("PTT", A2714))</f>
        <v>0</v>
      </c>
      <c r="F2714" t="b">
        <f>ISNUMBER(SEARCH("Shell", A2714))</f>
        <v>0</v>
      </c>
      <c r="G2714" t="b">
        <f>ISNUMBER(SEARCH("Esso", A2714))</f>
        <v>0</v>
      </c>
      <c r="H2714" t="b">
        <f>ISNUMBER(SEARCH("Caltex", A2714))</f>
        <v>0</v>
      </c>
    </row>
    <row r="2715" spans="1:8" x14ac:dyDescent="0.25">
      <c r="A2715" t="s">
        <v>3716</v>
      </c>
      <c r="B2715">
        <v>14.730329899999999</v>
      </c>
      <c r="C2715">
        <v>104.1997892</v>
      </c>
      <c r="D2715" t="b">
        <f>ISNUMBER(SEARCH("PT",A2715))</f>
        <v>0</v>
      </c>
      <c r="E2715" t="b">
        <f>ISNUMBER(SEARCH("PTT", A2715))</f>
        <v>0</v>
      </c>
      <c r="F2715" t="b">
        <f>ISNUMBER(SEARCH("Shell", A2715))</f>
        <v>0</v>
      </c>
      <c r="G2715" t="b">
        <f>ISNUMBER(SEARCH("Esso", A2715))</f>
        <v>0</v>
      </c>
      <c r="H2715" t="b">
        <f>ISNUMBER(SEARCH("Caltex", A2715))</f>
        <v>0</v>
      </c>
    </row>
    <row r="2716" spans="1:8" x14ac:dyDescent="0.25">
      <c r="A2716" t="s">
        <v>3677</v>
      </c>
      <c r="B2716">
        <v>13.1314753</v>
      </c>
      <c r="C2716">
        <v>102.2098467</v>
      </c>
      <c r="D2716" t="b">
        <f>ISNUMBER(SEARCH("PT",A2716))</f>
        <v>0</v>
      </c>
      <c r="E2716" t="b">
        <f>ISNUMBER(SEARCH("PTT", A2716))</f>
        <v>0</v>
      </c>
      <c r="F2716" t="b">
        <f>ISNUMBER(SEARCH("Shell", A2716))</f>
        <v>0</v>
      </c>
      <c r="G2716" t="b">
        <f>ISNUMBER(SEARCH("Esso", A2716))</f>
        <v>0</v>
      </c>
      <c r="H2716" t="b">
        <f>ISNUMBER(SEARCH("Caltex", A2716))</f>
        <v>0</v>
      </c>
    </row>
    <row r="2717" spans="1:8" x14ac:dyDescent="0.25">
      <c r="A2717" t="s">
        <v>3701</v>
      </c>
      <c r="B2717">
        <v>14.5996378</v>
      </c>
      <c r="C2717">
        <v>103.07958410000001</v>
      </c>
      <c r="D2717" t="b">
        <f>ISNUMBER(SEARCH("PT",A2717))</f>
        <v>0</v>
      </c>
      <c r="E2717" t="b">
        <f>ISNUMBER(SEARCH("PTT", A2717))</f>
        <v>0</v>
      </c>
      <c r="F2717" t="b">
        <f>ISNUMBER(SEARCH("Shell", A2717))</f>
        <v>0</v>
      </c>
      <c r="G2717" t="b">
        <f>ISNUMBER(SEARCH("Esso", A2717))</f>
        <v>0</v>
      </c>
      <c r="H2717" t="b">
        <f>ISNUMBER(SEARCH("Caltex", A2717))</f>
        <v>0</v>
      </c>
    </row>
    <row r="2718" spans="1:8" x14ac:dyDescent="0.25">
      <c r="A2718" t="s">
        <v>3852</v>
      </c>
      <c r="B2718">
        <v>17.595883600000001</v>
      </c>
      <c r="C2718">
        <v>101.72067300000001</v>
      </c>
      <c r="D2718" t="b">
        <f>ISNUMBER(SEARCH("PT",A2718))</f>
        <v>0</v>
      </c>
      <c r="E2718" t="b">
        <f>ISNUMBER(SEARCH("PTT", A2718))</f>
        <v>0</v>
      </c>
      <c r="F2718" t="b">
        <f>ISNUMBER(SEARCH("Shell", A2718))</f>
        <v>0</v>
      </c>
      <c r="G2718" t="b">
        <f>ISNUMBER(SEARCH("Esso", A2718))</f>
        <v>0</v>
      </c>
      <c r="H2718" t="b">
        <f>ISNUMBER(SEARCH("Caltex", A2718))</f>
        <v>0</v>
      </c>
    </row>
    <row r="2719" spans="1:8" x14ac:dyDescent="0.25">
      <c r="A2719" t="s">
        <v>3712</v>
      </c>
      <c r="B2719">
        <v>14.630034999999999</v>
      </c>
      <c r="C2719">
        <v>103.85154199999999</v>
      </c>
      <c r="D2719" t="b">
        <f>ISNUMBER(SEARCH("PT",A2719))</f>
        <v>0</v>
      </c>
      <c r="E2719" t="b">
        <f>ISNUMBER(SEARCH("PTT", A2719))</f>
        <v>0</v>
      </c>
      <c r="F2719" t="b">
        <f>ISNUMBER(SEARCH("Shell", A2719))</f>
        <v>0</v>
      </c>
      <c r="G2719" t="b">
        <f>ISNUMBER(SEARCH("Esso", A2719))</f>
        <v>0</v>
      </c>
      <c r="H2719" t="b">
        <f>ISNUMBER(SEARCH("Caltex", A2719))</f>
        <v>0</v>
      </c>
    </row>
    <row r="2720" spans="1:8" x14ac:dyDescent="0.25">
      <c r="A2720" t="s">
        <v>3488</v>
      </c>
      <c r="B2720">
        <v>13.728989</v>
      </c>
      <c r="C2720">
        <v>100.499421</v>
      </c>
      <c r="D2720" t="b">
        <f>ISNUMBER(SEARCH("PT",A2720))</f>
        <v>0</v>
      </c>
      <c r="E2720" t="b">
        <f>ISNUMBER(SEARCH("PTT", A2720))</f>
        <v>0</v>
      </c>
      <c r="F2720" t="b">
        <f>ISNUMBER(SEARCH("Shell", A2720))</f>
        <v>0</v>
      </c>
      <c r="G2720" t="b">
        <f>ISNUMBER(SEARCH("Esso", A2720))</f>
        <v>0</v>
      </c>
      <c r="H2720" t="b">
        <f>ISNUMBER(SEARCH("Caltex", A2720))</f>
        <v>0</v>
      </c>
    </row>
    <row r="2721" spans="1:8" x14ac:dyDescent="0.25">
      <c r="A2721" t="s">
        <v>3695</v>
      </c>
      <c r="B2721">
        <v>14.3318879</v>
      </c>
      <c r="C2721">
        <v>102.7552661</v>
      </c>
      <c r="D2721" t="b">
        <f>ISNUMBER(SEARCH("PT",A2721))</f>
        <v>0</v>
      </c>
      <c r="E2721" t="b">
        <f>ISNUMBER(SEARCH("PTT", A2721))</f>
        <v>0</v>
      </c>
      <c r="F2721" t="b">
        <f>ISNUMBER(SEARCH("Shell", A2721))</f>
        <v>0</v>
      </c>
      <c r="G2721" t="b">
        <f>ISNUMBER(SEARCH("Esso", A2721))</f>
        <v>0</v>
      </c>
      <c r="H2721" t="b">
        <f>ISNUMBER(SEARCH("Caltex", A2721))</f>
        <v>0</v>
      </c>
    </row>
    <row r="2722" spans="1:8" x14ac:dyDescent="0.25">
      <c r="A2722" t="s">
        <v>3743</v>
      </c>
      <c r="B2722">
        <v>16.370809600000001</v>
      </c>
      <c r="C2722">
        <v>104.8706148</v>
      </c>
      <c r="D2722" t="b">
        <f>ISNUMBER(SEARCH("PT",A2722))</f>
        <v>0</v>
      </c>
      <c r="E2722" t="b">
        <f>ISNUMBER(SEARCH("PTT", A2722))</f>
        <v>0</v>
      </c>
      <c r="F2722" t="b">
        <f>ISNUMBER(SEARCH("Shell", A2722))</f>
        <v>0</v>
      </c>
      <c r="G2722" t="b">
        <f>ISNUMBER(SEARCH("Esso", A2722))</f>
        <v>0</v>
      </c>
      <c r="H2722" t="b">
        <f>ISNUMBER(SEARCH("Caltex", A2722))</f>
        <v>0</v>
      </c>
    </row>
    <row r="2723" spans="1:8" x14ac:dyDescent="0.25">
      <c r="A2723" t="s">
        <v>3666</v>
      </c>
      <c r="B2723">
        <v>12.254712899999999</v>
      </c>
      <c r="C2723">
        <v>102.50888879999999</v>
      </c>
      <c r="D2723" t="b">
        <f>ISNUMBER(SEARCH("PT",A2723))</f>
        <v>0</v>
      </c>
      <c r="E2723" t="b">
        <f>ISNUMBER(SEARCH("PTT", A2723))</f>
        <v>0</v>
      </c>
      <c r="F2723" t="b">
        <f>ISNUMBER(SEARCH("Shell", A2723))</f>
        <v>0</v>
      </c>
      <c r="G2723" t="b">
        <f>ISNUMBER(SEARCH("Esso", A2723))</f>
        <v>0</v>
      </c>
      <c r="H2723" t="b">
        <f>ISNUMBER(SEARCH("Caltex", A2723))</f>
        <v>0</v>
      </c>
    </row>
    <row r="2724" spans="1:8" x14ac:dyDescent="0.25">
      <c r="A2724" t="s">
        <v>3666</v>
      </c>
      <c r="B2724">
        <v>12.254712899999999</v>
      </c>
      <c r="C2724">
        <v>102.50888879999999</v>
      </c>
      <c r="D2724" t="b">
        <f>ISNUMBER(SEARCH("PT",A2724))</f>
        <v>0</v>
      </c>
      <c r="E2724" t="b">
        <f>ISNUMBER(SEARCH("PTT", A2724))</f>
        <v>0</v>
      </c>
      <c r="F2724" t="b">
        <f>ISNUMBER(SEARCH("Shell", A2724))</f>
        <v>0</v>
      </c>
      <c r="G2724" t="b">
        <f>ISNUMBER(SEARCH("Esso", A2724))</f>
        <v>0</v>
      </c>
      <c r="H2724" t="b">
        <f>ISNUMBER(SEARCH("Caltex", A2724))</f>
        <v>0</v>
      </c>
    </row>
    <row r="2725" spans="1:8" x14ac:dyDescent="0.25">
      <c r="A2725" t="s">
        <v>3919</v>
      </c>
      <c r="B2725">
        <v>19.682894000000001</v>
      </c>
      <c r="C2725">
        <v>100.2005695</v>
      </c>
      <c r="D2725" t="b">
        <f>ISNUMBER(SEARCH("PT",A2725))</f>
        <v>0</v>
      </c>
      <c r="E2725" t="b">
        <f>ISNUMBER(SEARCH("PTT", A2725))</f>
        <v>0</v>
      </c>
      <c r="F2725" t="b">
        <f>ISNUMBER(SEARCH("Shell", A2725))</f>
        <v>0</v>
      </c>
      <c r="G2725" t="b">
        <f>ISNUMBER(SEARCH("Esso", A2725))</f>
        <v>0</v>
      </c>
      <c r="H2725" t="b">
        <f>ISNUMBER(SEARCH("Caltex", A2725))</f>
        <v>0</v>
      </c>
    </row>
    <row r="2726" spans="1:8" x14ac:dyDescent="0.25">
      <c r="A2726" t="s">
        <v>3427</v>
      </c>
      <c r="B2726">
        <v>11.2118269</v>
      </c>
      <c r="C2726">
        <v>99.519051899999994</v>
      </c>
      <c r="D2726" t="b">
        <f>ISNUMBER(SEARCH("PT",A2726))</f>
        <v>0</v>
      </c>
      <c r="E2726" t="b">
        <f>ISNUMBER(SEARCH("PTT", A2726))</f>
        <v>0</v>
      </c>
      <c r="F2726" t="b">
        <f>ISNUMBER(SEARCH("Shell", A2726))</f>
        <v>0</v>
      </c>
      <c r="G2726" t="b">
        <f>ISNUMBER(SEARCH("Esso", A2726))</f>
        <v>0</v>
      </c>
      <c r="H2726" t="b">
        <f>ISNUMBER(SEARCH("Caltex", A2726))</f>
        <v>0</v>
      </c>
    </row>
    <row r="2727" spans="1:8" x14ac:dyDescent="0.25">
      <c r="A2727" t="s">
        <v>4060</v>
      </c>
      <c r="B2727">
        <v>16.619897000000002</v>
      </c>
      <c r="C2727">
        <v>98.606852000000003</v>
      </c>
      <c r="D2727" t="b">
        <f>ISNUMBER(SEARCH("PT",A2727))</f>
        <v>0</v>
      </c>
      <c r="E2727" t="b">
        <f>ISNUMBER(SEARCH("PTT", A2727))</f>
        <v>0</v>
      </c>
      <c r="F2727" t="b">
        <f>ISNUMBER(SEARCH("Shell", A2727))</f>
        <v>0</v>
      </c>
      <c r="G2727" t="b">
        <f>ISNUMBER(SEARCH("Esso", A2727))</f>
        <v>0</v>
      </c>
      <c r="H2727" t="b">
        <f>ISNUMBER(SEARCH("Caltex", A2727))</f>
        <v>0</v>
      </c>
    </row>
    <row r="2728" spans="1:8" x14ac:dyDescent="0.25">
      <c r="A2728" t="s">
        <v>3641</v>
      </c>
      <c r="B2728">
        <v>12.508153999999999</v>
      </c>
      <c r="C2728">
        <v>102.162882</v>
      </c>
      <c r="D2728" t="b">
        <f>ISNUMBER(SEARCH("PT",A2728))</f>
        <v>0</v>
      </c>
      <c r="E2728" t="b">
        <f>ISNUMBER(SEARCH("PTT", A2728))</f>
        <v>0</v>
      </c>
      <c r="F2728" t="b">
        <f>ISNUMBER(SEARCH("Shell", A2728))</f>
        <v>0</v>
      </c>
      <c r="G2728" t="b">
        <f>ISNUMBER(SEARCH("Esso", A2728))</f>
        <v>0</v>
      </c>
      <c r="H2728" t="b">
        <f>ISNUMBER(SEARCH("Caltex", A2728))</f>
        <v>0</v>
      </c>
    </row>
    <row r="2729" spans="1:8" x14ac:dyDescent="0.25">
      <c r="A2729" t="s">
        <v>4088</v>
      </c>
      <c r="B2729">
        <v>14.089532</v>
      </c>
      <c r="C2729">
        <v>99.280565300000006</v>
      </c>
      <c r="D2729" t="b">
        <f>ISNUMBER(SEARCH("PT",A2729))</f>
        <v>0</v>
      </c>
      <c r="E2729" t="b">
        <f>ISNUMBER(SEARCH("PTT", A2729))</f>
        <v>0</v>
      </c>
      <c r="F2729" t="b">
        <f>ISNUMBER(SEARCH("Shell", A2729))</f>
        <v>0</v>
      </c>
      <c r="G2729" t="b">
        <f>ISNUMBER(SEARCH("Esso", A2729))</f>
        <v>0</v>
      </c>
      <c r="H2729" t="b">
        <f>ISNUMBER(SEARCH("Caltex", A2729))</f>
        <v>0</v>
      </c>
    </row>
    <row r="2730" spans="1:8" x14ac:dyDescent="0.25">
      <c r="A2730" t="s">
        <v>3226</v>
      </c>
      <c r="B2730">
        <v>8.1061420000000002</v>
      </c>
      <c r="C2730">
        <v>98.916376999999997</v>
      </c>
      <c r="D2730" t="b">
        <f>ISNUMBER(SEARCH("PT",A2730))</f>
        <v>0</v>
      </c>
      <c r="E2730" t="b">
        <f>ISNUMBER(SEARCH("PTT", A2730))</f>
        <v>0</v>
      </c>
      <c r="F2730" t="b">
        <f>ISNUMBER(SEARCH("Shell", A2730))</f>
        <v>0</v>
      </c>
      <c r="G2730" t="b">
        <f>ISNUMBER(SEARCH("Esso", A2730))</f>
        <v>0</v>
      </c>
      <c r="H2730" t="b">
        <f>ISNUMBER(SEARCH("Caltex", A2730))</f>
        <v>0</v>
      </c>
    </row>
    <row r="2731" spans="1:8" x14ac:dyDescent="0.25">
      <c r="A2731" t="s">
        <v>3723</v>
      </c>
      <c r="B2731">
        <v>14.6644939</v>
      </c>
      <c r="C2731">
        <v>104.60541720000001</v>
      </c>
      <c r="D2731" t="b">
        <f>ISNUMBER(SEARCH("PT",A2731))</f>
        <v>0</v>
      </c>
      <c r="E2731" t="b">
        <f>ISNUMBER(SEARCH("PTT", A2731))</f>
        <v>0</v>
      </c>
      <c r="F2731" t="b">
        <f>ISNUMBER(SEARCH("Shell", A2731))</f>
        <v>0</v>
      </c>
      <c r="G2731" t="b">
        <f>ISNUMBER(SEARCH("Esso", A2731))</f>
        <v>0</v>
      </c>
      <c r="H2731" t="b">
        <f>ISNUMBER(SEARCH("Caltex", A2731))</f>
        <v>0</v>
      </c>
    </row>
    <row r="2732" spans="1:8" x14ac:dyDescent="0.25">
      <c r="A2732" t="s">
        <v>3868</v>
      </c>
      <c r="B2732">
        <v>17.495025399999999</v>
      </c>
      <c r="C2732">
        <v>101.71482779999999</v>
      </c>
      <c r="D2732" t="b">
        <f>ISNUMBER(SEARCH("PT",A2732))</f>
        <v>0</v>
      </c>
      <c r="E2732" t="b">
        <f>ISNUMBER(SEARCH("PTT", A2732))</f>
        <v>0</v>
      </c>
      <c r="F2732" t="b">
        <f>ISNUMBER(SEARCH("Shell", A2732))</f>
        <v>0</v>
      </c>
      <c r="G2732" t="b">
        <f>ISNUMBER(SEARCH("Esso", A2732))</f>
        <v>0</v>
      </c>
      <c r="H2732" t="b">
        <f>ISNUMBER(SEARCH("Caltex", A2732))</f>
        <v>0</v>
      </c>
    </row>
    <row r="2733" spans="1:8" x14ac:dyDescent="0.25">
      <c r="A2733" t="s">
        <v>3878</v>
      </c>
      <c r="B2733">
        <v>17.9065078</v>
      </c>
      <c r="C2733">
        <v>100.82352400000001</v>
      </c>
      <c r="D2733" t="b">
        <f>ISNUMBER(SEARCH("PT",A2733))</f>
        <v>0</v>
      </c>
      <c r="E2733" t="b">
        <f>ISNUMBER(SEARCH("PTT", A2733))</f>
        <v>0</v>
      </c>
      <c r="F2733" t="b">
        <f>ISNUMBER(SEARCH("Shell", A2733))</f>
        <v>0</v>
      </c>
      <c r="G2733" t="b">
        <f>ISNUMBER(SEARCH("Esso", A2733))</f>
        <v>0</v>
      </c>
      <c r="H2733" t="b">
        <f>ISNUMBER(SEARCH("Caltex", A2733))</f>
        <v>0</v>
      </c>
    </row>
    <row r="2734" spans="1:8" x14ac:dyDescent="0.25">
      <c r="A2734" t="s">
        <v>3745</v>
      </c>
      <c r="B2734">
        <v>16.387526999999999</v>
      </c>
      <c r="C2734">
        <v>104.68598160000001</v>
      </c>
      <c r="D2734" t="b">
        <f>ISNUMBER(SEARCH("PT",A2734))</f>
        <v>0</v>
      </c>
      <c r="E2734" t="b">
        <f>ISNUMBER(SEARCH("PTT", A2734))</f>
        <v>0</v>
      </c>
      <c r="F2734" t="b">
        <f>ISNUMBER(SEARCH("Shell", A2734))</f>
        <v>0</v>
      </c>
      <c r="G2734" t="b">
        <f>ISNUMBER(SEARCH("Esso", A2734))</f>
        <v>0</v>
      </c>
      <c r="H2734" t="b">
        <f>ISNUMBER(SEARCH("Caltex", A2734))</f>
        <v>0</v>
      </c>
    </row>
    <row r="2735" spans="1:8" x14ac:dyDescent="0.25">
      <c r="A2735" t="s">
        <v>4081</v>
      </c>
      <c r="B2735">
        <v>14.2329762</v>
      </c>
      <c r="C2735">
        <v>99.062979299999995</v>
      </c>
      <c r="D2735" t="b">
        <f>ISNUMBER(SEARCH("PT",A2735))</f>
        <v>0</v>
      </c>
      <c r="E2735" t="b">
        <f>ISNUMBER(SEARCH("PTT", A2735))</f>
        <v>0</v>
      </c>
      <c r="F2735" t="b">
        <f>ISNUMBER(SEARCH("Shell", A2735))</f>
        <v>0</v>
      </c>
      <c r="G2735" t="b">
        <f>ISNUMBER(SEARCH("Esso", A2735))</f>
        <v>0</v>
      </c>
      <c r="H2735" t="b">
        <f>ISNUMBER(SEARCH("Caltex", A2735))</f>
        <v>0</v>
      </c>
    </row>
    <row r="2736" spans="1:8" x14ac:dyDescent="0.25">
      <c r="A2736" t="s">
        <v>4101</v>
      </c>
      <c r="B2736">
        <v>13.7506016</v>
      </c>
      <c r="C2736">
        <v>99.465916800000002</v>
      </c>
      <c r="D2736" t="b">
        <f>ISNUMBER(SEARCH("PT",A2736))</f>
        <v>0</v>
      </c>
      <c r="E2736" t="b">
        <f>ISNUMBER(SEARCH("PTT", A2736))</f>
        <v>0</v>
      </c>
      <c r="F2736" t="b">
        <f>ISNUMBER(SEARCH("Shell", A2736))</f>
        <v>0</v>
      </c>
      <c r="G2736" t="b">
        <f>ISNUMBER(SEARCH("Esso", A2736))</f>
        <v>0</v>
      </c>
      <c r="H2736" t="b">
        <f>ISNUMBER(SEARCH("Caltex", A2736))</f>
        <v>0</v>
      </c>
    </row>
    <row r="2737" spans="1:8" x14ac:dyDescent="0.25">
      <c r="A2737" t="s">
        <v>3682</v>
      </c>
      <c r="B2737">
        <v>13.3542512</v>
      </c>
      <c r="C2737">
        <v>102.18576590000001</v>
      </c>
      <c r="D2737" t="b">
        <f>ISNUMBER(SEARCH("PT",A2737))</f>
        <v>0</v>
      </c>
      <c r="E2737" t="b">
        <f>ISNUMBER(SEARCH("PTT", A2737))</f>
        <v>0</v>
      </c>
      <c r="F2737" t="b">
        <f>ISNUMBER(SEARCH("Shell", A2737))</f>
        <v>0</v>
      </c>
      <c r="G2737" t="b">
        <f>ISNUMBER(SEARCH("Esso", A2737))</f>
        <v>0</v>
      </c>
      <c r="H2737" t="b">
        <f>ISNUMBER(SEARCH("Caltex", A2737))</f>
        <v>0</v>
      </c>
    </row>
    <row r="2738" spans="1:8" x14ac:dyDescent="0.25">
      <c r="A2738" t="s">
        <v>3470</v>
      </c>
      <c r="B2738">
        <v>13.318702999999999</v>
      </c>
      <c r="C2738">
        <v>99.827723000000006</v>
      </c>
      <c r="D2738" t="b">
        <f>ISNUMBER(SEARCH("PT",A2738))</f>
        <v>0</v>
      </c>
      <c r="E2738" t="b">
        <f>ISNUMBER(SEARCH("PTT", A2738))</f>
        <v>0</v>
      </c>
      <c r="F2738" t="b">
        <f>ISNUMBER(SEARCH("Shell", A2738))</f>
        <v>0</v>
      </c>
      <c r="G2738" t="b">
        <f>ISNUMBER(SEARCH("Esso", A2738))</f>
        <v>0</v>
      </c>
      <c r="H2738" t="b">
        <f>ISNUMBER(SEARCH("Caltex", A2738))</f>
        <v>0</v>
      </c>
    </row>
    <row r="2739" spans="1:8" x14ac:dyDescent="0.25">
      <c r="A2739" t="s">
        <v>3588</v>
      </c>
      <c r="B2739">
        <v>12.665846699999999</v>
      </c>
      <c r="C2739">
        <v>100.9397748</v>
      </c>
      <c r="D2739" t="b">
        <f>ISNUMBER(SEARCH("PT",A2739))</f>
        <v>0</v>
      </c>
      <c r="E2739" t="b">
        <f>ISNUMBER(SEARCH("PTT", A2739))</f>
        <v>0</v>
      </c>
      <c r="F2739" t="b">
        <f>ISNUMBER(SEARCH("Shell", A2739))</f>
        <v>0</v>
      </c>
      <c r="G2739" t="b">
        <f>ISNUMBER(SEARCH("Esso", A2739))</f>
        <v>0</v>
      </c>
      <c r="H2739" t="b">
        <f>ISNUMBER(SEARCH("Caltex", A2739))</f>
        <v>0</v>
      </c>
    </row>
    <row r="2740" spans="1:8" x14ac:dyDescent="0.25">
      <c r="A2740" t="s">
        <v>3455</v>
      </c>
      <c r="B2740">
        <v>12.8920233</v>
      </c>
      <c r="C2740">
        <v>99.910359400000004</v>
      </c>
      <c r="D2740" t="b">
        <f>ISNUMBER(SEARCH("PT",A2740))</f>
        <v>0</v>
      </c>
      <c r="E2740" t="b">
        <f>ISNUMBER(SEARCH("PTT", A2740))</f>
        <v>0</v>
      </c>
      <c r="F2740" t="b">
        <f>ISNUMBER(SEARCH("Shell", A2740))</f>
        <v>0</v>
      </c>
      <c r="G2740" t="b">
        <f>ISNUMBER(SEARCH("Esso", A2740))</f>
        <v>0</v>
      </c>
      <c r="H2740" t="b">
        <f>ISNUMBER(SEARCH("Caltex", A2740))</f>
        <v>0</v>
      </c>
    </row>
    <row r="2741" spans="1:8" x14ac:dyDescent="0.25">
      <c r="A2741" t="s">
        <v>3455</v>
      </c>
      <c r="B2741">
        <v>13.29477</v>
      </c>
      <c r="C2741">
        <v>99.822646000000006</v>
      </c>
      <c r="D2741" t="b">
        <f>ISNUMBER(SEARCH("PT",A2741))</f>
        <v>0</v>
      </c>
      <c r="E2741" t="b">
        <f>ISNUMBER(SEARCH("PTT", A2741))</f>
        <v>0</v>
      </c>
      <c r="F2741" t="b">
        <f>ISNUMBER(SEARCH("Shell", A2741))</f>
        <v>0</v>
      </c>
      <c r="G2741" t="b">
        <f>ISNUMBER(SEARCH("Esso", A2741))</f>
        <v>0</v>
      </c>
      <c r="H2741" t="b">
        <f>ISNUMBER(SEARCH("Caltex", A2741))</f>
        <v>0</v>
      </c>
    </row>
    <row r="2742" spans="1:8" x14ac:dyDescent="0.25">
      <c r="A2742" t="s">
        <v>3455</v>
      </c>
      <c r="B2742">
        <v>13.5878066</v>
      </c>
      <c r="C2742">
        <v>100.8398966</v>
      </c>
      <c r="D2742" t="b">
        <f>ISNUMBER(SEARCH("PT",A2742))</f>
        <v>0</v>
      </c>
      <c r="E2742" t="b">
        <f>ISNUMBER(SEARCH("PTT", A2742))</f>
        <v>0</v>
      </c>
      <c r="F2742" t="b">
        <f>ISNUMBER(SEARCH("Shell", A2742))</f>
        <v>0</v>
      </c>
      <c r="G2742" t="b">
        <f>ISNUMBER(SEARCH("Esso", A2742))</f>
        <v>0</v>
      </c>
      <c r="H2742" t="b">
        <f>ISNUMBER(SEARCH("Caltex", A2742))</f>
        <v>0</v>
      </c>
    </row>
    <row r="2743" spans="1:8" x14ac:dyDescent="0.25">
      <c r="A2743" t="s">
        <v>3455</v>
      </c>
      <c r="B2743">
        <v>13.012425</v>
      </c>
      <c r="C2743">
        <v>100.93071</v>
      </c>
      <c r="D2743" t="b">
        <f>ISNUMBER(SEARCH("PT",A2743))</f>
        <v>0</v>
      </c>
      <c r="E2743" t="b">
        <f>ISNUMBER(SEARCH("PTT", A2743))</f>
        <v>0</v>
      </c>
      <c r="F2743" t="b">
        <f>ISNUMBER(SEARCH("Shell", A2743))</f>
        <v>0</v>
      </c>
      <c r="G2743" t="b">
        <f>ISNUMBER(SEARCH("Esso", A2743))</f>
        <v>0</v>
      </c>
      <c r="H2743" t="b">
        <f>ISNUMBER(SEARCH("Caltex", A2743))</f>
        <v>0</v>
      </c>
    </row>
    <row r="2744" spans="1:8" x14ac:dyDescent="0.25">
      <c r="A2744" t="s">
        <v>3455</v>
      </c>
      <c r="B2744">
        <v>13.012425</v>
      </c>
      <c r="C2744">
        <v>100.93071</v>
      </c>
      <c r="D2744" t="b">
        <f>ISNUMBER(SEARCH("PT",A2744))</f>
        <v>0</v>
      </c>
      <c r="E2744" t="b">
        <f>ISNUMBER(SEARCH("PTT", A2744))</f>
        <v>0</v>
      </c>
      <c r="F2744" t="b">
        <f>ISNUMBER(SEARCH("Shell", A2744))</f>
        <v>0</v>
      </c>
      <c r="G2744" t="b">
        <f>ISNUMBER(SEARCH("Esso", A2744))</f>
        <v>0</v>
      </c>
      <c r="H2744" t="b">
        <f>ISNUMBER(SEARCH("Caltex", A2744))</f>
        <v>0</v>
      </c>
    </row>
    <row r="2745" spans="1:8" x14ac:dyDescent="0.25">
      <c r="A2745" t="s">
        <v>3315</v>
      </c>
      <c r="B2745">
        <v>7.0865286000000003</v>
      </c>
      <c r="C2745">
        <v>100.4047984</v>
      </c>
      <c r="D2745" t="b">
        <f>ISNUMBER(SEARCH("PT",A2745))</f>
        <v>0</v>
      </c>
      <c r="E2745" t="b">
        <f>ISNUMBER(SEARCH("PTT", A2745))</f>
        <v>0</v>
      </c>
      <c r="F2745" t="b">
        <f>ISNUMBER(SEARCH("Shell", A2745))</f>
        <v>0</v>
      </c>
      <c r="G2745" t="b">
        <f>ISNUMBER(SEARCH("Esso", A2745))</f>
        <v>0</v>
      </c>
      <c r="H2745" t="b">
        <f>ISNUMBER(SEARCH("Caltex", A2745))</f>
        <v>0</v>
      </c>
    </row>
    <row r="2746" spans="1:8" x14ac:dyDescent="0.25">
      <c r="A2746" t="s">
        <v>3315</v>
      </c>
      <c r="B2746">
        <v>7.0865286000000003</v>
      </c>
      <c r="C2746">
        <v>100.4047984</v>
      </c>
      <c r="D2746" t="b">
        <f>ISNUMBER(SEARCH("PT",A2746))</f>
        <v>0</v>
      </c>
      <c r="E2746" t="b">
        <f>ISNUMBER(SEARCH("PTT", A2746))</f>
        <v>0</v>
      </c>
      <c r="F2746" t="b">
        <f>ISNUMBER(SEARCH("Shell", A2746))</f>
        <v>0</v>
      </c>
      <c r="G2746" t="b">
        <f>ISNUMBER(SEARCH("Esso", A2746))</f>
        <v>0</v>
      </c>
      <c r="H2746" t="b">
        <f>ISNUMBER(SEARCH("Caltex", A2746))</f>
        <v>0</v>
      </c>
    </row>
    <row r="2747" spans="1:8" x14ac:dyDescent="0.25">
      <c r="A2747" t="s">
        <v>3823</v>
      </c>
      <c r="B2747">
        <v>17.677323600000001</v>
      </c>
      <c r="C2747">
        <v>102.5047314</v>
      </c>
      <c r="D2747" t="b">
        <f>ISNUMBER(SEARCH("PT",A2747))</f>
        <v>0</v>
      </c>
      <c r="E2747" t="b">
        <f>ISNUMBER(SEARCH("PTT", A2747))</f>
        <v>0</v>
      </c>
      <c r="F2747" t="b">
        <f>ISNUMBER(SEARCH("Shell", A2747))</f>
        <v>0</v>
      </c>
      <c r="G2747" t="b">
        <f>ISNUMBER(SEARCH("Esso", A2747))</f>
        <v>0</v>
      </c>
      <c r="H2747" t="b">
        <f>ISNUMBER(SEARCH("Caltex", A2747))</f>
        <v>0</v>
      </c>
    </row>
    <row r="2748" spans="1:8" x14ac:dyDescent="0.25">
      <c r="A2748" t="s">
        <v>3742</v>
      </c>
      <c r="B2748">
        <v>16.247464399999998</v>
      </c>
      <c r="C2748">
        <v>104.809645</v>
      </c>
      <c r="D2748" t="b">
        <f>ISNUMBER(SEARCH("PT",A2748))</f>
        <v>0</v>
      </c>
      <c r="E2748" t="b">
        <f>ISNUMBER(SEARCH("PTT", A2748))</f>
        <v>0</v>
      </c>
      <c r="F2748" t="b">
        <f>ISNUMBER(SEARCH("Shell", A2748))</f>
        <v>0</v>
      </c>
      <c r="G2748" t="b">
        <f>ISNUMBER(SEARCH("Esso", A2748))</f>
        <v>0</v>
      </c>
      <c r="H2748" t="b">
        <f>ISNUMBER(SEARCH("Caltex", A2748))</f>
        <v>0</v>
      </c>
    </row>
    <row r="2749" spans="1:8" x14ac:dyDescent="0.25">
      <c r="A2749" t="s">
        <v>3747</v>
      </c>
      <c r="B2749">
        <v>16.545168499999999</v>
      </c>
      <c r="C2749">
        <v>104.71308879999999</v>
      </c>
      <c r="D2749" t="b">
        <f>ISNUMBER(SEARCH("PT",A2749))</f>
        <v>0</v>
      </c>
      <c r="E2749" t="b">
        <f>ISNUMBER(SEARCH("PTT", A2749))</f>
        <v>0</v>
      </c>
      <c r="F2749" t="b">
        <f>ISNUMBER(SEARCH("Shell", A2749))</f>
        <v>0</v>
      </c>
      <c r="G2749" t="b">
        <f>ISNUMBER(SEARCH("Esso", A2749))</f>
        <v>0</v>
      </c>
      <c r="H2749" t="b">
        <f>ISNUMBER(SEARCH("Caltex", A2749))</f>
        <v>0</v>
      </c>
    </row>
    <row r="2750" spans="1:8" x14ac:dyDescent="0.25">
      <c r="A2750" t="s">
        <v>3271</v>
      </c>
      <c r="B2750">
        <v>6.7459065999999996</v>
      </c>
      <c r="C2750">
        <v>100.03447850000001</v>
      </c>
      <c r="D2750" t="b">
        <f>ISNUMBER(SEARCH("PT",A2750))</f>
        <v>0</v>
      </c>
      <c r="E2750" t="b">
        <f>ISNUMBER(SEARCH("PTT", A2750))</f>
        <v>0</v>
      </c>
      <c r="F2750" t="b">
        <f>ISNUMBER(SEARCH("Shell", A2750))</f>
        <v>0</v>
      </c>
      <c r="G2750" t="b">
        <f>ISNUMBER(SEARCH("Esso", A2750))</f>
        <v>0</v>
      </c>
      <c r="H2750" t="b">
        <f>ISNUMBER(SEARCH("Caltex", A2750))</f>
        <v>0</v>
      </c>
    </row>
    <row r="2751" spans="1:8" x14ac:dyDescent="0.25">
      <c r="A2751" t="s">
        <v>3410</v>
      </c>
      <c r="B2751">
        <v>9.5000110000000006</v>
      </c>
      <c r="C2751">
        <v>99.133009999999999</v>
      </c>
      <c r="D2751" t="b">
        <f>ISNUMBER(SEARCH("PT",A2751))</f>
        <v>0</v>
      </c>
      <c r="E2751" t="b">
        <f>ISNUMBER(SEARCH("PTT", A2751))</f>
        <v>0</v>
      </c>
      <c r="F2751" t="b">
        <f>ISNUMBER(SEARCH("Shell", A2751))</f>
        <v>0</v>
      </c>
      <c r="G2751" t="b">
        <f>ISNUMBER(SEARCH("Esso", A2751))</f>
        <v>0</v>
      </c>
      <c r="H2751" t="b">
        <f>ISNUMBER(SEARCH("Caltex", A2751))</f>
        <v>0</v>
      </c>
    </row>
    <row r="2752" spans="1:8" x14ac:dyDescent="0.25">
      <c r="A2752" t="s">
        <v>3408</v>
      </c>
      <c r="B2752">
        <v>9.1265999000000004</v>
      </c>
      <c r="C2752">
        <v>99.159355199999993</v>
      </c>
      <c r="D2752" t="b">
        <f>ISNUMBER(SEARCH("PT",A2752))</f>
        <v>0</v>
      </c>
      <c r="E2752" t="b">
        <f>ISNUMBER(SEARCH("PTT", A2752))</f>
        <v>0</v>
      </c>
      <c r="F2752" t="b">
        <f>ISNUMBER(SEARCH("Shell", A2752))</f>
        <v>0</v>
      </c>
      <c r="G2752" t="b">
        <f>ISNUMBER(SEARCH("Esso", A2752))</f>
        <v>0</v>
      </c>
      <c r="H2752" t="b">
        <f>ISNUMBER(SEARCH("Caltex", A2752))</f>
        <v>0</v>
      </c>
    </row>
    <row r="2753" spans="1:8" x14ac:dyDescent="0.25">
      <c r="A2753" t="s">
        <v>4139</v>
      </c>
      <c r="B2753">
        <v>9.5780110000000001</v>
      </c>
      <c r="C2753">
        <v>99.971791400000001</v>
      </c>
      <c r="D2753" t="b">
        <f>ISNUMBER(SEARCH("PT",A2753))</f>
        <v>0</v>
      </c>
      <c r="E2753" t="b">
        <f>ISNUMBER(SEARCH("PTT", A2753))</f>
        <v>0</v>
      </c>
      <c r="F2753" t="b">
        <f>ISNUMBER(SEARCH("Shell", A2753))</f>
        <v>0</v>
      </c>
      <c r="G2753" t="b">
        <f>ISNUMBER(SEARCH("Esso", A2753))</f>
        <v>0</v>
      </c>
      <c r="H2753" t="b">
        <f>ISNUMBER(SEARCH("Caltex", A2753))</f>
        <v>0</v>
      </c>
    </row>
    <row r="2754" spans="1:8" x14ac:dyDescent="0.25">
      <c r="A2754" t="s">
        <v>3395</v>
      </c>
      <c r="B2754">
        <v>9.1590361999999992</v>
      </c>
      <c r="C2754">
        <v>99.511077999999998</v>
      </c>
      <c r="D2754" t="b">
        <f>ISNUMBER(SEARCH("PT",A2754))</f>
        <v>0</v>
      </c>
      <c r="E2754" t="b">
        <f>ISNUMBER(SEARCH("PTT", A2754))</f>
        <v>0</v>
      </c>
      <c r="F2754" t="b">
        <f>ISNUMBER(SEARCH("Shell", A2754))</f>
        <v>0</v>
      </c>
      <c r="G2754" t="b">
        <f>ISNUMBER(SEARCH("Esso", A2754))</f>
        <v>0</v>
      </c>
      <c r="H2754" t="b">
        <f>ISNUMBER(SEARCH("Caltex", A2754))</f>
        <v>0</v>
      </c>
    </row>
    <row r="2755" spans="1:8" x14ac:dyDescent="0.25">
      <c r="A2755" t="s">
        <v>3407</v>
      </c>
      <c r="B2755">
        <v>9.3858364000000005</v>
      </c>
      <c r="C2755">
        <v>99.188114400000003</v>
      </c>
      <c r="D2755" t="b">
        <f>ISNUMBER(SEARCH("PT",A2755))</f>
        <v>0</v>
      </c>
      <c r="E2755" t="b">
        <f>ISNUMBER(SEARCH("PTT", A2755))</f>
        <v>0</v>
      </c>
      <c r="F2755" t="b">
        <f>ISNUMBER(SEARCH("Shell", A2755))</f>
        <v>0</v>
      </c>
      <c r="G2755" t="b">
        <f>ISNUMBER(SEARCH("Esso", A2755))</f>
        <v>0</v>
      </c>
      <c r="H2755" t="b">
        <f>ISNUMBER(SEARCH("Caltex", A2755))</f>
        <v>0</v>
      </c>
    </row>
    <row r="2756" spans="1:8" x14ac:dyDescent="0.25">
      <c r="A2756" t="s">
        <v>3398</v>
      </c>
      <c r="B2756">
        <v>9.1371490000000009</v>
      </c>
      <c r="C2756">
        <v>99.364418000000001</v>
      </c>
      <c r="D2756" t="b">
        <f>ISNUMBER(SEARCH("PT",A2756))</f>
        <v>0</v>
      </c>
      <c r="E2756" t="b">
        <f>ISNUMBER(SEARCH("PTT", A2756))</f>
        <v>0</v>
      </c>
      <c r="F2756" t="b">
        <f>ISNUMBER(SEARCH("Shell", A2756))</f>
        <v>0</v>
      </c>
      <c r="G2756" t="b">
        <f>ISNUMBER(SEARCH("Esso", A2756))</f>
        <v>0</v>
      </c>
      <c r="H2756" t="b">
        <f>ISNUMBER(SEARCH("Caltex", A2756))</f>
        <v>0</v>
      </c>
    </row>
    <row r="2757" spans="1:8" x14ac:dyDescent="0.25">
      <c r="A2757" t="s">
        <v>3142</v>
      </c>
      <c r="B2757">
        <v>10.285957</v>
      </c>
      <c r="C2757">
        <v>99.117630000000005</v>
      </c>
      <c r="D2757" t="b">
        <f>ISNUMBER(SEARCH("PT",A2757))</f>
        <v>0</v>
      </c>
      <c r="E2757" t="b">
        <f>ISNUMBER(SEARCH("PTT", A2757))</f>
        <v>0</v>
      </c>
      <c r="F2757" t="b">
        <f>ISNUMBER(SEARCH("Shell", A2757))</f>
        <v>0</v>
      </c>
      <c r="G2757" t="b">
        <f>ISNUMBER(SEARCH("Esso", A2757))</f>
        <v>0</v>
      </c>
      <c r="H2757" t="b">
        <f>ISNUMBER(SEARCH("Caltex", A2757))</f>
        <v>0</v>
      </c>
    </row>
    <row r="2758" spans="1:8" x14ac:dyDescent="0.25">
      <c r="A2758" t="s">
        <v>3142</v>
      </c>
      <c r="B2758">
        <v>9.5833220000000008</v>
      </c>
      <c r="C2758">
        <v>98.5741163</v>
      </c>
      <c r="D2758" t="b">
        <f>ISNUMBER(SEARCH("PT",A2758))</f>
        <v>0</v>
      </c>
      <c r="E2758" t="b">
        <f>ISNUMBER(SEARCH("PTT", A2758))</f>
        <v>0</v>
      </c>
      <c r="F2758" t="b">
        <f>ISNUMBER(SEARCH("Shell", A2758))</f>
        <v>0</v>
      </c>
      <c r="G2758" t="b">
        <f>ISNUMBER(SEARCH("Esso", A2758))</f>
        <v>0</v>
      </c>
      <c r="H2758" t="b">
        <f>ISNUMBER(SEARCH("Caltex", A2758))</f>
        <v>0</v>
      </c>
    </row>
    <row r="2759" spans="1:8" x14ac:dyDescent="0.25">
      <c r="A2759" t="s">
        <v>3142</v>
      </c>
      <c r="B2759">
        <v>8.8546019000000005</v>
      </c>
      <c r="C2759">
        <v>98.809870200000006</v>
      </c>
      <c r="D2759" t="b">
        <f>ISNUMBER(SEARCH("PT",A2759))</f>
        <v>0</v>
      </c>
      <c r="E2759" t="b">
        <f>ISNUMBER(SEARCH("PTT", A2759))</f>
        <v>0</v>
      </c>
      <c r="F2759" t="b">
        <f>ISNUMBER(SEARCH("Shell", A2759))</f>
        <v>0</v>
      </c>
      <c r="G2759" t="b">
        <f>ISNUMBER(SEARCH("Esso", A2759))</f>
        <v>0</v>
      </c>
      <c r="H2759" t="b">
        <f>ISNUMBER(SEARCH("Caltex", A2759))</f>
        <v>0</v>
      </c>
    </row>
    <row r="2760" spans="1:8" x14ac:dyDescent="0.25">
      <c r="A2760" t="s">
        <v>3142</v>
      </c>
      <c r="B2760">
        <v>6.6444169999999998</v>
      </c>
      <c r="C2760">
        <v>100.69828699999999</v>
      </c>
      <c r="D2760" t="b">
        <f>ISNUMBER(SEARCH("PT",A2760))</f>
        <v>0</v>
      </c>
      <c r="E2760" t="b">
        <f>ISNUMBER(SEARCH("PTT", A2760))</f>
        <v>0</v>
      </c>
      <c r="F2760" t="b">
        <f>ISNUMBER(SEARCH("Shell", A2760))</f>
        <v>0</v>
      </c>
      <c r="G2760" t="b">
        <f>ISNUMBER(SEARCH("Esso", A2760))</f>
        <v>0</v>
      </c>
      <c r="H2760" t="b">
        <f>ISNUMBER(SEARCH("Caltex", A2760))</f>
        <v>0</v>
      </c>
    </row>
    <row r="2761" spans="1:8" x14ac:dyDescent="0.25">
      <c r="A2761" t="s">
        <v>3142</v>
      </c>
      <c r="B2761">
        <v>6.4093640000000001</v>
      </c>
      <c r="C2761">
        <v>101.7960944</v>
      </c>
      <c r="D2761" t="b">
        <f>ISNUMBER(SEARCH("PT",A2761))</f>
        <v>0</v>
      </c>
      <c r="E2761" t="b">
        <f>ISNUMBER(SEARCH("PTT", A2761))</f>
        <v>0</v>
      </c>
      <c r="F2761" t="b">
        <f>ISNUMBER(SEARCH("Shell", A2761))</f>
        <v>0</v>
      </c>
      <c r="G2761" t="b">
        <f>ISNUMBER(SEARCH("Esso", A2761))</f>
        <v>0</v>
      </c>
      <c r="H2761" t="b">
        <f>ISNUMBER(SEARCH("Caltex", A2761))</f>
        <v>0</v>
      </c>
    </row>
    <row r="2762" spans="1:8" x14ac:dyDescent="0.25">
      <c r="A2762" t="s">
        <v>3142</v>
      </c>
      <c r="B2762">
        <v>7.7834835</v>
      </c>
      <c r="C2762">
        <v>100.3454167</v>
      </c>
      <c r="D2762" t="b">
        <f>ISNUMBER(SEARCH("PT",A2762))</f>
        <v>0</v>
      </c>
      <c r="E2762" t="b">
        <f>ISNUMBER(SEARCH("PTT", A2762))</f>
        <v>0</v>
      </c>
      <c r="F2762" t="b">
        <f>ISNUMBER(SEARCH("Shell", A2762))</f>
        <v>0</v>
      </c>
      <c r="G2762" t="b">
        <f>ISNUMBER(SEARCH("Esso", A2762))</f>
        <v>0</v>
      </c>
      <c r="H2762" t="b">
        <f>ISNUMBER(SEARCH("Caltex", A2762))</f>
        <v>0</v>
      </c>
    </row>
    <row r="2763" spans="1:8" x14ac:dyDescent="0.25">
      <c r="A2763" t="s">
        <v>3142</v>
      </c>
      <c r="B2763">
        <v>8.3302183999999997</v>
      </c>
      <c r="C2763">
        <v>100.1138595</v>
      </c>
      <c r="D2763" t="b">
        <f>ISNUMBER(SEARCH("PT",A2763))</f>
        <v>0</v>
      </c>
      <c r="E2763" t="b">
        <f>ISNUMBER(SEARCH("PTT", A2763))</f>
        <v>0</v>
      </c>
      <c r="F2763" t="b">
        <f>ISNUMBER(SEARCH("Shell", A2763))</f>
        <v>0</v>
      </c>
      <c r="G2763" t="b">
        <f>ISNUMBER(SEARCH("Esso", A2763))</f>
        <v>0</v>
      </c>
      <c r="H2763" t="b">
        <f>ISNUMBER(SEARCH("Caltex", A2763))</f>
        <v>0</v>
      </c>
    </row>
    <row r="2764" spans="1:8" x14ac:dyDescent="0.25">
      <c r="A2764" t="s">
        <v>3142</v>
      </c>
      <c r="B2764">
        <v>8.1458110000000001</v>
      </c>
      <c r="C2764">
        <v>99.934008000000006</v>
      </c>
      <c r="D2764" t="b">
        <f>ISNUMBER(SEARCH("PT",A2764))</f>
        <v>0</v>
      </c>
      <c r="E2764" t="b">
        <f>ISNUMBER(SEARCH("PTT", A2764))</f>
        <v>0</v>
      </c>
      <c r="F2764" t="b">
        <f>ISNUMBER(SEARCH("Shell", A2764))</f>
        <v>0</v>
      </c>
      <c r="G2764" t="b">
        <f>ISNUMBER(SEARCH("Esso", A2764))</f>
        <v>0</v>
      </c>
      <c r="H2764" t="b">
        <f>ISNUMBER(SEARCH("Caltex", A2764))</f>
        <v>0</v>
      </c>
    </row>
    <row r="2765" spans="1:8" x14ac:dyDescent="0.25">
      <c r="A2765" t="s">
        <v>3142</v>
      </c>
      <c r="B2765">
        <v>9.4557582</v>
      </c>
      <c r="C2765">
        <v>99.993267700000004</v>
      </c>
      <c r="D2765" t="b">
        <f>ISNUMBER(SEARCH("PT",A2765))</f>
        <v>0</v>
      </c>
      <c r="E2765" t="b">
        <f>ISNUMBER(SEARCH("PTT", A2765))</f>
        <v>0</v>
      </c>
      <c r="F2765" t="b">
        <f>ISNUMBER(SEARCH("Shell", A2765))</f>
        <v>0</v>
      </c>
      <c r="G2765" t="b">
        <f>ISNUMBER(SEARCH("Esso", A2765))</f>
        <v>0</v>
      </c>
      <c r="H2765" t="b">
        <f>ISNUMBER(SEARCH("Caltex", A2765))</f>
        <v>0</v>
      </c>
    </row>
    <row r="2766" spans="1:8" x14ac:dyDescent="0.25">
      <c r="A2766" t="s">
        <v>3142</v>
      </c>
      <c r="B2766">
        <v>9.6568131000000008</v>
      </c>
      <c r="C2766">
        <v>99.120422300000001</v>
      </c>
      <c r="D2766" t="b">
        <f>ISNUMBER(SEARCH("PT",A2766))</f>
        <v>0</v>
      </c>
      <c r="E2766" t="b">
        <f>ISNUMBER(SEARCH("PTT", A2766))</f>
        <v>0</v>
      </c>
      <c r="F2766" t="b">
        <f>ISNUMBER(SEARCH("Shell", A2766))</f>
        <v>0</v>
      </c>
      <c r="G2766" t="b">
        <f>ISNUMBER(SEARCH("Esso", A2766))</f>
        <v>0</v>
      </c>
      <c r="H2766" t="b">
        <f>ISNUMBER(SEARCH("Caltex", A2766))</f>
        <v>0</v>
      </c>
    </row>
    <row r="2767" spans="1:8" x14ac:dyDescent="0.25">
      <c r="A2767" t="s">
        <v>3142</v>
      </c>
      <c r="B2767">
        <v>10.285957</v>
      </c>
      <c r="C2767">
        <v>99.117630000000005</v>
      </c>
      <c r="D2767" t="b">
        <f>ISNUMBER(SEARCH("PT",A2767))</f>
        <v>0</v>
      </c>
      <c r="E2767" t="b">
        <f>ISNUMBER(SEARCH("PTT", A2767))</f>
        <v>0</v>
      </c>
      <c r="F2767" t="b">
        <f>ISNUMBER(SEARCH("Shell", A2767))</f>
        <v>0</v>
      </c>
      <c r="G2767" t="b">
        <f>ISNUMBER(SEARCH("Esso", A2767))</f>
        <v>0</v>
      </c>
      <c r="H2767" t="b">
        <f>ISNUMBER(SEARCH("Caltex", A2767))</f>
        <v>0</v>
      </c>
    </row>
    <row r="2768" spans="1:8" x14ac:dyDescent="0.25">
      <c r="A2768" t="s">
        <v>3142</v>
      </c>
      <c r="B2768">
        <v>13.5741529</v>
      </c>
      <c r="C2768">
        <v>100.213112</v>
      </c>
      <c r="D2768" t="b">
        <f>ISNUMBER(SEARCH("PT",A2768))</f>
        <v>0</v>
      </c>
      <c r="E2768" t="b">
        <f>ISNUMBER(SEARCH("PTT", A2768))</f>
        <v>0</v>
      </c>
      <c r="F2768" t="b">
        <f>ISNUMBER(SEARCH("Shell", A2768))</f>
        <v>0</v>
      </c>
      <c r="G2768" t="b">
        <f>ISNUMBER(SEARCH("Esso", A2768))</f>
        <v>0</v>
      </c>
      <c r="H2768" t="b">
        <f>ISNUMBER(SEARCH("Caltex", A2768))</f>
        <v>0</v>
      </c>
    </row>
    <row r="2769" spans="1:8" x14ac:dyDescent="0.25">
      <c r="A2769" t="s">
        <v>3142</v>
      </c>
      <c r="B2769">
        <v>13.6008142</v>
      </c>
      <c r="C2769">
        <v>100.36758570000001</v>
      </c>
      <c r="D2769" t="b">
        <f>ISNUMBER(SEARCH("PT",A2769))</f>
        <v>0</v>
      </c>
      <c r="E2769" t="b">
        <f>ISNUMBER(SEARCH("PTT", A2769))</f>
        <v>0</v>
      </c>
      <c r="F2769" t="b">
        <f>ISNUMBER(SEARCH("Shell", A2769))</f>
        <v>0</v>
      </c>
      <c r="G2769" t="b">
        <f>ISNUMBER(SEARCH("Esso", A2769))</f>
        <v>0</v>
      </c>
      <c r="H2769" t="b">
        <f>ISNUMBER(SEARCH("Caltex", A2769))</f>
        <v>0</v>
      </c>
    </row>
    <row r="2770" spans="1:8" x14ac:dyDescent="0.25">
      <c r="A2770" t="s">
        <v>3142</v>
      </c>
      <c r="B2770">
        <v>13.720582</v>
      </c>
      <c r="C2770">
        <v>100.50127500000001</v>
      </c>
      <c r="D2770" t="b">
        <f>ISNUMBER(SEARCH("PT",A2770))</f>
        <v>0</v>
      </c>
      <c r="E2770" t="b">
        <f>ISNUMBER(SEARCH("PTT", A2770))</f>
        <v>0</v>
      </c>
      <c r="F2770" t="b">
        <f>ISNUMBER(SEARCH("Shell", A2770))</f>
        <v>0</v>
      </c>
      <c r="G2770" t="b">
        <f>ISNUMBER(SEARCH("Esso", A2770))</f>
        <v>0</v>
      </c>
      <c r="H2770" t="b">
        <f>ISNUMBER(SEARCH("Caltex", A2770))</f>
        <v>0</v>
      </c>
    </row>
    <row r="2771" spans="1:8" x14ac:dyDescent="0.25">
      <c r="A2771" t="s">
        <v>3142</v>
      </c>
      <c r="B2771">
        <v>13.6298963</v>
      </c>
      <c r="C2771">
        <v>100.3961992</v>
      </c>
      <c r="D2771" t="b">
        <f>ISNUMBER(SEARCH("PT",A2771))</f>
        <v>0</v>
      </c>
      <c r="E2771" t="b">
        <f>ISNUMBER(SEARCH("PTT", A2771))</f>
        <v>0</v>
      </c>
      <c r="F2771" t="b">
        <f>ISNUMBER(SEARCH("Shell", A2771))</f>
        <v>0</v>
      </c>
      <c r="G2771" t="b">
        <f>ISNUMBER(SEARCH("Esso", A2771))</f>
        <v>0</v>
      </c>
      <c r="H2771" t="b">
        <f>ISNUMBER(SEARCH("Caltex", A2771))</f>
        <v>0</v>
      </c>
    </row>
    <row r="2772" spans="1:8" x14ac:dyDescent="0.25">
      <c r="A2772" t="s">
        <v>3142</v>
      </c>
      <c r="B2772">
        <v>13.596780000000001</v>
      </c>
      <c r="C2772">
        <v>100.60408</v>
      </c>
      <c r="D2772" t="b">
        <f>ISNUMBER(SEARCH("PT",A2772))</f>
        <v>0</v>
      </c>
      <c r="E2772" t="b">
        <f>ISNUMBER(SEARCH("PTT", A2772))</f>
        <v>0</v>
      </c>
      <c r="F2772" t="b">
        <f>ISNUMBER(SEARCH("Shell", A2772))</f>
        <v>0</v>
      </c>
      <c r="G2772" t="b">
        <f>ISNUMBER(SEARCH("Esso", A2772))</f>
        <v>0</v>
      </c>
      <c r="H2772" t="b">
        <f>ISNUMBER(SEARCH("Caltex", A2772))</f>
        <v>0</v>
      </c>
    </row>
    <row r="2773" spans="1:8" x14ac:dyDescent="0.25">
      <c r="A2773" t="s">
        <v>3142</v>
      </c>
      <c r="B2773">
        <v>13.6070137</v>
      </c>
      <c r="C2773">
        <v>100.5957508</v>
      </c>
      <c r="D2773" t="b">
        <f>ISNUMBER(SEARCH("PT",A2773))</f>
        <v>0</v>
      </c>
      <c r="E2773" t="b">
        <f>ISNUMBER(SEARCH("PTT", A2773))</f>
        <v>0</v>
      </c>
      <c r="F2773" t="b">
        <f>ISNUMBER(SEARCH("Shell", A2773))</f>
        <v>0</v>
      </c>
      <c r="G2773" t="b">
        <f>ISNUMBER(SEARCH("Esso", A2773))</f>
        <v>0</v>
      </c>
      <c r="H2773" t="b">
        <f>ISNUMBER(SEARCH("Caltex", A2773))</f>
        <v>0</v>
      </c>
    </row>
    <row r="2774" spans="1:8" x14ac:dyDescent="0.25">
      <c r="A2774" t="s">
        <v>3142</v>
      </c>
      <c r="B2774">
        <v>12.730605000000001</v>
      </c>
      <c r="C2774">
        <v>101.06620359999999</v>
      </c>
      <c r="D2774" t="b">
        <f>ISNUMBER(SEARCH("PT",A2774))</f>
        <v>0</v>
      </c>
      <c r="E2774" t="b">
        <f>ISNUMBER(SEARCH("PTT", A2774))</f>
        <v>0</v>
      </c>
      <c r="F2774" t="b">
        <f>ISNUMBER(SEARCH("Shell", A2774))</f>
        <v>0</v>
      </c>
      <c r="G2774" t="b">
        <f>ISNUMBER(SEARCH("Esso", A2774))</f>
        <v>0</v>
      </c>
      <c r="H2774" t="b">
        <f>ISNUMBER(SEARCH("Caltex", A2774))</f>
        <v>0</v>
      </c>
    </row>
    <row r="2775" spans="1:8" x14ac:dyDescent="0.25">
      <c r="A2775" t="s">
        <v>3142</v>
      </c>
      <c r="B2775">
        <v>12.378663400000001</v>
      </c>
      <c r="C2775">
        <v>102.376831</v>
      </c>
      <c r="D2775" t="b">
        <f>ISNUMBER(SEARCH("PT",A2775))</f>
        <v>0</v>
      </c>
      <c r="E2775" t="b">
        <f>ISNUMBER(SEARCH("PTT", A2775))</f>
        <v>0</v>
      </c>
      <c r="F2775" t="b">
        <f>ISNUMBER(SEARCH("Shell", A2775))</f>
        <v>0</v>
      </c>
      <c r="G2775" t="b">
        <f>ISNUMBER(SEARCH("Esso", A2775))</f>
        <v>0</v>
      </c>
      <c r="H2775" t="b">
        <f>ISNUMBER(SEARCH("Caltex", A2775))</f>
        <v>0</v>
      </c>
    </row>
    <row r="2776" spans="1:8" x14ac:dyDescent="0.25">
      <c r="A2776" t="s">
        <v>3142</v>
      </c>
      <c r="B2776">
        <v>12.4735608</v>
      </c>
      <c r="C2776">
        <v>102.30480319999999</v>
      </c>
      <c r="D2776" t="b">
        <f>ISNUMBER(SEARCH("PT",A2776))</f>
        <v>0</v>
      </c>
      <c r="E2776" t="b">
        <f>ISNUMBER(SEARCH("PTT", A2776))</f>
        <v>0</v>
      </c>
      <c r="F2776" t="b">
        <f>ISNUMBER(SEARCH("Shell", A2776))</f>
        <v>0</v>
      </c>
      <c r="G2776" t="b">
        <f>ISNUMBER(SEARCH("Esso", A2776))</f>
        <v>0</v>
      </c>
      <c r="H2776" t="b">
        <f>ISNUMBER(SEARCH("Caltex", A2776))</f>
        <v>0</v>
      </c>
    </row>
    <row r="2777" spans="1:8" x14ac:dyDescent="0.25">
      <c r="A2777" t="s">
        <v>3142</v>
      </c>
      <c r="B2777">
        <v>12.367704</v>
      </c>
      <c r="C2777">
        <v>102.411159</v>
      </c>
      <c r="D2777" t="b">
        <f>ISNUMBER(SEARCH("PT",A2777))</f>
        <v>0</v>
      </c>
      <c r="E2777" t="b">
        <f>ISNUMBER(SEARCH("PTT", A2777))</f>
        <v>0</v>
      </c>
      <c r="F2777" t="b">
        <f>ISNUMBER(SEARCH("Shell", A2777))</f>
        <v>0</v>
      </c>
      <c r="G2777" t="b">
        <f>ISNUMBER(SEARCH("Esso", A2777))</f>
        <v>0</v>
      </c>
      <c r="H2777" t="b">
        <f>ISNUMBER(SEARCH("Caltex", A2777))</f>
        <v>0</v>
      </c>
    </row>
    <row r="2778" spans="1:8" x14ac:dyDescent="0.25">
      <c r="A2778" t="s">
        <v>3142</v>
      </c>
      <c r="B2778">
        <v>12.1793148</v>
      </c>
      <c r="C2778">
        <v>102.404904</v>
      </c>
      <c r="D2778" t="b">
        <f>ISNUMBER(SEARCH("PT",A2778))</f>
        <v>0</v>
      </c>
      <c r="E2778" t="b">
        <f>ISNUMBER(SEARCH("PTT", A2778))</f>
        <v>0</v>
      </c>
      <c r="F2778" t="b">
        <f>ISNUMBER(SEARCH("Shell", A2778))</f>
        <v>0</v>
      </c>
      <c r="G2778" t="b">
        <f>ISNUMBER(SEARCH("Esso", A2778))</f>
        <v>0</v>
      </c>
      <c r="H2778" t="b">
        <f>ISNUMBER(SEARCH("Caltex", A2778))</f>
        <v>0</v>
      </c>
    </row>
    <row r="2779" spans="1:8" x14ac:dyDescent="0.25">
      <c r="A2779" t="s">
        <v>3142</v>
      </c>
      <c r="B2779">
        <v>12.263296</v>
      </c>
      <c r="C2779">
        <v>102.537554</v>
      </c>
      <c r="D2779" t="b">
        <f>ISNUMBER(SEARCH("PT",A2779))</f>
        <v>0</v>
      </c>
      <c r="E2779" t="b">
        <f>ISNUMBER(SEARCH("PTT", A2779))</f>
        <v>0</v>
      </c>
      <c r="F2779" t="b">
        <f>ISNUMBER(SEARCH("Shell", A2779))</f>
        <v>0</v>
      </c>
      <c r="G2779" t="b">
        <f>ISNUMBER(SEARCH("Esso", A2779))</f>
        <v>0</v>
      </c>
      <c r="H2779" t="b">
        <f>ISNUMBER(SEARCH("Caltex", A2779))</f>
        <v>0</v>
      </c>
    </row>
    <row r="2780" spans="1:8" x14ac:dyDescent="0.25">
      <c r="A2780" t="s">
        <v>3142</v>
      </c>
      <c r="B2780">
        <v>13.257451</v>
      </c>
      <c r="C2780">
        <v>102.189159</v>
      </c>
      <c r="D2780" t="b">
        <f>ISNUMBER(SEARCH("PT",A2780))</f>
        <v>0</v>
      </c>
      <c r="E2780" t="b">
        <f>ISNUMBER(SEARCH("PTT", A2780))</f>
        <v>0</v>
      </c>
      <c r="F2780" t="b">
        <f>ISNUMBER(SEARCH("Shell", A2780))</f>
        <v>0</v>
      </c>
      <c r="G2780" t="b">
        <f>ISNUMBER(SEARCH("Esso", A2780))</f>
        <v>0</v>
      </c>
      <c r="H2780" t="b">
        <f>ISNUMBER(SEARCH("Caltex", A2780))</f>
        <v>0</v>
      </c>
    </row>
    <row r="2781" spans="1:8" x14ac:dyDescent="0.25">
      <c r="A2781" t="s">
        <v>3142</v>
      </c>
      <c r="B2781">
        <v>13.7866865</v>
      </c>
      <c r="C2781">
        <v>102.5192613</v>
      </c>
      <c r="D2781" t="b">
        <f>ISNUMBER(SEARCH("PT",A2781))</f>
        <v>0</v>
      </c>
      <c r="E2781" t="b">
        <f>ISNUMBER(SEARCH("PTT", A2781))</f>
        <v>0</v>
      </c>
      <c r="F2781" t="b">
        <f>ISNUMBER(SEARCH("Shell", A2781))</f>
        <v>0</v>
      </c>
      <c r="G2781" t="b">
        <f>ISNUMBER(SEARCH("Esso", A2781))</f>
        <v>0</v>
      </c>
      <c r="H2781" t="b">
        <f>ISNUMBER(SEARCH("Caltex", A2781))</f>
        <v>0</v>
      </c>
    </row>
    <row r="2782" spans="1:8" x14ac:dyDescent="0.25">
      <c r="A2782" t="s">
        <v>3142</v>
      </c>
      <c r="B2782">
        <v>14.414906200000001</v>
      </c>
      <c r="C2782">
        <v>102.86094970000001</v>
      </c>
      <c r="D2782" t="b">
        <f>ISNUMBER(SEARCH("PT",A2782))</f>
        <v>0</v>
      </c>
      <c r="E2782" t="b">
        <f>ISNUMBER(SEARCH("PTT", A2782))</f>
        <v>0</v>
      </c>
      <c r="F2782" t="b">
        <f>ISNUMBER(SEARCH("Shell", A2782))</f>
        <v>0</v>
      </c>
      <c r="G2782" t="b">
        <f>ISNUMBER(SEARCH("Esso", A2782))</f>
        <v>0</v>
      </c>
      <c r="H2782" t="b">
        <f>ISNUMBER(SEARCH("Caltex", A2782))</f>
        <v>0</v>
      </c>
    </row>
    <row r="2783" spans="1:8" x14ac:dyDescent="0.25">
      <c r="A2783" t="s">
        <v>3142</v>
      </c>
      <c r="B2783">
        <v>14.479029000000001</v>
      </c>
      <c r="C2783">
        <v>104.97246699999999</v>
      </c>
      <c r="D2783" t="b">
        <f>ISNUMBER(SEARCH("PT",A2783))</f>
        <v>0</v>
      </c>
      <c r="E2783" t="b">
        <f>ISNUMBER(SEARCH("PTT", A2783))</f>
        <v>0</v>
      </c>
      <c r="F2783" t="b">
        <f>ISNUMBER(SEARCH("Shell", A2783))</f>
        <v>0</v>
      </c>
      <c r="G2783" t="b">
        <f>ISNUMBER(SEARCH("Esso", A2783))</f>
        <v>0</v>
      </c>
      <c r="H2783" t="b">
        <f>ISNUMBER(SEARCH("Caltex", A2783))</f>
        <v>0</v>
      </c>
    </row>
    <row r="2784" spans="1:8" x14ac:dyDescent="0.25">
      <c r="A2784" t="s">
        <v>3142</v>
      </c>
      <c r="B2784">
        <v>14.530939</v>
      </c>
      <c r="C2784">
        <v>105.24224100000001</v>
      </c>
      <c r="D2784" t="b">
        <f>ISNUMBER(SEARCH("PT",A2784))</f>
        <v>0</v>
      </c>
      <c r="E2784" t="b">
        <f>ISNUMBER(SEARCH("PTT", A2784))</f>
        <v>0</v>
      </c>
      <c r="F2784" t="b">
        <f>ISNUMBER(SEARCH("Shell", A2784))</f>
        <v>0</v>
      </c>
      <c r="G2784" t="b">
        <f>ISNUMBER(SEARCH("Esso", A2784))</f>
        <v>0</v>
      </c>
      <c r="H2784" t="b">
        <f>ISNUMBER(SEARCH("Caltex", A2784))</f>
        <v>0</v>
      </c>
    </row>
    <row r="2785" spans="1:8" x14ac:dyDescent="0.25">
      <c r="A2785" t="s">
        <v>3142</v>
      </c>
      <c r="B2785">
        <v>14.758668999999999</v>
      </c>
      <c r="C2785">
        <v>105.402935</v>
      </c>
      <c r="D2785" t="b">
        <f>ISNUMBER(SEARCH("PT",A2785))</f>
        <v>0</v>
      </c>
      <c r="E2785" t="b">
        <f>ISNUMBER(SEARCH("PTT", A2785))</f>
        <v>0</v>
      </c>
      <c r="F2785" t="b">
        <f>ISNUMBER(SEARCH("Shell", A2785))</f>
        <v>0</v>
      </c>
      <c r="G2785" t="b">
        <f>ISNUMBER(SEARCH("Esso", A2785))</f>
        <v>0</v>
      </c>
      <c r="H2785" t="b">
        <f>ISNUMBER(SEARCH("Caltex", A2785))</f>
        <v>0</v>
      </c>
    </row>
    <row r="2786" spans="1:8" x14ac:dyDescent="0.25">
      <c r="A2786" t="s">
        <v>3142</v>
      </c>
      <c r="B2786">
        <v>15.185313000000001</v>
      </c>
      <c r="C2786">
        <v>105.25156</v>
      </c>
      <c r="D2786" t="b">
        <f>ISNUMBER(SEARCH("PT",A2786))</f>
        <v>0</v>
      </c>
      <c r="E2786" t="b">
        <f>ISNUMBER(SEARCH("PTT", A2786))</f>
        <v>0</v>
      </c>
      <c r="F2786" t="b">
        <f>ISNUMBER(SEARCH("Shell", A2786))</f>
        <v>0</v>
      </c>
      <c r="G2786" t="b">
        <f>ISNUMBER(SEARCH("Esso", A2786))</f>
        <v>0</v>
      </c>
      <c r="H2786" t="b">
        <f>ISNUMBER(SEARCH("Caltex", A2786))</f>
        <v>0</v>
      </c>
    </row>
    <row r="2787" spans="1:8" x14ac:dyDescent="0.25">
      <c r="A2787" t="s">
        <v>3142</v>
      </c>
      <c r="B2787">
        <v>16.758817799999999</v>
      </c>
      <c r="C2787">
        <v>104.53395980000001</v>
      </c>
      <c r="D2787" t="b">
        <f>ISNUMBER(SEARCH("PT",A2787))</f>
        <v>0</v>
      </c>
      <c r="E2787" t="b">
        <f>ISNUMBER(SEARCH("PTT", A2787))</f>
        <v>0</v>
      </c>
      <c r="F2787" t="b">
        <f>ISNUMBER(SEARCH("Shell", A2787))</f>
        <v>0</v>
      </c>
      <c r="G2787" t="b">
        <f>ISNUMBER(SEARCH("Esso", A2787))</f>
        <v>0</v>
      </c>
      <c r="H2787" t="b">
        <f>ISNUMBER(SEARCH("Caltex", A2787))</f>
        <v>0</v>
      </c>
    </row>
    <row r="2788" spans="1:8" x14ac:dyDescent="0.25">
      <c r="A2788" t="s">
        <v>3142</v>
      </c>
      <c r="B2788">
        <v>17.423662</v>
      </c>
      <c r="C2788">
        <v>104.768243</v>
      </c>
      <c r="D2788" t="b">
        <f>ISNUMBER(SEARCH("PT",A2788))</f>
        <v>0</v>
      </c>
      <c r="E2788" t="b">
        <f>ISNUMBER(SEARCH("PTT", A2788))</f>
        <v>0</v>
      </c>
      <c r="F2788" t="b">
        <f>ISNUMBER(SEARCH("Shell", A2788))</f>
        <v>0</v>
      </c>
      <c r="G2788" t="b">
        <f>ISNUMBER(SEARCH("Esso", A2788))</f>
        <v>0</v>
      </c>
      <c r="H2788" t="b">
        <f>ISNUMBER(SEARCH("Caltex", A2788))</f>
        <v>0</v>
      </c>
    </row>
    <row r="2789" spans="1:8" x14ac:dyDescent="0.25">
      <c r="A2789" t="s">
        <v>3142</v>
      </c>
      <c r="B2789">
        <v>19.517755999999999</v>
      </c>
      <c r="C2789">
        <v>100.297147</v>
      </c>
      <c r="D2789" t="b">
        <f>ISNUMBER(SEARCH("PT",A2789))</f>
        <v>0</v>
      </c>
      <c r="E2789" t="b">
        <f>ISNUMBER(SEARCH("PTT", A2789))</f>
        <v>0</v>
      </c>
      <c r="F2789" t="b">
        <f>ISNUMBER(SEARCH("Shell", A2789))</f>
        <v>0</v>
      </c>
      <c r="G2789" t="b">
        <f>ISNUMBER(SEARCH("Esso", A2789))</f>
        <v>0</v>
      </c>
      <c r="H2789" t="b">
        <f>ISNUMBER(SEARCH("Caltex", A2789))</f>
        <v>0</v>
      </c>
    </row>
    <row r="2790" spans="1:8" x14ac:dyDescent="0.25">
      <c r="A2790" t="s">
        <v>3142</v>
      </c>
      <c r="B2790">
        <v>19.735204</v>
      </c>
      <c r="C2790">
        <v>98.963352999999998</v>
      </c>
      <c r="D2790" t="b">
        <f>ISNUMBER(SEARCH("PT",A2790))</f>
        <v>0</v>
      </c>
      <c r="E2790" t="b">
        <f>ISNUMBER(SEARCH("PTT", A2790))</f>
        <v>0</v>
      </c>
      <c r="F2790" t="b">
        <f>ISNUMBER(SEARCH("Shell", A2790))</f>
        <v>0</v>
      </c>
      <c r="G2790" t="b">
        <f>ISNUMBER(SEARCH("Esso", A2790))</f>
        <v>0</v>
      </c>
      <c r="H2790" t="b">
        <f>ISNUMBER(SEARCH("Caltex", A2790))</f>
        <v>0</v>
      </c>
    </row>
    <row r="2791" spans="1:8" x14ac:dyDescent="0.25">
      <c r="A2791" t="s">
        <v>3142</v>
      </c>
      <c r="B2791">
        <v>18.815176999999998</v>
      </c>
      <c r="C2791">
        <v>97.935559999999995</v>
      </c>
      <c r="D2791" t="b">
        <f>ISNUMBER(SEARCH("PT",A2791))</f>
        <v>0</v>
      </c>
      <c r="E2791" t="b">
        <f>ISNUMBER(SEARCH("PTT", A2791))</f>
        <v>0</v>
      </c>
      <c r="F2791" t="b">
        <f>ISNUMBER(SEARCH("Shell", A2791))</f>
        <v>0</v>
      </c>
      <c r="G2791" t="b">
        <f>ISNUMBER(SEARCH("Esso", A2791))</f>
        <v>0</v>
      </c>
      <c r="H2791" t="b">
        <f>ISNUMBER(SEARCH("Caltex", A2791))</f>
        <v>0</v>
      </c>
    </row>
    <row r="2792" spans="1:8" x14ac:dyDescent="0.25">
      <c r="A2792" t="s">
        <v>3142</v>
      </c>
      <c r="B2792">
        <v>12.378663400000001</v>
      </c>
      <c r="C2792">
        <v>102.376831</v>
      </c>
      <c r="D2792" t="b">
        <f>ISNUMBER(SEARCH("PT",A2792))</f>
        <v>0</v>
      </c>
      <c r="E2792" t="b">
        <f>ISNUMBER(SEARCH("PTT", A2792))</f>
        <v>0</v>
      </c>
      <c r="F2792" t="b">
        <f>ISNUMBER(SEARCH("Shell", A2792))</f>
        <v>0</v>
      </c>
      <c r="G2792" t="b">
        <f>ISNUMBER(SEARCH("Esso", A2792))</f>
        <v>0</v>
      </c>
      <c r="H2792" t="b">
        <f>ISNUMBER(SEARCH("Caltex", A2792))</f>
        <v>0</v>
      </c>
    </row>
    <row r="2793" spans="1:8" x14ac:dyDescent="0.25">
      <c r="A2793" t="s">
        <v>3142</v>
      </c>
      <c r="B2793">
        <v>9.4557582</v>
      </c>
      <c r="C2793">
        <v>99.993267700000004</v>
      </c>
      <c r="D2793" t="b">
        <f>ISNUMBER(SEARCH("PT",A2793))</f>
        <v>0</v>
      </c>
      <c r="E2793" t="b">
        <f>ISNUMBER(SEARCH("PTT", A2793))</f>
        <v>0</v>
      </c>
      <c r="F2793" t="b">
        <f>ISNUMBER(SEARCH("Shell", A2793))</f>
        <v>0</v>
      </c>
      <c r="G2793" t="b">
        <f>ISNUMBER(SEARCH("Esso", A2793))</f>
        <v>0</v>
      </c>
      <c r="H2793" t="b">
        <f>ISNUMBER(SEARCH("Caltex", A2793))</f>
        <v>0</v>
      </c>
    </row>
    <row r="2794" spans="1:8" x14ac:dyDescent="0.25">
      <c r="A2794" t="s">
        <v>3142</v>
      </c>
      <c r="B2794">
        <v>12.1793148</v>
      </c>
      <c r="C2794">
        <v>102.404904</v>
      </c>
      <c r="D2794" t="b">
        <f>ISNUMBER(SEARCH("PT",A2794))</f>
        <v>0</v>
      </c>
      <c r="E2794" t="b">
        <f>ISNUMBER(SEARCH("PTT", A2794))</f>
        <v>0</v>
      </c>
      <c r="F2794" t="b">
        <f>ISNUMBER(SEARCH("Shell", A2794))</f>
        <v>0</v>
      </c>
      <c r="G2794" t="b">
        <f>ISNUMBER(SEARCH("Esso", A2794))</f>
        <v>0</v>
      </c>
      <c r="H2794" t="b">
        <f>ISNUMBER(SEARCH("Caltex", A2794))</f>
        <v>0</v>
      </c>
    </row>
    <row r="2795" spans="1:8" x14ac:dyDescent="0.25">
      <c r="A2795" t="s">
        <v>3142</v>
      </c>
      <c r="B2795">
        <v>12.263296</v>
      </c>
      <c r="C2795">
        <v>102.537554</v>
      </c>
      <c r="D2795" t="b">
        <f>ISNUMBER(SEARCH("PT",A2795))</f>
        <v>0</v>
      </c>
      <c r="E2795" t="b">
        <f>ISNUMBER(SEARCH("PTT", A2795))</f>
        <v>0</v>
      </c>
      <c r="F2795" t="b">
        <f>ISNUMBER(SEARCH("Shell", A2795))</f>
        <v>0</v>
      </c>
      <c r="G2795" t="b">
        <f>ISNUMBER(SEARCH("Esso", A2795))</f>
        <v>0</v>
      </c>
      <c r="H2795" t="b">
        <f>ISNUMBER(SEARCH("Caltex", A2795))</f>
        <v>0</v>
      </c>
    </row>
    <row r="2796" spans="1:8" x14ac:dyDescent="0.25">
      <c r="A2796" t="s">
        <v>3142</v>
      </c>
      <c r="B2796">
        <v>12.367704</v>
      </c>
      <c r="C2796">
        <v>102.411159</v>
      </c>
      <c r="D2796" t="b">
        <f>ISNUMBER(SEARCH("PT",A2796))</f>
        <v>0</v>
      </c>
      <c r="E2796" t="b">
        <f>ISNUMBER(SEARCH("PTT", A2796))</f>
        <v>0</v>
      </c>
      <c r="F2796" t="b">
        <f>ISNUMBER(SEARCH("Shell", A2796))</f>
        <v>0</v>
      </c>
      <c r="G2796" t="b">
        <f>ISNUMBER(SEARCH("Esso", A2796))</f>
        <v>0</v>
      </c>
      <c r="H2796" t="b">
        <f>ISNUMBER(SEARCH("Caltex", A2796))</f>
        <v>0</v>
      </c>
    </row>
    <row r="2797" spans="1:8" x14ac:dyDescent="0.25">
      <c r="A2797" t="s">
        <v>3800</v>
      </c>
      <c r="B2797">
        <v>17.890576100000001</v>
      </c>
      <c r="C2797">
        <v>102.77609289999999</v>
      </c>
      <c r="D2797" t="b">
        <f>ISNUMBER(SEARCH("PT",A2797))</f>
        <v>0</v>
      </c>
      <c r="E2797" t="b">
        <f>ISNUMBER(SEARCH("PTT", A2797))</f>
        <v>0</v>
      </c>
      <c r="F2797" t="b">
        <f>ISNUMBER(SEARCH("Shell", A2797))</f>
        <v>0</v>
      </c>
      <c r="G2797" t="b">
        <f>ISNUMBER(SEARCH("Esso", A2797))</f>
        <v>0</v>
      </c>
      <c r="H2797" t="b">
        <f>ISNUMBER(SEARCH("Caltex", A2797))</f>
        <v>0</v>
      </c>
    </row>
    <row r="2798" spans="1:8" x14ac:dyDescent="0.25">
      <c r="A2798" t="s">
        <v>3348</v>
      </c>
      <c r="B2798">
        <v>7.4683047</v>
      </c>
      <c r="C2798">
        <v>100.4389858</v>
      </c>
      <c r="D2798" t="b">
        <f>ISNUMBER(SEARCH("PT",A2798))</f>
        <v>0</v>
      </c>
      <c r="E2798" t="b">
        <f>ISNUMBER(SEARCH("PTT", A2798))</f>
        <v>0</v>
      </c>
      <c r="F2798" t="b">
        <f>ISNUMBER(SEARCH("Shell", A2798))</f>
        <v>0</v>
      </c>
      <c r="G2798" t="b">
        <f>ISNUMBER(SEARCH("Esso", A2798))</f>
        <v>0</v>
      </c>
      <c r="H2798" t="b">
        <f>ISNUMBER(SEARCH("Caltex", A2798))</f>
        <v>0</v>
      </c>
    </row>
    <row r="2799" spans="1:8" x14ac:dyDescent="0.25">
      <c r="A2799" t="s">
        <v>3542</v>
      </c>
      <c r="B2799">
        <v>13.2722254</v>
      </c>
      <c r="C2799">
        <v>100.98985190000001</v>
      </c>
      <c r="D2799" t="b">
        <f>ISNUMBER(SEARCH("PT",A2799))</f>
        <v>0</v>
      </c>
      <c r="E2799" t="b">
        <f>ISNUMBER(SEARCH("PTT", A2799))</f>
        <v>0</v>
      </c>
      <c r="F2799" t="b">
        <f>ISNUMBER(SEARCH("Shell", A2799))</f>
        <v>0</v>
      </c>
      <c r="G2799" t="b">
        <f>ISNUMBER(SEARCH("Esso", A2799))</f>
        <v>0</v>
      </c>
      <c r="H2799" t="b">
        <f>ISNUMBER(SEARCH("Caltex", A2799))</f>
        <v>0</v>
      </c>
    </row>
    <row r="2800" spans="1:8" x14ac:dyDescent="0.25">
      <c r="A2800" t="s">
        <v>3279</v>
      </c>
      <c r="B2800">
        <v>6.4717390000000004</v>
      </c>
      <c r="C2800">
        <v>100.708198</v>
      </c>
      <c r="D2800" t="b">
        <f>ISNUMBER(SEARCH("PT",A2800))</f>
        <v>0</v>
      </c>
      <c r="E2800" t="b">
        <f>ISNUMBER(SEARCH("PTT", A2800))</f>
        <v>0</v>
      </c>
      <c r="F2800" t="b">
        <f>ISNUMBER(SEARCH("Shell", A2800))</f>
        <v>0</v>
      </c>
      <c r="G2800" t="b">
        <f>ISNUMBER(SEARCH("Esso", A2800))</f>
        <v>0</v>
      </c>
      <c r="H2800" t="b">
        <f>ISNUMBER(SEARCH("Caltex", A2800))</f>
        <v>0</v>
      </c>
    </row>
    <row r="2801" spans="1:8" x14ac:dyDescent="0.25">
      <c r="A2801" t="s">
        <v>3399</v>
      </c>
      <c r="B2801">
        <v>9.1878851000000008</v>
      </c>
      <c r="C2801">
        <v>99.491199600000002</v>
      </c>
      <c r="D2801" t="b">
        <f>ISNUMBER(SEARCH("PT",A2801))</f>
        <v>0</v>
      </c>
      <c r="E2801" t="b">
        <f>ISNUMBER(SEARCH("PTT", A2801))</f>
        <v>0</v>
      </c>
      <c r="F2801" t="b">
        <f>ISNUMBER(SEARCH("Shell", A2801))</f>
        <v>0</v>
      </c>
      <c r="G2801" t="b">
        <f>ISNUMBER(SEARCH("Esso", A2801))</f>
        <v>0</v>
      </c>
      <c r="H2801" t="b">
        <f>ISNUMBER(SEARCH("Caltex", A2801))</f>
        <v>0</v>
      </c>
    </row>
    <row r="2802" spans="1:8" x14ac:dyDescent="0.25">
      <c r="A2802" t="s">
        <v>3235</v>
      </c>
      <c r="B2802">
        <v>7.7003919999999999</v>
      </c>
      <c r="C2802">
        <v>99.090292000000005</v>
      </c>
      <c r="D2802" t="b">
        <f>ISNUMBER(SEARCH("PT",A2802))</f>
        <v>0</v>
      </c>
      <c r="E2802" t="b">
        <f>ISNUMBER(SEARCH("PTT", A2802))</f>
        <v>0</v>
      </c>
      <c r="F2802" t="b">
        <f>ISNUMBER(SEARCH("Shell", A2802))</f>
        <v>0</v>
      </c>
      <c r="G2802" t="b">
        <f>ISNUMBER(SEARCH("Esso", A2802))</f>
        <v>0</v>
      </c>
      <c r="H2802" t="b">
        <f>ISNUMBER(SEARCH("Caltex", A2802))</f>
        <v>0</v>
      </c>
    </row>
    <row r="2803" spans="1:8" x14ac:dyDescent="0.25">
      <c r="A2803" t="s">
        <v>3235</v>
      </c>
      <c r="B2803">
        <v>7.7003919999999999</v>
      </c>
      <c r="C2803">
        <v>99.090292000000005</v>
      </c>
      <c r="D2803" t="b">
        <f>ISNUMBER(SEARCH("PT",A2803))</f>
        <v>0</v>
      </c>
      <c r="E2803" t="b">
        <f>ISNUMBER(SEARCH("PTT", A2803))</f>
        <v>0</v>
      </c>
      <c r="F2803" t="b">
        <f>ISNUMBER(SEARCH("Shell", A2803))</f>
        <v>0</v>
      </c>
      <c r="G2803" t="b">
        <f>ISNUMBER(SEARCH("Esso", A2803))</f>
        <v>0</v>
      </c>
      <c r="H2803" t="b">
        <f>ISNUMBER(SEARCH("Caltex", A2803))</f>
        <v>0</v>
      </c>
    </row>
    <row r="2804" spans="1:8" x14ac:dyDescent="0.25">
      <c r="A2804" t="s">
        <v>3549</v>
      </c>
      <c r="B2804">
        <v>13.1595876</v>
      </c>
      <c r="C2804">
        <v>100.9237626</v>
      </c>
      <c r="D2804" t="b">
        <f>ISNUMBER(SEARCH("PT",A2804))</f>
        <v>0</v>
      </c>
      <c r="E2804" t="b">
        <f>ISNUMBER(SEARCH("PTT", A2804))</f>
        <v>0</v>
      </c>
      <c r="F2804" t="b">
        <f>ISNUMBER(SEARCH("Shell", A2804))</f>
        <v>0</v>
      </c>
      <c r="G2804" t="b">
        <f>ISNUMBER(SEARCH("Esso", A2804))</f>
        <v>0</v>
      </c>
      <c r="H2804" t="b">
        <f>ISNUMBER(SEARCH("Caltex", A2804))</f>
        <v>0</v>
      </c>
    </row>
    <row r="2805" spans="1:8" x14ac:dyDescent="0.25">
      <c r="A2805" t="s">
        <v>3192</v>
      </c>
      <c r="B2805">
        <v>8.2971710000000005</v>
      </c>
      <c r="C2805">
        <v>98.298351999999994</v>
      </c>
      <c r="D2805" t="b">
        <f>ISNUMBER(SEARCH("PT",A2805))</f>
        <v>0</v>
      </c>
      <c r="E2805" t="b">
        <f>ISNUMBER(SEARCH("PTT", A2805))</f>
        <v>0</v>
      </c>
      <c r="F2805" t="b">
        <f>ISNUMBER(SEARCH("Shell", A2805))</f>
        <v>0</v>
      </c>
      <c r="G2805" t="b">
        <f>ISNUMBER(SEARCH("Esso", A2805))</f>
        <v>0</v>
      </c>
      <c r="H2805" t="b">
        <f>ISNUMBER(SEARCH("Caltex", A2805))</f>
        <v>0</v>
      </c>
    </row>
    <row r="2806" spans="1:8" x14ac:dyDescent="0.25">
      <c r="A2806" t="s">
        <v>3239</v>
      </c>
      <c r="B2806">
        <v>7.6523500999999996</v>
      </c>
      <c r="C2806">
        <v>99.321537199999995</v>
      </c>
      <c r="D2806" t="b">
        <f>ISNUMBER(SEARCH("PT",A2806))</f>
        <v>0</v>
      </c>
      <c r="E2806" t="b">
        <f>ISNUMBER(SEARCH("PTT", A2806))</f>
        <v>0</v>
      </c>
      <c r="F2806" t="b">
        <f>ISNUMBER(SEARCH("Shell", A2806))</f>
        <v>0</v>
      </c>
      <c r="G2806" t="b">
        <f>ISNUMBER(SEARCH("Esso", A2806))</f>
        <v>0</v>
      </c>
      <c r="H2806" t="b">
        <f>ISNUMBER(SEARCH("Caltex", A2806))</f>
        <v>0</v>
      </c>
    </row>
    <row r="2807" spans="1:8" x14ac:dyDescent="0.25">
      <c r="A2807" t="s">
        <v>3239</v>
      </c>
      <c r="B2807">
        <v>7.6523500999999996</v>
      </c>
      <c r="C2807">
        <v>99.321537199999995</v>
      </c>
      <c r="D2807" t="b">
        <f>ISNUMBER(SEARCH("PT",A2807))</f>
        <v>0</v>
      </c>
      <c r="E2807" t="b">
        <f>ISNUMBER(SEARCH("PTT", A2807))</f>
        <v>0</v>
      </c>
      <c r="F2807" t="b">
        <f>ISNUMBER(SEARCH("Shell", A2807))</f>
        <v>0</v>
      </c>
      <c r="G2807" t="b">
        <f>ISNUMBER(SEARCH("Esso", A2807))</f>
        <v>0</v>
      </c>
      <c r="H2807" t="b">
        <f>ISNUMBER(SEARCH("Caltex", A2807))</f>
        <v>0</v>
      </c>
    </row>
    <row r="2808" spans="1:8" x14ac:dyDescent="0.25">
      <c r="A2808" t="s">
        <v>3548</v>
      </c>
      <c r="B2808">
        <v>13.120463000000001</v>
      </c>
      <c r="C2808">
        <v>100.9270131</v>
      </c>
      <c r="D2808" t="b">
        <f>ISNUMBER(SEARCH("PT",A2808))</f>
        <v>0</v>
      </c>
      <c r="E2808" t="b">
        <f>ISNUMBER(SEARCH("PTT", A2808))</f>
        <v>0</v>
      </c>
      <c r="F2808" t="b">
        <f>ISNUMBER(SEARCH("Shell", A2808))</f>
        <v>0</v>
      </c>
      <c r="G2808" t="b">
        <f>ISNUMBER(SEARCH("Esso", A2808))</f>
        <v>0</v>
      </c>
      <c r="H2808" t="b">
        <f>ISNUMBER(SEARCH("Caltex", A2808))</f>
        <v>0</v>
      </c>
    </row>
    <row r="2809" spans="1:8" x14ac:dyDescent="0.25">
      <c r="A2809" t="s">
        <v>3389</v>
      </c>
      <c r="B2809">
        <v>9.3004169999999995</v>
      </c>
      <c r="C2809">
        <v>99.707663400000001</v>
      </c>
      <c r="D2809" t="b">
        <f>ISNUMBER(SEARCH("PT",A2809))</f>
        <v>0</v>
      </c>
      <c r="E2809" t="b">
        <f>ISNUMBER(SEARCH("PTT", A2809))</f>
        <v>0</v>
      </c>
      <c r="F2809" t="b">
        <f>ISNUMBER(SEARCH("Shell", A2809))</f>
        <v>0</v>
      </c>
      <c r="G2809" t="b">
        <f>ISNUMBER(SEARCH("Esso", A2809))</f>
        <v>0</v>
      </c>
      <c r="H2809" t="b">
        <f>ISNUMBER(SEARCH("Caltex", A2809))</f>
        <v>0</v>
      </c>
    </row>
    <row r="2810" spans="1:8" x14ac:dyDescent="0.25">
      <c r="A2810" t="s">
        <v>3389</v>
      </c>
      <c r="B2810">
        <v>9.3004169999999995</v>
      </c>
      <c r="C2810">
        <v>99.707663400000001</v>
      </c>
      <c r="D2810" t="b">
        <f>ISNUMBER(SEARCH("PT",A2810))</f>
        <v>0</v>
      </c>
      <c r="E2810" t="b">
        <f>ISNUMBER(SEARCH("PTT", A2810))</f>
        <v>0</v>
      </c>
      <c r="F2810" t="b">
        <f>ISNUMBER(SEARCH("Shell", A2810))</f>
        <v>0</v>
      </c>
      <c r="G2810" t="b">
        <f>ISNUMBER(SEARCH("Esso", A2810))</f>
        <v>0</v>
      </c>
      <c r="H2810" t="b">
        <f>ISNUMBER(SEARCH("Caltex", A2810))</f>
        <v>0</v>
      </c>
    </row>
    <row r="2811" spans="1:8" x14ac:dyDescent="0.25">
      <c r="A2811" t="s">
        <v>3482</v>
      </c>
      <c r="B2811">
        <v>13.5357749</v>
      </c>
      <c r="C2811">
        <v>100.2430713</v>
      </c>
      <c r="D2811" t="b">
        <f>ISNUMBER(SEARCH("PT",A2811))</f>
        <v>0</v>
      </c>
      <c r="E2811" t="b">
        <f>ISNUMBER(SEARCH("PTT", A2811))</f>
        <v>0</v>
      </c>
      <c r="F2811" t="b">
        <f>ISNUMBER(SEARCH("Shell", A2811))</f>
        <v>0</v>
      </c>
      <c r="G2811" t="b">
        <f>ISNUMBER(SEARCH("Esso", A2811))</f>
        <v>0</v>
      </c>
      <c r="H2811" t="b">
        <f>ISNUMBER(SEARCH("Caltex", A2811))</f>
        <v>0</v>
      </c>
    </row>
    <row r="2812" spans="1:8" x14ac:dyDescent="0.25">
      <c r="A2812" t="s">
        <v>3788</v>
      </c>
      <c r="B2812">
        <v>18.312501699999999</v>
      </c>
      <c r="C2812">
        <v>103.6387174</v>
      </c>
      <c r="D2812" t="b">
        <f>ISNUMBER(SEARCH("PT",A2812))</f>
        <v>0</v>
      </c>
      <c r="E2812" t="b">
        <f>ISNUMBER(SEARCH("PTT", A2812))</f>
        <v>0</v>
      </c>
      <c r="F2812" t="b">
        <f>ISNUMBER(SEARCH("Shell", A2812))</f>
        <v>0</v>
      </c>
      <c r="G2812" t="b">
        <f>ISNUMBER(SEARCH("Esso", A2812))</f>
        <v>0</v>
      </c>
      <c r="H2812" t="b">
        <f>ISNUMBER(SEARCH("Caltex", A2812))</f>
        <v>0</v>
      </c>
    </row>
    <row r="2813" spans="1:8" x14ac:dyDescent="0.25">
      <c r="A2813" t="s">
        <v>3553</v>
      </c>
      <c r="B2813">
        <v>13.1013336</v>
      </c>
      <c r="C2813">
        <v>100.8880911</v>
      </c>
      <c r="D2813" t="b">
        <f>ISNUMBER(SEARCH("PT",A2813))</f>
        <v>0</v>
      </c>
      <c r="E2813" t="b">
        <f>ISNUMBER(SEARCH("PTT", A2813))</f>
        <v>0</v>
      </c>
      <c r="F2813" t="b">
        <f>ISNUMBER(SEARCH("Shell", A2813))</f>
        <v>0</v>
      </c>
      <c r="G2813" t="b">
        <f>ISNUMBER(SEARCH("Esso", A2813))</f>
        <v>0</v>
      </c>
      <c r="H2813" t="b">
        <f>ISNUMBER(SEARCH("Caltex", A2813))</f>
        <v>0</v>
      </c>
    </row>
    <row r="2814" spans="1:8" x14ac:dyDescent="0.25">
      <c r="A2814" t="s">
        <v>3680</v>
      </c>
      <c r="B2814">
        <v>13.3125997</v>
      </c>
      <c r="C2814">
        <v>102.1654145</v>
      </c>
      <c r="D2814" t="b">
        <f>ISNUMBER(SEARCH("PT",A2814))</f>
        <v>0</v>
      </c>
      <c r="E2814" t="b">
        <f>ISNUMBER(SEARCH("PTT", A2814))</f>
        <v>0</v>
      </c>
      <c r="F2814" t="b">
        <f>ISNUMBER(SEARCH("Shell", A2814))</f>
        <v>0</v>
      </c>
      <c r="G2814" t="b">
        <f>ISNUMBER(SEARCH("Esso", A2814))</f>
        <v>0</v>
      </c>
      <c r="H2814" t="b">
        <f>ISNUMBER(SEARCH("Caltex", A2814))</f>
        <v>0</v>
      </c>
    </row>
    <row r="2815" spans="1:8" x14ac:dyDescent="0.25">
      <c r="A2815" t="s">
        <v>3391</v>
      </c>
      <c r="B2815">
        <v>9.3107161999999999</v>
      </c>
      <c r="C2815">
        <v>99.7191306</v>
      </c>
      <c r="D2815" t="b">
        <f>ISNUMBER(SEARCH("PT",A2815))</f>
        <v>0</v>
      </c>
      <c r="E2815" t="b">
        <f>ISNUMBER(SEARCH("PTT", A2815))</f>
        <v>0</v>
      </c>
      <c r="F2815" t="b">
        <f>ISNUMBER(SEARCH("Shell", A2815))</f>
        <v>0</v>
      </c>
      <c r="G2815" t="b">
        <f>ISNUMBER(SEARCH("Esso", A2815))</f>
        <v>0</v>
      </c>
      <c r="H2815" t="b">
        <f>ISNUMBER(SEARCH("Caltex", A2815))</f>
        <v>0</v>
      </c>
    </row>
    <row r="2816" spans="1:8" x14ac:dyDescent="0.25">
      <c r="A2816" t="s">
        <v>3391</v>
      </c>
      <c r="B2816">
        <v>9.3107161999999999</v>
      </c>
      <c r="C2816">
        <v>99.7191306</v>
      </c>
      <c r="D2816" t="b">
        <f>ISNUMBER(SEARCH("PT",A2816))</f>
        <v>0</v>
      </c>
      <c r="E2816" t="b">
        <f>ISNUMBER(SEARCH("PTT", A2816))</f>
        <v>0</v>
      </c>
      <c r="F2816" t="b">
        <f>ISNUMBER(SEARCH("Shell", A2816))</f>
        <v>0</v>
      </c>
      <c r="G2816" t="b">
        <f>ISNUMBER(SEARCH("Esso", A2816))</f>
        <v>0</v>
      </c>
      <c r="H2816" t="b">
        <f>ISNUMBER(SEARCH("Caltex", A2816))</f>
        <v>0</v>
      </c>
    </row>
    <row r="2817" spans="1:8" x14ac:dyDescent="0.25">
      <c r="A2817" t="s">
        <v>3825</v>
      </c>
      <c r="B2817">
        <v>17.769252000000002</v>
      </c>
      <c r="C2817">
        <v>102.1765644</v>
      </c>
      <c r="D2817" t="b">
        <f>ISNUMBER(SEARCH("PT",A2817))</f>
        <v>0</v>
      </c>
      <c r="E2817" t="b">
        <f>ISNUMBER(SEARCH("PTT", A2817))</f>
        <v>0</v>
      </c>
      <c r="F2817" t="b">
        <f>ISNUMBER(SEARCH("Shell", A2817))</f>
        <v>0</v>
      </c>
      <c r="G2817" t="b">
        <f>ISNUMBER(SEARCH("Esso", A2817))</f>
        <v>0</v>
      </c>
      <c r="H2817" t="b">
        <f>ISNUMBER(SEARCH("Caltex", A2817))</f>
        <v>0</v>
      </c>
    </row>
    <row r="2818" spans="1:8" x14ac:dyDescent="0.25">
      <c r="A2818" t="s">
        <v>3825</v>
      </c>
      <c r="B2818">
        <v>17.769252000000002</v>
      </c>
      <c r="C2818">
        <v>102.1765644</v>
      </c>
      <c r="D2818" t="b">
        <f>ISNUMBER(SEARCH("PT",A2818))</f>
        <v>0</v>
      </c>
      <c r="E2818" t="b">
        <f>ISNUMBER(SEARCH("PTT", A2818))</f>
        <v>0</v>
      </c>
      <c r="F2818" t="b">
        <f>ISNUMBER(SEARCH("Shell", A2818))</f>
        <v>0</v>
      </c>
      <c r="G2818" t="b">
        <f>ISNUMBER(SEARCH("Esso", A2818))</f>
        <v>0</v>
      </c>
      <c r="H2818" t="b">
        <f>ISNUMBER(SEARCH("Caltex", A2818))</f>
        <v>0</v>
      </c>
    </row>
    <row r="2819" spans="1:8" x14ac:dyDescent="0.25">
      <c r="A2819" t="s">
        <v>3328</v>
      </c>
      <c r="B2819">
        <v>7.2461662000000002</v>
      </c>
      <c r="C2819">
        <v>100.5558802</v>
      </c>
      <c r="D2819" t="b">
        <f>ISNUMBER(SEARCH("PT",A2819))</f>
        <v>0</v>
      </c>
      <c r="E2819" t="b">
        <f>ISNUMBER(SEARCH("PTT", A2819))</f>
        <v>0</v>
      </c>
      <c r="F2819" t="b">
        <f>ISNUMBER(SEARCH("Shell", A2819))</f>
        <v>0</v>
      </c>
      <c r="G2819" t="b">
        <f>ISNUMBER(SEARCH("Esso", A2819))</f>
        <v>0</v>
      </c>
      <c r="H2819" t="b">
        <f>ISNUMBER(SEARCH("Caltex", A2819))</f>
        <v>0</v>
      </c>
    </row>
    <row r="2820" spans="1:8" x14ac:dyDescent="0.25">
      <c r="A2820" t="s">
        <v>3328</v>
      </c>
      <c r="B2820">
        <v>7.2461662000000002</v>
      </c>
      <c r="C2820">
        <v>100.5558802</v>
      </c>
      <c r="D2820" t="b">
        <f>ISNUMBER(SEARCH("PT",A2820))</f>
        <v>0</v>
      </c>
      <c r="E2820" t="b">
        <f>ISNUMBER(SEARCH("PTT", A2820))</f>
        <v>0</v>
      </c>
      <c r="F2820" t="b">
        <f>ISNUMBER(SEARCH("Shell", A2820))</f>
        <v>0</v>
      </c>
      <c r="G2820" t="b">
        <f>ISNUMBER(SEARCH("Esso", A2820))</f>
        <v>0</v>
      </c>
      <c r="H2820" t="b">
        <f>ISNUMBER(SEARCH("Caltex", A2820))</f>
        <v>0</v>
      </c>
    </row>
    <row r="2821" spans="1:8" x14ac:dyDescent="0.25">
      <c r="A2821" t="s">
        <v>4233</v>
      </c>
      <c r="B2821">
        <v>7.9054092000000002</v>
      </c>
      <c r="C2821">
        <v>98.378264400000006</v>
      </c>
      <c r="D2821" t="b">
        <f>ISNUMBER(SEARCH("PT",A2821))</f>
        <v>0</v>
      </c>
      <c r="E2821" t="b">
        <f>ISNUMBER(SEARCH("PTT", A2821))</f>
        <v>0</v>
      </c>
      <c r="F2821" t="b">
        <f>ISNUMBER(SEARCH("Shell", A2821))</f>
        <v>0</v>
      </c>
      <c r="G2821" t="b">
        <f>ISNUMBER(SEARCH("Esso", A2821))</f>
        <v>0</v>
      </c>
      <c r="H2821" t="b">
        <f>ISNUMBER(SEARCH("Caltex", A2821))</f>
        <v>0</v>
      </c>
    </row>
    <row r="2822" spans="1:8" x14ac:dyDescent="0.25">
      <c r="A2822" t="s">
        <v>3803</v>
      </c>
      <c r="B2822">
        <v>17.972528000000001</v>
      </c>
      <c r="C2822">
        <v>102.88177</v>
      </c>
      <c r="D2822" t="b">
        <f>ISNUMBER(SEARCH("PT",A2822))</f>
        <v>0</v>
      </c>
      <c r="E2822" t="b">
        <f>ISNUMBER(SEARCH("PTT", A2822))</f>
        <v>0</v>
      </c>
      <c r="F2822" t="b">
        <f>ISNUMBER(SEARCH("Shell", A2822))</f>
        <v>0</v>
      </c>
      <c r="G2822" t="b">
        <f>ISNUMBER(SEARCH("Esso", A2822))</f>
        <v>0</v>
      </c>
      <c r="H2822" t="b">
        <f>ISNUMBER(SEARCH("Caltex", A2822))</f>
        <v>0</v>
      </c>
    </row>
    <row r="2823" spans="1:8" x14ac:dyDescent="0.25">
      <c r="A2823" t="s">
        <v>3183</v>
      </c>
      <c r="B2823">
        <v>8.6899888000000001</v>
      </c>
      <c r="C2823">
        <v>98.252780400000006</v>
      </c>
      <c r="D2823" t="b">
        <f>ISNUMBER(SEARCH("PT",A2823))</f>
        <v>0</v>
      </c>
      <c r="E2823" t="b">
        <f>ISNUMBER(SEARCH("PTT", A2823))</f>
        <v>0</v>
      </c>
      <c r="F2823" t="b">
        <f>ISNUMBER(SEARCH("Shell", A2823))</f>
        <v>0</v>
      </c>
      <c r="G2823" t="b">
        <f>ISNUMBER(SEARCH("Esso", A2823))</f>
        <v>0</v>
      </c>
      <c r="H2823" t="b">
        <f>ISNUMBER(SEARCH("Caltex", A2823))</f>
        <v>0</v>
      </c>
    </row>
    <row r="2824" spans="1:8" x14ac:dyDescent="0.25">
      <c r="A2824" t="s">
        <v>3196</v>
      </c>
      <c r="B2824">
        <v>8.0943001999999993</v>
      </c>
      <c r="C2824">
        <v>98.308289299999998</v>
      </c>
      <c r="D2824" t="b">
        <f>ISNUMBER(SEARCH("PT",A2824))</f>
        <v>0</v>
      </c>
      <c r="E2824" t="b">
        <f>ISNUMBER(SEARCH("PTT", A2824))</f>
        <v>0</v>
      </c>
      <c r="F2824" t="b">
        <f>ISNUMBER(SEARCH("Shell", A2824))</f>
        <v>0</v>
      </c>
      <c r="G2824" t="b">
        <f>ISNUMBER(SEARCH("Esso", A2824))</f>
        <v>0</v>
      </c>
      <c r="H2824" t="b">
        <f>ISNUMBER(SEARCH("Caltex", A2824))</f>
        <v>0</v>
      </c>
    </row>
    <row r="2825" spans="1:8" x14ac:dyDescent="0.25">
      <c r="A2825" t="s">
        <v>3196</v>
      </c>
      <c r="B2825">
        <v>8.0943001999999993</v>
      </c>
      <c r="C2825">
        <v>98.308289299999998</v>
      </c>
      <c r="D2825" t="b">
        <f>ISNUMBER(SEARCH("PT",A2825))</f>
        <v>0</v>
      </c>
      <c r="E2825" t="b">
        <f>ISNUMBER(SEARCH("PTT", A2825))</f>
        <v>0</v>
      </c>
      <c r="F2825" t="b">
        <f>ISNUMBER(SEARCH("Shell", A2825))</f>
        <v>0</v>
      </c>
      <c r="G2825" t="b">
        <f>ISNUMBER(SEARCH("Esso", A2825))</f>
        <v>0</v>
      </c>
      <c r="H2825" t="b">
        <f>ISNUMBER(SEARCH("Caltex", A2825))</f>
        <v>0</v>
      </c>
    </row>
    <row r="2826" spans="1:8" x14ac:dyDescent="0.25">
      <c r="A2826" t="s">
        <v>3316</v>
      </c>
      <c r="B2826">
        <v>7.0220406000000004</v>
      </c>
      <c r="C2826">
        <v>100.4755329</v>
      </c>
      <c r="D2826" t="b">
        <f>ISNUMBER(SEARCH("PT",A2826))</f>
        <v>0</v>
      </c>
      <c r="E2826" t="b">
        <f>ISNUMBER(SEARCH("PTT", A2826))</f>
        <v>0</v>
      </c>
      <c r="F2826" t="b">
        <f>ISNUMBER(SEARCH("Shell", A2826))</f>
        <v>0</v>
      </c>
      <c r="G2826" t="b">
        <f>ISNUMBER(SEARCH("Esso", A2826))</f>
        <v>0</v>
      </c>
      <c r="H2826" t="b">
        <f>ISNUMBER(SEARCH("Caltex", A2826))</f>
        <v>0</v>
      </c>
    </row>
    <row r="2827" spans="1:8" x14ac:dyDescent="0.25">
      <c r="A2827" t="s">
        <v>3316</v>
      </c>
      <c r="B2827">
        <v>7.0220406000000004</v>
      </c>
      <c r="C2827">
        <v>100.4755329</v>
      </c>
      <c r="D2827" t="b">
        <f>ISNUMBER(SEARCH("PT",A2827))</f>
        <v>0</v>
      </c>
      <c r="E2827" t="b">
        <f>ISNUMBER(SEARCH("PTT", A2827))</f>
        <v>0</v>
      </c>
      <c r="F2827" t="b">
        <f>ISNUMBER(SEARCH("Shell", A2827))</f>
        <v>0</v>
      </c>
      <c r="G2827" t="b">
        <f>ISNUMBER(SEARCH("Esso", A2827))</f>
        <v>0</v>
      </c>
      <c r="H2827" t="b">
        <f>ISNUMBER(SEARCH("Caltex", A2827))</f>
        <v>0</v>
      </c>
    </row>
    <row r="2828" spans="1:8" x14ac:dyDescent="0.25">
      <c r="A2828" t="s">
        <v>3375</v>
      </c>
      <c r="B2828">
        <v>8.6403234999999992</v>
      </c>
      <c r="C2828">
        <v>99.950873799999997</v>
      </c>
      <c r="D2828" t="b">
        <f>ISNUMBER(SEARCH("PT",A2828))</f>
        <v>0</v>
      </c>
      <c r="E2828" t="b">
        <f>ISNUMBER(SEARCH("PTT", A2828))</f>
        <v>0</v>
      </c>
      <c r="F2828" t="b">
        <f>ISNUMBER(SEARCH("Shell", A2828))</f>
        <v>0</v>
      </c>
      <c r="G2828" t="b">
        <f>ISNUMBER(SEARCH("Esso", A2828))</f>
        <v>0</v>
      </c>
      <c r="H2828" t="b">
        <f>ISNUMBER(SEARCH("Caltex", A2828))</f>
        <v>0</v>
      </c>
    </row>
    <row r="2829" spans="1:8" x14ac:dyDescent="0.25">
      <c r="A2829" t="s">
        <v>3596</v>
      </c>
      <c r="B2829">
        <v>12.6669705</v>
      </c>
      <c r="C2829">
        <v>101.04030419999999</v>
      </c>
      <c r="D2829" t="b">
        <f>ISNUMBER(SEARCH("PT",A2829))</f>
        <v>0</v>
      </c>
      <c r="E2829" t="b">
        <f>ISNUMBER(SEARCH("PTT", A2829))</f>
        <v>0</v>
      </c>
      <c r="F2829" t="b">
        <f>ISNUMBER(SEARCH("Shell", A2829))</f>
        <v>0</v>
      </c>
      <c r="G2829" t="b">
        <f>ISNUMBER(SEARCH("Esso", A2829))</f>
        <v>0</v>
      </c>
      <c r="H2829" t="b">
        <f>ISNUMBER(SEARCH("Caltex", A2829))</f>
        <v>0</v>
      </c>
    </row>
    <row r="2830" spans="1:8" x14ac:dyDescent="0.25">
      <c r="A2830" t="s">
        <v>3774</v>
      </c>
      <c r="B2830">
        <v>17.457946700000001</v>
      </c>
      <c r="C2830">
        <v>104.71709540000001</v>
      </c>
      <c r="D2830" t="b">
        <f>ISNUMBER(SEARCH("PT",A2830))</f>
        <v>0</v>
      </c>
      <c r="E2830" t="b">
        <f>ISNUMBER(SEARCH("PTT", A2830))</f>
        <v>0</v>
      </c>
      <c r="F2830" t="b">
        <f>ISNUMBER(SEARCH("Shell", A2830))</f>
        <v>0</v>
      </c>
      <c r="G2830" t="b">
        <f>ISNUMBER(SEARCH("Esso", A2830))</f>
        <v>0</v>
      </c>
      <c r="H2830" t="b">
        <f>ISNUMBER(SEARCH("Caltex", A2830))</f>
        <v>0</v>
      </c>
    </row>
    <row r="2831" spans="1:8" x14ac:dyDescent="0.25">
      <c r="A2831" t="s">
        <v>3420</v>
      </c>
      <c r="B2831">
        <v>10.4338569</v>
      </c>
      <c r="C2831">
        <v>99.218145500000006</v>
      </c>
      <c r="D2831" t="b">
        <f>ISNUMBER(SEARCH("PT",A2831))</f>
        <v>0</v>
      </c>
      <c r="E2831" t="b">
        <f>ISNUMBER(SEARCH("PTT", A2831))</f>
        <v>0</v>
      </c>
      <c r="F2831" t="b">
        <f>ISNUMBER(SEARCH("Shell", A2831))</f>
        <v>0</v>
      </c>
      <c r="G2831" t="b">
        <f>ISNUMBER(SEARCH("Esso", A2831))</f>
        <v>0</v>
      </c>
      <c r="H2831" t="b">
        <f>ISNUMBER(SEARCH("Caltex", A2831))</f>
        <v>0</v>
      </c>
    </row>
    <row r="2832" spans="1:8" x14ac:dyDescent="0.25">
      <c r="A2832" t="s">
        <v>3342</v>
      </c>
      <c r="B2832">
        <v>7.7843618000000001</v>
      </c>
      <c r="C2832">
        <v>100.35044670000001</v>
      </c>
      <c r="D2832" t="b">
        <f>ISNUMBER(SEARCH("PT",A2832))</f>
        <v>0</v>
      </c>
      <c r="E2832" t="b">
        <f>ISNUMBER(SEARCH("PTT", A2832))</f>
        <v>0</v>
      </c>
      <c r="F2832" t="b">
        <f>ISNUMBER(SEARCH("Shell", A2832))</f>
        <v>0</v>
      </c>
      <c r="G2832" t="b">
        <f>ISNUMBER(SEARCH("Esso", A2832))</f>
        <v>0</v>
      </c>
      <c r="H2832" t="b">
        <f>ISNUMBER(SEARCH("Caltex", A2832))</f>
        <v>0</v>
      </c>
    </row>
    <row r="2833" spans="1:8" x14ac:dyDescent="0.25">
      <c r="A2833" t="s">
        <v>3421</v>
      </c>
      <c r="B2833">
        <v>10.4342156</v>
      </c>
      <c r="C2833">
        <v>99.218333000000001</v>
      </c>
      <c r="D2833" t="b">
        <f>ISNUMBER(SEARCH("PT",A2833))</f>
        <v>0</v>
      </c>
      <c r="E2833" t="b">
        <f>ISNUMBER(SEARCH("PTT", A2833))</f>
        <v>0</v>
      </c>
      <c r="F2833" t="b">
        <f>ISNUMBER(SEARCH("Shell", A2833))</f>
        <v>0</v>
      </c>
      <c r="G2833" t="b">
        <f>ISNUMBER(SEARCH("Esso", A2833))</f>
        <v>0</v>
      </c>
      <c r="H2833" t="b">
        <f>ISNUMBER(SEARCH("Caltex", A2833))</f>
        <v>0</v>
      </c>
    </row>
    <row r="2834" spans="1:8" x14ac:dyDescent="0.25">
      <c r="A2834" t="s">
        <v>4267</v>
      </c>
      <c r="B2834">
        <v>7.7693925000000004</v>
      </c>
      <c r="C2834">
        <v>98.314871100000005</v>
      </c>
      <c r="D2834" t="b">
        <f>ISNUMBER(SEARCH("PT",A2834))</f>
        <v>0</v>
      </c>
      <c r="E2834" t="b">
        <f>ISNUMBER(SEARCH("PTT", A2834))</f>
        <v>0</v>
      </c>
      <c r="F2834" t="b">
        <f>ISNUMBER(SEARCH("Shell", A2834))</f>
        <v>0</v>
      </c>
      <c r="G2834" t="b">
        <f>ISNUMBER(SEARCH("Esso", A2834))</f>
        <v>0</v>
      </c>
      <c r="H2834" t="b">
        <f>ISNUMBER(SEARCH("Caltex", A2834))</f>
        <v>0</v>
      </c>
    </row>
    <row r="2835" spans="1:8" x14ac:dyDescent="0.25">
      <c r="A2835" t="s">
        <v>3191</v>
      </c>
      <c r="B2835">
        <v>8.1559817999999993</v>
      </c>
      <c r="C2835">
        <v>98.333977500000003</v>
      </c>
      <c r="D2835" t="b">
        <f>ISNUMBER(SEARCH("PT",A2835))</f>
        <v>0</v>
      </c>
      <c r="E2835" t="b">
        <f>ISNUMBER(SEARCH("PTT", A2835))</f>
        <v>0</v>
      </c>
      <c r="F2835" t="b">
        <f>ISNUMBER(SEARCH("Shell", A2835))</f>
        <v>0</v>
      </c>
      <c r="G2835" t="b">
        <f>ISNUMBER(SEARCH("Esso", A2835))</f>
        <v>0</v>
      </c>
      <c r="H2835" t="b">
        <f>ISNUMBER(SEARCH("Caltex", A2835))</f>
        <v>0</v>
      </c>
    </row>
    <row r="2836" spans="1:8" x14ac:dyDescent="0.25">
      <c r="A2836" t="s">
        <v>3191</v>
      </c>
      <c r="B2836">
        <v>8.1559817999999993</v>
      </c>
      <c r="C2836">
        <v>98.333977500000003</v>
      </c>
      <c r="D2836" t="b">
        <f>ISNUMBER(SEARCH("PT",A2836))</f>
        <v>0</v>
      </c>
      <c r="E2836" t="b">
        <f>ISNUMBER(SEARCH("PTT", A2836))</f>
        <v>0</v>
      </c>
      <c r="F2836" t="b">
        <f>ISNUMBER(SEARCH("Shell", A2836))</f>
        <v>0</v>
      </c>
      <c r="G2836" t="b">
        <f>ISNUMBER(SEARCH("Esso", A2836))</f>
        <v>0</v>
      </c>
      <c r="H2836" t="b">
        <f>ISNUMBER(SEARCH("Caltex", A2836))</f>
        <v>0</v>
      </c>
    </row>
    <row r="2837" spans="1:8" x14ac:dyDescent="0.25">
      <c r="A2837" t="s">
        <v>4212</v>
      </c>
      <c r="B2837">
        <v>8.1559817999999993</v>
      </c>
      <c r="C2837">
        <v>98.333977500000003</v>
      </c>
      <c r="D2837" t="b">
        <f>ISNUMBER(SEARCH("PT",A2837))</f>
        <v>0</v>
      </c>
      <c r="E2837" t="b">
        <f>ISNUMBER(SEARCH("PTT", A2837))</f>
        <v>0</v>
      </c>
      <c r="F2837" t="b">
        <f>ISNUMBER(SEARCH("Shell", A2837))</f>
        <v>0</v>
      </c>
      <c r="G2837" t="b">
        <f>ISNUMBER(SEARCH("Esso", A2837))</f>
        <v>0</v>
      </c>
      <c r="H2837" t="b">
        <f>ISNUMBER(SEARCH("Caltex", A2837))</f>
        <v>0</v>
      </c>
    </row>
    <row r="2838" spans="1:8" x14ac:dyDescent="0.25">
      <c r="A2838" t="s">
        <v>4212</v>
      </c>
      <c r="B2838">
        <v>8.1559817999999993</v>
      </c>
      <c r="C2838">
        <v>98.333977500000003</v>
      </c>
      <c r="D2838" t="b">
        <f>ISNUMBER(SEARCH("PT",A2838))</f>
        <v>0</v>
      </c>
      <c r="E2838" t="b">
        <f>ISNUMBER(SEARCH("PTT", A2838))</f>
        <v>0</v>
      </c>
      <c r="F2838" t="b">
        <f>ISNUMBER(SEARCH("Shell", A2838))</f>
        <v>0</v>
      </c>
      <c r="G2838" t="b">
        <f>ISNUMBER(SEARCH("Esso", A2838))</f>
        <v>0</v>
      </c>
      <c r="H2838" t="b">
        <f>ISNUMBER(SEARCH("Caltex", A2838))</f>
        <v>0</v>
      </c>
    </row>
    <row r="2839" spans="1:8" x14ac:dyDescent="0.25">
      <c r="A2839" t="s">
        <v>3858</v>
      </c>
      <c r="B2839">
        <v>17.8954755</v>
      </c>
      <c r="C2839">
        <v>101.6605806</v>
      </c>
      <c r="D2839" t="b">
        <f>ISNUMBER(SEARCH("PT",A2839))</f>
        <v>0</v>
      </c>
      <c r="E2839" t="b">
        <f>ISNUMBER(SEARCH("PTT", A2839))</f>
        <v>0</v>
      </c>
      <c r="F2839" t="b">
        <f>ISNUMBER(SEARCH("Shell", A2839))</f>
        <v>0</v>
      </c>
      <c r="G2839" t="b">
        <f>ISNUMBER(SEARCH("Esso", A2839))</f>
        <v>0</v>
      </c>
      <c r="H2839" t="b">
        <f>ISNUMBER(SEARCH("Caltex", A2839))</f>
        <v>0</v>
      </c>
    </row>
    <row r="2840" spans="1:8" x14ac:dyDescent="0.25">
      <c r="A2840" t="s">
        <v>3941</v>
      </c>
      <c r="B2840">
        <v>20.1968675</v>
      </c>
      <c r="C2840">
        <v>100.4357558</v>
      </c>
      <c r="D2840" t="b">
        <f>ISNUMBER(SEARCH("PT",A2840))</f>
        <v>0</v>
      </c>
      <c r="E2840" t="b">
        <f>ISNUMBER(SEARCH("PTT", A2840))</f>
        <v>0</v>
      </c>
      <c r="F2840" t="b">
        <f>ISNUMBER(SEARCH("Shell", A2840))</f>
        <v>0</v>
      </c>
      <c r="G2840" t="b">
        <f>ISNUMBER(SEARCH("Esso", A2840))</f>
        <v>0</v>
      </c>
      <c r="H2840" t="b">
        <f>ISNUMBER(SEARCH("Caltex", A2840))</f>
        <v>0</v>
      </c>
    </row>
    <row r="2841" spans="1:8" x14ac:dyDescent="0.25">
      <c r="A2841" t="s">
        <v>3270</v>
      </c>
      <c r="B2841">
        <v>6.7750408999999996</v>
      </c>
      <c r="C2841">
        <v>99.988236700000002</v>
      </c>
      <c r="D2841" t="b">
        <f>ISNUMBER(SEARCH("PT",A2841))</f>
        <v>0</v>
      </c>
      <c r="E2841" t="b">
        <f>ISNUMBER(SEARCH("PTT", A2841))</f>
        <v>0</v>
      </c>
      <c r="F2841" t="b">
        <f>ISNUMBER(SEARCH("Shell", A2841))</f>
        <v>0</v>
      </c>
      <c r="G2841" t="b">
        <f>ISNUMBER(SEARCH("Esso", A2841))</f>
        <v>0</v>
      </c>
      <c r="H2841" t="b">
        <f>ISNUMBER(SEARCH("Caltex", A2841))</f>
        <v>0</v>
      </c>
    </row>
    <row r="2842" spans="1:8" x14ac:dyDescent="0.25">
      <c r="A2842" t="s">
        <v>3483</v>
      </c>
      <c r="B2842">
        <v>13.531344900000001</v>
      </c>
      <c r="C2842">
        <v>100.29321779999999</v>
      </c>
      <c r="D2842" t="b">
        <f>ISNUMBER(SEARCH("PT",A2842))</f>
        <v>0</v>
      </c>
      <c r="E2842" t="b">
        <f>ISNUMBER(SEARCH("PTT", A2842))</f>
        <v>0</v>
      </c>
      <c r="F2842" t="b">
        <f>ISNUMBER(SEARCH("Shell", A2842))</f>
        <v>0</v>
      </c>
      <c r="G2842" t="b">
        <f>ISNUMBER(SEARCH("Esso", A2842))</f>
        <v>0</v>
      </c>
      <c r="H2842" t="b">
        <f>ISNUMBER(SEARCH("Caltex", A2842))</f>
        <v>0</v>
      </c>
    </row>
    <row r="2843" spans="1:8" x14ac:dyDescent="0.25">
      <c r="A2843" t="s">
        <v>3906</v>
      </c>
      <c r="B2843">
        <v>19.611165100000001</v>
      </c>
      <c r="C2843">
        <v>100.33732190000001</v>
      </c>
      <c r="D2843" t="b">
        <f>ISNUMBER(SEARCH("PT",A2843))</f>
        <v>0</v>
      </c>
      <c r="E2843" t="b">
        <f>ISNUMBER(SEARCH("PTT", A2843))</f>
        <v>0</v>
      </c>
      <c r="F2843" t="b">
        <f>ISNUMBER(SEARCH("Shell", A2843))</f>
        <v>0</v>
      </c>
      <c r="G2843" t="b">
        <f>ISNUMBER(SEARCH("Esso", A2843))</f>
        <v>0</v>
      </c>
      <c r="H2843" t="b">
        <f>ISNUMBER(SEARCH("Caltex", A2843))</f>
        <v>0</v>
      </c>
    </row>
    <row r="2844" spans="1:8" x14ac:dyDescent="0.25">
      <c r="A2844" t="s">
        <v>4275</v>
      </c>
      <c r="B2844">
        <v>7.8779092999999998</v>
      </c>
      <c r="C2844">
        <v>98.290785799999995</v>
      </c>
      <c r="D2844" t="b">
        <f>ISNUMBER(SEARCH("PT",A2844))</f>
        <v>0</v>
      </c>
      <c r="E2844" t="b">
        <f>ISNUMBER(SEARCH("PTT", A2844))</f>
        <v>0</v>
      </c>
      <c r="F2844" t="b">
        <f>ISNUMBER(SEARCH("Shell", A2844))</f>
        <v>0</v>
      </c>
      <c r="G2844" t="b">
        <f>ISNUMBER(SEARCH("Esso", A2844))</f>
        <v>0</v>
      </c>
      <c r="H2844" t="b">
        <f>ISNUMBER(SEARCH("Caltex", A2844))</f>
        <v>0</v>
      </c>
    </row>
    <row r="2845" spans="1:8" x14ac:dyDescent="0.25">
      <c r="A2845" t="s">
        <v>4275</v>
      </c>
      <c r="B2845">
        <v>7.8779092999999998</v>
      </c>
      <c r="C2845">
        <v>98.290785799999995</v>
      </c>
      <c r="D2845" t="b">
        <f>ISNUMBER(SEARCH("PT",A2845))</f>
        <v>0</v>
      </c>
      <c r="E2845" t="b">
        <f>ISNUMBER(SEARCH("PTT", A2845))</f>
        <v>0</v>
      </c>
      <c r="F2845" t="b">
        <f>ISNUMBER(SEARCH("Shell", A2845))</f>
        <v>0</v>
      </c>
      <c r="G2845" t="b">
        <f>ISNUMBER(SEARCH("Esso", A2845))</f>
        <v>0</v>
      </c>
      <c r="H2845" t="b">
        <f>ISNUMBER(SEARCH("Caltex", A2845))</f>
        <v>0</v>
      </c>
    </row>
    <row r="2846" spans="1:8" x14ac:dyDescent="0.25">
      <c r="A2846" t="s">
        <v>4352</v>
      </c>
      <c r="B2846">
        <v>11.608180000000001</v>
      </c>
      <c r="C2846">
        <v>102.594559</v>
      </c>
      <c r="D2846" t="b">
        <f>ISNUMBER(SEARCH("PT",A2846))</f>
        <v>0</v>
      </c>
      <c r="E2846" t="b">
        <f>ISNUMBER(SEARCH("PTT", A2846))</f>
        <v>0</v>
      </c>
      <c r="F2846" t="b">
        <f>ISNUMBER(SEARCH("Shell", A2846))</f>
        <v>0</v>
      </c>
      <c r="G2846" t="b">
        <f>ISNUMBER(SEARCH("Esso", A2846))</f>
        <v>0</v>
      </c>
      <c r="H2846" t="b">
        <f>ISNUMBER(SEARCH("Caltex", A2846))</f>
        <v>0</v>
      </c>
    </row>
    <row r="2847" spans="1:8" x14ac:dyDescent="0.25">
      <c r="A2847" t="s">
        <v>4288</v>
      </c>
      <c r="B2847">
        <v>8.0632321000000005</v>
      </c>
      <c r="C2847">
        <v>98.281528499999993</v>
      </c>
      <c r="D2847" t="b">
        <f>ISNUMBER(SEARCH("PT",A2847))</f>
        <v>0</v>
      </c>
      <c r="E2847" t="b">
        <f>ISNUMBER(SEARCH("PTT", A2847))</f>
        <v>0</v>
      </c>
      <c r="F2847" t="b">
        <f>ISNUMBER(SEARCH("Shell", A2847))</f>
        <v>0</v>
      </c>
      <c r="G2847" t="b">
        <f>ISNUMBER(SEARCH("Esso", A2847))</f>
        <v>0</v>
      </c>
      <c r="H2847" t="b">
        <f>ISNUMBER(SEARCH("Caltex", A2847))</f>
        <v>0</v>
      </c>
    </row>
    <row r="2848" spans="1:8" x14ac:dyDescent="0.25">
      <c r="A2848" t="s">
        <v>4274</v>
      </c>
      <c r="B2848">
        <v>7.8446037999999998</v>
      </c>
      <c r="C2848">
        <v>98.294090999999995</v>
      </c>
      <c r="D2848" t="b">
        <f>ISNUMBER(SEARCH("PT",A2848))</f>
        <v>0</v>
      </c>
      <c r="E2848" t="b">
        <f>ISNUMBER(SEARCH("PTT", A2848))</f>
        <v>0</v>
      </c>
      <c r="F2848" t="b">
        <f>ISNUMBER(SEARCH("Shell", A2848))</f>
        <v>0</v>
      </c>
      <c r="G2848" t="b">
        <f>ISNUMBER(SEARCH("Esso", A2848))</f>
        <v>0</v>
      </c>
      <c r="H2848" t="b">
        <f>ISNUMBER(SEARCH("Caltex", A2848))</f>
        <v>0</v>
      </c>
    </row>
    <row r="2849" spans="1:8" x14ac:dyDescent="0.25">
      <c r="A2849" t="s">
        <v>4171</v>
      </c>
      <c r="B2849">
        <v>12.0355454</v>
      </c>
      <c r="C2849">
        <v>102.29333200000001</v>
      </c>
      <c r="D2849" t="b">
        <f>ISNUMBER(SEARCH("PT",A2849))</f>
        <v>0</v>
      </c>
      <c r="E2849" t="b">
        <f>ISNUMBER(SEARCH("PTT", A2849))</f>
        <v>0</v>
      </c>
      <c r="F2849" t="b">
        <f>ISNUMBER(SEARCH("Shell", A2849))</f>
        <v>0</v>
      </c>
      <c r="G2849" t="b">
        <f>ISNUMBER(SEARCH("Esso", A2849))</f>
        <v>0</v>
      </c>
      <c r="H2849" t="b">
        <f>ISNUMBER(SEARCH("Caltex", A2849))</f>
        <v>0</v>
      </c>
    </row>
    <row r="2850" spans="1:8" x14ac:dyDescent="0.25">
      <c r="A2850" t="s">
        <v>4310</v>
      </c>
      <c r="B2850">
        <v>7.6391762999999999</v>
      </c>
      <c r="C2850">
        <v>99.034168800000003</v>
      </c>
      <c r="D2850" t="b">
        <f>ISNUMBER(SEARCH("PT",A2850))</f>
        <v>1</v>
      </c>
      <c r="E2850" t="b">
        <f>ISNUMBER(SEARCH("PTT", A2850))</f>
        <v>0</v>
      </c>
      <c r="F2850" t="b">
        <f>ISNUMBER(SEARCH("Shell", A2850))</f>
        <v>0</v>
      </c>
      <c r="G2850" t="b">
        <f>ISNUMBER(SEARCH("Esso", A2850))</f>
        <v>0</v>
      </c>
      <c r="H2850" t="b">
        <f>ISNUMBER(SEARCH("Caltex", A2850))</f>
        <v>0</v>
      </c>
    </row>
    <row r="2851" spans="1:8" x14ac:dyDescent="0.25">
      <c r="A2851" t="s">
        <v>4029</v>
      </c>
      <c r="B2851">
        <v>16.988340999999998</v>
      </c>
      <c r="C2851">
        <v>98.526807300000002</v>
      </c>
      <c r="D2851" t="b">
        <f>ISNUMBER(SEARCH("PT",A2851))</f>
        <v>1</v>
      </c>
      <c r="E2851" t="b">
        <f>ISNUMBER(SEARCH("PTT", A2851))</f>
        <v>0</v>
      </c>
      <c r="F2851" t="b">
        <f>ISNUMBER(SEARCH("Shell", A2851))</f>
        <v>0</v>
      </c>
      <c r="G2851" t="b">
        <f>ISNUMBER(SEARCH("Esso", A2851))</f>
        <v>0</v>
      </c>
      <c r="H2851" t="b">
        <f>ISNUMBER(SEARCH("Caltex", A2851))</f>
        <v>0</v>
      </c>
    </row>
    <row r="2852" spans="1:8" x14ac:dyDescent="0.25">
      <c r="A2852" t="s">
        <v>3836</v>
      </c>
      <c r="B2852">
        <v>18.174385699999998</v>
      </c>
      <c r="C2852">
        <v>102.1690972</v>
      </c>
      <c r="D2852" t="b">
        <f>ISNUMBER(SEARCH("PT",A2852))</f>
        <v>1</v>
      </c>
      <c r="E2852" t="b">
        <f>ISNUMBER(SEARCH("PTT", A2852))</f>
        <v>0</v>
      </c>
      <c r="F2852" t="b">
        <f>ISNUMBER(SEARCH("Shell", A2852))</f>
        <v>0</v>
      </c>
      <c r="G2852" t="b">
        <f>ISNUMBER(SEARCH("Esso", A2852))</f>
        <v>0</v>
      </c>
      <c r="H2852" t="b">
        <f>ISNUMBER(SEARCH("Caltex", A2852))</f>
        <v>0</v>
      </c>
    </row>
    <row r="2853" spans="1:8" x14ac:dyDescent="0.25">
      <c r="A2853" t="s">
        <v>4104</v>
      </c>
      <c r="B2853">
        <v>13.544324700000001</v>
      </c>
      <c r="C2853">
        <v>99.356735700000002</v>
      </c>
      <c r="D2853" t="b">
        <f>ISNUMBER(SEARCH("PT",A2853))</f>
        <v>1</v>
      </c>
      <c r="E2853" t="b">
        <f>ISNUMBER(SEARCH("PTT", A2853))</f>
        <v>0</v>
      </c>
      <c r="F2853" t="b">
        <f>ISNUMBER(SEARCH("Shell", A2853))</f>
        <v>0</v>
      </c>
      <c r="G2853" t="b">
        <f>ISNUMBER(SEARCH("Esso", A2853))</f>
        <v>0</v>
      </c>
      <c r="H2853" t="b">
        <f>ISNUMBER(SEARCH("Caltex", A2853))</f>
        <v>0</v>
      </c>
    </row>
    <row r="2854" spans="1:8" x14ac:dyDescent="0.25">
      <c r="A2854" t="s">
        <v>4106</v>
      </c>
      <c r="B2854">
        <v>13.545883699999999</v>
      </c>
      <c r="C2854">
        <v>99.440516000000002</v>
      </c>
      <c r="D2854" t="b">
        <f>ISNUMBER(SEARCH("PT",A2854))</f>
        <v>1</v>
      </c>
      <c r="E2854" t="b">
        <f>ISNUMBER(SEARCH("PTT", A2854))</f>
        <v>0</v>
      </c>
      <c r="F2854" t="b">
        <f>ISNUMBER(SEARCH("Shell", A2854))</f>
        <v>0</v>
      </c>
      <c r="G2854" t="b">
        <f>ISNUMBER(SEARCH("Esso", A2854))</f>
        <v>0</v>
      </c>
      <c r="H2854" t="b">
        <f>ISNUMBER(SEARCH("Caltex", A2854))</f>
        <v>0</v>
      </c>
    </row>
    <row r="2855" spans="1:8" x14ac:dyDescent="0.25">
      <c r="A2855" t="s">
        <v>3975</v>
      </c>
      <c r="B2855">
        <v>20.150679700000001</v>
      </c>
      <c r="C2855">
        <v>99.857914300000004</v>
      </c>
      <c r="D2855" t="b">
        <f>ISNUMBER(SEARCH("PT",A2855))</f>
        <v>1</v>
      </c>
      <c r="E2855" t="b">
        <f>ISNUMBER(SEARCH("PTT", A2855))</f>
        <v>0</v>
      </c>
      <c r="F2855" t="b">
        <f>ISNUMBER(SEARCH("Shell", A2855))</f>
        <v>0</v>
      </c>
      <c r="G2855" t="b">
        <f>ISNUMBER(SEARCH("Esso", A2855))</f>
        <v>0</v>
      </c>
      <c r="H2855" t="b">
        <f>ISNUMBER(SEARCH("Caltex", A2855))</f>
        <v>0</v>
      </c>
    </row>
    <row r="2856" spans="1:8" x14ac:dyDescent="0.25">
      <c r="A2856" t="s">
        <v>2919</v>
      </c>
      <c r="B2856">
        <v>17.879442399999999</v>
      </c>
      <c r="C2856">
        <v>102.46168160000001</v>
      </c>
      <c r="D2856" t="b">
        <f>ISNUMBER(SEARCH("PT",A2856))</f>
        <v>1</v>
      </c>
      <c r="E2856" t="b">
        <f>ISNUMBER(SEARCH("PTT", A2856))</f>
        <v>0</v>
      </c>
      <c r="F2856" t="b">
        <f>ISNUMBER(SEARCH("Shell", A2856))</f>
        <v>0</v>
      </c>
      <c r="G2856" t="b">
        <f>ISNUMBER(SEARCH("Esso", A2856))</f>
        <v>0</v>
      </c>
      <c r="H2856" t="b">
        <f>ISNUMBER(SEARCH("Caltex", A2856))</f>
        <v>0</v>
      </c>
    </row>
    <row r="2857" spans="1:8" x14ac:dyDescent="0.25">
      <c r="A2857" t="s">
        <v>4085</v>
      </c>
      <c r="B2857">
        <v>14.1789402</v>
      </c>
      <c r="C2857">
        <v>99.126205100000007</v>
      </c>
      <c r="D2857" t="b">
        <f>ISNUMBER(SEARCH("PT",A2857))</f>
        <v>1</v>
      </c>
      <c r="E2857" t="b">
        <f>ISNUMBER(SEARCH("PTT", A2857))</f>
        <v>0</v>
      </c>
      <c r="F2857" t="b">
        <f>ISNUMBER(SEARCH("Shell", A2857))</f>
        <v>0</v>
      </c>
      <c r="G2857" t="b">
        <f>ISNUMBER(SEARCH("Esso", A2857))</f>
        <v>0</v>
      </c>
      <c r="H2857" t="b">
        <f>ISNUMBER(SEARCH("Caltex", A2857))</f>
        <v>0</v>
      </c>
    </row>
    <row r="2858" spans="1:8" x14ac:dyDescent="0.25">
      <c r="A2858" t="s">
        <v>4289</v>
      </c>
      <c r="B2858">
        <v>8.3785965999999998</v>
      </c>
      <c r="C2858">
        <v>98.280899099999999</v>
      </c>
      <c r="D2858" t="b">
        <f>ISNUMBER(SEARCH("PT",A2858))</f>
        <v>1</v>
      </c>
      <c r="E2858" t="b">
        <f>ISNUMBER(SEARCH("PTT", A2858))</f>
        <v>0</v>
      </c>
      <c r="F2858" t="b">
        <f>ISNUMBER(SEARCH("Shell", A2858))</f>
        <v>0</v>
      </c>
      <c r="G2858" t="b">
        <f>ISNUMBER(SEARCH("Esso", A2858))</f>
        <v>0</v>
      </c>
      <c r="H2858" t="b">
        <f>ISNUMBER(SEARCH("Caltex", A2858))</f>
        <v>0</v>
      </c>
    </row>
    <row r="2859" spans="1:8" x14ac:dyDescent="0.25">
      <c r="A2859" t="s">
        <v>2970</v>
      </c>
      <c r="B2859">
        <v>7.9794815000000003</v>
      </c>
      <c r="C2859">
        <v>98.333860000000001</v>
      </c>
      <c r="D2859" t="b">
        <f>ISNUMBER(SEARCH("PT",A2859))</f>
        <v>1</v>
      </c>
      <c r="E2859" t="b">
        <f>ISNUMBER(SEARCH("PTT", A2859))</f>
        <v>0</v>
      </c>
      <c r="F2859" t="b">
        <f>ISNUMBER(SEARCH("Shell", A2859))</f>
        <v>0</v>
      </c>
      <c r="G2859" t="b">
        <f>ISNUMBER(SEARCH("Esso", A2859))</f>
        <v>0</v>
      </c>
      <c r="H2859" t="b">
        <f>ISNUMBER(SEARCH("Caltex", A2859))</f>
        <v>0</v>
      </c>
    </row>
    <row r="2860" spans="1:8" x14ac:dyDescent="0.25">
      <c r="A2860" t="s">
        <v>2970</v>
      </c>
      <c r="B2860">
        <v>7.9794815000000003</v>
      </c>
      <c r="C2860">
        <v>98.333860000000001</v>
      </c>
      <c r="D2860" t="b">
        <f>ISNUMBER(SEARCH("PT",A2860))</f>
        <v>1</v>
      </c>
      <c r="E2860" t="b">
        <f>ISNUMBER(SEARCH("PTT", A2860))</f>
        <v>0</v>
      </c>
      <c r="F2860" t="b">
        <f>ISNUMBER(SEARCH("Shell", A2860))</f>
        <v>0</v>
      </c>
      <c r="G2860" t="b">
        <f>ISNUMBER(SEARCH("Esso", A2860))</f>
        <v>0</v>
      </c>
      <c r="H2860" t="b">
        <f>ISNUMBER(SEARCH("Caltex", A2860))</f>
        <v>0</v>
      </c>
    </row>
    <row r="2861" spans="1:8" x14ac:dyDescent="0.25">
      <c r="A2861" t="s">
        <v>2971</v>
      </c>
      <c r="B2861">
        <v>8.2754984999999994</v>
      </c>
      <c r="C2861">
        <v>98.312822400000002</v>
      </c>
      <c r="D2861" t="b">
        <f>ISNUMBER(SEARCH("PT",A2861))</f>
        <v>1</v>
      </c>
      <c r="E2861" t="b">
        <f>ISNUMBER(SEARCH("PTT", A2861))</f>
        <v>0</v>
      </c>
      <c r="F2861" t="b">
        <f>ISNUMBER(SEARCH("Shell", A2861))</f>
        <v>0</v>
      </c>
      <c r="G2861" t="b">
        <f>ISNUMBER(SEARCH("Esso", A2861))</f>
        <v>0</v>
      </c>
      <c r="H2861" t="b">
        <f>ISNUMBER(SEARCH("Caltex", A2861))</f>
        <v>0</v>
      </c>
    </row>
    <row r="2862" spans="1:8" x14ac:dyDescent="0.25">
      <c r="A2862" t="s">
        <v>2971</v>
      </c>
      <c r="B2862">
        <v>8.2754984999999994</v>
      </c>
      <c r="C2862">
        <v>98.312822400000002</v>
      </c>
      <c r="D2862" t="b">
        <f>ISNUMBER(SEARCH("PT",A2862))</f>
        <v>1</v>
      </c>
      <c r="E2862" t="b">
        <f>ISNUMBER(SEARCH("PTT", A2862))</f>
        <v>0</v>
      </c>
      <c r="F2862" t="b">
        <f>ISNUMBER(SEARCH("Shell", A2862))</f>
        <v>0</v>
      </c>
      <c r="G2862" t="b">
        <f>ISNUMBER(SEARCH("Esso", A2862))</f>
        <v>0</v>
      </c>
      <c r="H2862" t="b">
        <f>ISNUMBER(SEARCH("Caltex", A2862))</f>
        <v>0</v>
      </c>
    </row>
    <row r="2863" spans="1:8" x14ac:dyDescent="0.25">
      <c r="A2863" t="s">
        <v>4304</v>
      </c>
      <c r="B2863">
        <v>8.3900942000000001</v>
      </c>
      <c r="C2863">
        <v>98.446944099999996</v>
      </c>
      <c r="D2863" t="b">
        <f>ISNUMBER(SEARCH("PT",A2863))</f>
        <v>1</v>
      </c>
      <c r="E2863" t="b">
        <f>ISNUMBER(SEARCH("PTT", A2863))</f>
        <v>0</v>
      </c>
      <c r="F2863" t="b">
        <f>ISNUMBER(SEARCH("Shell", A2863))</f>
        <v>0</v>
      </c>
      <c r="G2863" t="b">
        <f>ISNUMBER(SEARCH("Esso", A2863))</f>
        <v>0</v>
      </c>
      <c r="H2863" t="b">
        <f>ISNUMBER(SEARCH("Caltex", A2863))</f>
        <v>0</v>
      </c>
    </row>
    <row r="2864" spans="1:8" x14ac:dyDescent="0.25">
      <c r="A2864" t="s">
        <v>3948</v>
      </c>
      <c r="B2864">
        <v>20.274174299999999</v>
      </c>
      <c r="C2864">
        <v>100.08279330000001</v>
      </c>
      <c r="D2864" t="b">
        <f>ISNUMBER(SEARCH("PT",A2864))</f>
        <v>1</v>
      </c>
      <c r="E2864" t="b">
        <f>ISNUMBER(SEARCH("PTT", A2864))</f>
        <v>0</v>
      </c>
      <c r="F2864" t="b">
        <f>ISNUMBER(SEARCH("Shell", A2864))</f>
        <v>0</v>
      </c>
      <c r="G2864" t="b">
        <f>ISNUMBER(SEARCH("Esso", A2864))</f>
        <v>0</v>
      </c>
      <c r="H2864" t="b">
        <f>ISNUMBER(SEARCH("Caltex", A2864))</f>
        <v>0</v>
      </c>
    </row>
    <row r="2865" spans="1:8" x14ac:dyDescent="0.25">
      <c r="A2865" t="s">
        <v>4004</v>
      </c>
      <c r="B2865">
        <v>19.360975700000001</v>
      </c>
      <c r="C2865">
        <v>98.964161899999993</v>
      </c>
      <c r="D2865" t="b">
        <f>ISNUMBER(SEARCH("PT",A2865))</f>
        <v>1</v>
      </c>
      <c r="E2865" t="b">
        <f>ISNUMBER(SEARCH("PTT", A2865))</f>
        <v>0</v>
      </c>
      <c r="F2865" t="b">
        <f>ISNUMBER(SEARCH("Shell", A2865))</f>
        <v>0</v>
      </c>
      <c r="G2865" t="b">
        <f>ISNUMBER(SEARCH("Esso", A2865))</f>
        <v>0</v>
      </c>
      <c r="H2865" t="b">
        <f>ISNUMBER(SEARCH("Caltex", A2865))</f>
        <v>0</v>
      </c>
    </row>
    <row r="2866" spans="1:8" x14ac:dyDescent="0.25">
      <c r="A2866" t="s">
        <v>3909</v>
      </c>
      <c r="B2866">
        <v>19.516806899999999</v>
      </c>
      <c r="C2866">
        <v>100.29218059999999</v>
      </c>
      <c r="D2866" t="b">
        <f>ISNUMBER(SEARCH("PT",A2866))</f>
        <v>1</v>
      </c>
      <c r="E2866" t="b">
        <f>ISNUMBER(SEARCH("PTT", A2866))</f>
        <v>0</v>
      </c>
      <c r="F2866" t="b">
        <f>ISNUMBER(SEARCH("Shell", A2866))</f>
        <v>0</v>
      </c>
      <c r="G2866" t="b">
        <f>ISNUMBER(SEARCH("Esso", A2866))</f>
        <v>0</v>
      </c>
      <c r="H2866" t="b">
        <f>ISNUMBER(SEARCH("Caltex", A2866))</f>
        <v>0</v>
      </c>
    </row>
    <row r="2867" spans="1:8" x14ac:dyDescent="0.25">
      <c r="A2867" t="s">
        <v>3929</v>
      </c>
      <c r="B2867">
        <v>20.049684800000001</v>
      </c>
      <c r="C2867">
        <v>100.29618859999999</v>
      </c>
      <c r="D2867" t="b">
        <f>ISNUMBER(SEARCH("PT",A2867))</f>
        <v>1</v>
      </c>
      <c r="E2867" t="b">
        <f>ISNUMBER(SEARCH("PTT", A2867))</f>
        <v>0</v>
      </c>
      <c r="F2867" t="b">
        <f>ISNUMBER(SEARCH("Shell", A2867))</f>
        <v>0</v>
      </c>
      <c r="G2867" t="b">
        <f>ISNUMBER(SEARCH("Esso", A2867))</f>
        <v>0</v>
      </c>
      <c r="H2867" t="b">
        <f>ISNUMBER(SEARCH("Caltex", A2867))</f>
        <v>0</v>
      </c>
    </row>
    <row r="2868" spans="1:8" x14ac:dyDescent="0.25">
      <c r="A2868" t="s">
        <v>4294</v>
      </c>
      <c r="B2868">
        <v>9.1959967999999996</v>
      </c>
      <c r="C2868">
        <v>98.407828499999994</v>
      </c>
      <c r="D2868" t="b">
        <f>ISNUMBER(SEARCH("PT",A2868))</f>
        <v>1</v>
      </c>
      <c r="E2868" t="b">
        <f>ISNUMBER(SEARCH("PTT", A2868))</f>
        <v>0</v>
      </c>
      <c r="F2868" t="b">
        <f>ISNUMBER(SEARCH("Shell", A2868))</f>
        <v>0</v>
      </c>
      <c r="G2868" t="b">
        <f>ISNUMBER(SEARCH("Esso", A2868))</f>
        <v>0</v>
      </c>
      <c r="H2868" t="b">
        <f>ISNUMBER(SEARCH("Caltex", A2868))</f>
        <v>0</v>
      </c>
    </row>
    <row r="2869" spans="1:8" x14ac:dyDescent="0.25">
      <c r="A2869" t="s">
        <v>4014</v>
      </c>
      <c r="B2869">
        <v>18.814658300000001</v>
      </c>
      <c r="C2869">
        <v>97.9351056</v>
      </c>
      <c r="D2869" t="b">
        <f>ISNUMBER(SEARCH("PT",A2869))</f>
        <v>1</v>
      </c>
      <c r="E2869" t="b">
        <f>ISNUMBER(SEARCH("PTT", A2869))</f>
        <v>0</v>
      </c>
      <c r="F2869" t="b">
        <f>ISNUMBER(SEARCH("Shell", A2869))</f>
        <v>0</v>
      </c>
      <c r="G2869" t="b">
        <f>ISNUMBER(SEARCH("Esso", A2869))</f>
        <v>0</v>
      </c>
      <c r="H2869" t="b">
        <f>ISNUMBER(SEARCH("Caltex", A2869))</f>
        <v>0</v>
      </c>
    </row>
    <row r="2870" spans="1:8" x14ac:dyDescent="0.25">
      <c r="A2870" t="s">
        <v>4102</v>
      </c>
      <c r="B2870">
        <v>14.059571099999999</v>
      </c>
      <c r="C2870">
        <v>99.474702500000006</v>
      </c>
      <c r="D2870" t="b">
        <f>ISNUMBER(SEARCH("PT",A2870))</f>
        <v>1</v>
      </c>
      <c r="E2870" t="b">
        <f>ISNUMBER(SEARCH("PTT", A2870))</f>
        <v>0</v>
      </c>
      <c r="F2870" t="b">
        <f>ISNUMBER(SEARCH("Shell", A2870))</f>
        <v>0</v>
      </c>
      <c r="G2870" t="b">
        <f>ISNUMBER(SEARCH("Esso", A2870))</f>
        <v>0</v>
      </c>
      <c r="H2870" t="b">
        <f>ISNUMBER(SEARCH("Caltex", A2870))</f>
        <v>0</v>
      </c>
    </row>
    <row r="2871" spans="1:8" x14ac:dyDescent="0.25">
      <c r="A2871" t="s">
        <v>4152</v>
      </c>
      <c r="B2871">
        <v>9.4557388000000007</v>
      </c>
      <c r="C2871">
        <v>99.993265899999997</v>
      </c>
      <c r="D2871" t="b">
        <f>ISNUMBER(SEARCH("PT",A2871))</f>
        <v>1</v>
      </c>
      <c r="E2871" t="b">
        <f>ISNUMBER(SEARCH("PTT", A2871))</f>
        <v>0</v>
      </c>
      <c r="F2871" t="b">
        <f>ISNUMBER(SEARCH("Shell", A2871))</f>
        <v>0</v>
      </c>
      <c r="G2871" t="b">
        <f>ISNUMBER(SEARCH("Esso", A2871))</f>
        <v>0</v>
      </c>
      <c r="H2871" t="b">
        <f>ISNUMBER(SEARCH("Caltex", A2871))</f>
        <v>0</v>
      </c>
    </row>
    <row r="2872" spans="1:8" x14ac:dyDescent="0.25">
      <c r="A2872" t="s">
        <v>4312</v>
      </c>
      <c r="B2872">
        <v>7.8016981000000003</v>
      </c>
      <c r="C2872">
        <v>99.082691400000002</v>
      </c>
      <c r="D2872" t="b">
        <f>ISNUMBER(SEARCH("PT",A2872))</f>
        <v>1</v>
      </c>
      <c r="E2872" t="b">
        <f>ISNUMBER(SEARCH("PTT", A2872))</f>
        <v>0</v>
      </c>
      <c r="F2872" t="b">
        <f>ISNUMBER(SEARCH("Shell", A2872))</f>
        <v>0</v>
      </c>
      <c r="G2872" t="b">
        <f>ISNUMBER(SEARCH("Esso", A2872))</f>
        <v>0</v>
      </c>
      <c r="H2872" t="b">
        <f>ISNUMBER(SEARCH("Caltex", A2872))</f>
        <v>0</v>
      </c>
    </row>
    <row r="2873" spans="1:8" x14ac:dyDescent="0.25">
      <c r="A2873" t="s">
        <v>3029</v>
      </c>
      <c r="B2873">
        <v>17.548368700000001</v>
      </c>
      <c r="C2873">
        <v>101.72541200000001</v>
      </c>
      <c r="D2873" t="b">
        <f>ISNUMBER(SEARCH("PT",A2873))</f>
        <v>1</v>
      </c>
      <c r="E2873" t="b">
        <f>ISNUMBER(SEARCH("PTT", A2873))</f>
        <v>0</v>
      </c>
      <c r="F2873" t="b">
        <f>ISNUMBER(SEARCH("Shell", A2873))</f>
        <v>0</v>
      </c>
      <c r="G2873" t="b">
        <f>ISNUMBER(SEARCH("Esso", A2873))</f>
        <v>0</v>
      </c>
      <c r="H2873" t="b">
        <f>ISNUMBER(SEARCH("Caltex", A2873))</f>
        <v>0</v>
      </c>
    </row>
    <row r="2874" spans="1:8" x14ac:dyDescent="0.25">
      <c r="A2874" t="s">
        <v>2992</v>
      </c>
      <c r="B2874">
        <v>14.1154618</v>
      </c>
      <c r="C2874">
        <v>99.406105499999995</v>
      </c>
      <c r="D2874" t="b">
        <f>ISNUMBER(SEARCH("PT",A2874))</f>
        <v>1</v>
      </c>
      <c r="E2874" t="b">
        <f>ISNUMBER(SEARCH("PTT", A2874))</f>
        <v>0</v>
      </c>
      <c r="F2874" t="b">
        <f>ISNUMBER(SEARCH("Shell", A2874))</f>
        <v>0</v>
      </c>
      <c r="G2874" t="b">
        <f>ISNUMBER(SEARCH("Esso", A2874))</f>
        <v>0</v>
      </c>
      <c r="H2874" t="b">
        <f>ISNUMBER(SEARCH("Caltex", A2874))</f>
        <v>0</v>
      </c>
    </row>
    <row r="2875" spans="1:8" x14ac:dyDescent="0.25">
      <c r="A2875" t="s">
        <v>4198</v>
      </c>
      <c r="B2875">
        <v>9.1591102000000006</v>
      </c>
      <c r="C2875">
        <v>99.502710800000003</v>
      </c>
      <c r="D2875" t="b">
        <f>ISNUMBER(SEARCH("PT",A2875))</f>
        <v>1</v>
      </c>
      <c r="E2875" t="b">
        <f>ISNUMBER(SEARCH("PTT", A2875))</f>
        <v>0</v>
      </c>
      <c r="F2875" t="b">
        <f>ISNUMBER(SEARCH("Shell", A2875))</f>
        <v>0</v>
      </c>
      <c r="G2875" t="b">
        <f>ISNUMBER(SEARCH("Esso", A2875))</f>
        <v>0</v>
      </c>
      <c r="H2875" t="b">
        <f>ISNUMBER(SEARCH("Caltex", A2875))</f>
        <v>0</v>
      </c>
    </row>
    <row r="2876" spans="1:8" x14ac:dyDescent="0.25">
      <c r="A2876" t="s">
        <v>3843</v>
      </c>
      <c r="B2876">
        <v>18.0226395</v>
      </c>
      <c r="C2876">
        <v>101.8812018</v>
      </c>
      <c r="D2876" t="b">
        <f>ISNUMBER(SEARCH("PT",A2876))</f>
        <v>1</v>
      </c>
      <c r="E2876" t="b">
        <f>ISNUMBER(SEARCH("PTT", A2876))</f>
        <v>0</v>
      </c>
      <c r="F2876" t="b">
        <f>ISNUMBER(SEARCH("Shell", A2876))</f>
        <v>0</v>
      </c>
      <c r="G2876" t="b">
        <f>ISNUMBER(SEARCH("Esso", A2876))</f>
        <v>0</v>
      </c>
      <c r="H2876" t="b">
        <f>ISNUMBER(SEARCH("Caltex", A2876))</f>
        <v>0</v>
      </c>
    </row>
    <row r="2877" spans="1:8" x14ac:dyDescent="0.25">
      <c r="A2877" t="s">
        <v>2943</v>
      </c>
      <c r="B2877">
        <v>12.259532500000001</v>
      </c>
      <c r="C2877">
        <v>102.2885411</v>
      </c>
      <c r="D2877" t="b">
        <f>ISNUMBER(SEARCH("PT",A2877))</f>
        <v>1</v>
      </c>
      <c r="E2877" t="b">
        <f>ISNUMBER(SEARCH("PTT", A2877))</f>
        <v>0</v>
      </c>
      <c r="F2877" t="b">
        <f>ISNUMBER(SEARCH("Shell", A2877))</f>
        <v>0</v>
      </c>
      <c r="G2877" t="b">
        <f>ISNUMBER(SEARCH("Esso", A2877))</f>
        <v>0</v>
      </c>
      <c r="H2877" t="b">
        <f>ISNUMBER(SEARCH("Caltex", A2877))</f>
        <v>0</v>
      </c>
    </row>
    <row r="2878" spans="1:8" x14ac:dyDescent="0.25">
      <c r="A2878" t="s">
        <v>3883</v>
      </c>
      <c r="B2878">
        <v>18.023554000000001</v>
      </c>
      <c r="C2878">
        <v>100.87752570000001</v>
      </c>
      <c r="D2878" t="b">
        <f>ISNUMBER(SEARCH("PT",A2878))</f>
        <v>1</v>
      </c>
      <c r="E2878" t="b">
        <f>ISNUMBER(SEARCH("PTT", A2878))</f>
        <v>0</v>
      </c>
      <c r="F2878" t="b">
        <f>ISNUMBER(SEARCH("Shell", A2878))</f>
        <v>0</v>
      </c>
      <c r="G2878" t="b">
        <f>ISNUMBER(SEARCH("Esso", A2878))</f>
        <v>0</v>
      </c>
      <c r="H2878" t="b">
        <f>ISNUMBER(SEARCH("Caltex", A2878))</f>
        <v>0</v>
      </c>
    </row>
    <row r="2879" spans="1:8" x14ac:dyDescent="0.25">
      <c r="A2879" t="s">
        <v>3947</v>
      </c>
      <c r="B2879">
        <v>20.191747800000002</v>
      </c>
      <c r="C2879">
        <v>100.13223859999999</v>
      </c>
      <c r="D2879" t="b">
        <f>ISNUMBER(SEARCH("PT",A2879))</f>
        <v>1</v>
      </c>
      <c r="E2879" t="b">
        <f>ISNUMBER(SEARCH("PTT", A2879))</f>
        <v>0</v>
      </c>
      <c r="F2879" t="b">
        <f>ISNUMBER(SEARCH("Shell", A2879))</f>
        <v>0</v>
      </c>
      <c r="G2879" t="b">
        <f>ISNUMBER(SEARCH("Esso", A2879))</f>
        <v>0</v>
      </c>
      <c r="H2879" t="b">
        <f>ISNUMBER(SEARCH("Caltex", A2879))</f>
        <v>0</v>
      </c>
    </row>
    <row r="2880" spans="1:8" x14ac:dyDescent="0.25">
      <c r="A2880" t="s">
        <v>2993</v>
      </c>
      <c r="B2880">
        <v>19.500595499999999</v>
      </c>
      <c r="C2880">
        <v>100.28007030000001</v>
      </c>
      <c r="D2880" t="b">
        <f>ISNUMBER(SEARCH("PT",A2880))</f>
        <v>1</v>
      </c>
      <c r="E2880" t="b">
        <f>ISNUMBER(SEARCH("PTT", A2880))</f>
        <v>0</v>
      </c>
      <c r="F2880" t="b">
        <f>ISNUMBER(SEARCH("Shell", A2880))</f>
        <v>0</v>
      </c>
      <c r="G2880" t="b">
        <f>ISNUMBER(SEARCH("Esso", A2880))</f>
        <v>0</v>
      </c>
      <c r="H2880" t="b">
        <f>ISNUMBER(SEARCH("Caltex", A2880))</f>
        <v>0</v>
      </c>
    </row>
    <row r="2881" spans="1:8" x14ac:dyDescent="0.25">
      <c r="A2881" t="s">
        <v>4084</v>
      </c>
      <c r="B2881">
        <v>14.324786100000001</v>
      </c>
      <c r="C2881">
        <v>98.983472000000006</v>
      </c>
      <c r="D2881" t="b">
        <f>ISNUMBER(SEARCH("PT",A2881))</f>
        <v>1</v>
      </c>
      <c r="E2881" t="b">
        <f>ISNUMBER(SEARCH("PTT", A2881))</f>
        <v>0</v>
      </c>
      <c r="F2881" t="b">
        <f>ISNUMBER(SEARCH("Shell", A2881))</f>
        <v>0</v>
      </c>
      <c r="G2881" t="b">
        <f>ISNUMBER(SEARCH("Esso", A2881))</f>
        <v>0</v>
      </c>
      <c r="H2881" t="b">
        <f>ISNUMBER(SEARCH("Caltex", A2881))</f>
        <v>0</v>
      </c>
    </row>
    <row r="2882" spans="1:8" x14ac:dyDescent="0.25">
      <c r="A2882" t="s">
        <v>3937</v>
      </c>
      <c r="B2882">
        <v>20.051993899999999</v>
      </c>
      <c r="C2882">
        <v>100.50632899999999</v>
      </c>
      <c r="D2882" t="b">
        <f>ISNUMBER(SEARCH("PT",A2882))</f>
        <v>1</v>
      </c>
      <c r="E2882" t="b">
        <f>ISNUMBER(SEARCH("PTT", A2882))</f>
        <v>0</v>
      </c>
      <c r="F2882" t="b">
        <f>ISNUMBER(SEARCH("Shell", A2882))</f>
        <v>0</v>
      </c>
      <c r="G2882" t="b">
        <f>ISNUMBER(SEARCH("Esso", A2882))</f>
        <v>0</v>
      </c>
      <c r="H2882" t="b">
        <f>ISNUMBER(SEARCH("Caltex", A2882))</f>
        <v>0</v>
      </c>
    </row>
    <row r="2883" spans="1:8" x14ac:dyDescent="0.25">
      <c r="A2883" t="s">
        <v>2975</v>
      </c>
      <c r="B2883">
        <v>7.1515531000000001</v>
      </c>
      <c r="C2883">
        <v>100.62170089999999</v>
      </c>
      <c r="D2883" t="b">
        <f>ISNUMBER(SEARCH("PT",A2883))</f>
        <v>1</v>
      </c>
      <c r="E2883" t="b">
        <f>ISNUMBER(SEARCH("PTT", A2883))</f>
        <v>0</v>
      </c>
      <c r="F2883" t="b">
        <f>ISNUMBER(SEARCH("Shell", A2883))</f>
        <v>0</v>
      </c>
      <c r="G2883" t="b">
        <f>ISNUMBER(SEARCH("Esso", A2883))</f>
        <v>0</v>
      </c>
      <c r="H2883" t="b">
        <f>ISNUMBER(SEARCH("Caltex", A2883))</f>
        <v>0</v>
      </c>
    </row>
    <row r="2884" spans="1:8" x14ac:dyDescent="0.25">
      <c r="A2884" t="s">
        <v>4370</v>
      </c>
      <c r="B2884">
        <v>15.3294312</v>
      </c>
      <c r="C2884">
        <v>105.47996430000001</v>
      </c>
      <c r="D2884" t="b">
        <f>ISNUMBER(SEARCH("PT",A2884))</f>
        <v>1</v>
      </c>
      <c r="E2884" t="b">
        <f>ISNUMBER(SEARCH("PTT", A2884))</f>
        <v>0</v>
      </c>
      <c r="F2884" t="b">
        <f>ISNUMBER(SEARCH("Shell", A2884))</f>
        <v>0</v>
      </c>
      <c r="G2884" t="b">
        <f>ISNUMBER(SEARCH("Esso", A2884))</f>
        <v>0</v>
      </c>
      <c r="H2884" t="b">
        <f>ISNUMBER(SEARCH("Caltex", A2884))</f>
        <v>0</v>
      </c>
    </row>
    <row r="2885" spans="1:8" x14ac:dyDescent="0.25">
      <c r="A2885" t="s">
        <v>251</v>
      </c>
      <c r="B2885">
        <v>13.4531904</v>
      </c>
      <c r="C2885">
        <v>100.0838778</v>
      </c>
      <c r="D2885" t="b">
        <f>ISNUMBER(SEARCH("PT",A2885))</f>
        <v>1</v>
      </c>
      <c r="E2885" t="b">
        <f>ISNUMBER(SEARCH("PTT", A2885))</f>
        <v>0</v>
      </c>
      <c r="F2885" t="b">
        <f>ISNUMBER(SEARCH("Shell", A2885))</f>
        <v>0</v>
      </c>
      <c r="G2885" t="b">
        <f>ISNUMBER(SEARCH("Esso", A2885))</f>
        <v>0</v>
      </c>
      <c r="H2885" t="b">
        <f>ISNUMBER(SEARCH("Caltex", A2885))</f>
        <v>0</v>
      </c>
    </row>
    <row r="2886" spans="1:8" x14ac:dyDescent="0.25">
      <c r="A2886" t="s">
        <v>251</v>
      </c>
      <c r="B2886">
        <v>11.866215</v>
      </c>
      <c r="C2886">
        <v>99.785877200000002</v>
      </c>
      <c r="D2886" t="b">
        <f>ISNUMBER(SEARCH("PT",A2886))</f>
        <v>1</v>
      </c>
      <c r="E2886" t="b">
        <f>ISNUMBER(SEARCH("PTT", A2886))</f>
        <v>0</v>
      </c>
      <c r="F2886" t="b">
        <f>ISNUMBER(SEARCH("Shell", A2886))</f>
        <v>0</v>
      </c>
      <c r="G2886" t="b">
        <f>ISNUMBER(SEARCH("Esso", A2886))</f>
        <v>0</v>
      </c>
      <c r="H2886" t="b">
        <f>ISNUMBER(SEARCH("Caltex", A2886))</f>
        <v>0</v>
      </c>
    </row>
    <row r="2887" spans="1:8" x14ac:dyDescent="0.25">
      <c r="A2887" t="s">
        <v>251</v>
      </c>
      <c r="B2887">
        <v>11.866215</v>
      </c>
      <c r="C2887">
        <v>99.785877200000002</v>
      </c>
      <c r="D2887" t="b">
        <f>ISNUMBER(SEARCH("PT",A2887))</f>
        <v>1</v>
      </c>
      <c r="E2887" t="b">
        <f>ISNUMBER(SEARCH("PTT", A2887))</f>
        <v>0</v>
      </c>
      <c r="F2887" t="b">
        <f>ISNUMBER(SEARCH("Shell", A2887))</f>
        <v>0</v>
      </c>
      <c r="G2887" t="b">
        <f>ISNUMBER(SEARCH("Esso", A2887))</f>
        <v>0</v>
      </c>
      <c r="H2887" t="b">
        <f>ISNUMBER(SEARCH("Caltex", A2887))</f>
        <v>0</v>
      </c>
    </row>
    <row r="2888" spans="1:8" x14ac:dyDescent="0.25">
      <c r="A2888" t="s">
        <v>251</v>
      </c>
      <c r="B2888">
        <v>7.6391762999999999</v>
      </c>
      <c r="C2888">
        <v>99.034168800000003</v>
      </c>
      <c r="D2888" t="b">
        <f>ISNUMBER(SEARCH("PT",A2888))</f>
        <v>1</v>
      </c>
      <c r="E2888" t="b">
        <f>ISNUMBER(SEARCH("PTT", A2888))</f>
        <v>0</v>
      </c>
      <c r="F2888" t="b">
        <f>ISNUMBER(SEARCH("Shell", A2888))</f>
        <v>0</v>
      </c>
      <c r="G2888" t="b">
        <f>ISNUMBER(SEARCH("Esso", A2888))</f>
        <v>0</v>
      </c>
      <c r="H2888" t="b">
        <f>ISNUMBER(SEARCH("Caltex", A2888))</f>
        <v>0</v>
      </c>
    </row>
    <row r="2889" spans="1:8" x14ac:dyDescent="0.25">
      <c r="A2889" t="s">
        <v>251</v>
      </c>
      <c r="B2889">
        <v>12.4343763</v>
      </c>
      <c r="C2889">
        <v>99.912763600000005</v>
      </c>
      <c r="D2889" t="b">
        <f>ISNUMBER(SEARCH("PT",A2889))</f>
        <v>1</v>
      </c>
      <c r="E2889" t="b">
        <f>ISNUMBER(SEARCH("PTT", A2889))</f>
        <v>0</v>
      </c>
      <c r="F2889" t="b">
        <f>ISNUMBER(SEARCH("Shell", A2889))</f>
        <v>0</v>
      </c>
      <c r="G2889" t="b">
        <f>ISNUMBER(SEARCH("Esso", A2889))</f>
        <v>0</v>
      </c>
      <c r="H2889" t="b">
        <f>ISNUMBER(SEARCH("Caltex", A2889))</f>
        <v>0</v>
      </c>
    </row>
    <row r="2890" spans="1:8" x14ac:dyDescent="0.25">
      <c r="A2890" t="s">
        <v>251</v>
      </c>
      <c r="B2890">
        <v>14.753880199999999</v>
      </c>
      <c r="C2890">
        <v>105.4043391</v>
      </c>
      <c r="D2890" t="b">
        <f>ISNUMBER(SEARCH("PT",A2890))</f>
        <v>1</v>
      </c>
      <c r="E2890" t="b">
        <f>ISNUMBER(SEARCH("PTT", A2890))</f>
        <v>0</v>
      </c>
      <c r="F2890" t="b">
        <f>ISNUMBER(SEARCH("Shell", A2890))</f>
        <v>0</v>
      </c>
      <c r="G2890" t="b">
        <f>ISNUMBER(SEARCH("Esso", A2890))</f>
        <v>0</v>
      </c>
      <c r="H2890" t="b">
        <f>ISNUMBER(SEARCH("Caltex", A2890))</f>
        <v>0</v>
      </c>
    </row>
    <row r="2891" spans="1:8" x14ac:dyDescent="0.25">
      <c r="A2891" t="s">
        <v>251</v>
      </c>
      <c r="B2891">
        <v>9.8619207000000007</v>
      </c>
      <c r="C2891">
        <v>98.623790499999998</v>
      </c>
      <c r="D2891" t="b">
        <f>ISNUMBER(SEARCH("PT",A2891))</f>
        <v>1</v>
      </c>
      <c r="E2891" t="b">
        <f>ISNUMBER(SEARCH("PTT", A2891))</f>
        <v>0</v>
      </c>
      <c r="F2891" t="b">
        <f>ISNUMBER(SEARCH("Shell", A2891))</f>
        <v>0</v>
      </c>
      <c r="G2891" t="b">
        <f>ISNUMBER(SEARCH("Esso", A2891))</f>
        <v>0</v>
      </c>
      <c r="H2891" t="b">
        <f>ISNUMBER(SEARCH("Caltex", A2891))</f>
        <v>0</v>
      </c>
    </row>
    <row r="2892" spans="1:8" x14ac:dyDescent="0.25">
      <c r="A2892" t="s">
        <v>251</v>
      </c>
      <c r="B2892">
        <v>12.3701355</v>
      </c>
      <c r="C2892">
        <v>99.886635799999993</v>
      </c>
      <c r="D2892" t="b">
        <f>ISNUMBER(SEARCH("PT",A2892))</f>
        <v>1</v>
      </c>
      <c r="E2892" t="b">
        <f>ISNUMBER(SEARCH("PTT", A2892))</f>
        <v>0</v>
      </c>
      <c r="F2892" t="b">
        <f>ISNUMBER(SEARCH("Shell", A2892))</f>
        <v>0</v>
      </c>
      <c r="G2892" t="b">
        <f>ISNUMBER(SEARCH("Esso", A2892))</f>
        <v>0</v>
      </c>
      <c r="H2892" t="b">
        <f>ISNUMBER(SEARCH("Caltex", A2892))</f>
        <v>0</v>
      </c>
    </row>
    <row r="2893" spans="1:8" x14ac:dyDescent="0.25">
      <c r="A2893" t="s">
        <v>251</v>
      </c>
      <c r="B2893">
        <v>13.545836100000001</v>
      </c>
      <c r="C2893">
        <v>100.2837195</v>
      </c>
      <c r="D2893" t="b">
        <f>ISNUMBER(SEARCH("PT",A2893))</f>
        <v>1</v>
      </c>
      <c r="E2893" t="b">
        <f>ISNUMBER(SEARCH("PTT", A2893))</f>
        <v>0</v>
      </c>
      <c r="F2893" t="b">
        <f>ISNUMBER(SEARCH("Shell", A2893))</f>
        <v>0</v>
      </c>
      <c r="G2893" t="b">
        <f>ISNUMBER(SEARCH("Esso", A2893))</f>
        <v>0</v>
      </c>
      <c r="H2893" t="b">
        <f>ISNUMBER(SEARCH("Caltex", A2893))</f>
        <v>0</v>
      </c>
    </row>
    <row r="2894" spans="1:8" x14ac:dyDescent="0.25">
      <c r="A2894" t="s">
        <v>251</v>
      </c>
      <c r="B2894">
        <v>18.091830000000002</v>
      </c>
      <c r="C2894">
        <v>103.43096130000001</v>
      </c>
      <c r="D2894" t="b">
        <f>ISNUMBER(SEARCH("PT",A2894))</f>
        <v>1</v>
      </c>
      <c r="E2894" t="b">
        <f>ISNUMBER(SEARCH("PTT", A2894))</f>
        <v>0</v>
      </c>
      <c r="F2894" t="b">
        <f>ISNUMBER(SEARCH("Shell", A2894))</f>
        <v>0</v>
      </c>
      <c r="G2894" t="b">
        <f>ISNUMBER(SEARCH("Esso", A2894))</f>
        <v>0</v>
      </c>
      <c r="H2894" t="b">
        <f>ISNUMBER(SEARCH("Caltex", A2894))</f>
        <v>0</v>
      </c>
    </row>
    <row r="2895" spans="1:8" x14ac:dyDescent="0.25">
      <c r="A2895" t="s">
        <v>251</v>
      </c>
      <c r="B2895">
        <v>18.072802500000002</v>
      </c>
      <c r="C2895">
        <v>103.448909</v>
      </c>
      <c r="D2895" t="b">
        <f>ISNUMBER(SEARCH("PT",A2895))</f>
        <v>1</v>
      </c>
      <c r="E2895" t="b">
        <f>ISNUMBER(SEARCH("PTT", A2895))</f>
        <v>0</v>
      </c>
      <c r="F2895" t="b">
        <f>ISNUMBER(SEARCH("Shell", A2895))</f>
        <v>0</v>
      </c>
      <c r="G2895" t="b">
        <f>ISNUMBER(SEARCH("Esso", A2895))</f>
        <v>0</v>
      </c>
      <c r="H2895" t="b">
        <f>ISNUMBER(SEARCH("Caltex", A2895))</f>
        <v>0</v>
      </c>
    </row>
    <row r="2896" spans="1:8" x14ac:dyDescent="0.25">
      <c r="A2896" t="s">
        <v>251</v>
      </c>
      <c r="B2896">
        <v>14.6817896</v>
      </c>
      <c r="C2896">
        <v>104.3425352</v>
      </c>
      <c r="D2896" t="b">
        <f>ISNUMBER(SEARCH("PT",A2896))</f>
        <v>1</v>
      </c>
      <c r="E2896" t="b">
        <f>ISNUMBER(SEARCH("PTT", A2896))</f>
        <v>0</v>
      </c>
      <c r="F2896" t="b">
        <f>ISNUMBER(SEARCH("Shell", A2896))</f>
        <v>0</v>
      </c>
      <c r="G2896" t="b">
        <f>ISNUMBER(SEARCH("Esso", A2896))</f>
        <v>0</v>
      </c>
      <c r="H2896" t="b">
        <f>ISNUMBER(SEARCH("Caltex", A2896))</f>
        <v>0</v>
      </c>
    </row>
    <row r="2897" spans="1:8" x14ac:dyDescent="0.25">
      <c r="A2897" t="s">
        <v>251</v>
      </c>
      <c r="B2897">
        <v>9.3971496999999999</v>
      </c>
      <c r="C2897">
        <v>99.208140900000004</v>
      </c>
      <c r="D2897" t="b">
        <f>ISNUMBER(SEARCH("PT",A2897))</f>
        <v>1</v>
      </c>
      <c r="E2897" t="b">
        <f>ISNUMBER(SEARCH("PTT", A2897))</f>
        <v>0</v>
      </c>
      <c r="F2897" t="b">
        <f>ISNUMBER(SEARCH("Shell", A2897))</f>
        <v>0</v>
      </c>
      <c r="G2897" t="b">
        <f>ISNUMBER(SEARCH("Esso", A2897))</f>
        <v>0</v>
      </c>
      <c r="H2897" t="b">
        <f>ISNUMBER(SEARCH("Caltex", A2897))</f>
        <v>0</v>
      </c>
    </row>
    <row r="2898" spans="1:8" x14ac:dyDescent="0.25">
      <c r="A2898" t="s">
        <v>251</v>
      </c>
      <c r="B2898">
        <v>9.4378933000000007</v>
      </c>
      <c r="C2898">
        <v>99.152890200000002</v>
      </c>
      <c r="D2898" t="b">
        <f>ISNUMBER(SEARCH("PT",A2898))</f>
        <v>1</v>
      </c>
      <c r="E2898" t="b">
        <f>ISNUMBER(SEARCH("PTT", A2898))</f>
        <v>0</v>
      </c>
      <c r="F2898" t="b">
        <f>ISNUMBER(SEARCH("Shell", A2898))</f>
        <v>0</v>
      </c>
      <c r="G2898" t="b">
        <f>ISNUMBER(SEARCH("Esso", A2898))</f>
        <v>0</v>
      </c>
      <c r="H2898" t="b">
        <f>ISNUMBER(SEARCH("Caltex", A2898))</f>
        <v>0</v>
      </c>
    </row>
    <row r="2899" spans="1:8" x14ac:dyDescent="0.25">
      <c r="A2899" t="s">
        <v>251</v>
      </c>
      <c r="B2899">
        <v>9.372833</v>
      </c>
      <c r="C2899">
        <v>99.208562200000003</v>
      </c>
      <c r="D2899" t="b">
        <f>ISNUMBER(SEARCH("PT",A2899))</f>
        <v>1</v>
      </c>
      <c r="E2899" t="b">
        <f>ISNUMBER(SEARCH("PTT", A2899))</f>
        <v>0</v>
      </c>
      <c r="F2899" t="b">
        <f>ISNUMBER(SEARCH("Shell", A2899))</f>
        <v>0</v>
      </c>
      <c r="G2899" t="b">
        <f>ISNUMBER(SEARCH("Esso", A2899))</f>
        <v>0</v>
      </c>
      <c r="H2899" t="b">
        <f>ISNUMBER(SEARCH("Caltex", A2899))</f>
        <v>0</v>
      </c>
    </row>
    <row r="2900" spans="1:8" x14ac:dyDescent="0.25">
      <c r="A2900" t="s">
        <v>251</v>
      </c>
      <c r="B2900">
        <v>17.879442399999999</v>
      </c>
      <c r="C2900">
        <v>102.46168160000001</v>
      </c>
      <c r="D2900" t="b">
        <f>ISNUMBER(SEARCH("PT",A2900))</f>
        <v>1</v>
      </c>
      <c r="E2900" t="b">
        <f>ISNUMBER(SEARCH("PTT", A2900))</f>
        <v>0</v>
      </c>
      <c r="F2900" t="b">
        <f>ISNUMBER(SEARCH("Shell", A2900))</f>
        <v>0</v>
      </c>
      <c r="G2900" t="b">
        <f>ISNUMBER(SEARCH("Esso", A2900))</f>
        <v>0</v>
      </c>
      <c r="H2900" t="b">
        <f>ISNUMBER(SEARCH("Caltex", A2900))</f>
        <v>0</v>
      </c>
    </row>
    <row r="2901" spans="1:8" x14ac:dyDescent="0.25">
      <c r="A2901" t="s">
        <v>251</v>
      </c>
      <c r="B2901">
        <v>14.3318943</v>
      </c>
      <c r="C2901">
        <v>102.75527049999999</v>
      </c>
      <c r="D2901" t="b">
        <f>ISNUMBER(SEARCH("PT",A2901))</f>
        <v>1</v>
      </c>
      <c r="E2901" t="b">
        <f>ISNUMBER(SEARCH("PTT", A2901))</f>
        <v>0</v>
      </c>
      <c r="F2901" t="b">
        <f>ISNUMBER(SEARCH("Shell", A2901))</f>
        <v>0</v>
      </c>
      <c r="G2901" t="b">
        <f>ISNUMBER(SEARCH("Esso", A2901))</f>
        <v>0</v>
      </c>
      <c r="H2901" t="b">
        <f>ISNUMBER(SEARCH("Caltex", A2901))</f>
        <v>0</v>
      </c>
    </row>
    <row r="2902" spans="1:8" x14ac:dyDescent="0.25">
      <c r="A2902" t="s">
        <v>251</v>
      </c>
      <c r="B2902">
        <v>8.1427961</v>
      </c>
      <c r="C2902">
        <v>100.1266483</v>
      </c>
      <c r="D2902" t="b">
        <f>ISNUMBER(SEARCH("PT",A2902))</f>
        <v>1</v>
      </c>
      <c r="E2902" t="b">
        <f>ISNUMBER(SEARCH("PTT", A2902))</f>
        <v>0</v>
      </c>
      <c r="F2902" t="b">
        <f>ISNUMBER(SEARCH("Shell", A2902))</f>
        <v>0</v>
      </c>
      <c r="G2902" t="b">
        <f>ISNUMBER(SEARCH("Esso", A2902))</f>
        <v>0</v>
      </c>
      <c r="H2902" t="b">
        <f>ISNUMBER(SEARCH("Caltex", A2902))</f>
        <v>0</v>
      </c>
    </row>
    <row r="2903" spans="1:8" x14ac:dyDescent="0.25">
      <c r="A2903" t="s">
        <v>251</v>
      </c>
      <c r="B2903">
        <v>9.4557388000000007</v>
      </c>
      <c r="C2903">
        <v>99.993265899999997</v>
      </c>
      <c r="D2903" t="b">
        <f>ISNUMBER(SEARCH("PT",A2903))</f>
        <v>1</v>
      </c>
      <c r="E2903" t="b">
        <f>ISNUMBER(SEARCH("PTT", A2903))</f>
        <v>0</v>
      </c>
      <c r="F2903" t="b">
        <f>ISNUMBER(SEARCH("Shell", A2903))</f>
        <v>0</v>
      </c>
      <c r="G2903" t="b">
        <f>ISNUMBER(SEARCH("Esso", A2903))</f>
        <v>0</v>
      </c>
      <c r="H2903" t="b">
        <f>ISNUMBER(SEARCH("Caltex", A2903))</f>
        <v>0</v>
      </c>
    </row>
    <row r="2904" spans="1:8" x14ac:dyDescent="0.25">
      <c r="A2904" t="s">
        <v>251</v>
      </c>
      <c r="B2904">
        <v>7.8016981000000003</v>
      </c>
      <c r="C2904">
        <v>99.082691400000002</v>
      </c>
      <c r="D2904" t="b">
        <f>ISNUMBER(SEARCH("PT",A2904))</f>
        <v>1</v>
      </c>
      <c r="E2904" t="b">
        <f>ISNUMBER(SEARCH("PTT", A2904))</f>
        <v>0</v>
      </c>
      <c r="F2904" t="b">
        <f>ISNUMBER(SEARCH("Shell", A2904))</f>
        <v>0</v>
      </c>
      <c r="G2904" t="b">
        <f>ISNUMBER(SEARCH("Esso", A2904))</f>
        <v>0</v>
      </c>
      <c r="H2904" t="b">
        <f>ISNUMBER(SEARCH("Caltex", A2904))</f>
        <v>0</v>
      </c>
    </row>
    <row r="2905" spans="1:8" x14ac:dyDescent="0.25">
      <c r="A2905" t="s">
        <v>251</v>
      </c>
      <c r="B2905">
        <v>14.594314499999999</v>
      </c>
      <c r="C2905">
        <v>102.9142349</v>
      </c>
      <c r="D2905" t="b">
        <f>ISNUMBER(SEARCH("PT",A2905))</f>
        <v>1</v>
      </c>
      <c r="E2905" t="b">
        <f>ISNUMBER(SEARCH("PTT", A2905))</f>
        <v>0</v>
      </c>
      <c r="F2905" t="b">
        <f>ISNUMBER(SEARCH("Shell", A2905))</f>
        <v>0</v>
      </c>
      <c r="G2905" t="b">
        <f>ISNUMBER(SEARCH("Esso", A2905))</f>
        <v>0</v>
      </c>
      <c r="H2905" t="b">
        <f>ISNUMBER(SEARCH("Caltex", A2905))</f>
        <v>0</v>
      </c>
    </row>
    <row r="2906" spans="1:8" x14ac:dyDescent="0.25">
      <c r="A2906" t="s">
        <v>251</v>
      </c>
      <c r="B2906">
        <v>15.8983197</v>
      </c>
      <c r="C2906">
        <v>105.1874954</v>
      </c>
      <c r="D2906" t="b">
        <f>ISNUMBER(SEARCH("PT",A2906))</f>
        <v>1</v>
      </c>
      <c r="E2906" t="b">
        <f>ISNUMBER(SEARCH("PTT", A2906))</f>
        <v>0</v>
      </c>
      <c r="F2906" t="b">
        <f>ISNUMBER(SEARCH("Shell", A2906))</f>
        <v>0</v>
      </c>
      <c r="G2906" t="b">
        <f>ISNUMBER(SEARCH("Esso", A2906))</f>
        <v>0</v>
      </c>
      <c r="H2906" t="b">
        <f>ISNUMBER(SEARCH("Caltex", A2906))</f>
        <v>0</v>
      </c>
    </row>
    <row r="2907" spans="1:8" x14ac:dyDescent="0.25">
      <c r="A2907" t="s">
        <v>251</v>
      </c>
      <c r="B2907">
        <v>17.9421447</v>
      </c>
      <c r="C2907">
        <v>103.7782516</v>
      </c>
      <c r="D2907" t="b">
        <f>ISNUMBER(SEARCH("PT",A2907))</f>
        <v>1</v>
      </c>
      <c r="E2907" t="b">
        <f>ISNUMBER(SEARCH("PTT", A2907))</f>
        <v>0</v>
      </c>
      <c r="F2907" t="b">
        <f>ISNUMBER(SEARCH("Shell", A2907))</f>
        <v>0</v>
      </c>
      <c r="G2907" t="b">
        <f>ISNUMBER(SEARCH("Esso", A2907))</f>
        <v>0</v>
      </c>
      <c r="H2907" t="b">
        <f>ISNUMBER(SEARCH("Caltex", A2907))</f>
        <v>0</v>
      </c>
    </row>
    <row r="2908" spans="1:8" x14ac:dyDescent="0.25">
      <c r="A2908" t="s">
        <v>251</v>
      </c>
      <c r="B2908">
        <v>17.915397599999999</v>
      </c>
      <c r="C2908">
        <v>103.95874139999999</v>
      </c>
      <c r="D2908" t="b">
        <f>ISNUMBER(SEARCH("PT",A2908))</f>
        <v>1</v>
      </c>
      <c r="E2908" t="b">
        <f>ISNUMBER(SEARCH("PTT", A2908))</f>
        <v>0</v>
      </c>
      <c r="F2908" t="b">
        <f>ISNUMBER(SEARCH("Shell", A2908))</f>
        <v>0</v>
      </c>
      <c r="G2908" t="b">
        <f>ISNUMBER(SEARCH("Esso", A2908))</f>
        <v>0</v>
      </c>
      <c r="H2908" t="b">
        <f>ISNUMBER(SEARCH("Caltex", A2908))</f>
        <v>0</v>
      </c>
    </row>
    <row r="2909" spans="1:8" x14ac:dyDescent="0.25">
      <c r="A2909" t="s">
        <v>251</v>
      </c>
      <c r="B2909">
        <v>17.981734700000001</v>
      </c>
      <c r="C2909">
        <v>103.7532789</v>
      </c>
      <c r="D2909" t="b">
        <f>ISNUMBER(SEARCH("PT",A2909))</f>
        <v>1</v>
      </c>
      <c r="E2909" t="b">
        <f>ISNUMBER(SEARCH("PTT", A2909))</f>
        <v>0</v>
      </c>
      <c r="F2909" t="b">
        <f>ISNUMBER(SEARCH("Shell", A2909))</f>
        <v>0</v>
      </c>
      <c r="G2909" t="b">
        <f>ISNUMBER(SEARCH("Esso", A2909))</f>
        <v>0</v>
      </c>
      <c r="H2909" t="b">
        <f>ISNUMBER(SEARCH("Caltex", A2909))</f>
        <v>0</v>
      </c>
    </row>
    <row r="2910" spans="1:8" x14ac:dyDescent="0.25">
      <c r="A2910" t="s">
        <v>251</v>
      </c>
      <c r="B2910">
        <v>17.929478700000001</v>
      </c>
      <c r="C2910">
        <v>103.9679761</v>
      </c>
      <c r="D2910" t="b">
        <f>ISNUMBER(SEARCH("PT",A2910))</f>
        <v>1</v>
      </c>
      <c r="E2910" t="b">
        <f>ISNUMBER(SEARCH("PTT", A2910))</f>
        <v>0</v>
      </c>
      <c r="F2910" t="b">
        <f>ISNUMBER(SEARCH("Shell", A2910))</f>
        <v>0</v>
      </c>
      <c r="G2910" t="b">
        <f>ISNUMBER(SEARCH("Esso", A2910))</f>
        <v>0</v>
      </c>
      <c r="H2910" t="b">
        <f>ISNUMBER(SEARCH("Caltex", A2910))</f>
        <v>0</v>
      </c>
    </row>
    <row r="2911" spans="1:8" x14ac:dyDescent="0.25">
      <c r="A2911" t="s">
        <v>251</v>
      </c>
      <c r="B2911">
        <v>17.922478399999999</v>
      </c>
      <c r="C2911">
        <v>103.9413413</v>
      </c>
      <c r="D2911" t="b">
        <f>ISNUMBER(SEARCH("PT",A2911))</f>
        <v>1</v>
      </c>
      <c r="E2911" t="b">
        <f>ISNUMBER(SEARCH("PTT", A2911))</f>
        <v>0</v>
      </c>
      <c r="F2911" t="b">
        <f>ISNUMBER(SEARCH("Shell", A2911))</f>
        <v>0</v>
      </c>
      <c r="G2911" t="b">
        <f>ISNUMBER(SEARCH("Esso", A2911))</f>
        <v>0</v>
      </c>
      <c r="H2911" t="b">
        <f>ISNUMBER(SEARCH("Caltex", A2911))</f>
        <v>0</v>
      </c>
    </row>
    <row r="2912" spans="1:8" x14ac:dyDescent="0.25">
      <c r="A2912" t="s">
        <v>251</v>
      </c>
      <c r="B2912">
        <v>13.127696</v>
      </c>
      <c r="C2912">
        <v>99.949635400000005</v>
      </c>
      <c r="D2912" t="b">
        <f>ISNUMBER(SEARCH("PT",A2912))</f>
        <v>1</v>
      </c>
      <c r="E2912" t="b">
        <f>ISNUMBER(SEARCH("PTT", A2912))</f>
        <v>0</v>
      </c>
      <c r="F2912" t="b">
        <f>ISNUMBER(SEARCH("Shell", A2912))</f>
        <v>0</v>
      </c>
      <c r="G2912" t="b">
        <f>ISNUMBER(SEARCH("Esso", A2912))</f>
        <v>0</v>
      </c>
      <c r="H2912" t="b">
        <f>ISNUMBER(SEARCH("Caltex", A2912))</f>
        <v>0</v>
      </c>
    </row>
    <row r="2913" spans="1:8" x14ac:dyDescent="0.25">
      <c r="A2913" t="s">
        <v>251</v>
      </c>
      <c r="B2913">
        <v>13.1144447</v>
      </c>
      <c r="C2913">
        <v>99.927286800000005</v>
      </c>
      <c r="D2913" t="b">
        <f>ISNUMBER(SEARCH("PT",A2913))</f>
        <v>1</v>
      </c>
      <c r="E2913" t="b">
        <f>ISNUMBER(SEARCH("PTT", A2913))</f>
        <v>0</v>
      </c>
      <c r="F2913" t="b">
        <f>ISNUMBER(SEARCH("Shell", A2913))</f>
        <v>0</v>
      </c>
      <c r="G2913" t="b">
        <f>ISNUMBER(SEARCH("Esso", A2913))</f>
        <v>0</v>
      </c>
      <c r="H2913" t="b">
        <f>ISNUMBER(SEARCH("Caltex", A2913))</f>
        <v>0</v>
      </c>
    </row>
    <row r="2914" spans="1:8" x14ac:dyDescent="0.25">
      <c r="A2914" t="s">
        <v>251</v>
      </c>
      <c r="B2914">
        <v>13.099812999999999</v>
      </c>
      <c r="C2914">
        <v>99.960410300000007</v>
      </c>
      <c r="D2914" t="b">
        <f>ISNUMBER(SEARCH("PT",A2914))</f>
        <v>1</v>
      </c>
      <c r="E2914" t="b">
        <f>ISNUMBER(SEARCH("PTT", A2914))</f>
        <v>0</v>
      </c>
      <c r="F2914" t="b">
        <f>ISNUMBER(SEARCH("Shell", A2914))</f>
        <v>0</v>
      </c>
      <c r="G2914" t="b">
        <f>ISNUMBER(SEARCH("Esso", A2914))</f>
        <v>0</v>
      </c>
      <c r="H2914" t="b">
        <f>ISNUMBER(SEARCH("Caltex", A2914))</f>
        <v>0</v>
      </c>
    </row>
    <row r="2915" spans="1:8" x14ac:dyDescent="0.25">
      <c r="A2915" t="s">
        <v>251</v>
      </c>
      <c r="B2915">
        <v>14.762305400000001</v>
      </c>
      <c r="C2915">
        <v>105.1557473</v>
      </c>
      <c r="D2915" t="b">
        <f>ISNUMBER(SEARCH("PT",A2915))</f>
        <v>1</v>
      </c>
      <c r="E2915" t="b">
        <f>ISNUMBER(SEARCH("PTT", A2915))</f>
        <v>0</v>
      </c>
      <c r="F2915" t="b">
        <f>ISNUMBER(SEARCH("Shell", A2915))</f>
        <v>0</v>
      </c>
      <c r="G2915" t="b">
        <f>ISNUMBER(SEARCH("Esso", A2915))</f>
        <v>0</v>
      </c>
      <c r="H2915" t="b">
        <f>ISNUMBER(SEARCH("Caltex", A2915))</f>
        <v>0</v>
      </c>
    </row>
    <row r="2916" spans="1:8" x14ac:dyDescent="0.25">
      <c r="A2916" t="s">
        <v>251</v>
      </c>
      <c r="B2916">
        <v>14.8393456</v>
      </c>
      <c r="C2916">
        <v>105.1096792</v>
      </c>
      <c r="D2916" t="b">
        <f>ISNUMBER(SEARCH("PT",A2916))</f>
        <v>1</v>
      </c>
      <c r="E2916" t="b">
        <f>ISNUMBER(SEARCH("PTT", A2916))</f>
        <v>0</v>
      </c>
      <c r="F2916" t="b">
        <f>ISNUMBER(SEARCH("Shell", A2916))</f>
        <v>0</v>
      </c>
      <c r="G2916" t="b">
        <f>ISNUMBER(SEARCH("Esso", A2916))</f>
        <v>0</v>
      </c>
      <c r="H2916" t="b">
        <f>ISNUMBER(SEARCH("Caltex", A2916))</f>
        <v>0</v>
      </c>
    </row>
    <row r="2917" spans="1:8" x14ac:dyDescent="0.25">
      <c r="A2917" t="s">
        <v>2898</v>
      </c>
      <c r="B2917">
        <v>17.573194600000001</v>
      </c>
      <c r="C2917">
        <v>104.5967361</v>
      </c>
      <c r="D2917" t="b">
        <f>ISNUMBER(SEARCH("PT",A2917))</f>
        <v>1</v>
      </c>
      <c r="E2917" t="b">
        <f>ISNUMBER(SEARCH("PTT", A2917))</f>
        <v>0</v>
      </c>
      <c r="F2917" t="b">
        <f>ISNUMBER(SEARCH("Shell", A2917))</f>
        <v>0</v>
      </c>
      <c r="G2917" t="b">
        <f>ISNUMBER(SEARCH("Esso", A2917))</f>
        <v>0</v>
      </c>
      <c r="H2917" t="b">
        <f>ISNUMBER(SEARCH("Caltex", A2917))</f>
        <v>0</v>
      </c>
    </row>
    <row r="2918" spans="1:8" x14ac:dyDescent="0.25">
      <c r="A2918" t="s">
        <v>2898</v>
      </c>
      <c r="B2918">
        <v>8.3785965999999998</v>
      </c>
      <c r="C2918">
        <v>98.280899099999999</v>
      </c>
      <c r="D2918" t="b">
        <f>ISNUMBER(SEARCH("PT",A2918))</f>
        <v>1</v>
      </c>
      <c r="E2918" t="b">
        <f>ISNUMBER(SEARCH("PTT", A2918))</f>
        <v>0</v>
      </c>
      <c r="F2918" t="b">
        <f>ISNUMBER(SEARCH("Shell", A2918))</f>
        <v>0</v>
      </c>
      <c r="G2918" t="b">
        <f>ISNUMBER(SEARCH("Esso", A2918))</f>
        <v>0</v>
      </c>
      <c r="H2918" t="b">
        <f>ISNUMBER(SEARCH("Caltex", A2918))</f>
        <v>0</v>
      </c>
    </row>
    <row r="2919" spans="1:8" x14ac:dyDescent="0.25">
      <c r="A2919" t="s">
        <v>2898</v>
      </c>
      <c r="B2919">
        <v>8.3785965999999998</v>
      </c>
      <c r="C2919">
        <v>98.280899099999999</v>
      </c>
      <c r="D2919" t="b">
        <f>ISNUMBER(SEARCH("PT",A2919))</f>
        <v>1</v>
      </c>
      <c r="E2919" t="b">
        <f>ISNUMBER(SEARCH("PTT", A2919))</f>
        <v>0</v>
      </c>
      <c r="F2919" t="b">
        <f>ISNUMBER(SEARCH("Shell", A2919))</f>
        <v>0</v>
      </c>
      <c r="G2919" t="b">
        <f>ISNUMBER(SEARCH("Esso", A2919))</f>
        <v>0</v>
      </c>
      <c r="H2919" t="b">
        <f>ISNUMBER(SEARCH("Caltex", A2919))</f>
        <v>0</v>
      </c>
    </row>
    <row r="2920" spans="1:8" x14ac:dyDescent="0.25">
      <c r="A2920" t="s">
        <v>2898</v>
      </c>
      <c r="B2920">
        <v>8.5136158000000002</v>
      </c>
      <c r="C2920">
        <v>98.632414900000001</v>
      </c>
      <c r="D2920" t="b">
        <f>ISNUMBER(SEARCH("PT",A2920))</f>
        <v>1</v>
      </c>
      <c r="E2920" t="b">
        <f>ISNUMBER(SEARCH("PTT", A2920))</f>
        <v>0</v>
      </c>
      <c r="F2920" t="b">
        <f>ISNUMBER(SEARCH("Shell", A2920))</f>
        <v>0</v>
      </c>
      <c r="G2920" t="b">
        <f>ISNUMBER(SEARCH("Esso", A2920))</f>
        <v>0</v>
      </c>
      <c r="H2920" t="b">
        <f>ISNUMBER(SEARCH("Caltex", A2920))</f>
        <v>0</v>
      </c>
    </row>
    <row r="2921" spans="1:8" x14ac:dyDescent="0.25">
      <c r="A2921" t="s">
        <v>2898</v>
      </c>
      <c r="B2921">
        <v>7.9794815000000003</v>
      </c>
      <c r="C2921">
        <v>98.333860000000001</v>
      </c>
      <c r="D2921" t="b">
        <f>ISNUMBER(SEARCH("PT",A2921))</f>
        <v>1</v>
      </c>
      <c r="E2921" t="b">
        <f>ISNUMBER(SEARCH("PTT", A2921))</f>
        <v>0</v>
      </c>
      <c r="F2921" t="b">
        <f>ISNUMBER(SEARCH("Shell", A2921))</f>
        <v>0</v>
      </c>
      <c r="G2921" t="b">
        <f>ISNUMBER(SEARCH("Esso", A2921))</f>
        <v>0</v>
      </c>
      <c r="H2921" t="b">
        <f>ISNUMBER(SEARCH("Caltex", A2921))</f>
        <v>0</v>
      </c>
    </row>
    <row r="2922" spans="1:8" x14ac:dyDescent="0.25">
      <c r="A2922" t="s">
        <v>2898</v>
      </c>
      <c r="B2922">
        <v>11.896111100000001</v>
      </c>
      <c r="C2922">
        <v>99.793196199999997</v>
      </c>
      <c r="D2922" t="b">
        <f>ISNUMBER(SEARCH("PT",A2922))</f>
        <v>1</v>
      </c>
      <c r="E2922" t="b">
        <f>ISNUMBER(SEARCH("PTT", A2922))</f>
        <v>0</v>
      </c>
      <c r="F2922" t="b">
        <f>ISNUMBER(SEARCH("Shell", A2922))</f>
        <v>0</v>
      </c>
      <c r="G2922" t="b">
        <f>ISNUMBER(SEARCH("Esso", A2922))</f>
        <v>0</v>
      </c>
      <c r="H2922" t="b">
        <f>ISNUMBER(SEARCH("Caltex", A2922))</f>
        <v>0</v>
      </c>
    </row>
    <row r="2923" spans="1:8" x14ac:dyDescent="0.25">
      <c r="A2923" t="s">
        <v>2898</v>
      </c>
      <c r="B2923">
        <v>11.896111100000001</v>
      </c>
      <c r="C2923">
        <v>99.793196199999997</v>
      </c>
      <c r="D2923" t="b">
        <f>ISNUMBER(SEARCH("PT",A2923))</f>
        <v>1</v>
      </c>
      <c r="E2923" t="b">
        <f>ISNUMBER(SEARCH("PTT", A2923))</f>
        <v>0</v>
      </c>
      <c r="F2923" t="b">
        <f>ISNUMBER(SEARCH("Shell", A2923))</f>
        <v>0</v>
      </c>
      <c r="G2923" t="b">
        <f>ISNUMBER(SEARCH("Esso", A2923))</f>
        <v>0</v>
      </c>
      <c r="H2923" t="b">
        <f>ISNUMBER(SEARCH("Caltex", A2923))</f>
        <v>0</v>
      </c>
    </row>
    <row r="2924" spans="1:8" x14ac:dyDescent="0.25">
      <c r="A2924" t="s">
        <v>2898</v>
      </c>
      <c r="B2924">
        <v>17.7995111</v>
      </c>
      <c r="C2924">
        <v>102.67055860000001</v>
      </c>
      <c r="D2924" t="b">
        <f>ISNUMBER(SEARCH("PT",A2924))</f>
        <v>1</v>
      </c>
      <c r="E2924" t="b">
        <f>ISNUMBER(SEARCH("PTT", A2924))</f>
        <v>0</v>
      </c>
      <c r="F2924" t="b">
        <f>ISNUMBER(SEARCH("Shell", A2924))</f>
        <v>0</v>
      </c>
      <c r="G2924" t="b">
        <f>ISNUMBER(SEARCH("Esso", A2924))</f>
        <v>0</v>
      </c>
      <c r="H2924" t="b">
        <f>ISNUMBER(SEARCH("Caltex", A2924))</f>
        <v>0</v>
      </c>
    </row>
    <row r="2925" spans="1:8" x14ac:dyDescent="0.25">
      <c r="A2925" t="s">
        <v>2898</v>
      </c>
      <c r="B2925">
        <v>17.919764000000001</v>
      </c>
      <c r="C2925">
        <v>102.80923199999999</v>
      </c>
      <c r="D2925" t="b">
        <f>ISNUMBER(SEARCH("PT",A2925))</f>
        <v>1</v>
      </c>
      <c r="E2925" t="b">
        <f>ISNUMBER(SEARCH("PTT", A2925))</f>
        <v>0</v>
      </c>
      <c r="F2925" t="b">
        <f>ISNUMBER(SEARCH("Shell", A2925))</f>
        <v>0</v>
      </c>
      <c r="G2925" t="b">
        <f>ISNUMBER(SEARCH("Esso", A2925))</f>
        <v>0</v>
      </c>
      <c r="H2925" t="b">
        <f>ISNUMBER(SEARCH("Caltex", A2925))</f>
        <v>0</v>
      </c>
    </row>
    <row r="2926" spans="1:8" x14ac:dyDescent="0.25">
      <c r="A2926" t="s">
        <v>2898</v>
      </c>
      <c r="B2926">
        <v>17.885065999999998</v>
      </c>
      <c r="C2926">
        <v>102.759995</v>
      </c>
      <c r="D2926" t="b">
        <f>ISNUMBER(SEARCH("PT",A2926))</f>
        <v>1</v>
      </c>
      <c r="E2926" t="b">
        <f>ISNUMBER(SEARCH("PTT", A2926))</f>
        <v>0</v>
      </c>
      <c r="F2926" t="b">
        <f>ISNUMBER(SEARCH("Shell", A2926))</f>
        <v>0</v>
      </c>
      <c r="G2926" t="b">
        <f>ISNUMBER(SEARCH("Esso", A2926))</f>
        <v>0</v>
      </c>
      <c r="H2926" t="b">
        <f>ISNUMBER(SEARCH("Caltex", A2926))</f>
        <v>0</v>
      </c>
    </row>
    <row r="2927" spans="1:8" x14ac:dyDescent="0.25">
      <c r="A2927" t="s">
        <v>2898</v>
      </c>
      <c r="B2927">
        <v>17.8620375</v>
      </c>
      <c r="C2927">
        <v>102.74938179999999</v>
      </c>
      <c r="D2927" t="b">
        <f>ISNUMBER(SEARCH("PT",A2927))</f>
        <v>1</v>
      </c>
      <c r="E2927" t="b">
        <f>ISNUMBER(SEARCH("PTT", A2927))</f>
        <v>0</v>
      </c>
      <c r="F2927" t="b">
        <f>ISNUMBER(SEARCH("Shell", A2927))</f>
        <v>0</v>
      </c>
      <c r="G2927" t="b">
        <f>ISNUMBER(SEARCH("Esso", A2927))</f>
        <v>0</v>
      </c>
      <c r="H2927" t="b">
        <f>ISNUMBER(SEARCH("Caltex", A2927))</f>
        <v>0</v>
      </c>
    </row>
    <row r="2928" spans="1:8" x14ac:dyDescent="0.25">
      <c r="A2928" t="s">
        <v>2898</v>
      </c>
      <c r="B2928">
        <v>9.3664363000000002</v>
      </c>
      <c r="C2928">
        <v>98.426384999999996</v>
      </c>
      <c r="D2928" t="b">
        <f>ISNUMBER(SEARCH("PT",A2928))</f>
        <v>1</v>
      </c>
      <c r="E2928" t="b">
        <f>ISNUMBER(SEARCH("PTT", A2928))</f>
        <v>0</v>
      </c>
      <c r="F2928" t="b">
        <f>ISNUMBER(SEARCH("Shell", A2928))</f>
        <v>0</v>
      </c>
      <c r="G2928" t="b">
        <f>ISNUMBER(SEARCH("Esso", A2928))</f>
        <v>0</v>
      </c>
      <c r="H2928" t="b">
        <f>ISNUMBER(SEARCH("Caltex", A2928))</f>
        <v>0</v>
      </c>
    </row>
    <row r="2929" spans="1:8" x14ac:dyDescent="0.25">
      <c r="A2929" t="s">
        <v>2898</v>
      </c>
      <c r="B2929">
        <v>12.2353185</v>
      </c>
      <c r="C2929">
        <v>99.967210199999997</v>
      </c>
      <c r="D2929" t="b">
        <f>ISNUMBER(SEARCH("PT",A2929))</f>
        <v>1</v>
      </c>
      <c r="E2929" t="b">
        <f>ISNUMBER(SEARCH("PTT", A2929))</f>
        <v>0</v>
      </c>
      <c r="F2929" t="b">
        <f>ISNUMBER(SEARCH("Shell", A2929))</f>
        <v>0</v>
      </c>
      <c r="G2929" t="b">
        <f>ISNUMBER(SEARCH("Esso", A2929))</f>
        <v>0</v>
      </c>
      <c r="H2929" t="b">
        <f>ISNUMBER(SEARCH("Caltex", A2929))</f>
        <v>0</v>
      </c>
    </row>
    <row r="2930" spans="1:8" x14ac:dyDescent="0.25">
      <c r="A2930" t="s">
        <v>2898</v>
      </c>
      <c r="B2930">
        <v>12.3229533</v>
      </c>
      <c r="C2930">
        <v>99.878382999999999</v>
      </c>
      <c r="D2930" t="b">
        <f>ISNUMBER(SEARCH("PT",A2930))</f>
        <v>1</v>
      </c>
      <c r="E2930" t="b">
        <f>ISNUMBER(SEARCH("PTT", A2930))</f>
        <v>0</v>
      </c>
      <c r="F2930" t="b">
        <f>ISNUMBER(SEARCH("Shell", A2930))</f>
        <v>0</v>
      </c>
      <c r="G2930" t="b">
        <f>ISNUMBER(SEARCH("Esso", A2930))</f>
        <v>0</v>
      </c>
      <c r="H2930" t="b">
        <f>ISNUMBER(SEARCH("Caltex", A2930))</f>
        <v>0</v>
      </c>
    </row>
    <row r="2931" spans="1:8" x14ac:dyDescent="0.25">
      <c r="A2931" t="s">
        <v>2898</v>
      </c>
      <c r="B2931">
        <v>12.3229533</v>
      </c>
      <c r="C2931">
        <v>99.878382999999999</v>
      </c>
      <c r="D2931" t="b">
        <f>ISNUMBER(SEARCH("PT",A2931))</f>
        <v>1</v>
      </c>
      <c r="E2931" t="b">
        <f>ISNUMBER(SEARCH("PTT", A2931))</f>
        <v>0</v>
      </c>
      <c r="F2931" t="b">
        <f>ISNUMBER(SEARCH("Shell", A2931))</f>
        <v>0</v>
      </c>
      <c r="G2931" t="b">
        <f>ISNUMBER(SEARCH("Esso", A2931))</f>
        <v>0</v>
      </c>
      <c r="H2931" t="b">
        <f>ISNUMBER(SEARCH("Caltex", A2931))</f>
        <v>0</v>
      </c>
    </row>
    <row r="2932" spans="1:8" x14ac:dyDescent="0.25">
      <c r="A2932" t="s">
        <v>2898</v>
      </c>
      <c r="B2932">
        <v>10.2537103</v>
      </c>
      <c r="C2932">
        <v>99.085966299999995</v>
      </c>
      <c r="D2932" t="b">
        <f>ISNUMBER(SEARCH("PT",A2932))</f>
        <v>1</v>
      </c>
      <c r="E2932" t="b">
        <f>ISNUMBER(SEARCH("PTT", A2932))</f>
        <v>0</v>
      </c>
      <c r="F2932" t="b">
        <f>ISNUMBER(SEARCH("Shell", A2932))</f>
        <v>0</v>
      </c>
      <c r="G2932" t="b">
        <f>ISNUMBER(SEARCH("Esso", A2932))</f>
        <v>0</v>
      </c>
      <c r="H2932" t="b">
        <f>ISNUMBER(SEARCH("Caltex", A2932))</f>
        <v>0</v>
      </c>
    </row>
    <row r="2933" spans="1:8" x14ac:dyDescent="0.25">
      <c r="A2933" t="s">
        <v>2898</v>
      </c>
      <c r="B2933">
        <v>13.544324700000001</v>
      </c>
      <c r="C2933">
        <v>99.356735700000002</v>
      </c>
      <c r="D2933" t="b">
        <f>ISNUMBER(SEARCH("PT",A2933))</f>
        <v>1</v>
      </c>
      <c r="E2933" t="b">
        <f>ISNUMBER(SEARCH("PTT", A2933))</f>
        <v>0</v>
      </c>
      <c r="F2933" t="b">
        <f>ISNUMBER(SEARCH("Shell", A2933))</f>
        <v>0</v>
      </c>
      <c r="G2933" t="b">
        <f>ISNUMBER(SEARCH("Esso", A2933))</f>
        <v>0</v>
      </c>
      <c r="H2933" t="b">
        <f>ISNUMBER(SEARCH("Caltex", A2933))</f>
        <v>0</v>
      </c>
    </row>
    <row r="2934" spans="1:8" x14ac:dyDescent="0.25">
      <c r="A2934" t="s">
        <v>2898</v>
      </c>
      <c r="B2934">
        <v>13.545883699999999</v>
      </c>
      <c r="C2934">
        <v>99.440516000000002</v>
      </c>
      <c r="D2934" t="b">
        <f>ISNUMBER(SEARCH("PT",A2934))</f>
        <v>1</v>
      </c>
      <c r="E2934" t="b">
        <f>ISNUMBER(SEARCH("PTT", A2934))</f>
        <v>0</v>
      </c>
      <c r="F2934" t="b">
        <f>ISNUMBER(SEARCH("Shell", A2934))</f>
        <v>0</v>
      </c>
      <c r="G2934" t="b">
        <f>ISNUMBER(SEARCH("Esso", A2934))</f>
        <v>0</v>
      </c>
      <c r="H2934" t="b">
        <f>ISNUMBER(SEARCH("Caltex", A2934))</f>
        <v>0</v>
      </c>
    </row>
    <row r="2935" spans="1:8" x14ac:dyDescent="0.25">
      <c r="A2935" t="s">
        <v>2898</v>
      </c>
      <c r="B2935">
        <v>14.7242421</v>
      </c>
      <c r="C2935">
        <v>103.6686474</v>
      </c>
      <c r="D2935" t="b">
        <f>ISNUMBER(SEARCH("PT",A2935))</f>
        <v>1</v>
      </c>
      <c r="E2935" t="b">
        <f>ISNUMBER(SEARCH("PTT", A2935))</f>
        <v>0</v>
      </c>
      <c r="F2935" t="b">
        <f>ISNUMBER(SEARCH("Shell", A2935))</f>
        <v>0</v>
      </c>
      <c r="G2935" t="b">
        <f>ISNUMBER(SEARCH("Esso", A2935))</f>
        <v>0</v>
      </c>
      <c r="H2935" t="b">
        <f>ISNUMBER(SEARCH("Caltex", A2935))</f>
        <v>0</v>
      </c>
    </row>
    <row r="2936" spans="1:8" x14ac:dyDescent="0.25">
      <c r="A2936" t="s">
        <v>2898</v>
      </c>
      <c r="B2936">
        <v>14.7351998</v>
      </c>
      <c r="C2936">
        <v>103.65994689999999</v>
      </c>
      <c r="D2936" t="b">
        <f>ISNUMBER(SEARCH("PT",A2936))</f>
        <v>1</v>
      </c>
      <c r="E2936" t="b">
        <f>ISNUMBER(SEARCH("PTT", A2936))</f>
        <v>0</v>
      </c>
      <c r="F2936" t="b">
        <f>ISNUMBER(SEARCH("Shell", A2936))</f>
        <v>0</v>
      </c>
      <c r="G2936" t="b">
        <f>ISNUMBER(SEARCH("Esso", A2936))</f>
        <v>0</v>
      </c>
      <c r="H2936" t="b">
        <f>ISNUMBER(SEARCH("Caltex", A2936))</f>
        <v>0</v>
      </c>
    </row>
    <row r="2937" spans="1:8" x14ac:dyDescent="0.25">
      <c r="A2937" t="s">
        <v>2898</v>
      </c>
      <c r="B2937">
        <v>14.4112028</v>
      </c>
      <c r="C2937">
        <v>102.8534985</v>
      </c>
      <c r="D2937" t="b">
        <f>ISNUMBER(SEARCH("PT",A2937))</f>
        <v>1</v>
      </c>
      <c r="E2937" t="b">
        <f>ISNUMBER(SEARCH("PTT", A2937))</f>
        <v>0</v>
      </c>
      <c r="F2937" t="b">
        <f>ISNUMBER(SEARCH("Shell", A2937))</f>
        <v>0</v>
      </c>
      <c r="G2937" t="b">
        <f>ISNUMBER(SEARCH("Esso", A2937))</f>
        <v>0</v>
      </c>
      <c r="H2937" t="b">
        <f>ISNUMBER(SEARCH("Caltex", A2937))</f>
        <v>0</v>
      </c>
    </row>
    <row r="2938" spans="1:8" x14ac:dyDescent="0.25">
      <c r="A2938" t="s">
        <v>2898</v>
      </c>
      <c r="B2938">
        <v>16.5490858</v>
      </c>
      <c r="C2938">
        <v>104.65472629999999</v>
      </c>
      <c r="D2938" t="b">
        <f>ISNUMBER(SEARCH("PT",A2938))</f>
        <v>1</v>
      </c>
      <c r="E2938" t="b">
        <f>ISNUMBER(SEARCH("PTT", A2938))</f>
        <v>0</v>
      </c>
      <c r="F2938" t="b">
        <f>ISNUMBER(SEARCH("Shell", A2938))</f>
        <v>0</v>
      </c>
      <c r="G2938" t="b">
        <f>ISNUMBER(SEARCH("Esso", A2938))</f>
        <v>0</v>
      </c>
      <c r="H2938" t="b">
        <f>ISNUMBER(SEARCH("Caltex", A2938))</f>
        <v>0</v>
      </c>
    </row>
    <row r="2939" spans="1:8" x14ac:dyDescent="0.25">
      <c r="A2939" t="s">
        <v>251</v>
      </c>
      <c r="B2939">
        <v>14.486344000000001</v>
      </c>
      <c r="C2939">
        <v>105.0098828</v>
      </c>
      <c r="D2939" t="b">
        <f>ISNUMBER(SEARCH("PT",A2939))</f>
        <v>1</v>
      </c>
      <c r="E2939" t="b">
        <f>ISNUMBER(SEARCH("PTT", A2939))</f>
        <v>0</v>
      </c>
      <c r="F2939" t="b">
        <f>ISNUMBER(SEARCH("Shell", A2939))</f>
        <v>0</v>
      </c>
      <c r="G2939" t="b">
        <f>ISNUMBER(SEARCH("Esso", A2939))</f>
        <v>0</v>
      </c>
      <c r="H2939" t="b">
        <f>ISNUMBER(SEARCH("Caltex", A2939))</f>
        <v>0</v>
      </c>
    </row>
    <row r="2940" spans="1:8" x14ac:dyDescent="0.25">
      <c r="A2940" t="s">
        <v>251</v>
      </c>
      <c r="B2940">
        <v>14.4238237</v>
      </c>
      <c r="C2940">
        <v>103.09870650000001</v>
      </c>
      <c r="D2940" t="b">
        <f>ISNUMBER(SEARCH("PT",A2940))</f>
        <v>1</v>
      </c>
      <c r="E2940" t="b">
        <f>ISNUMBER(SEARCH("PTT", A2940))</f>
        <v>0</v>
      </c>
      <c r="F2940" t="b">
        <f>ISNUMBER(SEARCH("Shell", A2940))</f>
        <v>0</v>
      </c>
      <c r="G2940" t="b">
        <f>ISNUMBER(SEARCH("Esso", A2940))</f>
        <v>0</v>
      </c>
      <c r="H2940" t="b">
        <f>ISNUMBER(SEARCH("Caltex", A2940))</f>
        <v>0</v>
      </c>
    </row>
    <row r="2941" spans="1:8" x14ac:dyDescent="0.25">
      <c r="A2941" t="s">
        <v>251</v>
      </c>
      <c r="B2941">
        <v>9.1959967999999996</v>
      </c>
      <c r="C2941">
        <v>98.407828499999994</v>
      </c>
      <c r="D2941" t="b">
        <f>ISNUMBER(SEARCH("PT",A2941))</f>
        <v>1</v>
      </c>
      <c r="E2941" t="b">
        <f>ISNUMBER(SEARCH("PTT", A2941))</f>
        <v>0</v>
      </c>
      <c r="F2941" t="b">
        <f>ISNUMBER(SEARCH("Shell", A2941))</f>
        <v>0</v>
      </c>
      <c r="G2941" t="b">
        <f>ISNUMBER(SEARCH("Esso", A2941))</f>
        <v>0</v>
      </c>
      <c r="H2941" t="b">
        <f>ISNUMBER(SEARCH("Caltex", A2941))</f>
        <v>0</v>
      </c>
    </row>
    <row r="2942" spans="1:8" x14ac:dyDescent="0.25">
      <c r="A2942" t="s">
        <v>251</v>
      </c>
      <c r="B2942">
        <v>12.1154701</v>
      </c>
      <c r="C2942">
        <v>99.852589899999998</v>
      </c>
      <c r="D2942" t="b">
        <f>ISNUMBER(SEARCH("PT",A2942))</f>
        <v>1</v>
      </c>
      <c r="E2942" t="b">
        <f>ISNUMBER(SEARCH("PTT", A2942))</f>
        <v>0</v>
      </c>
      <c r="F2942" t="b">
        <f>ISNUMBER(SEARCH("Shell", A2942))</f>
        <v>0</v>
      </c>
      <c r="G2942" t="b">
        <f>ISNUMBER(SEARCH("Esso", A2942))</f>
        <v>0</v>
      </c>
      <c r="H2942" t="b">
        <f>ISNUMBER(SEARCH("Caltex", A2942))</f>
        <v>0</v>
      </c>
    </row>
    <row r="2943" spans="1:8" x14ac:dyDescent="0.25">
      <c r="A2943" t="s">
        <v>251</v>
      </c>
      <c r="B2943">
        <v>12.1154701</v>
      </c>
      <c r="C2943">
        <v>99.852589899999998</v>
      </c>
      <c r="D2943" t="b">
        <f>ISNUMBER(SEARCH("PT",A2943))</f>
        <v>1</v>
      </c>
      <c r="E2943" t="b">
        <f>ISNUMBER(SEARCH("PTT", A2943))</f>
        <v>0</v>
      </c>
      <c r="F2943" t="b">
        <f>ISNUMBER(SEARCH("Shell", A2943))</f>
        <v>0</v>
      </c>
      <c r="G2943" t="b">
        <f>ISNUMBER(SEARCH("Esso", A2943))</f>
        <v>0</v>
      </c>
      <c r="H2943" t="b">
        <f>ISNUMBER(SEARCH("Caltex", A2943))</f>
        <v>0</v>
      </c>
    </row>
    <row r="2944" spans="1:8" x14ac:dyDescent="0.25">
      <c r="A2944" t="s">
        <v>251</v>
      </c>
      <c r="B2944">
        <v>10.5008578</v>
      </c>
      <c r="C2944">
        <v>99.179190700000007</v>
      </c>
      <c r="D2944" t="b">
        <f>ISNUMBER(SEARCH("PT",A2944))</f>
        <v>1</v>
      </c>
      <c r="E2944" t="b">
        <f>ISNUMBER(SEARCH("PTT", A2944))</f>
        <v>0</v>
      </c>
      <c r="F2944" t="b">
        <f>ISNUMBER(SEARCH("Shell", A2944))</f>
        <v>0</v>
      </c>
      <c r="G2944" t="b">
        <f>ISNUMBER(SEARCH("Esso", A2944))</f>
        <v>0</v>
      </c>
      <c r="H2944" t="b">
        <f>ISNUMBER(SEARCH("Caltex", A2944))</f>
        <v>0</v>
      </c>
    </row>
    <row r="2945" spans="1:8" x14ac:dyDescent="0.25">
      <c r="A2945" t="s">
        <v>251</v>
      </c>
      <c r="B2945">
        <v>10.5008578</v>
      </c>
      <c r="C2945">
        <v>99.179190700000007</v>
      </c>
      <c r="D2945" t="b">
        <f>ISNUMBER(SEARCH("PT",A2945))</f>
        <v>1</v>
      </c>
      <c r="E2945" t="b">
        <f>ISNUMBER(SEARCH("PTT", A2945))</f>
        <v>0</v>
      </c>
      <c r="F2945" t="b">
        <f>ISNUMBER(SEARCH("Shell", A2945))</f>
        <v>0</v>
      </c>
      <c r="G2945" t="b">
        <f>ISNUMBER(SEARCH("Esso", A2945))</f>
        <v>0</v>
      </c>
      <c r="H2945" t="b">
        <f>ISNUMBER(SEARCH("Caltex", A2945))</f>
        <v>0</v>
      </c>
    </row>
    <row r="2946" spans="1:8" x14ac:dyDescent="0.25">
      <c r="A2946" t="s">
        <v>251</v>
      </c>
      <c r="B2946">
        <v>10.5528502</v>
      </c>
      <c r="C2946">
        <v>99.251480000000001</v>
      </c>
      <c r="D2946" t="b">
        <f>ISNUMBER(SEARCH("PT",A2946))</f>
        <v>1</v>
      </c>
      <c r="E2946" t="b">
        <f>ISNUMBER(SEARCH("PTT", A2946))</f>
        <v>0</v>
      </c>
      <c r="F2946" t="b">
        <f>ISNUMBER(SEARCH("Shell", A2946))</f>
        <v>0</v>
      </c>
      <c r="G2946" t="b">
        <f>ISNUMBER(SEARCH("Esso", A2946))</f>
        <v>0</v>
      </c>
      <c r="H2946" t="b">
        <f>ISNUMBER(SEARCH("Caltex", A2946))</f>
        <v>0</v>
      </c>
    </row>
    <row r="2947" spans="1:8" x14ac:dyDescent="0.25">
      <c r="A2947" t="s">
        <v>251</v>
      </c>
      <c r="B2947">
        <v>15.752720500000001</v>
      </c>
      <c r="C2947">
        <v>104.9769356</v>
      </c>
      <c r="D2947" t="b">
        <f>ISNUMBER(SEARCH("PT",A2947))</f>
        <v>1</v>
      </c>
      <c r="E2947" t="b">
        <f>ISNUMBER(SEARCH("PTT", A2947))</f>
        <v>0</v>
      </c>
      <c r="F2947" t="b">
        <f>ISNUMBER(SEARCH("Shell", A2947))</f>
        <v>0</v>
      </c>
      <c r="G2947" t="b">
        <f>ISNUMBER(SEARCH("Esso", A2947))</f>
        <v>0</v>
      </c>
      <c r="H2947" t="b">
        <f>ISNUMBER(SEARCH("Caltex", A2947))</f>
        <v>0</v>
      </c>
    </row>
    <row r="2948" spans="1:8" x14ac:dyDescent="0.25">
      <c r="A2948" t="s">
        <v>251</v>
      </c>
      <c r="B2948">
        <v>14.7582392</v>
      </c>
      <c r="C2948">
        <v>105.40263349999999</v>
      </c>
      <c r="D2948" t="b">
        <f>ISNUMBER(SEARCH("PT",A2948))</f>
        <v>1</v>
      </c>
      <c r="E2948" t="b">
        <f>ISNUMBER(SEARCH("PTT", A2948))</f>
        <v>0</v>
      </c>
      <c r="F2948" t="b">
        <f>ISNUMBER(SEARCH("Shell", A2948))</f>
        <v>0</v>
      </c>
      <c r="G2948" t="b">
        <f>ISNUMBER(SEARCH("Esso", A2948))</f>
        <v>0</v>
      </c>
      <c r="H2948" t="b">
        <f>ISNUMBER(SEARCH("Caltex", A2948))</f>
        <v>0</v>
      </c>
    </row>
    <row r="2949" spans="1:8" x14ac:dyDescent="0.25">
      <c r="A2949" t="s">
        <v>251</v>
      </c>
      <c r="B2949">
        <v>14.753285399999999</v>
      </c>
      <c r="C2949">
        <v>105.4044725</v>
      </c>
      <c r="D2949" t="b">
        <f>ISNUMBER(SEARCH("PT",A2949))</f>
        <v>1</v>
      </c>
      <c r="E2949" t="b">
        <f>ISNUMBER(SEARCH("PTT", A2949))</f>
        <v>0</v>
      </c>
      <c r="F2949" t="b">
        <f>ISNUMBER(SEARCH("Shell", A2949))</f>
        <v>0</v>
      </c>
      <c r="G2949" t="b">
        <f>ISNUMBER(SEARCH("Esso", A2949))</f>
        <v>0</v>
      </c>
      <c r="H2949" t="b">
        <f>ISNUMBER(SEARCH("Caltex", A2949))</f>
        <v>0</v>
      </c>
    </row>
    <row r="2950" spans="1:8" x14ac:dyDescent="0.25">
      <c r="A2950" t="s">
        <v>251</v>
      </c>
      <c r="B2950">
        <v>14.8197887</v>
      </c>
      <c r="C2950">
        <v>105.315639</v>
      </c>
      <c r="D2950" t="b">
        <f>ISNUMBER(SEARCH("PT",A2950))</f>
        <v>1</v>
      </c>
      <c r="E2950" t="b">
        <f>ISNUMBER(SEARCH("PTT", A2950))</f>
        <v>0</v>
      </c>
      <c r="F2950" t="b">
        <f>ISNUMBER(SEARCH("Shell", A2950))</f>
        <v>0</v>
      </c>
      <c r="G2950" t="b">
        <f>ISNUMBER(SEARCH("Esso", A2950))</f>
        <v>0</v>
      </c>
      <c r="H2950" t="b">
        <f>ISNUMBER(SEARCH("Caltex", A2950))</f>
        <v>0</v>
      </c>
    </row>
    <row r="2951" spans="1:8" x14ac:dyDescent="0.25">
      <c r="A2951" t="s">
        <v>251</v>
      </c>
      <c r="B2951">
        <v>18.412313399999999</v>
      </c>
      <c r="C2951">
        <v>103.5243712</v>
      </c>
      <c r="D2951" t="b">
        <f>ISNUMBER(SEARCH("PT",A2951))</f>
        <v>1</v>
      </c>
      <c r="E2951" t="b">
        <f>ISNUMBER(SEARCH("PTT", A2951))</f>
        <v>0</v>
      </c>
      <c r="F2951" t="b">
        <f>ISNUMBER(SEARCH("Shell", A2951))</f>
        <v>0</v>
      </c>
      <c r="G2951" t="b">
        <f>ISNUMBER(SEARCH("Esso", A2951))</f>
        <v>0</v>
      </c>
      <c r="H2951" t="b">
        <f>ISNUMBER(SEARCH("Caltex", A2951))</f>
        <v>0</v>
      </c>
    </row>
    <row r="2952" spans="1:8" x14ac:dyDescent="0.25">
      <c r="A2952" t="s">
        <v>251</v>
      </c>
      <c r="B2952">
        <v>18.433738699999999</v>
      </c>
      <c r="C2952">
        <v>103.433988</v>
      </c>
      <c r="D2952" t="b">
        <f>ISNUMBER(SEARCH("PT",A2952))</f>
        <v>1</v>
      </c>
      <c r="E2952" t="b">
        <f>ISNUMBER(SEARCH("PTT", A2952))</f>
        <v>0</v>
      </c>
      <c r="F2952" t="b">
        <f>ISNUMBER(SEARCH("Shell", A2952))</f>
        <v>0</v>
      </c>
      <c r="G2952" t="b">
        <f>ISNUMBER(SEARCH("Esso", A2952))</f>
        <v>0</v>
      </c>
      <c r="H2952" t="b">
        <f>ISNUMBER(SEARCH("Caltex", A2952))</f>
        <v>0</v>
      </c>
    </row>
    <row r="2953" spans="1:8" x14ac:dyDescent="0.25">
      <c r="A2953" t="s">
        <v>251</v>
      </c>
      <c r="B2953">
        <v>18.349293299999999</v>
      </c>
      <c r="C2953">
        <v>103.6375111</v>
      </c>
      <c r="D2953" t="b">
        <f>ISNUMBER(SEARCH("PT",A2953))</f>
        <v>1</v>
      </c>
      <c r="E2953" t="b">
        <f>ISNUMBER(SEARCH("PTT", A2953))</f>
        <v>0</v>
      </c>
      <c r="F2953" t="b">
        <f>ISNUMBER(SEARCH("Shell", A2953))</f>
        <v>0</v>
      </c>
      <c r="G2953" t="b">
        <f>ISNUMBER(SEARCH("Esso", A2953))</f>
        <v>0</v>
      </c>
      <c r="H2953" t="b">
        <f>ISNUMBER(SEARCH("Caltex", A2953))</f>
        <v>0</v>
      </c>
    </row>
    <row r="2954" spans="1:8" x14ac:dyDescent="0.25">
      <c r="A2954" t="s">
        <v>251</v>
      </c>
      <c r="B2954">
        <v>11.0697381</v>
      </c>
      <c r="C2954">
        <v>99.373493800000006</v>
      </c>
      <c r="D2954" t="b">
        <f>ISNUMBER(SEARCH("PT",A2954))</f>
        <v>1</v>
      </c>
      <c r="E2954" t="b">
        <f>ISNUMBER(SEARCH("PTT", A2954))</f>
        <v>0</v>
      </c>
      <c r="F2954" t="b">
        <f>ISNUMBER(SEARCH("Shell", A2954))</f>
        <v>0</v>
      </c>
      <c r="G2954" t="b">
        <f>ISNUMBER(SEARCH("Esso", A2954))</f>
        <v>0</v>
      </c>
      <c r="H2954" t="b">
        <f>ISNUMBER(SEARCH("Caltex", A2954))</f>
        <v>0</v>
      </c>
    </row>
    <row r="2955" spans="1:8" x14ac:dyDescent="0.25">
      <c r="A2955" t="s">
        <v>251</v>
      </c>
      <c r="B2955">
        <v>11.0697381</v>
      </c>
      <c r="C2955">
        <v>99.373493800000006</v>
      </c>
      <c r="D2955" t="b">
        <f>ISNUMBER(SEARCH("PT",A2955))</f>
        <v>1</v>
      </c>
      <c r="E2955" t="b">
        <f>ISNUMBER(SEARCH("PTT", A2955))</f>
        <v>0</v>
      </c>
      <c r="F2955" t="b">
        <f>ISNUMBER(SEARCH("Shell", A2955))</f>
        <v>0</v>
      </c>
      <c r="G2955" t="b">
        <f>ISNUMBER(SEARCH("Esso", A2955))</f>
        <v>0</v>
      </c>
      <c r="H2955" t="b">
        <f>ISNUMBER(SEARCH("Caltex", A2955))</f>
        <v>0</v>
      </c>
    </row>
    <row r="2956" spans="1:8" x14ac:dyDescent="0.25">
      <c r="A2956" t="s">
        <v>251</v>
      </c>
      <c r="B2956">
        <v>14.521653000000001</v>
      </c>
      <c r="C2956">
        <v>102.7489492</v>
      </c>
      <c r="D2956" t="b">
        <f>ISNUMBER(SEARCH("PT",A2956))</f>
        <v>1</v>
      </c>
      <c r="E2956" t="b">
        <f>ISNUMBER(SEARCH("PTT", A2956))</f>
        <v>0</v>
      </c>
      <c r="F2956" t="b">
        <f>ISNUMBER(SEARCH("Shell", A2956))</f>
        <v>0</v>
      </c>
      <c r="G2956" t="b">
        <f>ISNUMBER(SEARCH("Esso", A2956))</f>
        <v>0</v>
      </c>
      <c r="H2956" t="b">
        <f>ISNUMBER(SEARCH("Caltex", A2956))</f>
        <v>0</v>
      </c>
    </row>
    <row r="2957" spans="1:8" x14ac:dyDescent="0.25">
      <c r="A2957" t="s">
        <v>251</v>
      </c>
      <c r="B2957">
        <v>13.5046575</v>
      </c>
      <c r="C2957">
        <v>100.8303236</v>
      </c>
      <c r="D2957" t="b">
        <f>ISNUMBER(SEARCH("PT",A2957))</f>
        <v>1</v>
      </c>
      <c r="E2957" t="b">
        <f>ISNUMBER(SEARCH("PTT", A2957))</f>
        <v>0</v>
      </c>
      <c r="F2957" t="b">
        <f>ISNUMBER(SEARCH("Shell", A2957))</f>
        <v>0</v>
      </c>
      <c r="G2957" t="b">
        <f>ISNUMBER(SEARCH("Esso", A2957))</f>
        <v>0</v>
      </c>
      <c r="H2957" t="b">
        <f>ISNUMBER(SEARCH("Caltex", A2957))</f>
        <v>0</v>
      </c>
    </row>
    <row r="2958" spans="1:8" x14ac:dyDescent="0.25">
      <c r="A2958" t="s">
        <v>251</v>
      </c>
      <c r="B2958">
        <v>9.1591102000000006</v>
      </c>
      <c r="C2958">
        <v>99.502710800000003</v>
      </c>
      <c r="D2958" t="b">
        <f>ISNUMBER(SEARCH("PT",A2958))</f>
        <v>1</v>
      </c>
      <c r="E2958" t="b">
        <f>ISNUMBER(SEARCH("PTT", A2958))</f>
        <v>0</v>
      </c>
      <c r="F2958" t="b">
        <f>ISNUMBER(SEARCH("Shell", A2958))</f>
        <v>0</v>
      </c>
      <c r="G2958" t="b">
        <f>ISNUMBER(SEARCH("Esso", A2958))</f>
        <v>0</v>
      </c>
      <c r="H2958" t="b">
        <f>ISNUMBER(SEARCH("Caltex", A2958))</f>
        <v>0</v>
      </c>
    </row>
    <row r="2959" spans="1:8" x14ac:dyDescent="0.25">
      <c r="A2959" t="s">
        <v>251</v>
      </c>
      <c r="B2959">
        <v>16.959843599999999</v>
      </c>
      <c r="C2959">
        <v>104.7260027</v>
      </c>
      <c r="D2959" t="b">
        <f>ISNUMBER(SEARCH("PT",A2959))</f>
        <v>1</v>
      </c>
      <c r="E2959" t="b">
        <f>ISNUMBER(SEARCH("PTT", A2959))</f>
        <v>0</v>
      </c>
      <c r="F2959" t="b">
        <f>ISNUMBER(SEARCH("Shell", A2959))</f>
        <v>0</v>
      </c>
      <c r="G2959" t="b">
        <f>ISNUMBER(SEARCH("Esso", A2959))</f>
        <v>0</v>
      </c>
      <c r="H2959" t="b">
        <f>ISNUMBER(SEARCH("Caltex", A2959))</f>
        <v>0</v>
      </c>
    </row>
    <row r="2960" spans="1:8" x14ac:dyDescent="0.25">
      <c r="A2960" t="s">
        <v>251</v>
      </c>
      <c r="B2960">
        <v>14.647795</v>
      </c>
      <c r="C2960">
        <v>104.6373157</v>
      </c>
      <c r="D2960" t="b">
        <f>ISNUMBER(SEARCH("PT",A2960))</f>
        <v>1</v>
      </c>
      <c r="E2960" t="b">
        <f>ISNUMBER(SEARCH("PTT", A2960))</f>
        <v>0</v>
      </c>
      <c r="F2960" t="b">
        <f>ISNUMBER(SEARCH("Shell", A2960))</f>
        <v>0</v>
      </c>
      <c r="G2960" t="b">
        <f>ISNUMBER(SEARCH("Esso", A2960))</f>
        <v>0</v>
      </c>
      <c r="H2960" t="b">
        <f>ISNUMBER(SEARCH("Caltex", A2960))</f>
        <v>0</v>
      </c>
    </row>
    <row r="2961" spans="1:8" x14ac:dyDescent="0.25">
      <c r="A2961" t="s">
        <v>251</v>
      </c>
      <c r="B2961">
        <v>12.805305000000001</v>
      </c>
      <c r="C2961">
        <v>99.958077700000004</v>
      </c>
      <c r="D2961" t="b">
        <f>ISNUMBER(SEARCH("PT",A2961))</f>
        <v>1</v>
      </c>
      <c r="E2961" t="b">
        <f>ISNUMBER(SEARCH("PTT", A2961))</f>
        <v>0</v>
      </c>
      <c r="F2961" t="b">
        <f>ISNUMBER(SEARCH("Shell", A2961))</f>
        <v>0</v>
      </c>
      <c r="G2961" t="b">
        <f>ISNUMBER(SEARCH("Esso", A2961))</f>
        <v>0</v>
      </c>
      <c r="H2961" t="b">
        <f>ISNUMBER(SEARCH("Caltex", A2961))</f>
        <v>0</v>
      </c>
    </row>
    <row r="2962" spans="1:8" x14ac:dyDescent="0.25">
      <c r="A2962" t="s">
        <v>251</v>
      </c>
      <c r="B2962">
        <v>12.798966399999999</v>
      </c>
      <c r="C2962">
        <v>99.941536900000003</v>
      </c>
      <c r="D2962" t="b">
        <f>ISNUMBER(SEARCH("PT",A2962))</f>
        <v>1</v>
      </c>
      <c r="E2962" t="b">
        <f>ISNUMBER(SEARCH("PTT", A2962))</f>
        <v>0</v>
      </c>
      <c r="F2962" t="b">
        <f>ISNUMBER(SEARCH("Shell", A2962))</f>
        <v>0</v>
      </c>
      <c r="G2962" t="b">
        <f>ISNUMBER(SEARCH("Esso", A2962))</f>
        <v>0</v>
      </c>
      <c r="H2962" t="b">
        <f>ISNUMBER(SEARCH("Caltex", A2962))</f>
        <v>0</v>
      </c>
    </row>
    <row r="2963" spans="1:8" x14ac:dyDescent="0.25">
      <c r="A2963" t="s">
        <v>251</v>
      </c>
      <c r="B2963">
        <v>14.627694699999999</v>
      </c>
      <c r="C2963">
        <v>103.2493728</v>
      </c>
      <c r="D2963" t="b">
        <f>ISNUMBER(SEARCH("PT",A2963))</f>
        <v>1</v>
      </c>
      <c r="E2963" t="b">
        <f>ISNUMBER(SEARCH("PTT", A2963))</f>
        <v>0</v>
      </c>
      <c r="F2963" t="b">
        <f>ISNUMBER(SEARCH("Shell", A2963))</f>
        <v>0</v>
      </c>
      <c r="G2963" t="b">
        <f>ISNUMBER(SEARCH("Esso", A2963))</f>
        <v>0</v>
      </c>
      <c r="H2963" t="b">
        <f>ISNUMBER(SEARCH("Caltex", A2963))</f>
        <v>0</v>
      </c>
    </row>
    <row r="2964" spans="1:8" x14ac:dyDescent="0.25">
      <c r="A2964" t="s">
        <v>251</v>
      </c>
      <c r="B2964">
        <v>14.628662200000001</v>
      </c>
      <c r="C2964">
        <v>103.40272229999999</v>
      </c>
      <c r="D2964" t="b">
        <f>ISNUMBER(SEARCH("PT",A2964))</f>
        <v>1</v>
      </c>
      <c r="E2964" t="b">
        <f>ISNUMBER(SEARCH("PTT", A2964))</f>
        <v>0</v>
      </c>
      <c r="F2964" t="b">
        <f>ISNUMBER(SEARCH("Shell", A2964))</f>
        <v>0</v>
      </c>
      <c r="G2964" t="b">
        <f>ISNUMBER(SEARCH("Esso", A2964))</f>
        <v>0</v>
      </c>
      <c r="H2964" t="b">
        <f>ISNUMBER(SEARCH("Caltex", A2964))</f>
        <v>0</v>
      </c>
    </row>
    <row r="2965" spans="1:8" x14ac:dyDescent="0.25">
      <c r="A2965" t="s">
        <v>251</v>
      </c>
      <c r="B2965">
        <v>12.3746483</v>
      </c>
      <c r="C2965">
        <v>99.913644000000005</v>
      </c>
      <c r="D2965" t="b">
        <f>ISNUMBER(SEARCH("PT",A2965))</f>
        <v>1</v>
      </c>
      <c r="E2965" t="b">
        <f>ISNUMBER(SEARCH("PTT", A2965))</f>
        <v>0</v>
      </c>
      <c r="F2965" t="b">
        <f>ISNUMBER(SEARCH("Shell", A2965))</f>
        <v>0</v>
      </c>
      <c r="G2965" t="b">
        <f>ISNUMBER(SEARCH("Esso", A2965))</f>
        <v>0</v>
      </c>
      <c r="H2965" t="b">
        <f>ISNUMBER(SEARCH("Caltex", A2965))</f>
        <v>0</v>
      </c>
    </row>
    <row r="2966" spans="1:8" x14ac:dyDescent="0.25">
      <c r="A2966" t="s">
        <v>251</v>
      </c>
      <c r="B2966">
        <v>12.370033299999999</v>
      </c>
      <c r="C2966">
        <v>99.887060500000004</v>
      </c>
      <c r="D2966" t="b">
        <f>ISNUMBER(SEARCH("PT",A2966))</f>
        <v>1</v>
      </c>
      <c r="E2966" t="b">
        <f>ISNUMBER(SEARCH("PTT", A2966))</f>
        <v>0</v>
      </c>
      <c r="F2966" t="b">
        <f>ISNUMBER(SEARCH("Shell", A2966))</f>
        <v>0</v>
      </c>
      <c r="G2966" t="b">
        <f>ISNUMBER(SEARCH("Esso", A2966))</f>
        <v>0</v>
      </c>
      <c r="H2966" t="b">
        <f>ISNUMBER(SEARCH("Caltex", A2966))</f>
        <v>0</v>
      </c>
    </row>
    <row r="2967" spans="1:8" x14ac:dyDescent="0.25">
      <c r="A2967" t="s">
        <v>251</v>
      </c>
      <c r="B2967">
        <v>14.622731699999999</v>
      </c>
      <c r="C2967">
        <v>103.0879066</v>
      </c>
      <c r="D2967" t="b">
        <f>ISNUMBER(SEARCH("PT",A2967))</f>
        <v>1</v>
      </c>
      <c r="E2967" t="b">
        <f>ISNUMBER(SEARCH("PTT", A2967))</f>
        <v>0</v>
      </c>
      <c r="F2967" t="b">
        <f>ISNUMBER(SEARCH("Shell", A2967))</f>
        <v>0</v>
      </c>
      <c r="G2967" t="b">
        <f>ISNUMBER(SEARCH("Esso", A2967))</f>
        <v>0</v>
      </c>
      <c r="H2967" t="b">
        <f>ISNUMBER(SEARCH("Caltex", A2967))</f>
        <v>0</v>
      </c>
    </row>
    <row r="2968" spans="1:8" x14ac:dyDescent="0.25">
      <c r="A2968" t="s">
        <v>251</v>
      </c>
      <c r="B2968">
        <v>14.609759199999999</v>
      </c>
      <c r="C2968">
        <v>103.0873382</v>
      </c>
      <c r="D2968" t="b">
        <f>ISNUMBER(SEARCH("PT",A2968))</f>
        <v>1</v>
      </c>
      <c r="E2968" t="b">
        <f>ISNUMBER(SEARCH("PTT", A2968))</f>
        <v>0</v>
      </c>
      <c r="F2968" t="b">
        <f>ISNUMBER(SEARCH("Shell", A2968))</f>
        <v>0</v>
      </c>
      <c r="G2968" t="b">
        <f>ISNUMBER(SEARCH("Esso", A2968))</f>
        <v>0</v>
      </c>
      <c r="H2968" t="b">
        <f>ISNUMBER(SEARCH("Caltex", A2968))</f>
        <v>0</v>
      </c>
    </row>
    <row r="2969" spans="1:8" x14ac:dyDescent="0.25">
      <c r="A2969" t="s">
        <v>251</v>
      </c>
      <c r="B2969">
        <v>14.606926700000001</v>
      </c>
      <c r="C2969">
        <v>103.0283821</v>
      </c>
      <c r="D2969" t="b">
        <f>ISNUMBER(SEARCH("PT",A2969))</f>
        <v>1</v>
      </c>
      <c r="E2969" t="b">
        <f>ISNUMBER(SEARCH("PTT", A2969))</f>
        <v>0</v>
      </c>
      <c r="F2969" t="b">
        <f>ISNUMBER(SEARCH("Shell", A2969))</f>
        <v>0</v>
      </c>
      <c r="G2969" t="b">
        <f>ISNUMBER(SEARCH("Esso", A2969))</f>
        <v>0</v>
      </c>
      <c r="H2969" t="b">
        <f>ISNUMBER(SEARCH("Caltex", A2969))</f>
        <v>0</v>
      </c>
    </row>
    <row r="2970" spans="1:8" x14ac:dyDescent="0.25">
      <c r="A2970" t="s">
        <v>251</v>
      </c>
      <c r="B2970">
        <v>8.2754984999999994</v>
      </c>
      <c r="C2970">
        <v>98.312822400000002</v>
      </c>
      <c r="D2970" t="b">
        <f>ISNUMBER(SEARCH("PT",A2970))</f>
        <v>1</v>
      </c>
      <c r="E2970" t="b">
        <f>ISNUMBER(SEARCH("PTT", A2970))</f>
        <v>0</v>
      </c>
      <c r="F2970" t="b">
        <f>ISNUMBER(SEARCH("Shell", A2970))</f>
        <v>0</v>
      </c>
      <c r="G2970" t="b">
        <f>ISNUMBER(SEARCH("Esso", A2970))</f>
        <v>0</v>
      </c>
      <c r="H2970" t="b">
        <f>ISNUMBER(SEARCH("Caltex", A2970))</f>
        <v>0</v>
      </c>
    </row>
    <row r="2971" spans="1:8" x14ac:dyDescent="0.25">
      <c r="A2971" t="s">
        <v>251</v>
      </c>
      <c r="B2971">
        <v>8.2754984999999994</v>
      </c>
      <c r="C2971">
        <v>98.312822400000002</v>
      </c>
      <c r="D2971" t="b">
        <f>ISNUMBER(SEARCH("PT",A2971))</f>
        <v>1</v>
      </c>
      <c r="E2971" t="b">
        <f>ISNUMBER(SEARCH("PTT", A2971))</f>
        <v>0</v>
      </c>
      <c r="F2971" t="b">
        <f>ISNUMBER(SEARCH("Shell", A2971))</f>
        <v>0</v>
      </c>
      <c r="G2971" t="b">
        <f>ISNUMBER(SEARCH("Esso", A2971))</f>
        <v>0</v>
      </c>
      <c r="H2971" t="b">
        <f>ISNUMBER(SEARCH("Caltex", A2971))</f>
        <v>0</v>
      </c>
    </row>
    <row r="2972" spans="1:8" x14ac:dyDescent="0.25">
      <c r="A2972" t="s">
        <v>251</v>
      </c>
      <c r="B2972">
        <v>8.3900942000000001</v>
      </c>
      <c r="C2972">
        <v>98.446944099999996</v>
      </c>
      <c r="D2972" t="b">
        <f>ISNUMBER(SEARCH("PT",A2972))</f>
        <v>1</v>
      </c>
      <c r="E2972" t="b">
        <f>ISNUMBER(SEARCH("PTT", A2972))</f>
        <v>0</v>
      </c>
      <c r="F2972" t="b">
        <f>ISNUMBER(SEARCH("Shell", A2972))</f>
        <v>0</v>
      </c>
      <c r="G2972" t="b">
        <f>ISNUMBER(SEARCH("Esso", A2972))</f>
        <v>0</v>
      </c>
      <c r="H2972" t="b">
        <f>ISNUMBER(SEARCH("Caltex", A2972))</f>
        <v>0</v>
      </c>
    </row>
    <row r="2973" spans="1:8" x14ac:dyDescent="0.25">
      <c r="A2973" t="s">
        <v>251</v>
      </c>
      <c r="B2973">
        <v>8.3900942000000001</v>
      </c>
      <c r="C2973">
        <v>98.446944099999996</v>
      </c>
      <c r="D2973" t="b">
        <f>ISNUMBER(SEARCH("PT",A2973))</f>
        <v>1</v>
      </c>
      <c r="E2973" t="b">
        <f>ISNUMBER(SEARCH("PTT", A2973))</f>
        <v>0</v>
      </c>
      <c r="F2973" t="b">
        <f>ISNUMBER(SEARCH("Shell", A2973))</f>
        <v>0</v>
      </c>
      <c r="G2973" t="b">
        <f>ISNUMBER(SEARCH("Esso", A2973))</f>
        <v>0</v>
      </c>
      <c r="H2973" t="b">
        <f>ISNUMBER(SEARCH("Caltex", A2973))</f>
        <v>0</v>
      </c>
    </row>
    <row r="2974" spans="1:8" x14ac:dyDescent="0.25">
      <c r="A2974" t="s">
        <v>251</v>
      </c>
      <c r="B2974">
        <v>15.716453100000001</v>
      </c>
      <c r="C2974">
        <v>105.02643019999999</v>
      </c>
      <c r="D2974" t="b">
        <f>ISNUMBER(SEARCH("PT",A2974))</f>
        <v>1</v>
      </c>
      <c r="E2974" t="b">
        <f>ISNUMBER(SEARCH("PTT", A2974))</f>
        <v>0</v>
      </c>
      <c r="F2974" t="b">
        <f>ISNUMBER(SEARCH("Shell", A2974))</f>
        <v>0</v>
      </c>
      <c r="G2974" t="b">
        <f>ISNUMBER(SEARCH("Esso", A2974))</f>
        <v>0</v>
      </c>
      <c r="H2974" t="b">
        <f>ISNUMBER(SEARCH("Caltex", A2974))</f>
        <v>0</v>
      </c>
    </row>
    <row r="2975" spans="1:8" x14ac:dyDescent="0.25">
      <c r="A2975" t="s">
        <v>251</v>
      </c>
      <c r="B2975">
        <v>14.5906257</v>
      </c>
      <c r="C2975">
        <v>103.0572121</v>
      </c>
      <c r="D2975" t="b">
        <f>ISNUMBER(SEARCH("PT",A2975))</f>
        <v>1</v>
      </c>
      <c r="E2975" t="b">
        <f>ISNUMBER(SEARCH("PTT", A2975))</f>
        <v>0</v>
      </c>
      <c r="F2975" t="b">
        <f>ISNUMBER(SEARCH("Shell", A2975))</f>
        <v>0</v>
      </c>
      <c r="G2975" t="b">
        <f>ISNUMBER(SEARCH("Esso", A2975))</f>
        <v>0</v>
      </c>
      <c r="H2975" t="b">
        <f>ISNUMBER(SEARCH("Caltex", A2975))</f>
        <v>0</v>
      </c>
    </row>
    <row r="2976" spans="1:8" x14ac:dyDescent="0.25">
      <c r="A2976" t="s">
        <v>251</v>
      </c>
      <c r="B2976">
        <v>12.676247399999999</v>
      </c>
      <c r="C2976">
        <v>101.3025676</v>
      </c>
      <c r="D2976" t="b">
        <f>ISNUMBER(SEARCH("PT",A2976))</f>
        <v>1</v>
      </c>
      <c r="E2976" t="b">
        <f>ISNUMBER(SEARCH("PTT", A2976))</f>
        <v>0</v>
      </c>
      <c r="F2976" t="b">
        <f>ISNUMBER(SEARCH("Shell", A2976))</f>
        <v>0</v>
      </c>
      <c r="G2976" t="b">
        <f>ISNUMBER(SEARCH("Esso", A2976))</f>
        <v>0</v>
      </c>
      <c r="H2976" t="b">
        <f>ISNUMBER(SEARCH("Caltex", A2976))</f>
        <v>0</v>
      </c>
    </row>
    <row r="2977" spans="1:8" x14ac:dyDescent="0.25">
      <c r="A2977" t="s">
        <v>251</v>
      </c>
      <c r="B2977">
        <v>7.5351729000000001</v>
      </c>
      <c r="C2977">
        <v>100.4199478</v>
      </c>
      <c r="D2977" t="b">
        <f>ISNUMBER(SEARCH("PT",A2977))</f>
        <v>1</v>
      </c>
      <c r="E2977" t="b">
        <f>ISNUMBER(SEARCH("PTT", A2977))</f>
        <v>0</v>
      </c>
      <c r="F2977" t="b">
        <f>ISNUMBER(SEARCH("Shell", A2977))</f>
        <v>0</v>
      </c>
      <c r="G2977" t="b">
        <f>ISNUMBER(SEARCH("Esso", A2977))</f>
        <v>0</v>
      </c>
      <c r="H2977" t="b">
        <f>ISNUMBER(SEARCH("Caltex", A2977))</f>
        <v>0</v>
      </c>
    </row>
    <row r="2978" spans="1:8" x14ac:dyDescent="0.25">
      <c r="A2978" t="s">
        <v>251</v>
      </c>
      <c r="B2978">
        <v>12.259532500000001</v>
      </c>
      <c r="C2978">
        <v>102.2885411</v>
      </c>
      <c r="D2978" t="b">
        <f>ISNUMBER(SEARCH("PT",A2978))</f>
        <v>1</v>
      </c>
      <c r="E2978" t="b">
        <f>ISNUMBER(SEARCH("PTT", A2978))</f>
        <v>0</v>
      </c>
      <c r="F2978" t="b">
        <f>ISNUMBER(SEARCH("Shell", A2978))</f>
        <v>0</v>
      </c>
      <c r="G2978" t="b">
        <f>ISNUMBER(SEARCH("Esso", A2978))</f>
        <v>0</v>
      </c>
      <c r="H2978" t="b">
        <f>ISNUMBER(SEARCH("Caltex", A2978))</f>
        <v>0</v>
      </c>
    </row>
    <row r="2979" spans="1:8" x14ac:dyDescent="0.25">
      <c r="A2979" t="s">
        <v>251</v>
      </c>
      <c r="B2979">
        <v>6.4405621000000002</v>
      </c>
      <c r="C2979">
        <v>101.8062023</v>
      </c>
      <c r="D2979" t="b">
        <f>ISNUMBER(SEARCH("PT",A2979))</f>
        <v>1</v>
      </c>
      <c r="E2979" t="b">
        <f>ISNUMBER(SEARCH("PTT", A2979))</f>
        <v>0</v>
      </c>
      <c r="F2979" t="b">
        <f>ISNUMBER(SEARCH("Shell", A2979))</f>
        <v>0</v>
      </c>
      <c r="G2979" t="b">
        <f>ISNUMBER(SEARCH("Esso", A2979))</f>
        <v>0</v>
      </c>
      <c r="H2979" t="b">
        <f>ISNUMBER(SEARCH("Caltex", A2979))</f>
        <v>0</v>
      </c>
    </row>
    <row r="2980" spans="1:8" x14ac:dyDescent="0.25">
      <c r="A2980" t="s">
        <v>251</v>
      </c>
      <c r="B2980">
        <v>12.982238499999999</v>
      </c>
      <c r="C2980">
        <v>100.9319339</v>
      </c>
      <c r="D2980" t="b">
        <f>ISNUMBER(SEARCH("PT",A2980))</f>
        <v>1</v>
      </c>
      <c r="E2980" t="b">
        <f>ISNUMBER(SEARCH("PTT", A2980))</f>
        <v>0</v>
      </c>
      <c r="F2980" t="b">
        <f>ISNUMBER(SEARCH("Shell", A2980))</f>
        <v>0</v>
      </c>
      <c r="G2980" t="b">
        <f>ISNUMBER(SEARCH("Esso", A2980))</f>
        <v>0</v>
      </c>
      <c r="H2980" t="b">
        <f>ISNUMBER(SEARCH("Caltex", A2980))</f>
        <v>0</v>
      </c>
    </row>
    <row r="2981" spans="1:8" x14ac:dyDescent="0.25">
      <c r="A2981" t="s">
        <v>251</v>
      </c>
      <c r="B2981">
        <v>14.610673500000001</v>
      </c>
      <c r="C2981">
        <v>104.64568490000001</v>
      </c>
      <c r="D2981" t="b">
        <f>ISNUMBER(SEARCH("PT",A2981))</f>
        <v>1</v>
      </c>
      <c r="E2981" t="b">
        <f>ISNUMBER(SEARCH("PTT", A2981))</f>
        <v>0</v>
      </c>
      <c r="F2981" t="b">
        <f>ISNUMBER(SEARCH("Shell", A2981))</f>
        <v>0</v>
      </c>
      <c r="G2981" t="b">
        <f>ISNUMBER(SEARCH("Esso", A2981))</f>
        <v>0</v>
      </c>
      <c r="H2981" t="b">
        <f>ISNUMBER(SEARCH("Caltex", A2981))</f>
        <v>0</v>
      </c>
    </row>
    <row r="2982" spans="1:8" x14ac:dyDescent="0.25">
      <c r="A2982" t="s">
        <v>251</v>
      </c>
      <c r="B2982">
        <v>12.6254604</v>
      </c>
      <c r="C2982">
        <v>101.4246575</v>
      </c>
      <c r="D2982" t="b">
        <f>ISNUMBER(SEARCH("PT",A2982))</f>
        <v>1</v>
      </c>
      <c r="E2982" t="b">
        <f>ISNUMBER(SEARCH("PTT", A2982))</f>
        <v>0</v>
      </c>
      <c r="F2982" t="b">
        <f>ISNUMBER(SEARCH("Shell", A2982))</f>
        <v>0</v>
      </c>
      <c r="G2982" t="b">
        <f>ISNUMBER(SEARCH("Esso", A2982))</f>
        <v>0</v>
      </c>
      <c r="H2982" t="b">
        <f>ISNUMBER(SEARCH("Caltex", A2982))</f>
        <v>0</v>
      </c>
    </row>
    <row r="2983" spans="1:8" x14ac:dyDescent="0.25">
      <c r="A2983" t="s">
        <v>251</v>
      </c>
      <c r="B2983">
        <v>17.994499399999999</v>
      </c>
      <c r="C2983">
        <v>102.9720288</v>
      </c>
      <c r="D2983" t="b">
        <f>ISNUMBER(SEARCH("PT",A2983))</f>
        <v>1</v>
      </c>
      <c r="E2983" t="b">
        <f>ISNUMBER(SEARCH("PTT", A2983))</f>
        <v>0</v>
      </c>
      <c r="F2983" t="b">
        <f>ISNUMBER(SEARCH("Shell", A2983))</f>
        <v>0</v>
      </c>
      <c r="G2983" t="b">
        <f>ISNUMBER(SEARCH("Esso", A2983))</f>
        <v>0</v>
      </c>
      <c r="H2983" t="b">
        <f>ISNUMBER(SEARCH("Caltex", A2983))</f>
        <v>0</v>
      </c>
    </row>
    <row r="2984" spans="1:8" x14ac:dyDescent="0.25">
      <c r="A2984" t="s">
        <v>251</v>
      </c>
      <c r="B2984">
        <v>14.618520999999999</v>
      </c>
      <c r="C2984">
        <v>104.434735</v>
      </c>
      <c r="D2984" t="b">
        <f>ISNUMBER(SEARCH("PT",A2984))</f>
        <v>1</v>
      </c>
      <c r="E2984" t="b">
        <f>ISNUMBER(SEARCH("PTT", A2984))</f>
        <v>0</v>
      </c>
      <c r="F2984" t="b">
        <f>ISNUMBER(SEARCH("Shell", A2984))</f>
        <v>0</v>
      </c>
      <c r="G2984" t="b">
        <f>ISNUMBER(SEARCH("Esso", A2984))</f>
        <v>0</v>
      </c>
      <c r="H2984" t="b">
        <f>ISNUMBER(SEARCH("Caltex", A2984))</f>
        <v>0</v>
      </c>
    </row>
    <row r="2985" spans="1:8" x14ac:dyDescent="0.25">
      <c r="A2985" t="s">
        <v>251</v>
      </c>
      <c r="B2985">
        <v>12.870384400000001</v>
      </c>
      <c r="C2985">
        <v>100.9036249</v>
      </c>
      <c r="D2985" t="b">
        <f>ISNUMBER(SEARCH("PT",A2985))</f>
        <v>1</v>
      </c>
      <c r="E2985" t="b">
        <f>ISNUMBER(SEARCH("PTT", A2985))</f>
        <v>0</v>
      </c>
      <c r="F2985" t="b">
        <f>ISNUMBER(SEARCH("Shell", A2985))</f>
        <v>0</v>
      </c>
      <c r="G2985" t="b">
        <f>ISNUMBER(SEARCH("Esso", A2985))</f>
        <v>0</v>
      </c>
      <c r="H2985" t="b">
        <f>ISNUMBER(SEARCH("Caltex", A2985))</f>
        <v>0</v>
      </c>
    </row>
    <row r="2986" spans="1:8" x14ac:dyDescent="0.25">
      <c r="A2986" t="s">
        <v>251</v>
      </c>
      <c r="B2986">
        <v>9.7497649000000006</v>
      </c>
      <c r="C2986">
        <v>98.593658000000005</v>
      </c>
      <c r="D2986" t="b">
        <f>ISNUMBER(SEARCH("PT",A2986))</f>
        <v>1</v>
      </c>
      <c r="E2986" t="b">
        <f>ISNUMBER(SEARCH("PTT", A2986))</f>
        <v>0</v>
      </c>
      <c r="F2986" t="b">
        <f>ISNUMBER(SEARCH("Shell", A2986))</f>
        <v>0</v>
      </c>
      <c r="G2986" t="b">
        <f>ISNUMBER(SEARCH("Esso", A2986))</f>
        <v>0</v>
      </c>
      <c r="H2986" t="b">
        <f>ISNUMBER(SEARCH("Caltex", A2986))</f>
        <v>0</v>
      </c>
    </row>
    <row r="2987" spans="1:8" x14ac:dyDescent="0.25">
      <c r="A2987" t="s">
        <v>251</v>
      </c>
      <c r="B2987">
        <v>9.5660088000000005</v>
      </c>
      <c r="C2987">
        <v>99.135176099999995</v>
      </c>
      <c r="D2987" t="b">
        <f>ISNUMBER(SEARCH("PT",A2987))</f>
        <v>1</v>
      </c>
      <c r="E2987" t="b">
        <f>ISNUMBER(SEARCH("PTT", A2987))</f>
        <v>0</v>
      </c>
      <c r="F2987" t="b">
        <f>ISNUMBER(SEARCH("Shell", A2987))</f>
        <v>0</v>
      </c>
      <c r="G2987" t="b">
        <f>ISNUMBER(SEARCH("Esso", A2987))</f>
        <v>0</v>
      </c>
      <c r="H2987" t="b">
        <f>ISNUMBER(SEARCH("Caltex", A2987))</f>
        <v>0</v>
      </c>
    </row>
    <row r="2988" spans="1:8" x14ac:dyDescent="0.25">
      <c r="A2988" t="s">
        <v>251</v>
      </c>
      <c r="B2988">
        <v>9.3728271000000003</v>
      </c>
      <c r="C2988">
        <v>99.208414399999995</v>
      </c>
      <c r="D2988" t="b">
        <f>ISNUMBER(SEARCH("PT",A2988))</f>
        <v>1</v>
      </c>
      <c r="E2988" t="b">
        <f>ISNUMBER(SEARCH("PTT", A2988))</f>
        <v>0</v>
      </c>
      <c r="F2988" t="b">
        <f>ISNUMBER(SEARCH("Shell", A2988))</f>
        <v>0</v>
      </c>
      <c r="G2988" t="b">
        <f>ISNUMBER(SEARCH("Esso", A2988))</f>
        <v>0</v>
      </c>
      <c r="H2988" t="b">
        <f>ISNUMBER(SEARCH("Caltex", A2988))</f>
        <v>0</v>
      </c>
    </row>
    <row r="2989" spans="1:8" x14ac:dyDescent="0.25">
      <c r="A2989" t="s">
        <v>251</v>
      </c>
      <c r="B2989">
        <v>9.3114755000000002</v>
      </c>
      <c r="C2989">
        <v>99.037826699999997</v>
      </c>
      <c r="D2989" t="b">
        <f>ISNUMBER(SEARCH("PT",A2989))</f>
        <v>1</v>
      </c>
      <c r="E2989" t="b">
        <f>ISNUMBER(SEARCH("PTT", A2989))</f>
        <v>0</v>
      </c>
      <c r="F2989" t="b">
        <f>ISNUMBER(SEARCH("Shell", A2989))</f>
        <v>0</v>
      </c>
      <c r="G2989" t="b">
        <f>ISNUMBER(SEARCH("Esso", A2989))</f>
        <v>0</v>
      </c>
      <c r="H2989" t="b">
        <f>ISNUMBER(SEARCH("Caltex", A2989))</f>
        <v>0</v>
      </c>
    </row>
    <row r="2990" spans="1:8" x14ac:dyDescent="0.25">
      <c r="A2990" t="s">
        <v>251</v>
      </c>
      <c r="B2990">
        <v>9.9538373999999994</v>
      </c>
      <c r="C2990">
        <v>99.111019799999994</v>
      </c>
      <c r="D2990" t="b">
        <f>ISNUMBER(SEARCH("PT",A2990))</f>
        <v>1</v>
      </c>
      <c r="E2990" t="b">
        <f>ISNUMBER(SEARCH("PTT", A2990))</f>
        <v>0</v>
      </c>
      <c r="F2990" t="b">
        <f>ISNUMBER(SEARCH("Shell", A2990))</f>
        <v>0</v>
      </c>
      <c r="G2990" t="b">
        <f>ISNUMBER(SEARCH("Esso", A2990))</f>
        <v>0</v>
      </c>
      <c r="H2990" t="b">
        <f>ISNUMBER(SEARCH("Caltex", A2990))</f>
        <v>0</v>
      </c>
    </row>
    <row r="2991" spans="1:8" x14ac:dyDescent="0.25">
      <c r="A2991" t="s">
        <v>251</v>
      </c>
      <c r="B2991">
        <v>9.9759390000000003</v>
      </c>
      <c r="C2991">
        <v>98.999306300000001</v>
      </c>
      <c r="D2991" t="b">
        <f>ISNUMBER(SEARCH("PT",A2991))</f>
        <v>1</v>
      </c>
      <c r="E2991" t="b">
        <f>ISNUMBER(SEARCH("PTT", A2991))</f>
        <v>0</v>
      </c>
      <c r="F2991" t="b">
        <f>ISNUMBER(SEARCH("Shell", A2991))</f>
        <v>0</v>
      </c>
      <c r="G2991" t="b">
        <f>ISNUMBER(SEARCH("Esso", A2991))</f>
        <v>0</v>
      </c>
      <c r="H2991" t="b">
        <f>ISNUMBER(SEARCH("Caltex", A2991))</f>
        <v>0</v>
      </c>
    </row>
    <row r="2992" spans="1:8" x14ac:dyDescent="0.25">
      <c r="A2992" t="s">
        <v>251</v>
      </c>
      <c r="B2992">
        <v>9.7592844999999997</v>
      </c>
      <c r="C2992">
        <v>99.084490200000005</v>
      </c>
      <c r="D2992" t="b">
        <f>ISNUMBER(SEARCH("PT",A2992))</f>
        <v>1</v>
      </c>
      <c r="E2992" t="b">
        <f>ISNUMBER(SEARCH("PTT", A2992))</f>
        <v>0</v>
      </c>
      <c r="F2992" t="b">
        <f>ISNUMBER(SEARCH("Shell", A2992))</f>
        <v>0</v>
      </c>
      <c r="G2992" t="b">
        <f>ISNUMBER(SEARCH("Esso", A2992))</f>
        <v>0</v>
      </c>
      <c r="H2992" t="b">
        <f>ISNUMBER(SEARCH("Caltex", A2992))</f>
        <v>0</v>
      </c>
    </row>
    <row r="2993" spans="1:8" x14ac:dyDescent="0.25">
      <c r="A2993" t="s">
        <v>251</v>
      </c>
      <c r="B2993">
        <v>9.1418979999999994</v>
      </c>
      <c r="C2993">
        <v>99.6684999</v>
      </c>
      <c r="D2993" t="b">
        <f>ISNUMBER(SEARCH("PT",A2993))</f>
        <v>1</v>
      </c>
      <c r="E2993" t="b">
        <f>ISNUMBER(SEARCH("PTT", A2993))</f>
        <v>0</v>
      </c>
      <c r="F2993" t="b">
        <f>ISNUMBER(SEARCH("Shell", A2993))</f>
        <v>0</v>
      </c>
      <c r="G2993" t="b">
        <f>ISNUMBER(SEARCH("Esso", A2993))</f>
        <v>0</v>
      </c>
      <c r="H2993" t="b">
        <f>ISNUMBER(SEARCH("Caltex", A2993))</f>
        <v>0</v>
      </c>
    </row>
    <row r="2994" spans="1:8" x14ac:dyDescent="0.25">
      <c r="A2994" t="s">
        <v>251</v>
      </c>
      <c r="B2994">
        <v>7.5577366000000001</v>
      </c>
      <c r="C2994">
        <v>100.0467563</v>
      </c>
      <c r="D2994" t="b">
        <f>ISNUMBER(SEARCH("PT",A2994))</f>
        <v>1</v>
      </c>
      <c r="E2994" t="b">
        <f>ISNUMBER(SEARCH("PTT", A2994))</f>
        <v>0</v>
      </c>
      <c r="F2994" t="b">
        <f>ISNUMBER(SEARCH("Shell", A2994))</f>
        <v>0</v>
      </c>
      <c r="G2994" t="b">
        <f>ISNUMBER(SEARCH("Esso", A2994))</f>
        <v>0</v>
      </c>
      <c r="H2994" t="b">
        <f>ISNUMBER(SEARCH("Caltex", A2994))</f>
        <v>0</v>
      </c>
    </row>
    <row r="2995" spans="1:8" x14ac:dyDescent="0.25">
      <c r="A2995" t="s">
        <v>251</v>
      </c>
      <c r="B2995">
        <v>7.9727797999999996</v>
      </c>
      <c r="C2995">
        <v>99.991092800000004</v>
      </c>
      <c r="D2995" t="b">
        <f>ISNUMBER(SEARCH("PT",A2995))</f>
        <v>1</v>
      </c>
      <c r="E2995" t="b">
        <f>ISNUMBER(SEARCH("PTT", A2995))</f>
        <v>0</v>
      </c>
      <c r="F2995" t="b">
        <f>ISNUMBER(SEARCH("Shell", A2995))</f>
        <v>0</v>
      </c>
      <c r="G2995" t="b">
        <f>ISNUMBER(SEARCH("Esso", A2995))</f>
        <v>0</v>
      </c>
      <c r="H2995" t="b">
        <f>ISNUMBER(SEARCH("Caltex", A2995))</f>
        <v>0</v>
      </c>
    </row>
    <row r="2996" spans="1:8" x14ac:dyDescent="0.25">
      <c r="A2996" t="s">
        <v>251</v>
      </c>
      <c r="B2996">
        <v>8.0287231999999999</v>
      </c>
      <c r="C2996">
        <v>99.938390699999999</v>
      </c>
      <c r="D2996" t="b">
        <f>ISNUMBER(SEARCH("PT",A2996))</f>
        <v>1</v>
      </c>
      <c r="E2996" t="b">
        <f>ISNUMBER(SEARCH("PTT", A2996))</f>
        <v>0</v>
      </c>
      <c r="F2996" t="b">
        <f>ISNUMBER(SEARCH("Shell", A2996))</f>
        <v>0</v>
      </c>
      <c r="G2996" t="b">
        <f>ISNUMBER(SEARCH("Esso", A2996))</f>
        <v>0</v>
      </c>
      <c r="H2996" t="b">
        <f>ISNUMBER(SEARCH("Caltex", A2996))</f>
        <v>0</v>
      </c>
    </row>
    <row r="2997" spans="1:8" x14ac:dyDescent="0.25">
      <c r="A2997" t="s">
        <v>251</v>
      </c>
      <c r="B2997">
        <v>13.517041600000001</v>
      </c>
      <c r="C2997">
        <v>100.6733569</v>
      </c>
      <c r="D2997" t="b">
        <f>ISNUMBER(SEARCH("PT",A2997))</f>
        <v>1</v>
      </c>
      <c r="E2997" t="b">
        <f>ISNUMBER(SEARCH("PTT", A2997))</f>
        <v>0</v>
      </c>
      <c r="F2997" t="b">
        <f>ISNUMBER(SEARCH("Shell", A2997))</f>
        <v>0</v>
      </c>
      <c r="G2997" t="b">
        <f>ISNUMBER(SEARCH("Esso", A2997))</f>
        <v>0</v>
      </c>
      <c r="H2997" t="b">
        <f>ISNUMBER(SEARCH("Caltex", A2997))</f>
        <v>0</v>
      </c>
    </row>
    <row r="2998" spans="1:8" x14ac:dyDescent="0.25">
      <c r="A2998" t="s">
        <v>251</v>
      </c>
      <c r="B2998">
        <v>12.639777199999999</v>
      </c>
      <c r="C2998">
        <v>101.3900448</v>
      </c>
      <c r="D2998" t="b">
        <f>ISNUMBER(SEARCH("PT",A2998))</f>
        <v>1</v>
      </c>
      <c r="E2998" t="b">
        <f>ISNUMBER(SEARCH("PTT", A2998))</f>
        <v>0</v>
      </c>
      <c r="F2998" t="b">
        <f>ISNUMBER(SEARCH("Shell", A2998))</f>
        <v>0</v>
      </c>
      <c r="G2998" t="b">
        <f>ISNUMBER(SEARCH("Esso", A2998))</f>
        <v>0</v>
      </c>
      <c r="H2998" t="b">
        <f>ISNUMBER(SEARCH("Caltex", A2998))</f>
        <v>0</v>
      </c>
    </row>
    <row r="2999" spans="1:8" x14ac:dyDescent="0.25">
      <c r="A2999" t="s">
        <v>251</v>
      </c>
      <c r="B2999">
        <v>13.068218399999999</v>
      </c>
      <c r="C2999">
        <v>99.946744600000002</v>
      </c>
      <c r="D2999" t="b">
        <f>ISNUMBER(SEARCH("PT",A2999))</f>
        <v>1</v>
      </c>
      <c r="E2999" t="b">
        <f>ISNUMBER(SEARCH("PTT", A2999))</f>
        <v>0</v>
      </c>
      <c r="F2999" t="b">
        <f>ISNUMBER(SEARCH("Shell", A2999))</f>
        <v>0</v>
      </c>
      <c r="G2999" t="b">
        <f>ISNUMBER(SEARCH("Esso", A2999))</f>
        <v>0</v>
      </c>
      <c r="H2999" t="b">
        <f>ISNUMBER(SEARCH("Caltex", A2999))</f>
        <v>0</v>
      </c>
    </row>
    <row r="3000" spans="1:8" x14ac:dyDescent="0.25">
      <c r="A3000" t="s">
        <v>251</v>
      </c>
      <c r="B3000">
        <v>13.516849000000001</v>
      </c>
      <c r="C3000">
        <v>100.67379080000001</v>
      </c>
      <c r="D3000" t="b">
        <f>ISNUMBER(SEARCH("PT",A3000))</f>
        <v>1</v>
      </c>
      <c r="E3000" t="b">
        <f>ISNUMBER(SEARCH("PTT", A3000))</f>
        <v>0</v>
      </c>
      <c r="F3000" t="b">
        <f>ISNUMBER(SEARCH("Shell", A3000))</f>
        <v>0</v>
      </c>
      <c r="G3000" t="b">
        <f>ISNUMBER(SEARCH("Esso", A3000))</f>
        <v>0</v>
      </c>
      <c r="H3000" t="b">
        <f>ISNUMBER(SEARCH("Caltex", A3000))</f>
        <v>0</v>
      </c>
    </row>
    <row r="3001" spans="1:8" x14ac:dyDescent="0.25">
      <c r="A3001" t="s">
        <v>251</v>
      </c>
      <c r="B3001">
        <v>17.191270299999999</v>
      </c>
      <c r="C3001">
        <v>104.7828944</v>
      </c>
      <c r="D3001" t="b">
        <f>ISNUMBER(SEARCH("PT",A3001))</f>
        <v>1</v>
      </c>
      <c r="E3001" t="b">
        <f>ISNUMBER(SEARCH("PTT", A3001))</f>
        <v>0</v>
      </c>
      <c r="F3001" t="b">
        <f>ISNUMBER(SEARCH("Shell", A3001))</f>
        <v>0</v>
      </c>
      <c r="G3001" t="b">
        <f>ISNUMBER(SEARCH("Esso", A3001))</f>
        <v>0</v>
      </c>
      <c r="H3001" t="b">
        <f>ISNUMBER(SEARCH("Caltex", A3001))</f>
        <v>0</v>
      </c>
    </row>
    <row r="3002" spans="1:8" x14ac:dyDescent="0.25">
      <c r="A3002" t="s">
        <v>251</v>
      </c>
      <c r="B3002">
        <v>18.021708700000001</v>
      </c>
      <c r="C3002">
        <v>103.6923324</v>
      </c>
      <c r="D3002" t="b">
        <f>ISNUMBER(SEARCH("PT",A3002))</f>
        <v>1</v>
      </c>
      <c r="E3002" t="b">
        <f>ISNUMBER(SEARCH("PTT", A3002))</f>
        <v>0</v>
      </c>
      <c r="F3002" t="b">
        <f>ISNUMBER(SEARCH("Shell", A3002))</f>
        <v>0</v>
      </c>
      <c r="G3002" t="b">
        <f>ISNUMBER(SEARCH("Esso", A3002))</f>
        <v>0</v>
      </c>
      <c r="H3002" t="b">
        <f>ISNUMBER(SEARCH("Caltex", A3002))</f>
        <v>0</v>
      </c>
    </row>
    <row r="3003" spans="1:8" x14ac:dyDescent="0.25">
      <c r="A3003" t="s">
        <v>251</v>
      </c>
      <c r="B3003">
        <v>12.642612</v>
      </c>
      <c r="C3003">
        <v>101.4200098</v>
      </c>
      <c r="D3003" t="b">
        <f>ISNUMBER(SEARCH("PT",A3003))</f>
        <v>1</v>
      </c>
      <c r="E3003" t="b">
        <f>ISNUMBER(SEARCH("PTT", A3003))</f>
        <v>0</v>
      </c>
      <c r="F3003" t="b">
        <f>ISNUMBER(SEARCH("Shell", A3003))</f>
        <v>0</v>
      </c>
      <c r="G3003" t="b">
        <f>ISNUMBER(SEARCH("Esso", A3003))</f>
        <v>0</v>
      </c>
      <c r="H3003" t="b">
        <f>ISNUMBER(SEARCH("Caltex", A3003))</f>
        <v>0</v>
      </c>
    </row>
    <row r="3004" spans="1:8" x14ac:dyDescent="0.25">
      <c r="A3004" t="s">
        <v>251</v>
      </c>
      <c r="B3004">
        <v>8.0322171999999998</v>
      </c>
      <c r="C3004">
        <v>100.3170125</v>
      </c>
      <c r="D3004" t="b">
        <f>ISNUMBER(SEARCH("PT",A3004))</f>
        <v>1</v>
      </c>
      <c r="E3004" t="b">
        <f>ISNUMBER(SEARCH("PTT", A3004))</f>
        <v>0</v>
      </c>
      <c r="F3004" t="b">
        <f>ISNUMBER(SEARCH("Shell", A3004))</f>
        <v>0</v>
      </c>
      <c r="G3004" t="b">
        <f>ISNUMBER(SEARCH("Esso", A3004))</f>
        <v>0</v>
      </c>
      <c r="H3004" t="b">
        <f>ISNUMBER(SEARCH("Caltex", A3004))</f>
        <v>0</v>
      </c>
    </row>
    <row r="3005" spans="1:8" x14ac:dyDescent="0.25">
      <c r="A3005" t="s">
        <v>251</v>
      </c>
      <c r="B3005">
        <v>7.3037536999999997</v>
      </c>
      <c r="C3005">
        <v>100.2764433</v>
      </c>
      <c r="D3005" t="b">
        <f>ISNUMBER(SEARCH("PT",A3005))</f>
        <v>1</v>
      </c>
      <c r="E3005" t="b">
        <f>ISNUMBER(SEARCH("PTT", A3005))</f>
        <v>0</v>
      </c>
      <c r="F3005" t="b">
        <f>ISNUMBER(SEARCH("Shell", A3005))</f>
        <v>0</v>
      </c>
      <c r="G3005" t="b">
        <f>ISNUMBER(SEARCH("Esso", A3005))</f>
        <v>0</v>
      </c>
      <c r="H3005" t="b">
        <f>ISNUMBER(SEARCH("Caltex", A3005))</f>
        <v>0</v>
      </c>
    </row>
    <row r="3006" spans="1:8" x14ac:dyDescent="0.25">
      <c r="A3006" t="s">
        <v>251</v>
      </c>
      <c r="B3006">
        <v>9.1972860000000001</v>
      </c>
      <c r="C3006">
        <v>98.400231000000005</v>
      </c>
      <c r="D3006" t="b">
        <f>ISNUMBER(SEARCH("PT",A3006))</f>
        <v>1</v>
      </c>
      <c r="E3006" t="b">
        <f>ISNUMBER(SEARCH("PTT", A3006))</f>
        <v>0</v>
      </c>
      <c r="F3006" t="b">
        <f>ISNUMBER(SEARCH("Shell", A3006))</f>
        <v>0</v>
      </c>
      <c r="G3006" t="b">
        <f>ISNUMBER(SEARCH("Esso", A3006))</f>
        <v>0</v>
      </c>
      <c r="H3006" t="b">
        <f>ISNUMBER(SEARCH("Caltex", A3006))</f>
        <v>0</v>
      </c>
    </row>
    <row r="3007" spans="1:8" x14ac:dyDescent="0.25">
      <c r="A3007" t="s">
        <v>251</v>
      </c>
      <c r="B3007">
        <v>14.8195947</v>
      </c>
      <c r="C3007">
        <v>105.31618400000001</v>
      </c>
      <c r="D3007" t="b">
        <f>ISNUMBER(SEARCH("PT",A3007))</f>
        <v>1</v>
      </c>
      <c r="E3007" t="b">
        <f>ISNUMBER(SEARCH("PTT", A3007))</f>
        <v>0</v>
      </c>
      <c r="F3007" t="b">
        <f>ISNUMBER(SEARCH("Shell", A3007))</f>
        <v>0</v>
      </c>
      <c r="G3007" t="b">
        <f>ISNUMBER(SEARCH("Esso", A3007))</f>
        <v>0</v>
      </c>
      <c r="H3007" t="b">
        <f>ISNUMBER(SEARCH("Caltex", A3007))</f>
        <v>0</v>
      </c>
    </row>
    <row r="3008" spans="1:8" x14ac:dyDescent="0.25">
      <c r="A3008" t="s">
        <v>251</v>
      </c>
      <c r="B3008">
        <v>17.7994846</v>
      </c>
      <c r="C3008">
        <v>102.6704921</v>
      </c>
      <c r="D3008" t="b">
        <f>ISNUMBER(SEARCH("PT",A3008))</f>
        <v>1</v>
      </c>
      <c r="E3008" t="b">
        <f>ISNUMBER(SEARCH("PTT", A3008))</f>
        <v>0</v>
      </c>
      <c r="F3008" t="b">
        <f>ISNUMBER(SEARCH("Shell", A3008))</f>
        <v>0</v>
      </c>
      <c r="G3008" t="b">
        <f>ISNUMBER(SEARCH("Esso", A3008))</f>
        <v>0</v>
      </c>
      <c r="H3008" t="b">
        <f>ISNUMBER(SEARCH("Caltex", A3008))</f>
        <v>0</v>
      </c>
    </row>
    <row r="3009" spans="1:8" x14ac:dyDescent="0.25">
      <c r="A3009" t="s">
        <v>251</v>
      </c>
      <c r="B3009">
        <v>12.573142000000001</v>
      </c>
      <c r="C3009">
        <v>101.91595959999999</v>
      </c>
      <c r="D3009" t="b">
        <f>ISNUMBER(SEARCH("PT",A3009))</f>
        <v>1</v>
      </c>
      <c r="E3009" t="b">
        <f>ISNUMBER(SEARCH("PTT", A3009))</f>
        <v>0</v>
      </c>
      <c r="F3009" t="b">
        <f>ISNUMBER(SEARCH("Shell", A3009))</f>
        <v>0</v>
      </c>
      <c r="G3009" t="b">
        <f>ISNUMBER(SEARCH("Esso", A3009))</f>
        <v>0</v>
      </c>
      <c r="H3009" t="b">
        <f>ISNUMBER(SEARCH("Caltex", A3009))</f>
        <v>0</v>
      </c>
    </row>
    <row r="3010" spans="1:8" x14ac:dyDescent="0.25">
      <c r="A3010" t="s">
        <v>251</v>
      </c>
      <c r="B3010">
        <v>9.5294436999999999</v>
      </c>
      <c r="C3010">
        <v>99.132592299999999</v>
      </c>
      <c r="D3010" t="b">
        <f>ISNUMBER(SEARCH("PT",A3010))</f>
        <v>1</v>
      </c>
      <c r="E3010" t="b">
        <f>ISNUMBER(SEARCH("PTT", A3010))</f>
        <v>0</v>
      </c>
      <c r="F3010" t="b">
        <f>ISNUMBER(SEARCH("Shell", A3010))</f>
        <v>0</v>
      </c>
      <c r="G3010" t="b">
        <f>ISNUMBER(SEARCH("Esso", A3010))</f>
        <v>0</v>
      </c>
      <c r="H3010" t="b">
        <f>ISNUMBER(SEARCH("Caltex", A3010))</f>
        <v>0</v>
      </c>
    </row>
    <row r="3011" spans="1:8" x14ac:dyDescent="0.25">
      <c r="A3011" t="s">
        <v>251</v>
      </c>
      <c r="B3011">
        <v>7.7834919999999999</v>
      </c>
      <c r="C3011">
        <v>100.3457069</v>
      </c>
      <c r="D3011" t="b">
        <f>ISNUMBER(SEARCH("PT",A3011))</f>
        <v>1</v>
      </c>
      <c r="E3011" t="b">
        <f>ISNUMBER(SEARCH("PTT", A3011))</f>
        <v>0</v>
      </c>
      <c r="F3011" t="b">
        <f>ISNUMBER(SEARCH("Shell", A3011))</f>
        <v>0</v>
      </c>
      <c r="G3011" t="b">
        <f>ISNUMBER(SEARCH("Esso", A3011))</f>
        <v>0</v>
      </c>
      <c r="H3011" t="b">
        <f>ISNUMBER(SEARCH("Caltex", A3011))</f>
        <v>0</v>
      </c>
    </row>
    <row r="3012" spans="1:8" x14ac:dyDescent="0.25">
      <c r="A3012" t="s">
        <v>251</v>
      </c>
      <c r="B3012">
        <v>7.1515531000000001</v>
      </c>
      <c r="C3012">
        <v>100.62170089999999</v>
      </c>
      <c r="D3012" t="b">
        <f>ISNUMBER(SEARCH("PT",A3012))</f>
        <v>1</v>
      </c>
      <c r="E3012" t="b">
        <f>ISNUMBER(SEARCH("PTT", A3012))</f>
        <v>0</v>
      </c>
      <c r="F3012" t="b">
        <f>ISNUMBER(SEARCH("Shell", A3012))</f>
        <v>0</v>
      </c>
      <c r="G3012" t="b">
        <f>ISNUMBER(SEARCH("Esso", A3012))</f>
        <v>0</v>
      </c>
      <c r="H3012" t="b">
        <f>ISNUMBER(SEARCH("Caltex", A3012))</f>
        <v>0</v>
      </c>
    </row>
    <row r="3013" spans="1:8" x14ac:dyDescent="0.25">
      <c r="A3013" t="s">
        <v>251</v>
      </c>
      <c r="B3013">
        <v>7.7845697999999999</v>
      </c>
      <c r="C3013">
        <v>100.0249893</v>
      </c>
      <c r="D3013" t="b">
        <f>ISNUMBER(SEARCH("PT",A3013))</f>
        <v>1</v>
      </c>
      <c r="E3013" t="b">
        <f>ISNUMBER(SEARCH("PTT", A3013))</f>
        <v>0</v>
      </c>
      <c r="F3013" t="b">
        <f>ISNUMBER(SEARCH("Shell", A3013))</f>
        <v>0</v>
      </c>
      <c r="G3013" t="b">
        <f>ISNUMBER(SEARCH("Esso", A3013))</f>
        <v>0</v>
      </c>
      <c r="H3013" t="b">
        <f>ISNUMBER(SEARCH("Caltex", A3013))</f>
        <v>0</v>
      </c>
    </row>
    <row r="3014" spans="1:8" x14ac:dyDescent="0.25">
      <c r="A3014" t="s">
        <v>251</v>
      </c>
      <c r="B3014">
        <v>20.274222999999999</v>
      </c>
      <c r="C3014">
        <v>100.082809</v>
      </c>
      <c r="D3014" t="b">
        <f>ISNUMBER(SEARCH("PT",A3014))</f>
        <v>1</v>
      </c>
      <c r="E3014" t="b">
        <f>ISNUMBER(SEARCH("PTT", A3014))</f>
        <v>0</v>
      </c>
      <c r="F3014" t="b">
        <f>ISNUMBER(SEARCH("Shell", A3014))</f>
        <v>0</v>
      </c>
      <c r="G3014" t="b">
        <f>ISNUMBER(SEARCH("Esso", A3014))</f>
        <v>0</v>
      </c>
      <c r="H3014" t="b">
        <f>ISNUMBER(SEARCH("Caltex", A3014))</f>
        <v>0</v>
      </c>
    </row>
    <row r="3015" spans="1:8" x14ac:dyDescent="0.25">
      <c r="A3015" t="s">
        <v>251</v>
      </c>
      <c r="B3015">
        <v>8.8704801</v>
      </c>
      <c r="C3015">
        <v>98.355506599999998</v>
      </c>
      <c r="D3015" t="b">
        <f>ISNUMBER(SEARCH("PT",A3015))</f>
        <v>1</v>
      </c>
      <c r="E3015" t="b">
        <f>ISNUMBER(SEARCH("PTT", A3015))</f>
        <v>0</v>
      </c>
      <c r="F3015" t="b">
        <f>ISNUMBER(SEARCH("Shell", A3015))</f>
        <v>0</v>
      </c>
      <c r="G3015" t="b">
        <f>ISNUMBER(SEARCH("Esso", A3015))</f>
        <v>0</v>
      </c>
      <c r="H3015" t="b">
        <f>ISNUMBER(SEARCH("Caltex", A3015))</f>
        <v>0</v>
      </c>
    </row>
    <row r="3016" spans="1:8" x14ac:dyDescent="0.25">
      <c r="A3016" t="s">
        <v>251</v>
      </c>
      <c r="B3016">
        <v>8.8704801</v>
      </c>
      <c r="C3016">
        <v>98.355506599999998</v>
      </c>
      <c r="D3016" t="b">
        <f>ISNUMBER(SEARCH("PT",A3016))</f>
        <v>1</v>
      </c>
      <c r="E3016" t="b">
        <f>ISNUMBER(SEARCH("PTT", A3016))</f>
        <v>0</v>
      </c>
      <c r="F3016" t="b">
        <f>ISNUMBER(SEARCH("Shell", A3016))</f>
        <v>0</v>
      </c>
      <c r="G3016" t="b">
        <f>ISNUMBER(SEARCH("Esso", A3016))</f>
        <v>0</v>
      </c>
      <c r="H3016" t="b">
        <f>ISNUMBER(SEARCH("Caltex", A3016))</f>
        <v>0</v>
      </c>
    </row>
    <row r="3017" spans="1:8" x14ac:dyDescent="0.25">
      <c r="A3017" t="s">
        <v>251</v>
      </c>
      <c r="B3017">
        <v>16.584206600000002</v>
      </c>
      <c r="C3017">
        <v>104.7193844</v>
      </c>
      <c r="D3017" t="b">
        <f>ISNUMBER(SEARCH("PT",A3017))</f>
        <v>1</v>
      </c>
      <c r="E3017" t="b">
        <f>ISNUMBER(SEARCH("PTT", A3017))</f>
        <v>0</v>
      </c>
      <c r="F3017" t="b">
        <f>ISNUMBER(SEARCH("Shell", A3017))</f>
        <v>0</v>
      </c>
      <c r="G3017" t="b">
        <f>ISNUMBER(SEARCH("Esso", A3017))</f>
        <v>0</v>
      </c>
      <c r="H3017" t="b">
        <f>ISNUMBER(SEARCH("Caltex", A3017))</f>
        <v>0</v>
      </c>
    </row>
    <row r="3018" spans="1:8" x14ac:dyDescent="0.25">
      <c r="A3018" t="s">
        <v>251</v>
      </c>
      <c r="B3018">
        <v>10.436424499999999</v>
      </c>
      <c r="C3018">
        <v>99.220399599999993</v>
      </c>
      <c r="D3018" t="b">
        <f>ISNUMBER(SEARCH("PT",A3018))</f>
        <v>1</v>
      </c>
      <c r="E3018" t="b">
        <f>ISNUMBER(SEARCH("PTT", A3018))</f>
        <v>0</v>
      </c>
      <c r="F3018" t="b">
        <f>ISNUMBER(SEARCH("Shell", A3018))</f>
        <v>0</v>
      </c>
      <c r="G3018" t="b">
        <f>ISNUMBER(SEARCH("Esso", A3018))</f>
        <v>0</v>
      </c>
      <c r="H3018" t="b">
        <f>ISNUMBER(SEARCH("Caltex", A3018))</f>
        <v>0</v>
      </c>
    </row>
    <row r="3019" spans="1:8" x14ac:dyDescent="0.25">
      <c r="A3019" t="s">
        <v>251</v>
      </c>
      <c r="B3019">
        <v>13.371566</v>
      </c>
      <c r="C3019">
        <v>100.00085</v>
      </c>
      <c r="D3019" t="b">
        <f>ISNUMBER(SEARCH("PT",A3019))</f>
        <v>1</v>
      </c>
      <c r="E3019" t="b">
        <f>ISNUMBER(SEARCH("PTT", A3019))</f>
        <v>0</v>
      </c>
      <c r="F3019" t="b">
        <f>ISNUMBER(SEARCH("Shell", A3019))</f>
        <v>0</v>
      </c>
      <c r="G3019" t="b">
        <f>ISNUMBER(SEARCH("Esso", A3019))</f>
        <v>0</v>
      </c>
      <c r="H3019" t="b">
        <f>ISNUMBER(SEARCH("Caltex", A3019))</f>
        <v>0</v>
      </c>
    </row>
    <row r="3020" spans="1:8" x14ac:dyDescent="0.25">
      <c r="A3020" t="s">
        <v>251</v>
      </c>
      <c r="B3020">
        <v>9.3866119999999995</v>
      </c>
      <c r="C3020">
        <v>99.170107999999999</v>
      </c>
      <c r="D3020" t="b">
        <f>ISNUMBER(SEARCH("PT",A3020))</f>
        <v>1</v>
      </c>
      <c r="E3020" t="b">
        <f>ISNUMBER(SEARCH("PTT", A3020))</f>
        <v>0</v>
      </c>
      <c r="F3020" t="b">
        <f>ISNUMBER(SEARCH("Shell", A3020))</f>
        <v>0</v>
      </c>
      <c r="G3020" t="b">
        <f>ISNUMBER(SEARCH("Esso", A3020))</f>
        <v>0</v>
      </c>
      <c r="H3020" t="b">
        <f>ISNUMBER(SEARCH("Caltex", A3020))</f>
        <v>0</v>
      </c>
    </row>
    <row r="3021" spans="1:8" x14ac:dyDescent="0.25">
      <c r="A3021" t="s">
        <v>251</v>
      </c>
      <c r="B3021">
        <v>13.007989500000001</v>
      </c>
      <c r="C3021">
        <v>100.9312128</v>
      </c>
      <c r="D3021" t="b">
        <f>ISNUMBER(SEARCH("PT",A3021))</f>
        <v>1</v>
      </c>
      <c r="E3021" t="b">
        <f>ISNUMBER(SEARCH("PTT", A3021))</f>
        <v>0</v>
      </c>
      <c r="F3021" t="b">
        <f>ISNUMBER(SEARCH("Shell", A3021))</f>
        <v>0</v>
      </c>
      <c r="G3021" t="b">
        <f>ISNUMBER(SEARCH("Esso", A3021))</f>
        <v>0</v>
      </c>
      <c r="H3021" t="b">
        <f>ISNUMBER(SEARCH("Caltex", A3021))</f>
        <v>0</v>
      </c>
    </row>
    <row r="3022" spans="1:8" x14ac:dyDescent="0.25">
      <c r="A3022" t="s">
        <v>251</v>
      </c>
      <c r="B3022">
        <v>6.6888097999999996</v>
      </c>
      <c r="C3022">
        <v>101.55796049999999</v>
      </c>
      <c r="D3022" t="b">
        <f>ISNUMBER(SEARCH("PT",A3022))</f>
        <v>1</v>
      </c>
      <c r="E3022" t="b">
        <f>ISNUMBER(SEARCH("PTT", A3022))</f>
        <v>0</v>
      </c>
      <c r="F3022" t="b">
        <f>ISNUMBER(SEARCH("Shell", A3022))</f>
        <v>0</v>
      </c>
      <c r="G3022" t="b">
        <f>ISNUMBER(SEARCH("Esso", A3022))</f>
        <v>0</v>
      </c>
      <c r="H3022" t="b">
        <f>ISNUMBER(SEARCH("Caltex", A3022))</f>
        <v>0</v>
      </c>
    </row>
    <row r="3023" spans="1:8" x14ac:dyDescent="0.25">
      <c r="A3023" t="s">
        <v>251</v>
      </c>
      <c r="B3023">
        <v>11.5197901</v>
      </c>
      <c r="C3023">
        <v>99.615086700000006</v>
      </c>
      <c r="D3023" t="b">
        <f>ISNUMBER(SEARCH("PT",A3023))</f>
        <v>1</v>
      </c>
      <c r="E3023" t="b">
        <f>ISNUMBER(SEARCH("PTT", A3023))</f>
        <v>0</v>
      </c>
      <c r="F3023" t="b">
        <f>ISNUMBER(SEARCH("Shell", A3023))</f>
        <v>0</v>
      </c>
      <c r="G3023" t="b">
        <f>ISNUMBER(SEARCH("Esso", A3023))</f>
        <v>0</v>
      </c>
      <c r="H3023" t="b">
        <f>ISNUMBER(SEARCH("Caltex", A3023))</f>
        <v>0</v>
      </c>
    </row>
    <row r="3024" spans="1:8" x14ac:dyDescent="0.25">
      <c r="A3024" t="s">
        <v>251</v>
      </c>
      <c r="B3024">
        <v>11.5175772</v>
      </c>
      <c r="C3024">
        <v>99.615036399999994</v>
      </c>
      <c r="D3024" t="b">
        <f>ISNUMBER(SEARCH("PT",A3024))</f>
        <v>1</v>
      </c>
      <c r="E3024" t="b">
        <f>ISNUMBER(SEARCH("PTT", A3024))</f>
        <v>0</v>
      </c>
      <c r="F3024" t="b">
        <f>ISNUMBER(SEARCH("Shell", A3024))</f>
        <v>0</v>
      </c>
      <c r="G3024" t="b">
        <f>ISNUMBER(SEARCH("Esso", A3024))</f>
        <v>0</v>
      </c>
      <c r="H3024" t="b">
        <f>ISNUMBER(SEARCH("Caltex", A3024))</f>
        <v>0</v>
      </c>
    </row>
    <row r="3025" spans="1:8" x14ac:dyDescent="0.25">
      <c r="A3025" t="s">
        <v>251</v>
      </c>
      <c r="B3025">
        <v>10.770189500000001</v>
      </c>
      <c r="C3025">
        <v>99.401475199999993</v>
      </c>
      <c r="D3025" t="b">
        <f>ISNUMBER(SEARCH("PT",A3025))</f>
        <v>1</v>
      </c>
      <c r="E3025" t="b">
        <f>ISNUMBER(SEARCH("PTT", A3025))</f>
        <v>0</v>
      </c>
      <c r="F3025" t="b">
        <f>ISNUMBER(SEARCH("Shell", A3025))</f>
        <v>0</v>
      </c>
      <c r="G3025" t="b">
        <f>ISNUMBER(SEARCH("Esso", A3025))</f>
        <v>0</v>
      </c>
      <c r="H3025" t="b">
        <f>ISNUMBER(SEARCH("Caltex", A3025))</f>
        <v>0</v>
      </c>
    </row>
    <row r="3026" spans="1:8" x14ac:dyDescent="0.25">
      <c r="A3026" t="s">
        <v>251</v>
      </c>
      <c r="B3026">
        <v>13.5427833</v>
      </c>
      <c r="C3026">
        <v>100.2441197</v>
      </c>
      <c r="D3026" t="b">
        <f>ISNUMBER(SEARCH("PT",A3026))</f>
        <v>1</v>
      </c>
      <c r="E3026" t="b">
        <f>ISNUMBER(SEARCH("PTT", A3026))</f>
        <v>0</v>
      </c>
      <c r="F3026" t="b">
        <f>ISNUMBER(SEARCH("Shell", A3026))</f>
        <v>0</v>
      </c>
      <c r="G3026" t="b">
        <f>ISNUMBER(SEARCH("Esso", A3026))</f>
        <v>0</v>
      </c>
      <c r="H3026" t="b">
        <f>ISNUMBER(SEARCH("Caltex", A3026))</f>
        <v>0</v>
      </c>
    </row>
    <row r="3027" spans="1:8" x14ac:dyDescent="0.25">
      <c r="A3027" t="s">
        <v>251</v>
      </c>
      <c r="B3027">
        <v>12.4400195</v>
      </c>
      <c r="C3027">
        <v>102.3025434</v>
      </c>
      <c r="D3027" t="b">
        <f>ISNUMBER(SEARCH("PT",A3027))</f>
        <v>1</v>
      </c>
      <c r="E3027" t="b">
        <f>ISNUMBER(SEARCH("PTT", A3027))</f>
        <v>0</v>
      </c>
      <c r="F3027" t="b">
        <f>ISNUMBER(SEARCH("Shell", A3027))</f>
        <v>0</v>
      </c>
      <c r="G3027" t="b">
        <f>ISNUMBER(SEARCH("Esso", A3027))</f>
        <v>0</v>
      </c>
      <c r="H3027" t="b">
        <f>ISNUMBER(SEARCH("Caltex", A3027))</f>
        <v>0</v>
      </c>
    </row>
    <row r="3028" spans="1:8" x14ac:dyDescent="0.25">
      <c r="A3028" t="s">
        <v>251</v>
      </c>
      <c r="B3028">
        <v>7.9794413000000004</v>
      </c>
      <c r="C3028">
        <v>98.333776</v>
      </c>
      <c r="D3028" t="b">
        <f>ISNUMBER(SEARCH("PT",A3028))</f>
        <v>1</v>
      </c>
      <c r="E3028" t="b">
        <f>ISNUMBER(SEARCH("PTT", A3028))</f>
        <v>0</v>
      </c>
      <c r="F3028" t="b">
        <f>ISNUMBER(SEARCH("Shell", A3028))</f>
        <v>0</v>
      </c>
      <c r="G3028" t="b">
        <f>ISNUMBER(SEARCH("Esso", A3028))</f>
        <v>0</v>
      </c>
      <c r="H3028" t="b">
        <f>ISNUMBER(SEARCH("Caltex", A3028))</f>
        <v>0</v>
      </c>
    </row>
    <row r="3029" spans="1:8" x14ac:dyDescent="0.25">
      <c r="A3029" t="s">
        <v>251</v>
      </c>
      <c r="B3029">
        <v>7.9794413000000004</v>
      </c>
      <c r="C3029">
        <v>98.333776</v>
      </c>
      <c r="D3029" t="b">
        <f>ISNUMBER(SEARCH("PT",A3029))</f>
        <v>1</v>
      </c>
      <c r="E3029" t="b">
        <f>ISNUMBER(SEARCH("PTT", A3029))</f>
        <v>0</v>
      </c>
      <c r="F3029" t="b">
        <f>ISNUMBER(SEARCH("Shell", A3029))</f>
        <v>0</v>
      </c>
      <c r="G3029" t="b">
        <f>ISNUMBER(SEARCH("Esso", A3029))</f>
        <v>0</v>
      </c>
      <c r="H3029" t="b">
        <f>ISNUMBER(SEARCH("Caltex", A3029))</f>
        <v>0</v>
      </c>
    </row>
    <row r="3030" spans="1:8" x14ac:dyDescent="0.25">
      <c r="A3030" t="s">
        <v>3236</v>
      </c>
      <c r="B3030">
        <v>7.7478452999999998</v>
      </c>
      <c r="C3030">
        <v>99.263269800000003</v>
      </c>
      <c r="D3030" t="b">
        <f>ISNUMBER(SEARCH("PT",A3030))</f>
        <v>1</v>
      </c>
      <c r="E3030" t="b">
        <f>ISNUMBER(SEARCH("PTT", A3030))</f>
        <v>0</v>
      </c>
      <c r="F3030" t="b">
        <f>ISNUMBER(SEARCH("Shell", A3030))</f>
        <v>0</v>
      </c>
      <c r="G3030" t="b">
        <f>ISNUMBER(SEARCH("Esso", A3030))</f>
        <v>0</v>
      </c>
      <c r="H3030" t="b">
        <f>ISNUMBER(SEARCH("Caltex", A3030))</f>
        <v>0</v>
      </c>
    </row>
    <row r="3031" spans="1:8" x14ac:dyDescent="0.25">
      <c r="A3031" t="s">
        <v>3236</v>
      </c>
      <c r="B3031">
        <v>7.7478452999999998</v>
      </c>
      <c r="C3031">
        <v>99.263269800000003</v>
      </c>
      <c r="D3031" t="b">
        <f>ISNUMBER(SEARCH("PT",A3031))</f>
        <v>1</v>
      </c>
      <c r="E3031" t="b">
        <f>ISNUMBER(SEARCH("PTT", A3031))</f>
        <v>0</v>
      </c>
      <c r="F3031" t="b">
        <f>ISNUMBER(SEARCH("Shell", A3031))</f>
        <v>0</v>
      </c>
      <c r="G3031" t="b">
        <f>ISNUMBER(SEARCH("Esso", A3031))</f>
        <v>0</v>
      </c>
      <c r="H3031" t="b">
        <f>ISNUMBER(SEARCH("Caltex", A3031))</f>
        <v>0</v>
      </c>
    </row>
    <row r="3032" spans="1:8" x14ac:dyDescent="0.25">
      <c r="A3032" t="s">
        <v>251</v>
      </c>
      <c r="B3032">
        <v>13.403500299999999</v>
      </c>
      <c r="C3032">
        <v>101.0025246</v>
      </c>
      <c r="D3032" t="b">
        <f>ISNUMBER(SEARCH("PT",A3032))</f>
        <v>1</v>
      </c>
      <c r="E3032" t="b">
        <f>ISNUMBER(SEARCH("PTT", A3032))</f>
        <v>0</v>
      </c>
      <c r="F3032" t="b">
        <f>ISNUMBER(SEARCH("Shell", A3032))</f>
        <v>0</v>
      </c>
      <c r="G3032" t="b">
        <f>ISNUMBER(SEARCH("Esso", A3032))</f>
        <v>0</v>
      </c>
      <c r="H3032" t="b">
        <f>ISNUMBER(SEARCH("Caltex", A3032))</f>
        <v>0</v>
      </c>
    </row>
    <row r="3033" spans="1:8" x14ac:dyDescent="0.25">
      <c r="A3033" t="s">
        <v>2890</v>
      </c>
      <c r="B3033">
        <v>13.800883000000001</v>
      </c>
      <c r="C3033">
        <v>102.340473</v>
      </c>
      <c r="D3033" t="b">
        <f>ISNUMBER(SEARCH("PT",A3033))</f>
        <v>1</v>
      </c>
      <c r="E3033" t="b">
        <f>ISNUMBER(SEARCH("PTT", A3033))</f>
        <v>0</v>
      </c>
      <c r="F3033" t="b">
        <f>ISNUMBER(SEARCH("Shell", A3033))</f>
        <v>0</v>
      </c>
      <c r="G3033" t="b">
        <f>ISNUMBER(SEARCH("Esso", A3033))</f>
        <v>0</v>
      </c>
      <c r="H3033" t="b">
        <f>ISNUMBER(SEARCH("Caltex", A3033))</f>
        <v>0</v>
      </c>
    </row>
    <row r="3034" spans="1:8" x14ac:dyDescent="0.25">
      <c r="A3034" t="s">
        <v>3679</v>
      </c>
      <c r="B3034">
        <v>13.3542434</v>
      </c>
      <c r="C3034">
        <v>102.1857037</v>
      </c>
      <c r="D3034" t="b">
        <f>ISNUMBER(SEARCH("PT",A3034))</f>
        <v>1</v>
      </c>
      <c r="E3034" t="b">
        <f>ISNUMBER(SEARCH("PTT", A3034))</f>
        <v>0</v>
      </c>
      <c r="F3034" t="b">
        <f>ISNUMBER(SEARCH("Shell", A3034))</f>
        <v>0</v>
      </c>
      <c r="G3034" t="b">
        <f>ISNUMBER(SEARCH("Esso", A3034))</f>
        <v>0</v>
      </c>
      <c r="H3034" t="b">
        <f>ISNUMBER(SEARCH("Caltex", A3034))</f>
        <v>0</v>
      </c>
    </row>
    <row r="3035" spans="1:8" x14ac:dyDescent="0.25">
      <c r="A3035" t="s">
        <v>3456</v>
      </c>
      <c r="B3035">
        <v>12.992022199999999</v>
      </c>
      <c r="C3035">
        <v>99.904204100000001</v>
      </c>
      <c r="D3035" t="b">
        <f>ISNUMBER(SEARCH("PT",A3035))</f>
        <v>1</v>
      </c>
      <c r="E3035" t="b">
        <f>ISNUMBER(SEARCH("PTT", A3035))</f>
        <v>0</v>
      </c>
      <c r="F3035" t="b">
        <f>ISNUMBER(SEARCH("Shell", A3035))</f>
        <v>0</v>
      </c>
      <c r="G3035" t="b">
        <f>ISNUMBER(SEARCH("Esso", A3035))</f>
        <v>0</v>
      </c>
      <c r="H3035" t="b">
        <f>ISNUMBER(SEARCH("Caltex", A3035))</f>
        <v>0</v>
      </c>
    </row>
    <row r="3036" spans="1:8" x14ac:dyDescent="0.25">
      <c r="A3036" t="s">
        <v>2848</v>
      </c>
      <c r="B3036">
        <v>8.7818904999999994</v>
      </c>
      <c r="C3036">
        <v>99.911186099999995</v>
      </c>
      <c r="D3036" t="b">
        <f>ISNUMBER(SEARCH("PT",A3036))</f>
        <v>1</v>
      </c>
      <c r="E3036" t="b">
        <f>ISNUMBER(SEARCH("PTT", A3036))</f>
        <v>0</v>
      </c>
      <c r="F3036" t="b">
        <f>ISNUMBER(SEARCH("Shell", A3036))</f>
        <v>0</v>
      </c>
      <c r="G3036" t="b">
        <f>ISNUMBER(SEARCH("Esso", A3036))</f>
        <v>0</v>
      </c>
      <c r="H3036" t="b">
        <f>ISNUMBER(SEARCH("Caltex", A3036))</f>
        <v>0</v>
      </c>
    </row>
    <row r="3037" spans="1:8" x14ac:dyDescent="0.25">
      <c r="A3037" t="s">
        <v>3117</v>
      </c>
      <c r="B3037">
        <v>11.481497600000001</v>
      </c>
      <c r="C3037">
        <v>99.5994393</v>
      </c>
      <c r="D3037" t="b">
        <f>ISNUMBER(SEARCH("PT",A3037))</f>
        <v>1</v>
      </c>
      <c r="E3037" t="b">
        <f>ISNUMBER(SEARCH("PTT", A3037))</f>
        <v>0</v>
      </c>
      <c r="F3037" t="b">
        <f>ISNUMBER(SEARCH("Shell", A3037))</f>
        <v>0</v>
      </c>
      <c r="G3037" t="b">
        <f>ISNUMBER(SEARCH("Esso", A3037))</f>
        <v>0</v>
      </c>
      <c r="H3037" t="b">
        <f>ISNUMBER(SEARCH("Caltex", A3037))</f>
        <v>0</v>
      </c>
    </row>
    <row r="3038" spans="1:8" x14ac:dyDescent="0.25">
      <c r="A3038" t="s">
        <v>3117</v>
      </c>
      <c r="B3038">
        <v>11.481497600000001</v>
      </c>
      <c r="C3038">
        <v>99.5994393</v>
      </c>
      <c r="D3038" t="b">
        <f>ISNUMBER(SEARCH("PT",A3038))</f>
        <v>1</v>
      </c>
      <c r="E3038" t="b">
        <f>ISNUMBER(SEARCH("PTT", A3038))</f>
        <v>0</v>
      </c>
      <c r="F3038" t="b">
        <f>ISNUMBER(SEARCH("Shell", A3038))</f>
        <v>0</v>
      </c>
      <c r="G3038" t="b">
        <f>ISNUMBER(SEARCH("Esso", A3038))</f>
        <v>0</v>
      </c>
      <c r="H3038" t="b">
        <f>ISNUMBER(SEARCH("Caltex", A3038))</f>
        <v>0</v>
      </c>
    </row>
    <row r="3039" spans="1:8" x14ac:dyDescent="0.25">
      <c r="A3039" t="s">
        <v>2865</v>
      </c>
      <c r="B3039">
        <v>14.0422259</v>
      </c>
      <c r="C3039">
        <v>99.514033100000006</v>
      </c>
      <c r="D3039" t="b">
        <f>ISNUMBER(SEARCH("PT",A3039))</f>
        <v>1</v>
      </c>
      <c r="E3039" t="b">
        <f>ISNUMBER(SEARCH("PTT", A3039))</f>
        <v>0</v>
      </c>
      <c r="F3039" t="b">
        <f>ISNUMBER(SEARCH("Shell", A3039))</f>
        <v>0</v>
      </c>
      <c r="G3039" t="b">
        <f>ISNUMBER(SEARCH("Esso", A3039))</f>
        <v>0</v>
      </c>
      <c r="H3039" t="b">
        <f>ISNUMBER(SEARCH("Caltex", A3039))</f>
        <v>0</v>
      </c>
    </row>
    <row r="3040" spans="1:8" x14ac:dyDescent="0.25">
      <c r="A3040" t="s">
        <v>3661</v>
      </c>
      <c r="B3040">
        <v>12.395617100000001</v>
      </c>
      <c r="C3040">
        <v>102.3561601</v>
      </c>
      <c r="D3040" t="b">
        <f>ISNUMBER(SEARCH("PT",A3040))</f>
        <v>1</v>
      </c>
      <c r="E3040" t="b">
        <f>ISNUMBER(SEARCH("PTT", A3040))</f>
        <v>0</v>
      </c>
      <c r="F3040" t="b">
        <f>ISNUMBER(SEARCH("Shell", A3040))</f>
        <v>0</v>
      </c>
      <c r="G3040" t="b">
        <f>ISNUMBER(SEARCH("Esso", A3040))</f>
        <v>0</v>
      </c>
      <c r="H3040" t="b">
        <f>ISNUMBER(SEARCH("Caltex", A3040))</f>
        <v>0</v>
      </c>
    </row>
    <row r="3041" spans="1:8" x14ac:dyDescent="0.25">
      <c r="A3041" t="s">
        <v>2819</v>
      </c>
      <c r="B3041">
        <v>12.6881612</v>
      </c>
      <c r="C3041">
        <v>101.2520526</v>
      </c>
      <c r="D3041" t="b">
        <f>ISNUMBER(SEARCH("PT",A3041))</f>
        <v>1</v>
      </c>
      <c r="E3041" t="b">
        <f>ISNUMBER(SEARCH("PTT", A3041))</f>
        <v>0</v>
      </c>
      <c r="F3041" t="b">
        <f>ISNUMBER(SEARCH("Shell", A3041))</f>
        <v>0</v>
      </c>
      <c r="G3041" t="b">
        <f>ISNUMBER(SEARCH("Esso", A3041))</f>
        <v>0</v>
      </c>
      <c r="H3041" t="b">
        <f>ISNUMBER(SEARCH("Caltex", A3041))</f>
        <v>0</v>
      </c>
    </row>
    <row r="3042" spans="1:8" x14ac:dyDescent="0.25">
      <c r="A3042" t="s">
        <v>3285</v>
      </c>
      <c r="B3042">
        <v>6.2465885999999999</v>
      </c>
      <c r="C3042">
        <v>102.0721111</v>
      </c>
      <c r="D3042" t="b">
        <f>ISNUMBER(SEARCH("PT",A3042))</f>
        <v>1</v>
      </c>
      <c r="E3042" t="b">
        <f>ISNUMBER(SEARCH("PTT", A3042))</f>
        <v>0</v>
      </c>
      <c r="F3042" t="b">
        <f>ISNUMBER(SEARCH("Shell", A3042))</f>
        <v>0</v>
      </c>
      <c r="G3042" t="b">
        <f>ISNUMBER(SEARCH("Esso", A3042))</f>
        <v>0</v>
      </c>
      <c r="H3042" t="b">
        <f>ISNUMBER(SEARCH("Caltex", A3042))</f>
        <v>0</v>
      </c>
    </row>
    <row r="3043" spans="1:8" x14ac:dyDescent="0.25">
      <c r="A3043" t="s">
        <v>2805</v>
      </c>
      <c r="B3043">
        <v>16.803734800000001</v>
      </c>
      <c r="C3043">
        <v>99.044442700000005</v>
      </c>
      <c r="D3043" t="b">
        <f>ISNUMBER(SEARCH("PT",A3043))</f>
        <v>1</v>
      </c>
      <c r="E3043" t="b">
        <f>ISNUMBER(SEARCH("PTT", A3043))</f>
        <v>0</v>
      </c>
      <c r="F3043" t="b">
        <f>ISNUMBER(SEARCH("Shell", A3043))</f>
        <v>0</v>
      </c>
      <c r="G3043" t="b">
        <f>ISNUMBER(SEARCH("Esso", A3043))</f>
        <v>0</v>
      </c>
      <c r="H3043" t="b">
        <f>ISNUMBER(SEARCH("Caltex", A3043))</f>
        <v>0</v>
      </c>
    </row>
    <row r="3044" spans="1:8" x14ac:dyDescent="0.25">
      <c r="A3044" t="s">
        <v>3543</v>
      </c>
      <c r="B3044">
        <v>13.199085500000001</v>
      </c>
      <c r="C3044">
        <v>100.9393955</v>
      </c>
      <c r="D3044" t="b">
        <f>ISNUMBER(SEARCH("PT",A3044))</f>
        <v>1</v>
      </c>
      <c r="E3044" t="b">
        <f>ISNUMBER(SEARCH("PTT", A3044))</f>
        <v>0</v>
      </c>
      <c r="F3044" t="b">
        <f>ISNUMBER(SEARCH("Shell", A3044))</f>
        <v>0</v>
      </c>
      <c r="G3044" t="b">
        <f>ISNUMBER(SEARCH("Esso", A3044))</f>
        <v>0</v>
      </c>
      <c r="H3044" t="b">
        <f>ISNUMBER(SEARCH("Caltex", A3044))</f>
        <v>0</v>
      </c>
    </row>
    <row r="3045" spans="1:8" x14ac:dyDescent="0.25">
      <c r="A3045" t="s">
        <v>3543</v>
      </c>
      <c r="B3045">
        <v>13.1990581</v>
      </c>
      <c r="C3045">
        <v>100.939426</v>
      </c>
      <c r="D3045" t="b">
        <f>ISNUMBER(SEARCH("PT",A3045))</f>
        <v>1</v>
      </c>
      <c r="E3045" t="b">
        <f>ISNUMBER(SEARCH("PTT", A3045))</f>
        <v>0</v>
      </c>
      <c r="F3045" t="b">
        <f>ISNUMBER(SEARCH("Shell", A3045))</f>
        <v>0</v>
      </c>
      <c r="G3045" t="b">
        <f>ISNUMBER(SEARCH("Esso", A3045))</f>
        <v>0</v>
      </c>
      <c r="H3045" t="b">
        <f>ISNUMBER(SEARCH("Caltex", A3045))</f>
        <v>0</v>
      </c>
    </row>
    <row r="3046" spans="1:8" x14ac:dyDescent="0.25">
      <c r="A3046" t="s">
        <v>3543</v>
      </c>
      <c r="B3046">
        <v>13.199085500000001</v>
      </c>
      <c r="C3046">
        <v>100.9393955</v>
      </c>
      <c r="D3046" t="b">
        <f>ISNUMBER(SEARCH("PT",A3046))</f>
        <v>1</v>
      </c>
      <c r="E3046" t="b">
        <f>ISNUMBER(SEARCH("PTT", A3046))</f>
        <v>0</v>
      </c>
      <c r="F3046" t="b">
        <f>ISNUMBER(SEARCH("Shell", A3046))</f>
        <v>0</v>
      </c>
      <c r="G3046" t="b">
        <f>ISNUMBER(SEARCH("Esso", A3046))</f>
        <v>0</v>
      </c>
      <c r="H3046" t="b">
        <f>ISNUMBER(SEARCH("Caltex", A3046))</f>
        <v>0</v>
      </c>
    </row>
    <row r="3047" spans="1:8" x14ac:dyDescent="0.25">
      <c r="A3047" t="s">
        <v>3543</v>
      </c>
      <c r="B3047">
        <v>13.1990581</v>
      </c>
      <c r="C3047">
        <v>100.939426</v>
      </c>
      <c r="D3047" t="b">
        <f>ISNUMBER(SEARCH("PT",A3047))</f>
        <v>1</v>
      </c>
      <c r="E3047" t="b">
        <f>ISNUMBER(SEARCH("PTT", A3047))</f>
        <v>0</v>
      </c>
      <c r="F3047" t="b">
        <f>ISNUMBER(SEARCH("Shell", A3047))</f>
        <v>0</v>
      </c>
      <c r="G3047" t="b">
        <f>ISNUMBER(SEARCH("Esso", A3047))</f>
        <v>0</v>
      </c>
      <c r="H3047" t="b">
        <f>ISNUMBER(SEARCH("Caltex", A3047))</f>
        <v>0</v>
      </c>
    </row>
    <row r="3048" spans="1:8" x14ac:dyDescent="0.25">
      <c r="A3048" t="s">
        <v>2821</v>
      </c>
      <c r="B3048">
        <v>12.736234</v>
      </c>
      <c r="C3048">
        <v>100.8927934</v>
      </c>
      <c r="D3048" t="b">
        <f>ISNUMBER(SEARCH("PT",A3048))</f>
        <v>1</v>
      </c>
      <c r="E3048" t="b">
        <f>ISNUMBER(SEARCH("PTT", A3048))</f>
        <v>0</v>
      </c>
      <c r="F3048" t="b">
        <f>ISNUMBER(SEARCH("Shell", A3048))</f>
        <v>0</v>
      </c>
      <c r="G3048" t="b">
        <f>ISNUMBER(SEARCH("Esso", A3048))</f>
        <v>0</v>
      </c>
      <c r="H3048" t="b">
        <f>ISNUMBER(SEARCH("Caltex", A3048))</f>
        <v>0</v>
      </c>
    </row>
    <row r="3049" spans="1:8" x14ac:dyDescent="0.25">
      <c r="A3049" t="s">
        <v>2822</v>
      </c>
      <c r="B3049">
        <v>12.8464645</v>
      </c>
      <c r="C3049">
        <v>100.9094281</v>
      </c>
      <c r="D3049" t="b">
        <f>ISNUMBER(SEARCH("PT",A3049))</f>
        <v>1</v>
      </c>
      <c r="E3049" t="b">
        <f>ISNUMBER(SEARCH("PTT", A3049))</f>
        <v>0</v>
      </c>
      <c r="F3049" t="b">
        <f>ISNUMBER(SEARCH("Shell", A3049))</f>
        <v>0</v>
      </c>
      <c r="G3049" t="b">
        <f>ISNUMBER(SEARCH("Esso", A3049))</f>
        <v>0</v>
      </c>
      <c r="H3049" t="b">
        <f>ISNUMBER(SEARCH("Caltex", A3049))</f>
        <v>0</v>
      </c>
    </row>
    <row r="3050" spans="1:8" x14ac:dyDescent="0.25">
      <c r="A3050" t="s">
        <v>2822</v>
      </c>
      <c r="B3050">
        <v>12.8464645</v>
      </c>
      <c r="C3050">
        <v>100.9094281</v>
      </c>
      <c r="D3050" t="b">
        <f>ISNUMBER(SEARCH("PT",A3050))</f>
        <v>1</v>
      </c>
      <c r="E3050" t="b">
        <f>ISNUMBER(SEARCH("PTT", A3050))</f>
        <v>0</v>
      </c>
      <c r="F3050" t="b">
        <f>ISNUMBER(SEARCH("Shell", A3050))</f>
        <v>0</v>
      </c>
      <c r="G3050" t="b">
        <f>ISNUMBER(SEARCH("Esso", A3050))</f>
        <v>0</v>
      </c>
      <c r="H3050" t="b">
        <f>ISNUMBER(SEARCH("Caltex", A3050))</f>
        <v>0</v>
      </c>
    </row>
    <row r="3051" spans="1:8" x14ac:dyDescent="0.25">
      <c r="A3051" t="s">
        <v>2840</v>
      </c>
      <c r="B3051">
        <v>12.2352778</v>
      </c>
      <c r="C3051">
        <v>99.967276799999993</v>
      </c>
      <c r="D3051" t="b">
        <f>ISNUMBER(SEARCH("PT",A3051))</f>
        <v>1</v>
      </c>
      <c r="E3051" t="b">
        <f>ISNUMBER(SEARCH("PTT", A3051))</f>
        <v>0</v>
      </c>
      <c r="F3051" t="b">
        <f>ISNUMBER(SEARCH("Shell", A3051))</f>
        <v>0</v>
      </c>
      <c r="G3051" t="b">
        <f>ISNUMBER(SEARCH("Esso", A3051))</f>
        <v>0</v>
      </c>
      <c r="H3051" t="b">
        <f>ISNUMBER(SEARCH("Caltex", A3051))</f>
        <v>0</v>
      </c>
    </row>
    <row r="3052" spans="1:8" x14ac:dyDescent="0.25">
      <c r="A3052" t="s">
        <v>2839</v>
      </c>
      <c r="B3052">
        <v>12.370163700000001</v>
      </c>
      <c r="C3052">
        <v>99.886638199999993</v>
      </c>
      <c r="D3052" t="b">
        <f>ISNUMBER(SEARCH("PT",A3052))</f>
        <v>1</v>
      </c>
      <c r="E3052" t="b">
        <f>ISNUMBER(SEARCH("PTT", A3052))</f>
        <v>0</v>
      </c>
      <c r="F3052" t="b">
        <f>ISNUMBER(SEARCH("Shell", A3052))</f>
        <v>0</v>
      </c>
      <c r="G3052" t="b">
        <f>ISNUMBER(SEARCH("Esso", A3052))</f>
        <v>0</v>
      </c>
      <c r="H3052" t="b">
        <f>ISNUMBER(SEARCH("Caltex", A3052))</f>
        <v>0</v>
      </c>
    </row>
    <row r="3053" spans="1:8" x14ac:dyDescent="0.25">
      <c r="A3053" t="s">
        <v>2838</v>
      </c>
      <c r="B3053">
        <v>12.434263700000001</v>
      </c>
      <c r="C3053">
        <v>99.912835000000001</v>
      </c>
      <c r="D3053" t="b">
        <f>ISNUMBER(SEARCH("PT",A3053))</f>
        <v>1</v>
      </c>
      <c r="E3053" t="b">
        <f>ISNUMBER(SEARCH("PTT", A3053))</f>
        <v>0</v>
      </c>
      <c r="F3053" t="b">
        <f>ISNUMBER(SEARCH("Shell", A3053))</f>
        <v>0</v>
      </c>
      <c r="G3053" t="b">
        <f>ISNUMBER(SEARCH("Esso", A3053))</f>
        <v>0</v>
      </c>
      <c r="H3053" t="b">
        <f>ISNUMBER(SEARCH("Caltex", A3053))</f>
        <v>0</v>
      </c>
    </row>
    <row r="3054" spans="1:8" x14ac:dyDescent="0.25">
      <c r="A3054" t="s">
        <v>2846</v>
      </c>
      <c r="B3054">
        <v>11.866146199999999</v>
      </c>
      <c r="C3054">
        <v>99.786282200000002</v>
      </c>
      <c r="D3054" t="b">
        <f>ISNUMBER(SEARCH("PT",A3054))</f>
        <v>1</v>
      </c>
      <c r="E3054" t="b">
        <f>ISNUMBER(SEARCH("PTT", A3054))</f>
        <v>0</v>
      </c>
      <c r="F3054" t="b">
        <f>ISNUMBER(SEARCH("Shell", A3054))</f>
        <v>0</v>
      </c>
      <c r="G3054" t="b">
        <f>ISNUMBER(SEARCH("Esso", A3054))</f>
        <v>0</v>
      </c>
      <c r="H3054" t="b">
        <f>ISNUMBER(SEARCH("Caltex", A3054))</f>
        <v>0</v>
      </c>
    </row>
    <row r="3055" spans="1:8" x14ac:dyDescent="0.25">
      <c r="A3055" t="s">
        <v>2846</v>
      </c>
      <c r="B3055">
        <v>11.866146199999999</v>
      </c>
      <c r="C3055">
        <v>99.786282200000002</v>
      </c>
      <c r="D3055" t="b">
        <f>ISNUMBER(SEARCH("PT",A3055))</f>
        <v>1</v>
      </c>
      <c r="E3055" t="b">
        <f>ISNUMBER(SEARCH("PTT", A3055))</f>
        <v>0</v>
      </c>
      <c r="F3055" t="b">
        <f>ISNUMBER(SEARCH("Shell", A3055))</f>
        <v>0</v>
      </c>
      <c r="G3055" t="b">
        <f>ISNUMBER(SEARCH("Esso", A3055))</f>
        <v>0</v>
      </c>
      <c r="H3055" t="b">
        <f>ISNUMBER(SEARCH("Caltex", A3055))</f>
        <v>0</v>
      </c>
    </row>
    <row r="3056" spans="1:8" x14ac:dyDescent="0.25">
      <c r="A3056" t="s">
        <v>3433</v>
      </c>
      <c r="B3056">
        <v>11.788993400000001</v>
      </c>
      <c r="C3056">
        <v>99.773568999999995</v>
      </c>
      <c r="D3056" t="b">
        <f>ISNUMBER(SEARCH("PT",A3056))</f>
        <v>1</v>
      </c>
      <c r="E3056" t="b">
        <f>ISNUMBER(SEARCH("PTT", A3056))</f>
        <v>0</v>
      </c>
      <c r="F3056" t="b">
        <f>ISNUMBER(SEARCH("Shell", A3056))</f>
        <v>0</v>
      </c>
      <c r="G3056" t="b">
        <f>ISNUMBER(SEARCH("Esso", A3056))</f>
        <v>0</v>
      </c>
      <c r="H3056" t="b">
        <f>ISNUMBER(SEARCH("Caltex", A3056))</f>
        <v>0</v>
      </c>
    </row>
    <row r="3057" spans="1:8" x14ac:dyDescent="0.25">
      <c r="A3057" t="s">
        <v>3493</v>
      </c>
      <c r="B3057">
        <v>13.6439032</v>
      </c>
      <c r="C3057">
        <v>100.5883608</v>
      </c>
      <c r="D3057" t="b">
        <f>ISNUMBER(SEARCH("PT",A3057))</f>
        <v>1</v>
      </c>
      <c r="E3057" t="b">
        <f>ISNUMBER(SEARCH("PTT", A3057))</f>
        <v>0</v>
      </c>
      <c r="F3057" t="b">
        <f>ISNUMBER(SEARCH("Shell", A3057))</f>
        <v>0</v>
      </c>
      <c r="G3057" t="b">
        <f>ISNUMBER(SEARCH("Esso", A3057))</f>
        <v>0</v>
      </c>
      <c r="H3057" t="b">
        <f>ISNUMBER(SEARCH("Caltex", A3057))</f>
        <v>0</v>
      </c>
    </row>
    <row r="3058" spans="1:8" x14ac:dyDescent="0.25">
      <c r="A3058" t="s">
        <v>3462</v>
      </c>
      <c r="B3058">
        <v>13.1144794</v>
      </c>
      <c r="C3058">
        <v>99.927348100000003</v>
      </c>
      <c r="D3058" t="b">
        <f>ISNUMBER(SEARCH("PT",A3058))</f>
        <v>1</v>
      </c>
      <c r="E3058" t="b">
        <f>ISNUMBER(SEARCH("PTT", A3058))</f>
        <v>0</v>
      </c>
      <c r="F3058" t="b">
        <f>ISNUMBER(SEARCH("Shell", A3058))</f>
        <v>0</v>
      </c>
      <c r="G3058" t="b">
        <f>ISNUMBER(SEARCH("Esso", A3058))</f>
        <v>0</v>
      </c>
      <c r="H3058" t="b">
        <f>ISNUMBER(SEARCH("Caltex", A3058))</f>
        <v>0</v>
      </c>
    </row>
    <row r="3059" spans="1:8" x14ac:dyDescent="0.25">
      <c r="A3059" t="s">
        <v>3458</v>
      </c>
      <c r="B3059">
        <v>13.0997428</v>
      </c>
      <c r="C3059">
        <v>99.960280800000007</v>
      </c>
      <c r="D3059" t="b">
        <f>ISNUMBER(SEARCH("PT",A3059))</f>
        <v>1</v>
      </c>
      <c r="E3059" t="b">
        <f>ISNUMBER(SEARCH("PTT", A3059))</f>
        <v>0</v>
      </c>
      <c r="F3059" t="b">
        <f>ISNUMBER(SEARCH("Shell", A3059))</f>
        <v>0</v>
      </c>
      <c r="G3059" t="b">
        <f>ISNUMBER(SEARCH("Esso", A3059))</f>
        <v>0</v>
      </c>
      <c r="H3059" t="b">
        <f>ISNUMBER(SEARCH("Caltex", A3059))</f>
        <v>0</v>
      </c>
    </row>
    <row r="3060" spans="1:8" x14ac:dyDescent="0.25">
      <c r="A3060" t="s">
        <v>4030</v>
      </c>
      <c r="B3060">
        <v>16.9882244</v>
      </c>
      <c r="C3060">
        <v>98.527045400000006</v>
      </c>
      <c r="D3060" t="b">
        <f>ISNUMBER(SEARCH("PT",A3060))</f>
        <v>1</v>
      </c>
      <c r="E3060" t="b">
        <f>ISNUMBER(SEARCH("PTT", A3060))</f>
        <v>0</v>
      </c>
      <c r="F3060" t="b">
        <f>ISNUMBER(SEARCH("Shell", A3060))</f>
        <v>0</v>
      </c>
      <c r="G3060" t="b">
        <f>ISNUMBER(SEARCH("Esso", A3060))</f>
        <v>0</v>
      </c>
      <c r="H3060" t="b">
        <f>ISNUMBER(SEARCH("Caltex", A3060))</f>
        <v>0</v>
      </c>
    </row>
    <row r="3061" spans="1:8" x14ac:dyDescent="0.25">
      <c r="A3061" t="s">
        <v>2807</v>
      </c>
      <c r="B3061">
        <v>16.617765500000001</v>
      </c>
      <c r="C3061">
        <v>98.608280600000001</v>
      </c>
      <c r="D3061" t="b">
        <f>ISNUMBER(SEARCH("PT",A3061))</f>
        <v>1</v>
      </c>
      <c r="E3061" t="b">
        <f>ISNUMBER(SEARCH("PTT", A3061))</f>
        <v>0</v>
      </c>
      <c r="F3061" t="b">
        <f>ISNUMBER(SEARCH("Shell", A3061))</f>
        <v>0</v>
      </c>
      <c r="G3061" t="b">
        <f>ISNUMBER(SEARCH("Esso", A3061))</f>
        <v>0</v>
      </c>
      <c r="H3061" t="b">
        <f>ISNUMBER(SEARCH("Caltex", A3061))</f>
        <v>0</v>
      </c>
    </row>
    <row r="3062" spans="1:8" x14ac:dyDescent="0.25">
      <c r="A3062" t="s">
        <v>4034</v>
      </c>
      <c r="B3062">
        <v>16.724008300000001</v>
      </c>
      <c r="C3062">
        <v>98.596618699999993</v>
      </c>
      <c r="D3062" t="b">
        <f>ISNUMBER(SEARCH("PT",A3062))</f>
        <v>1</v>
      </c>
      <c r="E3062" t="b">
        <f>ISNUMBER(SEARCH("PTT", A3062))</f>
        <v>0</v>
      </c>
      <c r="F3062" t="b">
        <f>ISNUMBER(SEARCH("Shell", A3062))</f>
        <v>0</v>
      </c>
      <c r="G3062" t="b">
        <f>ISNUMBER(SEARCH("Esso", A3062))</f>
        <v>0</v>
      </c>
      <c r="H3062" t="b">
        <f>ISNUMBER(SEARCH("Caltex", A3062))</f>
        <v>0</v>
      </c>
    </row>
    <row r="3063" spans="1:8" x14ac:dyDescent="0.25">
      <c r="A3063" t="s">
        <v>2843</v>
      </c>
      <c r="B3063">
        <v>12.1154823</v>
      </c>
      <c r="C3063">
        <v>99.852586900000006</v>
      </c>
      <c r="D3063" t="b">
        <f>ISNUMBER(SEARCH("PT",A3063))</f>
        <v>1</v>
      </c>
      <c r="E3063" t="b">
        <f>ISNUMBER(SEARCH("PTT", A3063))</f>
        <v>0</v>
      </c>
      <c r="F3063" t="b">
        <f>ISNUMBER(SEARCH("Shell", A3063))</f>
        <v>0</v>
      </c>
      <c r="G3063" t="b">
        <f>ISNUMBER(SEARCH("Esso", A3063))</f>
        <v>0</v>
      </c>
      <c r="H3063" t="b">
        <f>ISNUMBER(SEARCH("Caltex", A3063))</f>
        <v>0</v>
      </c>
    </row>
    <row r="3064" spans="1:8" x14ac:dyDescent="0.25">
      <c r="A3064" t="s">
        <v>2843</v>
      </c>
      <c r="B3064">
        <v>12.1154823</v>
      </c>
      <c r="C3064">
        <v>99.852586900000006</v>
      </c>
      <c r="D3064" t="b">
        <f>ISNUMBER(SEARCH("PT",A3064))</f>
        <v>1</v>
      </c>
      <c r="E3064" t="b">
        <f>ISNUMBER(SEARCH("PTT", A3064))</f>
        <v>0</v>
      </c>
      <c r="F3064" t="b">
        <f>ISNUMBER(SEARCH("Shell", A3064))</f>
        <v>0</v>
      </c>
      <c r="G3064" t="b">
        <f>ISNUMBER(SEARCH("Esso", A3064))</f>
        <v>0</v>
      </c>
      <c r="H3064" t="b">
        <f>ISNUMBER(SEARCH("Caltex", A3064))</f>
        <v>0</v>
      </c>
    </row>
    <row r="3065" spans="1:8" x14ac:dyDescent="0.25">
      <c r="A3065" t="s">
        <v>2828</v>
      </c>
      <c r="B3065">
        <v>12.659880299999999</v>
      </c>
      <c r="C3065">
        <v>101.63791070000001</v>
      </c>
      <c r="D3065" t="b">
        <f>ISNUMBER(SEARCH("PT",A3065))</f>
        <v>1</v>
      </c>
      <c r="E3065" t="b">
        <f>ISNUMBER(SEARCH("PTT", A3065))</f>
        <v>0</v>
      </c>
      <c r="F3065" t="b">
        <f>ISNUMBER(SEARCH("Shell", A3065))</f>
        <v>0</v>
      </c>
      <c r="G3065" t="b">
        <f>ISNUMBER(SEARCH("Esso", A3065))</f>
        <v>0</v>
      </c>
      <c r="H3065" t="b">
        <f>ISNUMBER(SEARCH("Caltex", A3065))</f>
        <v>0</v>
      </c>
    </row>
    <row r="3066" spans="1:8" x14ac:dyDescent="0.25">
      <c r="A3066" t="s">
        <v>3631</v>
      </c>
      <c r="B3066">
        <v>12.774463799999999</v>
      </c>
      <c r="C3066">
        <v>101.6410393</v>
      </c>
      <c r="D3066" t="b">
        <f>ISNUMBER(SEARCH("PT",A3066))</f>
        <v>1</v>
      </c>
      <c r="E3066" t="b">
        <f>ISNUMBER(SEARCH("PTT", A3066))</f>
        <v>0</v>
      </c>
      <c r="F3066" t="b">
        <f>ISNUMBER(SEARCH("Shell", A3066))</f>
        <v>0</v>
      </c>
      <c r="G3066" t="b">
        <f>ISNUMBER(SEARCH("Esso", A3066))</f>
        <v>0</v>
      </c>
      <c r="H3066" t="b">
        <f>ISNUMBER(SEARCH("Caltex", A3066))</f>
        <v>0</v>
      </c>
    </row>
    <row r="3067" spans="1:8" x14ac:dyDescent="0.25">
      <c r="A3067" t="s">
        <v>2829</v>
      </c>
      <c r="B3067">
        <v>12.750584699999999</v>
      </c>
      <c r="C3067">
        <v>101.73069769999999</v>
      </c>
      <c r="D3067" t="b">
        <f>ISNUMBER(SEARCH("PT",A3067))</f>
        <v>1</v>
      </c>
      <c r="E3067" t="b">
        <f>ISNUMBER(SEARCH("PTT", A3067))</f>
        <v>0</v>
      </c>
      <c r="F3067" t="b">
        <f>ISNUMBER(SEARCH("Shell", A3067))</f>
        <v>0</v>
      </c>
      <c r="G3067" t="b">
        <f>ISNUMBER(SEARCH("Esso", A3067))</f>
        <v>0</v>
      </c>
      <c r="H3067" t="b">
        <f>ISNUMBER(SEARCH("Caltex", A3067))</f>
        <v>0</v>
      </c>
    </row>
    <row r="3068" spans="1:8" x14ac:dyDescent="0.25">
      <c r="A3068" t="s">
        <v>2827</v>
      </c>
      <c r="B3068">
        <v>12.4684302</v>
      </c>
      <c r="C3068">
        <v>102.19928609999999</v>
      </c>
      <c r="D3068" t="b">
        <f>ISNUMBER(SEARCH("PT",A3068))</f>
        <v>1</v>
      </c>
      <c r="E3068" t="b">
        <f>ISNUMBER(SEARCH("PTT", A3068))</f>
        <v>0</v>
      </c>
      <c r="F3068" t="b">
        <f>ISNUMBER(SEARCH("Shell", A3068))</f>
        <v>0</v>
      </c>
      <c r="G3068" t="b">
        <f>ISNUMBER(SEARCH("Esso", A3068))</f>
        <v>0</v>
      </c>
      <c r="H3068" t="b">
        <f>ISNUMBER(SEARCH("Caltex", A3068))</f>
        <v>0</v>
      </c>
    </row>
    <row r="3069" spans="1:8" x14ac:dyDescent="0.25">
      <c r="A3069" t="s">
        <v>2827</v>
      </c>
      <c r="B3069">
        <v>12.4684302</v>
      </c>
      <c r="C3069">
        <v>102.19928609999999</v>
      </c>
      <c r="D3069" t="b">
        <f>ISNUMBER(SEARCH("PT",A3069))</f>
        <v>1</v>
      </c>
      <c r="E3069" t="b">
        <f>ISNUMBER(SEARCH("PTT", A3069))</f>
        <v>0</v>
      </c>
      <c r="F3069" t="b">
        <f>ISNUMBER(SEARCH("Shell", A3069))</f>
        <v>0</v>
      </c>
      <c r="G3069" t="b">
        <f>ISNUMBER(SEARCH("Esso", A3069))</f>
        <v>0</v>
      </c>
      <c r="H3069" t="b">
        <f>ISNUMBER(SEARCH("Caltex", A3069))</f>
        <v>0</v>
      </c>
    </row>
    <row r="3070" spans="1:8" x14ac:dyDescent="0.25">
      <c r="A3070" t="s">
        <v>2837</v>
      </c>
      <c r="B3070">
        <v>13.314631800000001</v>
      </c>
      <c r="C3070">
        <v>99.827112700000001</v>
      </c>
      <c r="D3070" t="b">
        <f>ISNUMBER(SEARCH("PT",A3070))</f>
        <v>1</v>
      </c>
      <c r="E3070" t="b">
        <f>ISNUMBER(SEARCH("PTT", A3070))</f>
        <v>0</v>
      </c>
      <c r="F3070" t="b">
        <f>ISNUMBER(SEARCH("Shell", A3070))</f>
        <v>0</v>
      </c>
      <c r="G3070" t="b">
        <f>ISNUMBER(SEARCH("Esso", A3070))</f>
        <v>0</v>
      </c>
      <c r="H3070" t="b">
        <f>ISNUMBER(SEARCH("Caltex", A3070))</f>
        <v>0</v>
      </c>
    </row>
    <row r="3071" spans="1:8" x14ac:dyDescent="0.25">
      <c r="A3071" t="s">
        <v>2823</v>
      </c>
      <c r="B3071">
        <v>12.771839999999999</v>
      </c>
      <c r="C3071">
        <v>101.842033</v>
      </c>
      <c r="D3071" t="b">
        <f>ISNUMBER(SEARCH("PT",A3071))</f>
        <v>1</v>
      </c>
      <c r="E3071" t="b">
        <f>ISNUMBER(SEARCH("PTT", A3071))</f>
        <v>0</v>
      </c>
      <c r="F3071" t="b">
        <f>ISNUMBER(SEARCH("Shell", A3071))</f>
        <v>0</v>
      </c>
      <c r="G3071" t="b">
        <f>ISNUMBER(SEARCH("Esso", A3071))</f>
        <v>0</v>
      </c>
      <c r="H3071" t="b">
        <f>ISNUMBER(SEARCH("Caltex", A3071))</f>
        <v>0</v>
      </c>
    </row>
    <row r="3072" spans="1:8" x14ac:dyDescent="0.25">
      <c r="A3072" t="s">
        <v>3448</v>
      </c>
      <c r="B3072">
        <v>12.776966699999999</v>
      </c>
      <c r="C3072">
        <v>99.966933299999994</v>
      </c>
      <c r="D3072" t="b">
        <f>ISNUMBER(SEARCH("PT",A3072))</f>
        <v>1</v>
      </c>
      <c r="E3072" t="b">
        <f>ISNUMBER(SEARCH("PTT", A3072))</f>
        <v>0</v>
      </c>
      <c r="F3072" t="b">
        <f>ISNUMBER(SEARCH("Shell", A3072))</f>
        <v>0</v>
      </c>
      <c r="G3072" t="b">
        <f>ISNUMBER(SEARCH("Esso", A3072))</f>
        <v>0</v>
      </c>
      <c r="H3072" t="b">
        <f>ISNUMBER(SEARCH("Caltex", A3072))</f>
        <v>0</v>
      </c>
    </row>
    <row r="3073" spans="1:8" x14ac:dyDescent="0.25">
      <c r="A3073" t="s">
        <v>2834</v>
      </c>
      <c r="B3073">
        <v>13.0563333</v>
      </c>
      <c r="C3073">
        <v>99.921611100000007</v>
      </c>
      <c r="D3073" t="b">
        <f>ISNUMBER(SEARCH("PT",A3073))</f>
        <v>1</v>
      </c>
      <c r="E3073" t="b">
        <f>ISNUMBER(SEARCH("PTT", A3073))</f>
        <v>0</v>
      </c>
      <c r="F3073" t="b">
        <f>ISNUMBER(SEARCH("Shell", A3073))</f>
        <v>0</v>
      </c>
      <c r="G3073" t="b">
        <f>ISNUMBER(SEARCH("Esso", A3073))</f>
        <v>0</v>
      </c>
      <c r="H3073" t="b">
        <f>ISNUMBER(SEARCH("Caltex", A3073))</f>
        <v>0</v>
      </c>
    </row>
    <row r="3074" spans="1:8" x14ac:dyDescent="0.25">
      <c r="A3074" t="s">
        <v>3123</v>
      </c>
      <c r="B3074">
        <v>11.0071824</v>
      </c>
      <c r="C3074">
        <v>99.3668464</v>
      </c>
      <c r="D3074" t="b">
        <f>ISNUMBER(SEARCH("PT",A3074))</f>
        <v>1</v>
      </c>
      <c r="E3074" t="b">
        <f>ISNUMBER(SEARCH("PTT", A3074))</f>
        <v>0</v>
      </c>
      <c r="F3074" t="b">
        <f>ISNUMBER(SEARCH("Shell", A3074))</f>
        <v>0</v>
      </c>
      <c r="G3074" t="b">
        <f>ISNUMBER(SEARCH("Esso", A3074))</f>
        <v>0</v>
      </c>
      <c r="H3074" t="b">
        <f>ISNUMBER(SEARCH("Caltex", A3074))</f>
        <v>0</v>
      </c>
    </row>
    <row r="3075" spans="1:8" x14ac:dyDescent="0.25">
      <c r="A3075" t="s">
        <v>3123</v>
      </c>
      <c r="B3075">
        <v>11.0071824</v>
      </c>
      <c r="C3075">
        <v>99.3668464</v>
      </c>
      <c r="D3075" t="b">
        <f>ISNUMBER(SEARCH("PT",A3075))</f>
        <v>1</v>
      </c>
      <c r="E3075" t="b">
        <f>ISNUMBER(SEARCH("PTT", A3075))</f>
        <v>0</v>
      </c>
      <c r="F3075" t="b">
        <f>ISNUMBER(SEARCH("Shell", A3075))</f>
        <v>0</v>
      </c>
      <c r="G3075" t="b">
        <f>ISNUMBER(SEARCH("Esso", A3075))</f>
        <v>0</v>
      </c>
      <c r="H3075" t="b">
        <f>ISNUMBER(SEARCH("Caltex", A3075))</f>
        <v>0</v>
      </c>
    </row>
    <row r="3076" spans="1:8" x14ac:dyDescent="0.25">
      <c r="A3076" t="s">
        <v>3124</v>
      </c>
      <c r="B3076">
        <v>10.991464799999999</v>
      </c>
      <c r="C3076">
        <v>99.356142500000004</v>
      </c>
      <c r="D3076" t="b">
        <f>ISNUMBER(SEARCH("PT",A3076))</f>
        <v>1</v>
      </c>
      <c r="E3076" t="b">
        <f>ISNUMBER(SEARCH("PTT", A3076))</f>
        <v>0</v>
      </c>
      <c r="F3076" t="b">
        <f>ISNUMBER(SEARCH("Shell", A3076))</f>
        <v>0</v>
      </c>
      <c r="G3076" t="b">
        <f>ISNUMBER(SEARCH("Esso", A3076))</f>
        <v>0</v>
      </c>
      <c r="H3076" t="b">
        <f>ISNUMBER(SEARCH("Caltex", A3076))</f>
        <v>0</v>
      </c>
    </row>
    <row r="3077" spans="1:8" x14ac:dyDescent="0.25">
      <c r="A3077" t="s">
        <v>3124</v>
      </c>
      <c r="B3077">
        <v>10.991464799999999</v>
      </c>
      <c r="C3077">
        <v>99.356142500000004</v>
      </c>
      <c r="D3077" t="b">
        <f>ISNUMBER(SEARCH("PT",A3077))</f>
        <v>1</v>
      </c>
      <c r="E3077" t="b">
        <f>ISNUMBER(SEARCH("PTT", A3077))</f>
        <v>0</v>
      </c>
      <c r="F3077" t="b">
        <f>ISNUMBER(SEARCH("Shell", A3077))</f>
        <v>0</v>
      </c>
      <c r="G3077" t="b">
        <f>ISNUMBER(SEARCH("Esso", A3077))</f>
        <v>0</v>
      </c>
      <c r="H3077" t="b">
        <f>ISNUMBER(SEARCH("Caltex", A3077))</f>
        <v>0</v>
      </c>
    </row>
    <row r="3078" spans="1:8" x14ac:dyDescent="0.25">
      <c r="A3078" t="s">
        <v>3122</v>
      </c>
      <c r="B3078">
        <v>11.069730099999999</v>
      </c>
      <c r="C3078">
        <v>99.373411599999997</v>
      </c>
      <c r="D3078" t="b">
        <f>ISNUMBER(SEARCH("PT",A3078))</f>
        <v>1</v>
      </c>
      <c r="E3078" t="b">
        <f>ISNUMBER(SEARCH("PTT", A3078))</f>
        <v>0</v>
      </c>
      <c r="F3078" t="b">
        <f>ISNUMBER(SEARCH("Shell", A3078))</f>
        <v>0</v>
      </c>
      <c r="G3078" t="b">
        <f>ISNUMBER(SEARCH("Esso", A3078))</f>
        <v>0</v>
      </c>
      <c r="H3078" t="b">
        <f>ISNUMBER(SEARCH("Caltex", A3078))</f>
        <v>0</v>
      </c>
    </row>
    <row r="3079" spans="1:8" x14ac:dyDescent="0.25">
      <c r="A3079" t="s">
        <v>3122</v>
      </c>
      <c r="B3079">
        <v>11.069730099999999</v>
      </c>
      <c r="C3079">
        <v>99.373411599999997</v>
      </c>
      <c r="D3079" t="b">
        <f>ISNUMBER(SEARCH("PT",A3079))</f>
        <v>1</v>
      </c>
      <c r="E3079" t="b">
        <f>ISNUMBER(SEARCH("PTT", A3079))</f>
        <v>0</v>
      </c>
      <c r="F3079" t="b">
        <f>ISNUMBER(SEARCH("Shell", A3079))</f>
        <v>0</v>
      </c>
      <c r="G3079" t="b">
        <f>ISNUMBER(SEARCH("Esso", A3079))</f>
        <v>0</v>
      </c>
      <c r="H3079" t="b">
        <f>ISNUMBER(SEARCH("Caltex", A3079))</f>
        <v>0</v>
      </c>
    </row>
    <row r="3080" spans="1:8" x14ac:dyDescent="0.25">
      <c r="A3080" t="s">
        <v>2791</v>
      </c>
      <c r="B3080">
        <v>11.217361199999999</v>
      </c>
      <c r="C3080">
        <v>99.409149600000006</v>
      </c>
      <c r="D3080" t="b">
        <f>ISNUMBER(SEARCH("PT",A3080))</f>
        <v>1</v>
      </c>
      <c r="E3080" t="b">
        <f>ISNUMBER(SEARCH("PTT", A3080))</f>
        <v>0</v>
      </c>
      <c r="F3080" t="b">
        <f>ISNUMBER(SEARCH("Shell", A3080))</f>
        <v>0</v>
      </c>
      <c r="G3080" t="b">
        <f>ISNUMBER(SEARCH("Esso", A3080))</f>
        <v>0</v>
      </c>
      <c r="H3080" t="b">
        <f>ISNUMBER(SEARCH("Caltex", A3080))</f>
        <v>0</v>
      </c>
    </row>
    <row r="3081" spans="1:8" x14ac:dyDescent="0.25">
      <c r="A3081" t="s">
        <v>2791</v>
      </c>
      <c r="B3081">
        <v>11.217361199999999</v>
      </c>
      <c r="C3081">
        <v>99.409149600000006</v>
      </c>
      <c r="D3081" t="b">
        <f>ISNUMBER(SEARCH("PT",A3081))</f>
        <v>1</v>
      </c>
      <c r="E3081" t="b">
        <f>ISNUMBER(SEARCH("PTT", A3081))</f>
        <v>0</v>
      </c>
      <c r="F3081" t="b">
        <f>ISNUMBER(SEARCH("Shell", A3081))</f>
        <v>0</v>
      </c>
      <c r="G3081" t="b">
        <f>ISNUMBER(SEARCH("Esso", A3081))</f>
        <v>0</v>
      </c>
      <c r="H3081" t="b">
        <f>ISNUMBER(SEARCH("Caltex", A3081))</f>
        <v>0</v>
      </c>
    </row>
    <row r="3082" spans="1:8" x14ac:dyDescent="0.25">
      <c r="A3082" t="s">
        <v>3515</v>
      </c>
      <c r="B3082">
        <v>13.552663000000001</v>
      </c>
      <c r="C3082">
        <v>100.95720439999999</v>
      </c>
      <c r="D3082" t="b">
        <f>ISNUMBER(SEARCH("PT",A3082))</f>
        <v>1</v>
      </c>
      <c r="E3082" t="b">
        <f>ISNUMBER(SEARCH("PTT", A3082))</f>
        <v>0</v>
      </c>
      <c r="F3082" t="b">
        <f>ISNUMBER(SEARCH("Shell", A3082))</f>
        <v>0</v>
      </c>
      <c r="G3082" t="b">
        <f>ISNUMBER(SEARCH("Esso", A3082))</f>
        <v>0</v>
      </c>
      <c r="H3082" t="b">
        <f>ISNUMBER(SEARCH("Caltex", A3082))</f>
        <v>0</v>
      </c>
    </row>
    <row r="3083" spans="1:8" x14ac:dyDescent="0.25">
      <c r="A3083" t="s">
        <v>3579</v>
      </c>
      <c r="B3083">
        <v>12.870496899999999</v>
      </c>
      <c r="C3083">
        <v>100.9037482</v>
      </c>
      <c r="D3083" t="b">
        <f>ISNUMBER(SEARCH("PT",A3083))</f>
        <v>1</v>
      </c>
      <c r="E3083" t="b">
        <f>ISNUMBER(SEARCH("PTT", A3083))</f>
        <v>0</v>
      </c>
      <c r="F3083" t="b">
        <f>ISNUMBER(SEARCH("Shell", A3083))</f>
        <v>0</v>
      </c>
      <c r="G3083" t="b">
        <f>ISNUMBER(SEARCH("Esso", A3083))</f>
        <v>0</v>
      </c>
      <c r="H3083" t="b">
        <f>ISNUMBER(SEARCH("Caltex", A3083))</f>
        <v>0</v>
      </c>
    </row>
    <row r="3084" spans="1:8" x14ac:dyDescent="0.25">
      <c r="A3084" t="s">
        <v>3579</v>
      </c>
      <c r="B3084">
        <v>12.870496899999999</v>
      </c>
      <c r="C3084">
        <v>100.9037482</v>
      </c>
      <c r="D3084" t="b">
        <f>ISNUMBER(SEARCH("PT",A3084))</f>
        <v>1</v>
      </c>
      <c r="E3084" t="b">
        <f>ISNUMBER(SEARCH("PTT", A3084))</f>
        <v>0</v>
      </c>
      <c r="F3084" t="b">
        <f>ISNUMBER(SEARCH("Shell", A3084))</f>
        <v>0</v>
      </c>
      <c r="G3084" t="b">
        <f>ISNUMBER(SEARCH("Esso", A3084))</f>
        <v>0</v>
      </c>
      <c r="H3084" t="b">
        <f>ISNUMBER(SEARCH("Caltex", A3084))</f>
        <v>0</v>
      </c>
    </row>
    <row r="3085" spans="1:8" x14ac:dyDescent="0.25">
      <c r="A3085" t="s">
        <v>3576</v>
      </c>
      <c r="B3085">
        <v>12.9308274</v>
      </c>
      <c r="C3085">
        <v>100.9101971</v>
      </c>
      <c r="D3085" t="b">
        <f>ISNUMBER(SEARCH("PT",A3085))</f>
        <v>1</v>
      </c>
      <c r="E3085" t="b">
        <f>ISNUMBER(SEARCH("PTT", A3085))</f>
        <v>0</v>
      </c>
      <c r="F3085" t="b">
        <f>ISNUMBER(SEARCH("Shell", A3085))</f>
        <v>0</v>
      </c>
      <c r="G3085" t="b">
        <f>ISNUMBER(SEARCH("Esso", A3085))</f>
        <v>0</v>
      </c>
      <c r="H3085" t="b">
        <f>ISNUMBER(SEARCH("Caltex", A3085))</f>
        <v>0</v>
      </c>
    </row>
    <row r="3086" spans="1:8" x14ac:dyDescent="0.25">
      <c r="A3086" t="s">
        <v>3576</v>
      </c>
      <c r="B3086">
        <v>12.9308274</v>
      </c>
      <c r="C3086">
        <v>100.9101971</v>
      </c>
      <c r="D3086" t="b">
        <f>ISNUMBER(SEARCH("PT",A3086))</f>
        <v>1</v>
      </c>
      <c r="E3086" t="b">
        <f>ISNUMBER(SEARCH("PTT", A3086))</f>
        <v>0</v>
      </c>
      <c r="F3086" t="b">
        <f>ISNUMBER(SEARCH("Shell", A3086))</f>
        <v>0</v>
      </c>
      <c r="G3086" t="b">
        <f>ISNUMBER(SEARCH("Esso", A3086))</f>
        <v>0</v>
      </c>
      <c r="H3086" t="b">
        <f>ISNUMBER(SEARCH("Caltex", A3086))</f>
        <v>0</v>
      </c>
    </row>
    <row r="3087" spans="1:8" x14ac:dyDescent="0.25">
      <c r="A3087" t="s">
        <v>3572</v>
      </c>
      <c r="B3087">
        <v>12.926605</v>
      </c>
      <c r="C3087">
        <v>100.900098</v>
      </c>
      <c r="D3087" t="b">
        <f>ISNUMBER(SEARCH("PT",A3087))</f>
        <v>1</v>
      </c>
      <c r="E3087" t="b">
        <f>ISNUMBER(SEARCH("PTT", A3087))</f>
        <v>0</v>
      </c>
      <c r="F3087" t="b">
        <f>ISNUMBER(SEARCH("Shell", A3087))</f>
        <v>0</v>
      </c>
      <c r="G3087" t="b">
        <f>ISNUMBER(SEARCH("Esso", A3087))</f>
        <v>0</v>
      </c>
      <c r="H3087" t="b">
        <f>ISNUMBER(SEARCH("Caltex", A3087))</f>
        <v>0</v>
      </c>
    </row>
    <row r="3088" spans="1:8" x14ac:dyDescent="0.25">
      <c r="A3088" t="s">
        <v>3572</v>
      </c>
      <c r="B3088">
        <v>12.926605</v>
      </c>
      <c r="C3088">
        <v>100.900098</v>
      </c>
      <c r="D3088" t="b">
        <f>ISNUMBER(SEARCH("PT",A3088))</f>
        <v>1</v>
      </c>
      <c r="E3088" t="b">
        <f>ISNUMBER(SEARCH("PTT", A3088))</f>
        <v>0</v>
      </c>
      <c r="F3088" t="b">
        <f>ISNUMBER(SEARCH("Shell", A3088))</f>
        <v>0</v>
      </c>
      <c r="G3088" t="b">
        <f>ISNUMBER(SEARCH("Esso", A3088))</f>
        <v>0</v>
      </c>
      <c r="H3088" t="b">
        <f>ISNUMBER(SEARCH("Caltex", A3088))</f>
        <v>0</v>
      </c>
    </row>
    <row r="3089" spans="1:8" x14ac:dyDescent="0.25">
      <c r="A3089" t="s">
        <v>3560</v>
      </c>
      <c r="B3089">
        <v>12.9821299</v>
      </c>
      <c r="C3089">
        <v>100.9318694</v>
      </c>
      <c r="D3089" t="b">
        <f>ISNUMBER(SEARCH("PT",A3089))</f>
        <v>1</v>
      </c>
      <c r="E3089" t="b">
        <f>ISNUMBER(SEARCH("PTT", A3089))</f>
        <v>0</v>
      </c>
      <c r="F3089" t="b">
        <f>ISNUMBER(SEARCH("Shell", A3089))</f>
        <v>0</v>
      </c>
      <c r="G3089" t="b">
        <f>ISNUMBER(SEARCH("Esso", A3089))</f>
        <v>0</v>
      </c>
      <c r="H3089" t="b">
        <f>ISNUMBER(SEARCH("Caltex", A3089))</f>
        <v>0</v>
      </c>
    </row>
    <row r="3090" spans="1:8" x14ac:dyDescent="0.25">
      <c r="A3090" t="s">
        <v>3505</v>
      </c>
      <c r="B3090">
        <v>13.5045074</v>
      </c>
      <c r="C3090">
        <v>100.8302693</v>
      </c>
      <c r="D3090" t="b">
        <f>ISNUMBER(SEARCH("PT",A3090))</f>
        <v>1</v>
      </c>
      <c r="E3090" t="b">
        <f>ISNUMBER(SEARCH("PTT", A3090))</f>
        <v>0</v>
      </c>
      <c r="F3090" t="b">
        <f>ISNUMBER(SEARCH("Shell", A3090))</f>
        <v>0</v>
      </c>
      <c r="G3090" t="b">
        <f>ISNUMBER(SEARCH("Esso", A3090))</f>
        <v>0</v>
      </c>
      <c r="H3090" t="b">
        <f>ISNUMBER(SEARCH("Caltex", A3090))</f>
        <v>0</v>
      </c>
    </row>
    <row r="3091" spans="1:8" x14ac:dyDescent="0.25">
      <c r="A3091" t="s">
        <v>3511</v>
      </c>
      <c r="B3091">
        <v>13.586110700000001</v>
      </c>
      <c r="C3091">
        <v>100.84876180000001</v>
      </c>
      <c r="D3091" t="b">
        <f>ISNUMBER(SEARCH("PT",A3091))</f>
        <v>1</v>
      </c>
      <c r="E3091" t="b">
        <f>ISNUMBER(SEARCH("PTT", A3091))</f>
        <v>0</v>
      </c>
      <c r="F3091" t="b">
        <f>ISNUMBER(SEARCH("Shell", A3091))</f>
        <v>0</v>
      </c>
      <c r="G3091" t="b">
        <f>ISNUMBER(SEARCH("Esso", A3091))</f>
        <v>0</v>
      </c>
      <c r="H3091" t="b">
        <f>ISNUMBER(SEARCH("Caltex", A3091))</f>
        <v>0</v>
      </c>
    </row>
    <row r="3092" spans="1:8" x14ac:dyDescent="0.25">
      <c r="A3092" t="s">
        <v>2893</v>
      </c>
      <c r="B3092">
        <v>13.7897616</v>
      </c>
      <c r="C3092">
        <v>102.5461281</v>
      </c>
      <c r="D3092" t="b">
        <f>ISNUMBER(SEARCH("PT",A3092))</f>
        <v>1</v>
      </c>
      <c r="E3092" t="b">
        <f>ISNUMBER(SEARCH("PTT", A3092))</f>
        <v>0</v>
      </c>
      <c r="F3092" t="b">
        <f>ISNUMBER(SEARCH("Shell", A3092))</f>
        <v>0</v>
      </c>
      <c r="G3092" t="b">
        <f>ISNUMBER(SEARCH("Esso", A3092))</f>
        <v>0</v>
      </c>
      <c r="H3092" t="b">
        <f>ISNUMBER(SEARCH("Caltex", A3092))</f>
        <v>0</v>
      </c>
    </row>
    <row r="3093" spans="1:8" x14ac:dyDescent="0.25">
      <c r="A3093" t="s">
        <v>2845</v>
      </c>
      <c r="B3093">
        <v>11.895601299999999</v>
      </c>
      <c r="C3093">
        <v>99.7933369</v>
      </c>
      <c r="D3093" t="b">
        <f>ISNUMBER(SEARCH("PT",A3093))</f>
        <v>1</v>
      </c>
      <c r="E3093" t="b">
        <f>ISNUMBER(SEARCH("PTT", A3093))</f>
        <v>0</v>
      </c>
      <c r="F3093" t="b">
        <f>ISNUMBER(SEARCH("Shell", A3093))</f>
        <v>0</v>
      </c>
      <c r="G3093" t="b">
        <f>ISNUMBER(SEARCH("Esso", A3093))</f>
        <v>0</v>
      </c>
      <c r="H3093" t="b">
        <f>ISNUMBER(SEARCH("Caltex", A3093))</f>
        <v>0</v>
      </c>
    </row>
    <row r="3094" spans="1:8" x14ac:dyDescent="0.25">
      <c r="A3094" t="s">
        <v>2845</v>
      </c>
      <c r="B3094">
        <v>11.895601299999999</v>
      </c>
      <c r="C3094">
        <v>99.7933369</v>
      </c>
      <c r="D3094" t="b">
        <f>ISNUMBER(SEARCH("PT",A3094))</f>
        <v>1</v>
      </c>
      <c r="E3094" t="b">
        <f>ISNUMBER(SEARCH("PTT", A3094))</f>
        <v>0</v>
      </c>
      <c r="F3094" t="b">
        <f>ISNUMBER(SEARCH("Shell", A3094))</f>
        <v>0</v>
      </c>
      <c r="G3094" t="b">
        <f>ISNUMBER(SEARCH("Esso", A3094))</f>
        <v>0</v>
      </c>
      <c r="H3094" t="b">
        <f>ISNUMBER(SEARCH("Caltex", A3094))</f>
        <v>0</v>
      </c>
    </row>
    <row r="3095" spans="1:8" x14ac:dyDescent="0.25">
      <c r="A3095" t="s">
        <v>2790</v>
      </c>
      <c r="B3095">
        <v>10.226021299999999</v>
      </c>
      <c r="C3095">
        <v>99.099941299999998</v>
      </c>
      <c r="D3095" t="b">
        <f>ISNUMBER(SEARCH("PT",A3095))</f>
        <v>1</v>
      </c>
      <c r="E3095" t="b">
        <f>ISNUMBER(SEARCH("PTT", A3095))</f>
        <v>0</v>
      </c>
      <c r="F3095" t="b">
        <f>ISNUMBER(SEARCH("Shell", A3095))</f>
        <v>0</v>
      </c>
      <c r="G3095" t="b">
        <f>ISNUMBER(SEARCH("Esso", A3095))</f>
        <v>0</v>
      </c>
      <c r="H3095" t="b">
        <f>ISNUMBER(SEARCH("Caltex", A3095))</f>
        <v>0</v>
      </c>
    </row>
    <row r="3096" spans="1:8" x14ac:dyDescent="0.25">
      <c r="A3096" t="s">
        <v>2790</v>
      </c>
      <c r="B3096">
        <v>10.226021299999999</v>
      </c>
      <c r="C3096">
        <v>99.099941299999998</v>
      </c>
      <c r="D3096" t="b">
        <f>ISNUMBER(SEARCH("PT",A3096))</f>
        <v>1</v>
      </c>
      <c r="E3096" t="b">
        <f>ISNUMBER(SEARCH("PTT", A3096))</f>
        <v>0</v>
      </c>
      <c r="F3096" t="b">
        <f>ISNUMBER(SEARCH("Shell", A3096))</f>
        <v>0</v>
      </c>
      <c r="G3096" t="b">
        <f>ISNUMBER(SEARCH("Esso", A3096))</f>
        <v>0</v>
      </c>
      <c r="H3096" t="b">
        <f>ISNUMBER(SEARCH("Caltex", A3096))</f>
        <v>0</v>
      </c>
    </row>
    <row r="3097" spans="1:8" x14ac:dyDescent="0.25">
      <c r="A3097" t="s">
        <v>2820</v>
      </c>
      <c r="B3097">
        <v>7.9043226000000004</v>
      </c>
      <c r="C3097">
        <v>99.150024500000001</v>
      </c>
      <c r="D3097" t="b">
        <f>ISNUMBER(SEARCH("PT",A3097))</f>
        <v>1</v>
      </c>
      <c r="E3097" t="b">
        <f>ISNUMBER(SEARCH("PTT", A3097))</f>
        <v>0</v>
      </c>
      <c r="F3097" t="b">
        <f>ISNUMBER(SEARCH("Shell", A3097))</f>
        <v>0</v>
      </c>
      <c r="G3097" t="b">
        <f>ISNUMBER(SEARCH("Esso", A3097))</f>
        <v>0</v>
      </c>
      <c r="H3097" t="b">
        <f>ISNUMBER(SEARCH("Caltex", A3097))</f>
        <v>0</v>
      </c>
    </row>
    <row r="3098" spans="1:8" x14ac:dyDescent="0.25">
      <c r="A3098" t="s">
        <v>2820</v>
      </c>
      <c r="B3098">
        <v>9.9538919999999997</v>
      </c>
      <c r="C3098">
        <v>99.111023000000003</v>
      </c>
      <c r="D3098" t="b">
        <f>ISNUMBER(SEARCH("PT",A3098))</f>
        <v>1</v>
      </c>
      <c r="E3098" t="b">
        <f>ISNUMBER(SEARCH("PTT", A3098))</f>
        <v>0</v>
      </c>
      <c r="F3098" t="b">
        <f>ISNUMBER(SEARCH("Shell", A3098))</f>
        <v>0</v>
      </c>
      <c r="G3098" t="b">
        <f>ISNUMBER(SEARCH("Esso", A3098))</f>
        <v>0</v>
      </c>
      <c r="H3098" t="b">
        <f>ISNUMBER(SEARCH("Caltex", A3098))</f>
        <v>0</v>
      </c>
    </row>
    <row r="3099" spans="1:8" x14ac:dyDescent="0.25">
      <c r="A3099" t="s">
        <v>2820</v>
      </c>
      <c r="B3099">
        <v>13.439645799999999</v>
      </c>
      <c r="C3099">
        <v>100.06451060000001</v>
      </c>
      <c r="D3099" t="b">
        <f>ISNUMBER(SEARCH("PT",A3099))</f>
        <v>1</v>
      </c>
      <c r="E3099" t="b">
        <f>ISNUMBER(SEARCH("PTT", A3099))</f>
        <v>0</v>
      </c>
      <c r="F3099" t="b">
        <f>ISNUMBER(SEARCH("Shell", A3099))</f>
        <v>0</v>
      </c>
      <c r="G3099" t="b">
        <f>ISNUMBER(SEARCH("Esso", A3099))</f>
        <v>0</v>
      </c>
      <c r="H3099" t="b">
        <f>ISNUMBER(SEARCH("Caltex", A3099))</f>
        <v>0</v>
      </c>
    </row>
    <row r="3100" spans="1:8" x14ac:dyDescent="0.25">
      <c r="A3100" t="s">
        <v>2820</v>
      </c>
      <c r="B3100">
        <v>13.423159999999999</v>
      </c>
      <c r="C3100">
        <v>101.001812</v>
      </c>
      <c r="D3100" t="b">
        <f>ISNUMBER(SEARCH("PT",A3100))</f>
        <v>1</v>
      </c>
      <c r="E3100" t="b">
        <f>ISNUMBER(SEARCH("PTT", A3100))</f>
        <v>0</v>
      </c>
      <c r="F3100" t="b">
        <f>ISNUMBER(SEARCH("Shell", A3100))</f>
        <v>0</v>
      </c>
      <c r="G3100" t="b">
        <f>ISNUMBER(SEARCH("Esso", A3100))</f>
        <v>0</v>
      </c>
      <c r="H3100" t="b">
        <f>ISNUMBER(SEARCH("Caltex", A3100))</f>
        <v>0</v>
      </c>
    </row>
    <row r="3101" spans="1:8" x14ac:dyDescent="0.25">
      <c r="A3101" t="s">
        <v>2820</v>
      </c>
      <c r="B3101">
        <v>13.3539625</v>
      </c>
      <c r="C3101">
        <v>100.98262939999999</v>
      </c>
      <c r="D3101" t="b">
        <f>ISNUMBER(SEARCH("PT",A3101))</f>
        <v>1</v>
      </c>
      <c r="E3101" t="b">
        <f>ISNUMBER(SEARCH("PTT", A3101))</f>
        <v>0</v>
      </c>
      <c r="F3101" t="b">
        <f>ISNUMBER(SEARCH("Shell", A3101))</f>
        <v>0</v>
      </c>
      <c r="G3101" t="b">
        <f>ISNUMBER(SEARCH("Esso", A3101))</f>
        <v>0</v>
      </c>
      <c r="H3101" t="b">
        <f>ISNUMBER(SEARCH("Caltex", A3101))</f>
        <v>0</v>
      </c>
    </row>
    <row r="3102" spans="1:8" x14ac:dyDescent="0.25">
      <c r="A3102" t="s">
        <v>2820</v>
      </c>
      <c r="B3102">
        <v>12.659424</v>
      </c>
      <c r="C3102">
        <v>101.3244735</v>
      </c>
      <c r="D3102" t="b">
        <f>ISNUMBER(SEARCH("PT",A3102))</f>
        <v>1</v>
      </c>
      <c r="E3102" t="b">
        <f>ISNUMBER(SEARCH("PTT", A3102))</f>
        <v>0</v>
      </c>
      <c r="F3102" t="b">
        <f>ISNUMBER(SEARCH("Shell", A3102))</f>
        <v>0</v>
      </c>
      <c r="G3102" t="b">
        <f>ISNUMBER(SEARCH("Esso", A3102))</f>
        <v>0</v>
      </c>
      <c r="H3102" t="b">
        <f>ISNUMBER(SEARCH("Caltex", A3102))</f>
        <v>0</v>
      </c>
    </row>
    <row r="3103" spans="1:8" x14ac:dyDescent="0.25">
      <c r="A3103" t="s">
        <v>2820</v>
      </c>
      <c r="B3103">
        <v>12.663441000000001</v>
      </c>
      <c r="C3103">
        <v>101.501451</v>
      </c>
      <c r="D3103" t="b">
        <f>ISNUMBER(SEARCH("PT",A3103))</f>
        <v>1</v>
      </c>
      <c r="E3103" t="b">
        <f>ISNUMBER(SEARCH("PTT", A3103))</f>
        <v>0</v>
      </c>
      <c r="F3103" t="b">
        <f>ISNUMBER(SEARCH("Shell", A3103))</f>
        <v>0</v>
      </c>
      <c r="G3103" t="b">
        <f>ISNUMBER(SEARCH("Esso", A3103))</f>
        <v>0</v>
      </c>
      <c r="H3103" t="b">
        <f>ISNUMBER(SEARCH("Caltex", A3103))</f>
        <v>0</v>
      </c>
    </row>
    <row r="3104" spans="1:8" x14ac:dyDescent="0.25">
      <c r="A3104" t="s">
        <v>2820</v>
      </c>
      <c r="B3104">
        <v>12.663315300000001</v>
      </c>
      <c r="C3104">
        <v>101.50162039999999</v>
      </c>
      <c r="D3104" t="b">
        <f>ISNUMBER(SEARCH("PT",A3104))</f>
        <v>1</v>
      </c>
      <c r="E3104" t="b">
        <f>ISNUMBER(SEARCH("PTT", A3104))</f>
        <v>0</v>
      </c>
      <c r="F3104" t="b">
        <f>ISNUMBER(SEARCH("Shell", A3104))</f>
        <v>0</v>
      </c>
      <c r="G3104" t="b">
        <f>ISNUMBER(SEARCH("Esso", A3104))</f>
        <v>0</v>
      </c>
      <c r="H3104" t="b">
        <f>ISNUMBER(SEARCH("Caltex", A3104))</f>
        <v>0</v>
      </c>
    </row>
    <row r="3105" spans="1:8" x14ac:dyDescent="0.25">
      <c r="A3105" t="s">
        <v>2820</v>
      </c>
      <c r="B3105">
        <v>12.6231355</v>
      </c>
      <c r="C3105">
        <v>102.0660453</v>
      </c>
      <c r="D3105" t="b">
        <f>ISNUMBER(SEARCH("PT",A3105))</f>
        <v>1</v>
      </c>
      <c r="E3105" t="b">
        <f>ISNUMBER(SEARCH("PTT", A3105))</f>
        <v>0</v>
      </c>
      <c r="F3105" t="b">
        <f>ISNUMBER(SEARCH("Shell", A3105))</f>
        <v>0</v>
      </c>
      <c r="G3105" t="b">
        <f>ISNUMBER(SEARCH("Esso", A3105))</f>
        <v>0</v>
      </c>
      <c r="H3105" t="b">
        <f>ISNUMBER(SEARCH("Caltex", A3105))</f>
        <v>0</v>
      </c>
    </row>
    <row r="3106" spans="1:8" x14ac:dyDescent="0.25">
      <c r="A3106" t="s">
        <v>2820</v>
      </c>
      <c r="B3106">
        <v>12.4190515</v>
      </c>
      <c r="C3106">
        <v>102.3120304</v>
      </c>
      <c r="D3106" t="b">
        <f>ISNUMBER(SEARCH("PT",A3106))</f>
        <v>1</v>
      </c>
      <c r="E3106" t="b">
        <f>ISNUMBER(SEARCH("PTT", A3106))</f>
        <v>0</v>
      </c>
      <c r="F3106" t="b">
        <f>ISNUMBER(SEARCH("Shell", A3106))</f>
        <v>0</v>
      </c>
      <c r="G3106" t="b">
        <f>ISNUMBER(SEARCH("Esso", A3106))</f>
        <v>0</v>
      </c>
      <c r="H3106" t="b">
        <f>ISNUMBER(SEARCH("Caltex", A3106))</f>
        <v>0</v>
      </c>
    </row>
    <row r="3107" spans="1:8" x14ac:dyDescent="0.25">
      <c r="A3107" t="s">
        <v>2820</v>
      </c>
      <c r="B3107">
        <v>12.4190515</v>
      </c>
      <c r="C3107">
        <v>102.3120304</v>
      </c>
      <c r="D3107" t="b">
        <f>ISNUMBER(SEARCH("PT",A3107))</f>
        <v>1</v>
      </c>
      <c r="E3107" t="b">
        <f>ISNUMBER(SEARCH("PTT", A3107))</f>
        <v>0</v>
      </c>
      <c r="F3107" t="b">
        <f>ISNUMBER(SEARCH("Shell", A3107))</f>
        <v>0</v>
      </c>
      <c r="G3107" t="b">
        <f>ISNUMBER(SEARCH("Esso", A3107))</f>
        <v>0</v>
      </c>
      <c r="H3107" t="b">
        <f>ISNUMBER(SEARCH("Caltex", A3107))</f>
        <v>0</v>
      </c>
    </row>
    <row r="3108" spans="1:8" x14ac:dyDescent="0.25">
      <c r="A3108" t="s">
        <v>2820</v>
      </c>
      <c r="B3108">
        <v>7.9043226000000004</v>
      </c>
      <c r="C3108">
        <v>99.150024500000001</v>
      </c>
      <c r="D3108" t="b">
        <f>ISNUMBER(SEARCH("PT",A3108))</f>
        <v>1</v>
      </c>
      <c r="E3108" t="b">
        <f>ISNUMBER(SEARCH("PTT", A3108))</f>
        <v>0</v>
      </c>
      <c r="F3108" t="b">
        <f>ISNUMBER(SEARCH("Shell", A3108))</f>
        <v>0</v>
      </c>
      <c r="G3108" t="b">
        <f>ISNUMBER(SEARCH("Esso", A3108))</f>
        <v>0</v>
      </c>
      <c r="H3108" t="b">
        <f>ISNUMBER(SEARCH("Caltex", A3108))</f>
        <v>0</v>
      </c>
    </row>
    <row r="3109" spans="1:8" x14ac:dyDescent="0.25">
      <c r="A3109" t="s">
        <v>4091</v>
      </c>
      <c r="B3109">
        <v>13.976373799999999</v>
      </c>
      <c r="C3109">
        <v>99.316085400000006</v>
      </c>
      <c r="D3109" t="b">
        <f>ISNUMBER(SEARCH("PT",A3109))</f>
        <v>1</v>
      </c>
      <c r="E3109" t="b">
        <f>ISNUMBER(SEARCH("PTT", A3109))</f>
        <v>0</v>
      </c>
      <c r="F3109" t="b">
        <f>ISNUMBER(SEARCH("Shell", A3109))</f>
        <v>0</v>
      </c>
      <c r="G3109" t="b">
        <f>ISNUMBER(SEARCH("Esso", A3109))</f>
        <v>0</v>
      </c>
      <c r="H3109" t="b">
        <f>ISNUMBER(SEARCH("Caltex", A3109))</f>
        <v>0</v>
      </c>
    </row>
    <row r="3110" spans="1:8" x14ac:dyDescent="0.25">
      <c r="A3110" t="s">
        <v>4309</v>
      </c>
      <c r="B3110">
        <v>7.6391403999999996</v>
      </c>
      <c r="C3110">
        <v>99.034402499999999</v>
      </c>
      <c r="D3110" t="b">
        <f>ISNUMBER(SEARCH("PT",A3110))</f>
        <v>1</v>
      </c>
      <c r="E3110" t="b">
        <f>ISNUMBER(SEARCH("PTT", A3110))</f>
        <v>0</v>
      </c>
      <c r="F3110" t="b">
        <f>ISNUMBER(SEARCH("Shell", A3110))</f>
        <v>0</v>
      </c>
      <c r="G3110" t="b">
        <f>ISNUMBER(SEARCH("Esso", A3110))</f>
        <v>0</v>
      </c>
      <c r="H3110" t="b">
        <f>ISNUMBER(SEARCH("Caltex", A3110))</f>
        <v>0</v>
      </c>
    </row>
    <row r="3111" spans="1:8" x14ac:dyDescent="0.25">
      <c r="A3111" t="s">
        <v>3111</v>
      </c>
      <c r="B3111">
        <v>11.823691200000001</v>
      </c>
      <c r="C3111">
        <v>99.780704400000005</v>
      </c>
      <c r="D3111" t="b">
        <f>ISNUMBER(SEARCH("PT",A3111))</f>
        <v>1</v>
      </c>
      <c r="E3111" t="b">
        <f>ISNUMBER(SEARCH("PTT", A3111))</f>
        <v>0</v>
      </c>
      <c r="F3111" t="b">
        <f>ISNUMBER(SEARCH("Shell", A3111))</f>
        <v>0</v>
      </c>
      <c r="G3111" t="b">
        <f>ISNUMBER(SEARCH("Esso", A3111))</f>
        <v>0</v>
      </c>
      <c r="H3111" t="b">
        <f>ISNUMBER(SEARCH("Caltex", A3111))</f>
        <v>0</v>
      </c>
    </row>
    <row r="3112" spans="1:8" x14ac:dyDescent="0.25">
      <c r="A3112" t="s">
        <v>3111</v>
      </c>
      <c r="B3112">
        <v>11.823691200000001</v>
      </c>
      <c r="C3112">
        <v>99.780704400000005</v>
      </c>
      <c r="D3112" t="b">
        <f>ISNUMBER(SEARCH("PT",A3112))</f>
        <v>1</v>
      </c>
      <c r="E3112" t="b">
        <f>ISNUMBER(SEARCH("PTT", A3112))</f>
        <v>0</v>
      </c>
      <c r="F3112" t="b">
        <f>ISNUMBER(SEARCH("Shell", A3112))</f>
        <v>0</v>
      </c>
      <c r="G3112" t="b">
        <f>ISNUMBER(SEARCH("Esso", A3112))</f>
        <v>0</v>
      </c>
      <c r="H3112" t="b">
        <f>ISNUMBER(SEARCH("Caltex", A3112))</f>
        <v>0</v>
      </c>
    </row>
    <row r="3113" spans="1:8" x14ac:dyDescent="0.25">
      <c r="A3113" t="s">
        <v>2830</v>
      </c>
      <c r="B3113">
        <v>10.504754</v>
      </c>
      <c r="C3113">
        <v>98.823233999999999</v>
      </c>
      <c r="D3113" t="b">
        <f>ISNUMBER(SEARCH("PT",A3113))</f>
        <v>1</v>
      </c>
      <c r="E3113" t="b">
        <f>ISNUMBER(SEARCH("PTT", A3113))</f>
        <v>0</v>
      </c>
      <c r="F3113" t="b">
        <f>ISNUMBER(SEARCH("Shell", A3113))</f>
        <v>0</v>
      </c>
      <c r="G3113" t="b">
        <f>ISNUMBER(SEARCH("Esso", A3113))</f>
        <v>0</v>
      </c>
      <c r="H3113" t="b">
        <f>ISNUMBER(SEARCH("Caltex", A3113))</f>
        <v>0</v>
      </c>
    </row>
    <row r="3114" spans="1:8" x14ac:dyDescent="0.25">
      <c r="A3114" t="s">
        <v>2830</v>
      </c>
      <c r="B3114">
        <v>10.432812</v>
      </c>
      <c r="C3114">
        <v>98.790908000000002</v>
      </c>
      <c r="D3114" t="b">
        <f>ISNUMBER(SEARCH("PT",A3114))</f>
        <v>1</v>
      </c>
      <c r="E3114" t="b">
        <f>ISNUMBER(SEARCH("PTT", A3114))</f>
        <v>0</v>
      </c>
      <c r="F3114" t="b">
        <f>ISNUMBER(SEARCH("Shell", A3114))</f>
        <v>0</v>
      </c>
      <c r="G3114" t="b">
        <f>ISNUMBER(SEARCH("Esso", A3114))</f>
        <v>0</v>
      </c>
      <c r="H3114" t="b">
        <f>ISNUMBER(SEARCH("Caltex", A3114))</f>
        <v>0</v>
      </c>
    </row>
    <row r="3115" spans="1:8" x14ac:dyDescent="0.25">
      <c r="A3115" t="s">
        <v>2830</v>
      </c>
      <c r="B3115">
        <v>9.9264749999999999</v>
      </c>
      <c r="C3115">
        <v>98.631853000000007</v>
      </c>
      <c r="D3115" t="b">
        <f>ISNUMBER(SEARCH("PT",A3115))</f>
        <v>1</v>
      </c>
      <c r="E3115" t="b">
        <f>ISNUMBER(SEARCH("PTT", A3115))</f>
        <v>0</v>
      </c>
      <c r="F3115" t="b">
        <f>ISNUMBER(SEARCH("Shell", A3115))</f>
        <v>0</v>
      </c>
      <c r="G3115" t="b">
        <f>ISNUMBER(SEARCH("Esso", A3115))</f>
        <v>0</v>
      </c>
      <c r="H3115" t="b">
        <f>ISNUMBER(SEARCH("Caltex", A3115))</f>
        <v>0</v>
      </c>
    </row>
    <row r="3116" spans="1:8" x14ac:dyDescent="0.25">
      <c r="A3116" t="s">
        <v>2830</v>
      </c>
      <c r="B3116">
        <v>9.6094980000000003</v>
      </c>
      <c r="C3116">
        <v>98.541719999999998</v>
      </c>
      <c r="D3116" t="b">
        <f>ISNUMBER(SEARCH("PT",A3116))</f>
        <v>1</v>
      </c>
      <c r="E3116" t="b">
        <f>ISNUMBER(SEARCH("PTT", A3116))</f>
        <v>0</v>
      </c>
      <c r="F3116" t="b">
        <f>ISNUMBER(SEARCH("Shell", A3116))</f>
        <v>0</v>
      </c>
      <c r="G3116" t="b">
        <f>ISNUMBER(SEARCH("Esso", A3116))</f>
        <v>0</v>
      </c>
      <c r="H3116" t="b">
        <f>ISNUMBER(SEARCH("Caltex", A3116))</f>
        <v>0</v>
      </c>
    </row>
    <row r="3117" spans="1:8" x14ac:dyDescent="0.25">
      <c r="A3117" t="s">
        <v>2830</v>
      </c>
      <c r="B3117">
        <v>7.3225289</v>
      </c>
      <c r="C3117">
        <v>100.48844889999999</v>
      </c>
      <c r="D3117" t="b">
        <f>ISNUMBER(SEARCH("PT",A3117))</f>
        <v>1</v>
      </c>
      <c r="E3117" t="b">
        <f>ISNUMBER(SEARCH("PTT", A3117))</f>
        <v>0</v>
      </c>
      <c r="F3117" t="b">
        <f>ISNUMBER(SEARCH("Shell", A3117))</f>
        <v>0</v>
      </c>
      <c r="G3117" t="b">
        <f>ISNUMBER(SEARCH("Esso", A3117))</f>
        <v>0</v>
      </c>
      <c r="H3117" t="b">
        <f>ISNUMBER(SEARCH("Caltex", A3117))</f>
        <v>0</v>
      </c>
    </row>
    <row r="3118" spans="1:8" x14ac:dyDescent="0.25">
      <c r="A3118" t="s">
        <v>2830</v>
      </c>
      <c r="B3118">
        <v>13.006931</v>
      </c>
      <c r="C3118">
        <v>100.062388</v>
      </c>
      <c r="D3118" t="b">
        <f>ISNUMBER(SEARCH("PT",A3118))</f>
        <v>1</v>
      </c>
      <c r="E3118" t="b">
        <f>ISNUMBER(SEARCH("PTT", A3118))</f>
        <v>0</v>
      </c>
      <c r="F3118" t="b">
        <f>ISNUMBER(SEARCH("Shell", A3118))</f>
        <v>0</v>
      </c>
      <c r="G3118" t="b">
        <f>ISNUMBER(SEARCH("Esso", A3118))</f>
        <v>0</v>
      </c>
      <c r="H3118" t="b">
        <f>ISNUMBER(SEARCH("Caltex", A3118))</f>
        <v>0</v>
      </c>
    </row>
    <row r="3119" spans="1:8" x14ac:dyDescent="0.25">
      <c r="A3119" t="s">
        <v>2830</v>
      </c>
      <c r="B3119">
        <v>12.7401407</v>
      </c>
      <c r="C3119">
        <v>101.60017209999999</v>
      </c>
      <c r="D3119" t="b">
        <f>ISNUMBER(SEARCH("PT",A3119))</f>
        <v>1</v>
      </c>
      <c r="E3119" t="b">
        <f>ISNUMBER(SEARCH("PTT", A3119))</f>
        <v>0</v>
      </c>
      <c r="F3119" t="b">
        <f>ISNUMBER(SEARCH("Shell", A3119))</f>
        <v>0</v>
      </c>
      <c r="G3119" t="b">
        <f>ISNUMBER(SEARCH("Esso", A3119))</f>
        <v>0</v>
      </c>
      <c r="H3119" t="b">
        <f>ISNUMBER(SEARCH("Caltex", A3119))</f>
        <v>0</v>
      </c>
    </row>
    <row r="3120" spans="1:8" x14ac:dyDescent="0.25">
      <c r="A3120" t="s">
        <v>2830</v>
      </c>
      <c r="B3120">
        <v>12.573177400000001</v>
      </c>
      <c r="C3120">
        <v>101.9156989</v>
      </c>
      <c r="D3120" t="b">
        <f>ISNUMBER(SEARCH("PT",A3120))</f>
        <v>1</v>
      </c>
      <c r="E3120" t="b">
        <f>ISNUMBER(SEARCH("PTT", A3120))</f>
        <v>0</v>
      </c>
      <c r="F3120" t="b">
        <f>ISNUMBER(SEARCH("Shell", A3120))</f>
        <v>0</v>
      </c>
      <c r="G3120" t="b">
        <f>ISNUMBER(SEARCH("Esso", A3120))</f>
        <v>0</v>
      </c>
      <c r="H3120" t="b">
        <f>ISNUMBER(SEARCH("Caltex", A3120))</f>
        <v>0</v>
      </c>
    </row>
    <row r="3121" spans="1:8" x14ac:dyDescent="0.25">
      <c r="A3121" t="s">
        <v>2830</v>
      </c>
      <c r="B3121">
        <v>12.4398809</v>
      </c>
      <c r="C3121">
        <v>102.30247989999999</v>
      </c>
      <c r="D3121" t="b">
        <f>ISNUMBER(SEARCH("PT",A3121))</f>
        <v>1</v>
      </c>
      <c r="E3121" t="b">
        <f>ISNUMBER(SEARCH("PTT", A3121))</f>
        <v>0</v>
      </c>
      <c r="F3121" t="b">
        <f>ISNUMBER(SEARCH("Shell", A3121))</f>
        <v>0</v>
      </c>
      <c r="G3121" t="b">
        <f>ISNUMBER(SEARCH("Esso", A3121))</f>
        <v>0</v>
      </c>
      <c r="H3121" t="b">
        <f>ISNUMBER(SEARCH("Caltex", A3121))</f>
        <v>0</v>
      </c>
    </row>
    <row r="3122" spans="1:8" x14ac:dyDescent="0.25">
      <c r="A3122" t="s">
        <v>2830</v>
      </c>
      <c r="B3122">
        <v>17.839894000000001</v>
      </c>
      <c r="C3122">
        <v>102.583602</v>
      </c>
      <c r="D3122" t="b">
        <f>ISNUMBER(SEARCH("PT",A3122))</f>
        <v>1</v>
      </c>
      <c r="E3122" t="b">
        <f>ISNUMBER(SEARCH("PTT", A3122))</f>
        <v>0</v>
      </c>
      <c r="F3122" t="b">
        <f>ISNUMBER(SEARCH("Shell", A3122))</f>
        <v>0</v>
      </c>
      <c r="G3122" t="b">
        <f>ISNUMBER(SEARCH("Esso", A3122))</f>
        <v>0</v>
      </c>
      <c r="H3122" t="b">
        <f>ISNUMBER(SEARCH("Caltex", A3122))</f>
        <v>0</v>
      </c>
    </row>
    <row r="3123" spans="1:8" x14ac:dyDescent="0.25">
      <c r="A3123" t="s">
        <v>2830</v>
      </c>
      <c r="B3123">
        <v>18.016589</v>
      </c>
      <c r="C3123">
        <v>101.883194</v>
      </c>
      <c r="D3123" t="b">
        <f>ISNUMBER(SEARCH("PT",A3123))</f>
        <v>1</v>
      </c>
      <c r="E3123" t="b">
        <f>ISNUMBER(SEARCH("PTT", A3123))</f>
        <v>0</v>
      </c>
      <c r="F3123" t="b">
        <f>ISNUMBER(SEARCH("Shell", A3123))</f>
        <v>0</v>
      </c>
      <c r="G3123" t="b">
        <f>ISNUMBER(SEARCH("Esso", A3123))</f>
        <v>0</v>
      </c>
      <c r="H3123" t="b">
        <f>ISNUMBER(SEARCH("Caltex", A3123))</f>
        <v>0</v>
      </c>
    </row>
    <row r="3124" spans="1:8" x14ac:dyDescent="0.25">
      <c r="A3124" t="s">
        <v>2830</v>
      </c>
      <c r="B3124">
        <v>20.215422499999999</v>
      </c>
      <c r="C3124">
        <v>100.40835060000001</v>
      </c>
      <c r="D3124" t="b">
        <f>ISNUMBER(SEARCH("PT",A3124))</f>
        <v>1</v>
      </c>
      <c r="E3124" t="b">
        <f>ISNUMBER(SEARCH("PTT", A3124))</f>
        <v>0</v>
      </c>
      <c r="F3124" t="b">
        <f>ISNUMBER(SEARCH("Shell", A3124))</f>
        <v>0</v>
      </c>
      <c r="G3124" t="b">
        <f>ISNUMBER(SEARCH("Esso", A3124))</f>
        <v>0</v>
      </c>
      <c r="H3124" t="b">
        <f>ISNUMBER(SEARCH("Caltex", A3124))</f>
        <v>0</v>
      </c>
    </row>
    <row r="3125" spans="1:8" x14ac:dyDescent="0.25">
      <c r="A3125" t="s">
        <v>2830</v>
      </c>
      <c r="B3125">
        <v>19.349219999999999</v>
      </c>
      <c r="C3125">
        <v>98.435236000000003</v>
      </c>
      <c r="D3125" t="b">
        <f>ISNUMBER(SEARCH("PT",A3125))</f>
        <v>1</v>
      </c>
      <c r="E3125" t="b">
        <f>ISNUMBER(SEARCH("PTT", A3125))</f>
        <v>0</v>
      </c>
      <c r="F3125" t="b">
        <f>ISNUMBER(SEARCH("Shell", A3125))</f>
        <v>0</v>
      </c>
      <c r="G3125" t="b">
        <f>ISNUMBER(SEARCH("Esso", A3125))</f>
        <v>0</v>
      </c>
      <c r="H3125" t="b">
        <f>ISNUMBER(SEARCH("Caltex", A3125))</f>
        <v>0</v>
      </c>
    </row>
    <row r="3126" spans="1:8" x14ac:dyDescent="0.25">
      <c r="A3126" t="s">
        <v>2830</v>
      </c>
      <c r="B3126">
        <v>7.8957154000000003</v>
      </c>
      <c r="C3126">
        <v>98.389194799999999</v>
      </c>
      <c r="D3126" t="b">
        <f>ISNUMBER(SEARCH("PT",A3126))</f>
        <v>1</v>
      </c>
      <c r="E3126" t="b">
        <f>ISNUMBER(SEARCH("PTT", A3126))</f>
        <v>0</v>
      </c>
      <c r="F3126" t="b">
        <f>ISNUMBER(SEARCH("Shell", A3126))</f>
        <v>0</v>
      </c>
      <c r="G3126" t="b">
        <f>ISNUMBER(SEARCH("Esso", A3126))</f>
        <v>0</v>
      </c>
      <c r="H3126" t="b">
        <f>ISNUMBER(SEARCH("Caltex", A3126))</f>
        <v>0</v>
      </c>
    </row>
    <row r="3127" spans="1:8" x14ac:dyDescent="0.25">
      <c r="A3127" t="s">
        <v>2830</v>
      </c>
      <c r="B3127">
        <v>7.8281530000000004</v>
      </c>
      <c r="C3127">
        <v>98.301811000000001</v>
      </c>
      <c r="D3127" t="b">
        <f>ISNUMBER(SEARCH("PT",A3127))</f>
        <v>1</v>
      </c>
      <c r="E3127" t="b">
        <f>ISNUMBER(SEARCH("PTT", A3127))</f>
        <v>0</v>
      </c>
      <c r="F3127" t="b">
        <f>ISNUMBER(SEARCH("Shell", A3127))</f>
        <v>0</v>
      </c>
      <c r="G3127" t="b">
        <f>ISNUMBER(SEARCH("Esso", A3127))</f>
        <v>0</v>
      </c>
      <c r="H3127" t="b">
        <f>ISNUMBER(SEARCH("Caltex", A3127))</f>
        <v>0</v>
      </c>
    </row>
    <row r="3128" spans="1:8" x14ac:dyDescent="0.25">
      <c r="A3128" t="s">
        <v>2830</v>
      </c>
      <c r="B3128">
        <v>7.8281530000000004</v>
      </c>
      <c r="C3128">
        <v>98.301811000000001</v>
      </c>
      <c r="D3128" t="b">
        <f>ISNUMBER(SEARCH("PT",A3128))</f>
        <v>1</v>
      </c>
      <c r="E3128" t="b">
        <f>ISNUMBER(SEARCH("PTT", A3128))</f>
        <v>0</v>
      </c>
      <c r="F3128" t="b">
        <f>ISNUMBER(SEARCH("Shell", A3128))</f>
        <v>0</v>
      </c>
      <c r="G3128" t="b">
        <f>ISNUMBER(SEARCH("Esso", A3128))</f>
        <v>0</v>
      </c>
      <c r="H3128" t="b">
        <f>ISNUMBER(SEARCH("Caltex", A3128))</f>
        <v>0</v>
      </c>
    </row>
    <row r="3129" spans="1:8" x14ac:dyDescent="0.25">
      <c r="A3129" t="s">
        <v>2830</v>
      </c>
      <c r="B3129">
        <v>7.8957154000000003</v>
      </c>
      <c r="C3129">
        <v>98.389194799999999</v>
      </c>
      <c r="D3129" t="b">
        <f>ISNUMBER(SEARCH("PT",A3129))</f>
        <v>1</v>
      </c>
      <c r="E3129" t="b">
        <f>ISNUMBER(SEARCH("PTT", A3129))</f>
        <v>0</v>
      </c>
      <c r="F3129" t="b">
        <f>ISNUMBER(SEARCH("Shell", A3129))</f>
        <v>0</v>
      </c>
      <c r="G3129" t="b">
        <f>ISNUMBER(SEARCH("Esso", A3129))</f>
        <v>0</v>
      </c>
      <c r="H3129" t="b">
        <f>ISNUMBER(SEARCH("Caltex", A3129))</f>
        <v>0</v>
      </c>
    </row>
    <row r="3130" spans="1:8" x14ac:dyDescent="0.25">
      <c r="A3130" t="s">
        <v>3259</v>
      </c>
      <c r="B3130">
        <v>6.9969194000000003</v>
      </c>
      <c r="C3130">
        <v>99.899501099999995</v>
      </c>
      <c r="D3130" t="b">
        <f>ISNUMBER(SEARCH("PT",A3130))</f>
        <v>1</v>
      </c>
      <c r="E3130" t="b">
        <f>ISNUMBER(SEARCH("PTT", A3130))</f>
        <v>0</v>
      </c>
      <c r="F3130" t="b">
        <f>ISNUMBER(SEARCH("Shell", A3130))</f>
        <v>0</v>
      </c>
      <c r="G3130" t="b">
        <f>ISNUMBER(SEARCH("Esso", A3130))</f>
        <v>0</v>
      </c>
      <c r="H3130" t="b">
        <f>ISNUMBER(SEARCH("Caltex", A3130))</f>
        <v>0</v>
      </c>
    </row>
    <row r="3131" spans="1:8" x14ac:dyDescent="0.25">
      <c r="A3131" t="s">
        <v>2888</v>
      </c>
      <c r="B3131">
        <v>13.3735658</v>
      </c>
      <c r="C3131">
        <v>99.962259599999996</v>
      </c>
      <c r="D3131" t="b">
        <f>ISNUMBER(SEARCH("PT",A3131))</f>
        <v>1</v>
      </c>
      <c r="E3131" t="b">
        <f>ISNUMBER(SEARCH("PTT", A3131))</f>
        <v>0</v>
      </c>
      <c r="F3131" t="b">
        <f>ISNUMBER(SEARCH("Shell", A3131))</f>
        <v>0</v>
      </c>
      <c r="G3131" t="b">
        <f>ISNUMBER(SEARCH("Esso", A3131))</f>
        <v>0</v>
      </c>
      <c r="H3131" t="b">
        <f>ISNUMBER(SEARCH("Caltex", A3131))</f>
        <v>0</v>
      </c>
    </row>
    <row r="3132" spans="1:8" x14ac:dyDescent="0.25">
      <c r="A3132" t="s">
        <v>2855</v>
      </c>
      <c r="B3132">
        <v>8.0824777000000001</v>
      </c>
      <c r="C3132">
        <v>98.914371700000004</v>
      </c>
      <c r="D3132" t="b">
        <f>ISNUMBER(SEARCH("PT",A3132))</f>
        <v>1</v>
      </c>
      <c r="E3132" t="b">
        <f>ISNUMBER(SEARCH("PTT", A3132))</f>
        <v>0</v>
      </c>
      <c r="F3132" t="b">
        <f>ISNUMBER(SEARCH("Shell", A3132))</f>
        <v>0</v>
      </c>
      <c r="G3132" t="b">
        <f>ISNUMBER(SEARCH("Esso", A3132))</f>
        <v>0</v>
      </c>
      <c r="H3132" t="b">
        <f>ISNUMBER(SEARCH("Caltex", A3132))</f>
        <v>0</v>
      </c>
    </row>
    <row r="3133" spans="1:8" x14ac:dyDescent="0.25">
      <c r="A3133" t="s">
        <v>2855</v>
      </c>
      <c r="B3133">
        <v>8.0824777000000001</v>
      </c>
      <c r="C3133">
        <v>98.914371700000004</v>
      </c>
      <c r="D3133" t="b">
        <f>ISNUMBER(SEARCH("PT",A3133))</f>
        <v>1</v>
      </c>
      <c r="E3133" t="b">
        <f>ISNUMBER(SEARCH("PTT", A3133))</f>
        <v>0</v>
      </c>
      <c r="F3133" t="b">
        <f>ISNUMBER(SEARCH("Shell", A3133))</f>
        <v>0</v>
      </c>
      <c r="G3133" t="b">
        <f>ISNUMBER(SEARCH("Esso", A3133))</f>
        <v>0</v>
      </c>
      <c r="H3133" t="b">
        <f>ISNUMBER(SEARCH("Caltex", A3133))</f>
        <v>0</v>
      </c>
    </row>
    <row r="3134" spans="1:8" x14ac:dyDescent="0.25">
      <c r="A3134" t="s">
        <v>3422</v>
      </c>
      <c r="B3134">
        <v>10.6061604</v>
      </c>
      <c r="C3134">
        <v>99.270947699999994</v>
      </c>
      <c r="D3134" t="b">
        <f>ISNUMBER(SEARCH("PT",A3134))</f>
        <v>1</v>
      </c>
      <c r="E3134" t="b">
        <f>ISNUMBER(SEARCH("PTT", A3134))</f>
        <v>0</v>
      </c>
      <c r="F3134" t="b">
        <f>ISNUMBER(SEARCH("Shell", A3134))</f>
        <v>0</v>
      </c>
      <c r="G3134" t="b">
        <f>ISNUMBER(SEARCH("Esso", A3134))</f>
        <v>0</v>
      </c>
      <c r="H3134" t="b">
        <f>ISNUMBER(SEARCH("Caltex", A3134))</f>
        <v>0</v>
      </c>
    </row>
    <row r="3135" spans="1:8" x14ac:dyDescent="0.25">
      <c r="A3135" t="s">
        <v>4371</v>
      </c>
      <c r="B3135">
        <v>8.0248843999999995</v>
      </c>
      <c r="C3135">
        <v>98.333331700000002</v>
      </c>
      <c r="D3135" t="b">
        <f>ISNUMBER(SEARCH("PT",A3135))</f>
        <v>1</v>
      </c>
      <c r="E3135" t="b">
        <f>ISNUMBER(SEARCH("PTT", A3135))</f>
        <v>0</v>
      </c>
      <c r="F3135" t="b">
        <f>ISNUMBER(SEARCH("Shell", A3135))</f>
        <v>0</v>
      </c>
      <c r="G3135" t="b">
        <f>ISNUMBER(SEARCH("Esso", A3135))</f>
        <v>0</v>
      </c>
      <c r="H3135" t="b">
        <f>ISNUMBER(SEARCH("Caltex", A3135))</f>
        <v>0</v>
      </c>
    </row>
    <row r="3136" spans="1:8" x14ac:dyDescent="0.25">
      <c r="A3136" t="s">
        <v>2826</v>
      </c>
      <c r="B3136">
        <v>12.393782399999999</v>
      </c>
      <c r="C3136">
        <v>102.3621133</v>
      </c>
      <c r="D3136" t="b">
        <f>ISNUMBER(SEARCH("PT",A3136))</f>
        <v>1</v>
      </c>
      <c r="E3136" t="b">
        <f>ISNUMBER(SEARCH("PTT", A3136))</f>
        <v>0</v>
      </c>
      <c r="F3136" t="b">
        <f>ISNUMBER(SEARCH("Shell", A3136))</f>
        <v>0</v>
      </c>
      <c r="G3136" t="b">
        <f>ISNUMBER(SEARCH("Esso", A3136))</f>
        <v>0</v>
      </c>
      <c r="H3136" t="b">
        <f>ISNUMBER(SEARCH("Caltex", A3136))</f>
        <v>0</v>
      </c>
    </row>
    <row r="3137" spans="1:8" x14ac:dyDescent="0.25">
      <c r="A3137" t="s">
        <v>2826</v>
      </c>
      <c r="B3137">
        <v>12.393782399999999</v>
      </c>
      <c r="C3137">
        <v>102.3621133</v>
      </c>
      <c r="D3137" t="b">
        <f>ISNUMBER(SEARCH("PT",A3137))</f>
        <v>1</v>
      </c>
      <c r="E3137" t="b">
        <f>ISNUMBER(SEARCH("PTT", A3137))</f>
        <v>0</v>
      </c>
      <c r="F3137" t="b">
        <f>ISNUMBER(SEARCH("Shell", A3137))</f>
        <v>0</v>
      </c>
      <c r="G3137" t="b">
        <f>ISNUMBER(SEARCH("Esso", A3137))</f>
        <v>0</v>
      </c>
      <c r="H3137" t="b">
        <f>ISNUMBER(SEARCH("Caltex", A3137))</f>
        <v>0</v>
      </c>
    </row>
    <row r="3138" spans="1:8" x14ac:dyDescent="0.25">
      <c r="A3138" t="s">
        <v>251</v>
      </c>
      <c r="B3138">
        <v>13.471799499999999</v>
      </c>
      <c r="C3138">
        <v>99.410512199999999</v>
      </c>
      <c r="D3138" t="b">
        <f>ISNUMBER(SEARCH("PT",A3138))</f>
        <v>1</v>
      </c>
      <c r="E3138" t="b">
        <f>ISNUMBER(SEARCH("PTT", A3138))</f>
        <v>0</v>
      </c>
      <c r="F3138" t="b">
        <f>ISNUMBER(SEARCH("Shell", A3138))</f>
        <v>0</v>
      </c>
      <c r="G3138" t="b">
        <f>ISNUMBER(SEARCH("Esso", A3138))</f>
        <v>0</v>
      </c>
      <c r="H3138" t="b">
        <f>ISNUMBER(SEARCH("Caltex", A3138))</f>
        <v>0</v>
      </c>
    </row>
    <row r="3139" spans="1:8" x14ac:dyDescent="0.25">
      <c r="A3139" t="s">
        <v>251</v>
      </c>
      <c r="B3139">
        <v>13.5420468</v>
      </c>
      <c r="C3139">
        <v>99.343816700000005</v>
      </c>
      <c r="D3139" t="b">
        <f>ISNUMBER(SEARCH("PT",A3139))</f>
        <v>1</v>
      </c>
      <c r="E3139" t="b">
        <f>ISNUMBER(SEARCH("PTT", A3139))</f>
        <v>0</v>
      </c>
      <c r="F3139" t="b">
        <f>ISNUMBER(SEARCH("Shell", A3139))</f>
        <v>0</v>
      </c>
      <c r="G3139" t="b">
        <f>ISNUMBER(SEARCH("Esso", A3139))</f>
        <v>0</v>
      </c>
      <c r="H3139" t="b">
        <f>ISNUMBER(SEARCH("Caltex", A3139))</f>
        <v>0</v>
      </c>
    </row>
    <row r="3140" spans="1:8" x14ac:dyDescent="0.25">
      <c r="A3140" t="s">
        <v>251</v>
      </c>
      <c r="B3140">
        <v>13.545844300000001</v>
      </c>
      <c r="C3140">
        <v>99.440515700000006</v>
      </c>
      <c r="D3140" t="b">
        <f>ISNUMBER(SEARCH("PT",A3140))</f>
        <v>1</v>
      </c>
      <c r="E3140" t="b">
        <f>ISNUMBER(SEARCH("PTT", A3140))</f>
        <v>0</v>
      </c>
      <c r="F3140" t="b">
        <f>ISNUMBER(SEARCH("Shell", A3140))</f>
        <v>0</v>
      </c>
      <c r="G3140" t="b">
        <f>ISNUMBER(SEARCH("Esso", A3140))</f>
        <v>0</v>
      </c>
      <c r="H3140" t="b">
        <f>ISNUMBER(SEARCH("Caltex", A3140))</f>
        <v>0</v>
      </c>
    </row>
    <row r="3141" spans="1:8" x14ac:dyDescent="0.25">
      <c r="A3141" t="s">
        <v>251</v>
      </c>
      <c r="B3141">
        <v>6.6889034000000001</v>
      </c>
      <c r="C3141">
        <v>101.5578197</v>
      </c>
      <c r="D3141" t="b">
        <f>ISNUMBER(SEARCH("PT",A3141))</f>
        <v>1</v>
      </c>
      <c r="E3141" t="b">
        <f>ISNUMBER(SEARCH("PTT", A3141))</f>
        <v>0</v>
      </c>
      <c r="F3141" t="b">
        <f>ISNUMBER(SEARCH("Shell", A3141))</f>
        <v>0</v>
      </c>
      <c r="G3141" t="b">
        <f>ISNUMBER(SEARCH("Esso", A3141))</f>
        <v>0</v>
      </c>
      <c r="H3141" t="b">
        <f>ISNUMBER(SEARCH("Caltex", A3141))</f>
        <v>0</v>
      </c>
    </row>
    <row r="3142" spans="1:8" x14ac:dyDescent="0.25">
      <c r="A3142" t="s">
        <v>251</v>
      </c>
      <c r="B3142">
        <v>9.4557255999999992</v>
      </c>
      <c r="C3142">
        <v>99.993215800000002</v>
      </c>
      <c r="D3142" t="b">
        <f>ISNUMBER(SEARCH("PT",A3142))</f>
        <v>1</v>
      </c>
      <c r="E3142" t="b">
        <f>ISNUMBER(SEARCH("PTT", A3142))</f>
        <v>0</v>
      </c>
      <c r="F3142" t="b">
        <f>ISNUMBER(SEARCH("Shell", A3142))</f>
        <v>0</v>
      </c>
      <c r="G3142" t="b">
        <f>ISNUMBER(SEARCH("Esso", A3142))</f>
        <v>0</v>
      </c>
      <c r="H3142" t="b">
        <f>ISNUMBER(SEARCH("Caltex", A3142))</f>
        <v>0</v>
      </c>
    </row>
    <row r="3143" spans="1:8" x14ac:dyDescent="0.25">
      <c r="A3143" t="s">
        <v>251</v>
      </c>
      <c r="B3143">
        <v>12.7824825</v>
      </c>
      <c r="C3143">
        <v>99.938680099999999</v>
      </c>
      <c r="D3143" t="b">
        <f>ISNUMBER(SEARCH("PT",A3143))</f>
        <v>1</v>
      </c>
      <c r="E3143" t="b">
        <f>ISNUMBER(SEARCH("PTT", A3143))</f>
        <v>0</v>
      </c>
      <c r="F3143" t="b">
        <f>ISNUMBER(SEARCH("Shell", A3143))</f>
        <v>0</v>
      </c>
      <c r="G3143" t="b">
        <f>ISNUMBER(SEARCH("Esso", A3143))</f>
        <v>0</v>
      </c>
      <c r="H3143" t="b">
        <f>ISNUMBER(SEARCH("Caltex", A3143))</f>
        <v>0</v>
      </c>
    </row>
    <row r="3144" spans="1:8" x14ac:dyDescent="0.25">
      <c r="A3144" t="s">
        <v>251</v>
      </c>
      <c r="B3144">
        <v>12.8052057</v>
      </c>
      <c r="C3144">
        <v>99.9580512</v>
      </c>
      <c r="D3144" t="b">
        <f>ISNUMBER(SEARCH("PT",A3144))</f>
        <v>1</v>
      </c>
      <c r="E3144" t="b">
        <f>ISNUMBER(SEARCH("PTT", A3144))</f>
        <v>0</v>
      </c>
      <c r="F3144" t="b">
        <f>ISNUMBER(SEARCH("Shell", A3144))</f>
        <v>0</v>
      </c>
      <c r="G3144" t="b">
        <f>ISNUMBER(SEARCH("Esso", A3144))</f>
        <v>0</v>
      </c>
      <c r="H3144" t="b">
        <f>ISNUMBER(SEARCH("Caltex", A3144))</f>
        <v>0</v>
      </c>
    </row>
    <row r="3145" spans="1:8" x14ac:dyDescent="0.25">
      <c r="A3145" t="s">
        <v>251</v>
      </c>
      <c r="B3145">
        <v>12.7769669</v>
      </c>
      <c r="C3145">
        <v>99.966737300000005</v>
      </c>
      <c r="D3145" t="b">
        <f>ISNUMBER(SEARCH("PT",A3145))</f>
        <v>1</v>
      </c>
      <c r="E3145" t="b">
        <f>ISNUMBER(SEARCH("PTT", A3145))</f>
        <v>0</v>
      </c>
      <c r="F3145" t="b">
        <f>ISNUMBER(SEARCH("Shell", A3145))</f>
        <v>0</v>
      </c>
      <c r="G3145" t="b">
        <f>ISNUMBER(SEARCH("Esso", A3145))</f>
        <v>0</v>
      </c>
      <c r="H3145" t="b">
        <f>ISNUMBER(SEARCH("Caltex", A3145))</f>
        <v>0</v>
      </c>
    </row>
    <row r="3146" spans="1:8" x14ac:dyDescent="0.25">
      <c r="A3146" t="s">
        <v>251</v>
      </c>
      <c r="B3146">
        <v>13.0464308</v>
      </c>
      <c r="C3146">
        <v>99.938093499999994</v>
      </c>
      <c r="D3146" t="b">
        <f>ISNUMBER(SEARCH("PT",A3146))</f>
        <v>1</v>
      </c>
      <c r="E3146" t="b">
        <f>ISNUMBER(SEARCH("PTT", A3146))</f>
        <v>0</v>
      </c>
      <c r="F3146" t="b">
        <f>ISNUMBER(SEARCH("Shell", A3146))</f>
        <v>0</v>
      </c>
      <c r="G3146" t="b">
        <f>ISNUMBER(SEARCH("Esso", A3146))</f>
        <v>0</v>
      </c>
      <c r="H3146" t="b">
        <f>ISNUMBER(SEARCH("Caltex", A3146))</f>
        <v>0</v>
      </c>
    </row>
    <row r="3147" spans="1:8" x14ac:dyDescent="0.25">
      <c r="A3147" t="s">
        <v>251</v>
      </c>
      <c r="B3147">
        <v>13.087755899999999</v>
      </c>
      <c r="C3147">
        <v>100.0093102</v>
      </c>
      <c r="D3147" t="b">
        <f>ISNUMBER(SEARCH("PT",A3147))</f>
        <v>1</v>
      </c>
      <c r="E3147" t="b">
        <f>ISNUMBER(SEARCH("PTT", A3147))</f>
        <v>0</v>
      </c>
      <c r="F3147" t="b">
        <f>ISNUMBER(SEARCH("Shell", A3147))</f>
        <v>0</v>
      </c>
      <c r="G3147" t="b">
        <f>ISNUMBER(SEARCH("Esso", A3147))</f>
        <v>0</v>
      </c>
      <c r="H3147" t="b">
        <f>ISNUMBER(SEARCH("Caltex", A3147))</f>
        <v>0</v>
      </c>
    </row>
    <row r="3148" spans="1:8" x14ac:dyDescent="0.25">
      <c r="A3148" t="s">
        <v>251</v>
      </c>
      <c r="B3148">
        <v>13.0683281</v>
      </c>
      <c r="C3148">
        <v>99.946757099999999</v>
      </c>
      <c r="D3148" t="b">
        <f>ISNUMBER(SEARCH("PT",A3148))</f>
        <v>1</v>
      </c>
      <c r="E3148" t="b">
        <f>ISNUMBER(SEARCH("PTT", A3148))</f>
        <v>0</v>
      </c>
      <c r="F3148" t="b">
        <f>ISNUMBER(SEARCH("Shell", A3148))</f>
        <v>0</v>
      </c>
      <c r="G3148" t="b">
        <f>ISNUMBER(SEARCH("Esso", A3148))</f>
        <v>0</v>
      </c>
      <c r="H3148" t="b">
        <f>ISNUMBER(SEARCH("Caltex", A3148))</f>
        <v>0</v>
      </c>
    </row>
    <row r="3149" spans="1:8" x14ac:dyDescent="0.25">
      <c r="A3149" t="s">
        <v>251</v>
      </c>
      <c r="B3149">
        <v>13.1908531</v>
      </c>
      <c r="C3149">
        <v>99.991412100000005</v>
      </c>
      <c r="D3149" t="b">
        <f>ISNUMBER(SEARCH("PT",A3149))</f>
        <v>1</v>
      </c>
      <c r="E3149" t="b">
        <f>ISNUMBER(SEARCH("PTT", A3149))</f>
        <v>0</v>
      </c>
      <c r="F3149" t="b">
        <f>ISNUMBER(SEARCH("Shell", A3149))</f>
        <v>0</v>
      </c>
      <c r="G3149" t="b">
        <f>ISNUMBER(SEARCH("Esso", A3149))</f>
        <v>0</v>
      </c>
      <c r="H3149" t="b">
        <f>ISNUMBER(SEARCH("Caltex", A3149))</f>
        <v>0</v>
      </c>
    </row>
    <row r="3150" spans="1:8" x14ac:dyDescent="0.25">
      <c r="A3150" t="s">
        <v>251</v>
      </c>
      <c r="B3150">
        <v>13.1167058</v>
      </c>
      <c r="C3150">
        <v>99.9105433</v>
      </c>
      <c r="D3150" t="b">
        <f>ISNUMBER(SEARCH("PT",A3150))</f>
        <v>1</v>
      </c>
      <c r="E3150" t="b">
        <f>ISNUMBER(SEARCH("PTT", A3150))</f>
        <v>0</v>
      </c>
      <c r="F3150" t="b">
        <f>ISNUMBER(SEARCH("Shell", A3150))</f>
        <v>0</v>
      </c>
      <c r="G3150" t="b">
        <f>ISNUMBER(SEARCH("Esso", A3150))</f>
        <v>0</v>
      </c>
      <c r="H3150" t="b">
        <f>ISNUMBER(SEARCH("Caltex", A3150))</f>
        <v>0</v>
      </c>
    </row>
    <row r="3151" spans="1:8" x14ac:dyDescent="0.25">
      <c r="A3151" t="s">
        <v>251</v>
      </c>
      <c r="B3151">
        <v>13.204472300000001</v>
      </c>
      <c r="C3151">
        <v>99.828106399999996</v>
      </c>
      <c r="D3151" t="b">
        <f>ISNUMBER(SEARCH("PT",A3151))</f>
        <v>1</v>
      </c>
      <c r="E3151" t="b">
        <f>ISNUMBER(SEARCH("PTT", A3151))</f>
        <v>0</v>
      </c>
      <c r="F3151" t="b">
        <f>ISNUMBER(SEARCH("Shell", A3151))</f>
        <v>0</v>
      </c>
      <c r="G3151" t="b">
        <f>ISNUMBER(SEARCH("Esso", A3151))</f>
        <v>0</v>
      </c>
      <c r="H3151" t="b">
        <f>ISNUMBER(SEARCH("Caltex", A3151))</f>
        <v>0</v>
      </c>
    </row>
    <row r="3152" spans="1:8" x14ac:dyDescent="0.25">
      <c r="A3152" t="s">
        <v>251</v>
      </c>
      <c r="B3152">
        <v>13.3326095</v>
      </c>
      <c r="C3152">
        <v>100.9769658</v>
      </c>
      <c r="D3152" t="b">
        <f>ISNUMBER(SEARCH("PT",A3152))</f>
        <v>1</v>
      </c>
      <c r="E3152" t="b">
        <f>ISNUMBER(SEARCH("PTT", A3152))</f>
        <v>0</v>
      </c>
      <c r="F3152" t="b">
        <f>ISNUMBER(SEARCH("Shell", A3152))</f>
        <v>0</v>
      </c>
      <c r="G3152" t="b">
        <f>ISNUMBER(SEARCH("Esso", A3152))</f>
        <v>0</v>
      </c>
      <c r="H3152" t="b">
        <f>ISNUMBER(SEARCH("Caltex", A3152))</f>
        <v>0</v>
      </c>
    </row>
    <row r="3153" spans="1:8" x14ac:dyDescent="0.25">
      <c r="A3153" t="s">
        <v>251</v>
      </c>
      <c r="B3153">
        <v>12.9265507</v>
      </c>
      <c r="C3153">
        <v>100.9002792</v>
      </c>
      <c r="D3153" t="b">
        <f>ISNUMBER(SEARCH("PT",A3153))</f>
        <v>1</v>
      </c>
      <c r="E3153" t="b">
        <f>ISNUMBER(SEARCH("PTT", A3153))</f>
        <v>0</v>
      </c>
      <c r="F3153" t="b">
        <f>ISNUMBER(SEARCH("Shell", A3153))</f>
        <v>0</v>
      </c>
      <c r="G3153" t="b">
        <f>ISNUMBER(SEARCH("Esso", A3153))</f>
        <v>0</v>
      </c>
      <c r="H3153" t="b">
        <f>ISNUMBER(SEARCH("Caltex", A3153))</f>
        <v>0</v>
      </c>
    </row>
    <row r="3154" spans="1:8" x14ac:dyDescent="0.25">
      <c r="A3154" t="s">
        <v>251</v>
      </c>
      <c r="B3154">
        <v>15.166617199999999</v>
      </c>
      <c r="C3154">
        <v>105.2892145</v>
      </c>
      <c r="D3154" t="b">
        <f>ISNUMBER(SEARCH("PT",A3154))</f>
        <v>1</v>
      </c>
      <c r="E3154" t="b">
        <f>ISNUMBER(SEARCH("PTT", A3154))</f>
        <v>0</v>
      </c>
      <c r="F3154" t="b">
        <f>ISNUMBER(SEARCH("Shell", A3154))</f>
        <v>0</v>
      </c>
      <c r="G3154" t="b">
        <f>ISNUMBER(SEARCH("Esso", A3154))</f>
        <v>0</v>
      </c>
      <c r="H3154" t="b">
        <f>ISNUMBER(SEARCH("Caltex", A3154))</f>
        <v>0</v>
      </c>
    </row>
    <row r="3155" spans="1:8" x14ac:dyDescent="0.25">
      <c r="A3155" t="s">
        <v>251</v>
      </c>
      <c r="B3155">
        <v>15.2122557</v>
      </c>
      <c r="C3155">
        <v>105.460404</v>
      </c>
      <c r="D3155" t="b">
        <f>ISNUMBER(SEARCH("PT",A3155))</f>
        <v>1</v>
      </c>
      <c r="E3155" t="b">
        <f>ISNUMBER(SEARCH("PTT", A3155))</f>
        <v>0</v>
      </c>
      <c r="F3155" t="b">
        <f>ISNUMBER(SEARCH("Shell", A3155))</f>
        <v>0</v>
      </c>
      <c r="G3155" t="b">
        <f>ISNUMBER(SEARCH("Esso", A3155))</f>
        <v>0</v>
      </c>
      <c r="H3155" t="b">
        <f>ISNUMBER(SEARCH("Caltex", A3155))</f>
        <v>0</v>
      </c>
    </row>
    <row r="3156" spans="1:8" x14ac:dyDescent="0.25">
      <c r="A3156" t="s">
        <v>251</v>
      </c>
      <c r="B3156">
        <v>16.640614599999999</v>
      </c>
      <c r="C3156">
        <v>104.72906399999999</v>
      </c>
      <c r="D3156" t="b">
        <f>ISNUMBER(SEARCH("PT",A3156))</f>
        <v>1</v>
      </c>
      <c r="E3156" t="b">
        <f>ISNUMBER(SEARCH("PTT", A3156))</f>
        <v>0</v>
      </c>
      <c r="F3156" t="b">
        <f>ISNUMBER(SEARCH("Shell", A3156))</f>
        <v>0</v>
      </c>
      <c r="G3156" t="b">
        <f>ISNUMBER(SEARCH("Esso", A3156))</f>
        <v>0</v>
      </c>
      <c r="H3156" t="b">
        <f>ISNUMBER(SEARCH("Caltex", A3156))</f>
        <v>0</v>
      </c>
    </row>
    <row r="3157" spans="1:8" x14ac:dyDescent="0.25">
      <c r="A3157" t="s">
        <v>604</v>
      </c>
      <c r="B3157">
        <v>17.7754619</v>
      </c>
      <c r="C3157">
        <v>102.7672779</v>
      </c>
      <c r="D3157" t="b">
        <f>ISNUMBER(SEARCH("PT",A3157))</f>
        <v>1</v>
      </c>
      <c r="E3157" t="b">
        <f>ISNUMBER(SEARCH("PTT", A3157))</f>
        <v>0</v>
      </c>
      <c r="F3157" t="b">
        <f>ISNUMBER(SEARCH("Shell", A3157))</f>
        <v>0</v>
      </c>
      <c r="G3157" t="b">
        <f>ISNUMBER(SEARCH("Esso", A3157))</f>
        <v>0</v>
      </c>
      <c r="H3157" t="b">
        <f>ISNUMBER(SEARCH("Caltex", A3157))</f>
        <v>0</v>
      </c>
    </row>
    <row r="3158" spans="1:8" x14ac:dyDescent="0.25">
      <c r="A3158" t="s">
        <v>251</v>
      </c>
      <c r="B3158">
        <v>17.9512489</v>
      </c>
      <c r="C3158">
        <v>102.5886491</v>
      </c>
      <c r="D3158" t="b">
        <f>ISNUMBER(SEARCH("PT",A3158))</f>
        <v>1</v>
      </c>
      <c r="E3158" t="b">
        <f>ISNUMBER(SEARCH("PTT", A3158))</f>
        <v>0</v>
      </c>
      <c r="F3158" t="b">
        <f>ISNUMBER(SEARCH("Shell", A3158))</f>
        <v>0</v>
      </c>
      <c r="G3158" t="b">
        <f>ISNUMBER(SEARCH("Esso", A3158))</f>
        <v>0</v>
      </c>
      <c r="H3158" t="b">
        <f>ISNUMBER(SEARCH("Caltex", A3158))</f>
        <v>0</v>
      </c>
    </row>
    <row r="3159" spans="1:8" x14ac:dyDescent="0.25">
      <c r="A3159" t="s">
        <v>251</v>
      </c>
      <c r="B3159">
        <v>17.9568911</v>
      </c>
      <c r="C3159">
        <v>102.56946000000001</v>
      </c>
      <c r="D3159" t="b">
        <f>ISNUMBER(SEARCH("PT",A3159))</f>
        <v>1</v>
      </c>
      <c r="E3159" t="b">
        <f>ISNUMBER(SEARCH("PTT", A3159))</f>
        <v>0</v>
      </c>
      <c r="F3159" t="b">
        <f>ISNUMBER(SEARCH("Shell", A3159))</f>
        <v>0</v>
      </c>
      <c r="G3159" t="b">
        <f>ISNUMBER(SEARCH("Esso", A3159))</f>
        <v>0</v>
      </c>
      <c r="H3159" t="b">
        <f>ISNUMBER(SEARCH("Caltex", A3159))</f>
        <v>0</v>
      </c>
    </row>
    <row r="3160" spans="1:8" x14ac:dyDescent="0.25">
      <c r="A3160" t="s">
        <v>251</v>
      </c>
      <c r="B3160">
        <v>17.9568911</v>
      </c>
      <c r="C3160">
        <v>102.56946000000001</v>
      </c>
      <c r="D3160" t="b">
        <f>ISNUMBER(SEARCH("PT",A3160))</f>
        <v>1</v>
      </c>
      <c r="E3160" t="b">
        <f>ISNUMBER(SEARCH("PTT", A3160))</f>
        <v>0</v>
      </c>
      <c r="F3160" t="b">
        <f>ISNUMBER(SEARCH("Shell", A3160))</f>
        <v>0</v>
      </c>
      <c r="G3160" t="b">
        <f>ISNUMBER(SEARCH("Esso", A3160))</f>
        <v>0</v>
      </c>
      <c r="H3160" t="b">
        <f>ISNUMBER(SEARCH("Caltex", A3160))</f>
        <v>0</v>
      </c>
    </row>
    <row r="3161" spans="1:8" x14ac:dyDescent="0.25">
      <c r="A3161" t="s">
        <v>251</v>
      </c>
      <c r="B3161">
        <v>17.9512489</v>
      </c>
      <c r="C3161">
        <v>102.5886491</v>
      </c>
      <c r="D3161" t="b">
        <f>ISNUMBER(SEARCH("PT",A3161))</f>
        <v>1</v>
      </c>
      <c r="E3161" t="b">
        <f>ISNUMBER(SEARCH("PTT", A3161))</f>
        <v>0</v>
      </c>
      <c r="F3161" t="b">
        <f>ISNUMBER(SEARCH("Shell", A3161))</f>
        <v>0</v>
      </c>
      <c r="G3161" t="b">
        <f>ISNUMBER(SEARCH("Esso", A3161))</f>
        <v>0</v>
      </c>
      <c r="H3161" t="b">
        <f>ISNUMBER(SEARCH("Caltex", A3161))</f>
        <v>0</v>
      </c>
    </row>
    <row r="3162" spans="1:8" x14ac:dyDescent="0.25">
      <c r="A3162" t="s">
        <v>251</v>
      </c>
      <c r="B3162">
        <v>17.772372699999998</v>
      </c>
      <c r="C3162">
        <v>100.72721</v>
      </c>
      <c r="D3162" t="b">
        <f>ISNUMBER(SEARCH("PT",A3162))</f>
        <v>1</v>
      </c>
      <c r="E3162" t="b">
        <f>ISNUMBER(SEARCH("PTT", A3162))</f>
        <v>0</v>
      </c>
      <c r="F3162" t="b">
        <f>ISNUMBER(SEARCH("Shell", A3162))</f>
        <v>0</v>
      </c>
      <c r="G3162" t="b">
        <f>ISNUMBER(SEARCH("Esso", A3162))</f>
        <v>0</v>
      </c>
      <c r="H3162" t="b">
        <f>ISNUMBER(SEARCH("Caltex", A3162))</f>
        <v>0</v>
      </c>
    </row>
    <row r="3163" spans="1:8" x14ac:dyDescent="0.25">
      <c r="A3163" t="s">
        <v>251</v>
      </c>
      <c r="B3163">
        <v>17.730680599999999</v>
      </c>
      <c r="C3163">
        <v>100.69145090000001</v>
      </c>
      <c r="D3163" t="b">
        <f>ISNUMBER(SEARCH("PT",A3163))</f>
        <v>1</v>
      </c>
      <c r="E3163" t="b">
        <f>ISNUMBER(SEARCH("PTT", A3163))</f>
        <v>0</v>
      </c>
      <c r="F3163" t="b">
        <f>ISNUMBER(SEARCH("Shell", A3163))</f>
        <v>0</v>
      </c>
      <c r="G3163" t="b">
        <f>ISNUMBER(SEARCH("Esso", A3163))</f>
        <v>0</v>
      </c>
      <c r="H3163" t="b">
        <f>ISNUMBER(SEARCH("Caltex", A3163))</f>
        <v>0</v>
      </c>
    </row>
    <row r="3164" spans="1:8" x14ac:dyDescent="0.25">
      <c r="A3164" t="s">
        <v>251</v>
      </c>
      <c r="B3164">
        <v>17.996339599999999</v>
      </c>
      <c r="C3164">
        <v>100.8760879</v>
      </c>
      <c r="D3164" t="b">
        <f>ISNUMBER(SEARCH("PT",A3164))</f>
        <v>1</v>
      </c>
      <c r="E3164" t="b">
        <f>ISNUMBER(SEARCH("PTT", A3164))</f>
        <v>0</v>
      </c>
      <c r="F3164" t="b">
        <f>ISNUMBER(SEARCH("Shell", A3164))</f>
        <v>0</v>
      </c>
      <c r="G3164" t="b">
        <f>ISNUMBER(SEARCH("Esso", A3164))</f>
        <v>0</v>
      </c>
      <c r="H3164" t="b">
        <f>ISNUMBER(SEARCH("Caltex", A3164))</f>
        <v>0</v>
      </c>
    </row>
    <row r="3165" spans="1:8" x14ac:dyDescent="0.25">
      <c r="A3165" t="s">
        <v>251</v>
      </c>
      <c r="B3165">
        <v>19.576293400000001</v>
      </c>
      <c r="C3165">
        <v>100.33009319999999</v>
      </c>
      <c r="D3165" t="b">
        <f>ISNUMBER(SEARCH("PT",A3165))</f>
        <v>1</v>
      </c>
      <c r="E3165" t="b">
        <f>ISNUMBER(SEARCH("PTT", A3165))</f>
        <v>0</v>
      </c>
      <c r="F3165" t="b">
        <f>ISNUMBER(SEARCH("Shell", A3165))</f>
        <v>0</v>
      </c>
      <c r="G3165" t="b">
        <f>ISNUMBER(SEARCH("Esso", A3165))</f>
        <v>0</v>
      </c>
      <c r="H3165" t="b">
        <f>ISNUMBER(SEARCH("Caltex", A3165))</f>
        <v>0</v>
      </c>
    </row>
    <row r="3166" spans="1:8" x14ac:dyDescent="0.25">
      <c r="A3166" t="s">
        <v>251</v>
      </c>
      <c r="B3166">
        <v>19.5169207</v>
      </c>
      <c r="C3166">
        <v>100.2923</v>
      </c>
      <c r="D3166" t="b">
        <f>ISNUMBER(SEARCH("PT",A3166))</f>
        <v>1</v>
      </c>
      <c r="E3166" t="b">
        <f>ISNUMBER(SEARCH("PTT", A3166))</f>
        <v>0</v>
      </c>
      <c r="F3166" t="b">
        <f>ISNUMBER(SEARCH("Shell", A3166))</f>
        <v>0</v>
      </c>
      <c r="G3166" t="b">
        <f>ISNUMBER(SEARCH("Esso", A3166))</f>
        <v>0</v>
      </c>
      <c r="H3166" t="b">
        <f>ISNUMBER(SEARCH("Caltex", A3166))</f>
        <v>0</v>
      </c>
    </row>
    <row r="3167" spans="1:8" x14ac:dyDescent="0.25">
      <c r="A3167" t="s">
        <v>251</v>
      </c>
      <c r="B3167">
        <v>20.192368999999999</v>
      </c>
      <c r="C3167">
        <v>100.131901</v>
      </c>
      <c r="D3167" t="b">
        <f>ISNUMBER(SEARCH("PT",A3167))</f>
        <v>1</v>
      </c>
      <c r="E3167" t="b">
        <f>ISNUMBER(SEARCH("PTT", A3167))</f>
        <v>0</v>
      </c>
      <c r="F3167" t="b">
        <f>ISNUMBER(SEARCH("Shell", A3167))</f>
        <v>0</v>
      </c>
      <c r="G3167" t="b">
        <f>ISNUMBER(SEARCH("Esso", A3167))</f>
        <v>0</v>
      </c>
      <c r="H3167" t="b">
        <f>ISNUMBER(SEARCH("Caltex", A3167))</f>
        <v>0</v>
      </c>
    </row>
    <row r="3168" spans="1:8" x14ac:dyDescent="0.25">
      <c r="A3168" t="s">
        <v>251</v>
      </c>
      <c r="B3168">
        <v>20.274191699999999</v>
      </c>
      <c r="C3168">
        <v>100.0827888</v>
      </c>
      <c r="D3168" t="b">
        <f>ISNUMBER(SEARCH("PT",A3168))</f>
        <v>1</v>
      </c>
      <c r="E3168" t="b">
        <f>ISNUMBER(SEARCH("PTT", A3168))</f>
        <v>0</v>
      </c>
      <c r="F3168" t="b">
        <f>ISNUMBER(SEARCH("Shell", A3168))</f>
        <v>0</v>
      </c>
      <c r="G3168" t="b">
        <f>ISNUMBER(SEARCH("Esso", A3168))</f>
        <v>0</v>
      </c>
      <c r="H3168" t="b">
        <f>ISNUMBER(SEARCH("Caltex", A3168))</f>
        <v>0</v>
      </c>
    </row>
    <row r="3169" spans="1:8" x14ac:dyDescent="0.25">
      <c r="A3169" t="s">
        <v>251</v>
      </c>
      <c r="B3169">
        <v>20.205433200000002</v>
      </c>
      <c r="C3169">
        <v>99.927170399999994</v>
      </c>
      <c r="D3169" t="b">
        <f>ISNUMBER(SEARCH("PT",A3169))</f>
        <v>1</v>
      </c>
      <c r="E3169" t="b">
        <f>ISNUMBER(SEARCH("PTT", A3169))</f>
        <v>0</v>
      </c>
      <c r="F3169" t="b">
        <f>ISNUMBER(SEARCH("Shell", A3169))</f>
        <v>0</v>
      </c>
      <c r="G3169" t="b">
        <f>ISNUMBER(SEARCH("Esso", A3169))</f>
        <v>0</v>
      </c>
      <c r="H3169" t="b">
        <f>ISNUMBER(SEARCH("Caltex", A3169))</f>
        <v>0</v>
      </c>
    </row>
    <row r="3170" spans="1:8" x14ac:dyDescent="0.25">
      <c r="A3170" t="s">
        <v>251</v>
      </c>
      <c r="B3170">
        <v>20.2692981</v>
      </c>
      <c r="C3170">
        <v>99.860021000000003</v>
      </c>
      <c r="D3170" t="b">
        <f>ISNUMBER(SEARCH("PT",A3170))</f>
        <v>1</v>
      </c>
      <c r="E3170" t="b">
        <f>ISNUMBER(SEARCH("PTT", A3170))</f>
        <v>0</v>
      </c>
      <c r="F3170" t="b">
        <f>ISNUMBER(SEARCH("Shell", A3170))</f>
        <v>0</v>
      </c>
      <c r="G3170" t="b">
        <f>ISNUMBER(SEARCH("Esso", A3170))</f>
        <v>0</v>
      </c>
      <c r="H3170" t="b">
        <f>ISNUMBER(SEARCH("Caltex", A3170))</f>
        <v>0</v>
      </c>
    </row>
    <row r="3171" spans="1:8" x14ac:dyDescent="0.25">
      <c r="A3171" t="s">
        <v>251</v>
      </c>
      <c r="B3171">
        <v>20.423787000000001</v>
      </c>
      <c r="C3171">
        <v>99.981157600000003</v>
      </c>
      <c r="D3171" t="b">
        <f>ISNUMBER(SEARCH("PT",A3171))</f>
        <v>1</v>
      </c>
      <c r="E3171" t="b">
        <f>ISNUMBER(SEARCH("PTT", A3171))</f>
        <v>0</v>
      </c>
      <c r="F3171" t="b">
        <f>ISNUMBER(SEARCH("Shell", A3171))</f>
        <v>0</v>
      </c>
      <c r="G3171" t="b">
        <f>ISNUMBER(SEARCH("Esso", A3171))</f>
        <v>0</v>
      </c>
      <c r="H3171" t="b">
        <f>ISNUMBER(SEARCH("Caltex", A3171))</f>
        <v>0</v>
      </c>
    </row>
    <row r="3172" spans="1:8" x14ac:dyDescent="0.25">
      <c r="A3172" t="s">
        <v>251</v>
      </c>
      <c r="B3172">
        <v>20.251299400000001</v>
      </c>
      <c r="C3172">
        <v>99.8556715</v>
      </c>
      <c r="D3172" t="b">
        <f>ISNUMBER(SEARCH("PT",A3172))</f>
        <v>1</v>
      </c>
      <c r="E3172" t="b">
        <f>ISNUMBER(SEARCH("PTT", A3172))</f>
        <v>0</v>
      </c>
      <c r="F3172" t="b">
        <f>ISNUMBER(SEARCH("Shell", A3172))</f>
        <v>0</v>
      </c>
      <c r="G3172" t="b">
        <f>ISNUMBER(SEARCH("Esso", A3172))</f>
        <v>0</v>
      </c>
      <c r="H3172" t="b">
        <f>ISNUMBER(SEARCH("Caltex", A3172))</f>
        <v>0</v>
      </c>
    </row>
    <row r="3173" spans="1:8" x14ac:dyDescent="0.25">
      <c r="A3173" t="s">
        <v>251</v>
      </c>
      <c r="B3173">
        <v>20.239443600000001</v>
      </c>
      <c r="C3173">
        <v>99.856327399999998</v>
      </c>
      <c r="D3173" t="b">
        <f>ISNUMBER(SEARCH("PT",A3173))</f>
        <v>1</v>
      </c>
      <c r="E3173" t="b">
        <f>ISNUMBER(SEARCH("PTT", A3173))</f>
        <v>0</v>
      </c>
      <c r="F3173" t="b">
        <f>ISNUMBER(SEARCH("Shell", A3173))</f>
        <v>0</v>
      </c>
      <c r="G3173" t="b">
        <f>ISNUMBER(SEARCH("Esso", A3173))</f>
        <v>0</v>
      </c>
      <c r="H3173" t="b">
        <f>ISNUMBER(SEARCH("Caltex", A3173))</f>
        <v>0</v>
      </c>
    </row>
    <row r="3174" spans="1:8" x14ac:dyDescent="0.25">
      <c r="A3174" t="s">
        <v>251</v>
      </c>
      <c r="B3174">
        <v>20.172197400000002</v>
      </c>
      <c r="C3174">
        <v>99.853153199999994</v>
      </c>
      <c r="D3174" t="b">
        <f>ISNUMBER(SEARCH("PT",A3174))</f>
        <v>1</v>
      </c>
      <c r="E3174" t="b">
        <f>ISNUMBER(SEARCH("PTT", A3174))</f>
        <v>0</v>
      </c>
      <c r="F3174" t="b">
        <f>ISNUMBER(SEARCH("Shell", A3174))</f>
        <v>0</v>
      </c>
      <c r="G3174" t="b">
        <f>ISNUMBER(SEARCH("Esso", A3174))</f>
        <v>0</v>
      </c>
      <c r="H3174" t="b">
        <f>ISNUMBER(SEARCH("Caltex", A3174))</f>
        <v>0</v>
      </c>
    </row>
    <row r="3175" spans="1:8" x14ac:dyDescent="0.25">
      <c r="A3175" t="s">
        <v>251</v>
      </c>
      <c r="B3175">
        <v>20.1330901</v>
      </c>
      <c r="C3175">
        <v>99.826938100000007</v>
      </c>
      <c r="D3175" t="b">
        <f>ISNUMBER(SEARCH("PT",A3175))</f>
        <v>1</v>
      </c>
      <c r="E3175" t="b">
        <f>ISNUMBER(SEARCH("PTT", A3175))</f>
        <v>0</v>
      </c>
      <c r="F3175" t="b">
        <f>ISNUMBER(SEARCH("Shell", A3175))</f>
        <v>0</v>
      </c>
      <c r="G3175" t="b">
        <f>ISNUMBER(SEARCH("Esso", A3175))</f>
        <v>0</v>
      </c>
      <c r="H3175" t="b">
        <f>ISNUMBER(SEARCH("Caltex", A3175))</f>
        <v>0</v>
      </c>
    </row>
    <row r="3176" spans="1:8" x14ac:dyDescent="0.25">
      <c r="A3176" t="s">
        <v>251</v>
      </c>
      <c r="B3176">
        <v>20.130694500000001</v>
      </c>
      <c r="C3176">
        <v>99.863959500000007</v>
      </c>
      <c r="D3176" t="b">
        <f>ISNUMBER(SEARCH("PT",A3176))</f>
        <v>1</v>
      </c>
      <c r="E3176" t="b">
        <f>ISNUMBER(SEARCH("PTT", A3176))</f>
        <v>0</v>
      </c>
      <c r="F3176" t="b">
        <f>ISNUMBER(SEARCH("Shell", A3176))</f>
        <v>0</v>
      </c>
      <c r="G3176" t="b">
        <f>ISNUMBER(SEARCH("Esso", A3176))</f>
        <v>0</v>
      </c>
      <c r="H3176" t="b">
        <f>ISNUMBER(SEARCH("Caltex", A3176))</f>
        <v>0</v>
      </c>
    </row>
    <row r="3177" spans="1:8" x14ac:dyDescent="0.25">
      <c r="A3177" t="s">
        <v>251</v>
      </c>
      <c r="B3177">
        <v>19.983543999999998</v>
      </c>
      <c r="C3177">
        <v>99.247804700000003</v>
      </c>
      <c r="D3177" t="b">
        <f>ISNUMBER(SEARCH("PT",A3177))</f>
        <v>1</v>
      </c>
      <c r="E3177" t="b">
        <f>ISNUMBER(SEARCH("PTT", A3177))</f>
        <v>0</v>
      </c>
      <c r="F3177" t="b">
        <f>ISNUMBER(SEARCH("Shell", A3177))</f>
        <v>0</v>
      </c>
      <c r="G3177" t="b">
        <f>ISNUMBER(SEARCH("Esso", A3177))</f>
        <v>0</v>
      </c>
      <c r="H3177" t="b">
        <f>ISNUMBER(SEARCH("Caltex", A3177))</f>
        <v>0</v>
      </c>
    </row>
    <row r="3178" spans="1:8" x14ac:dyDescent="0.25">
      <c r="A3178" t="s">
        <v>251</v>
      </c>
      <c r="B3178">
        <v>19.9071748</v>
      </c>
      <c r="C3178">
        <v>99.823300799999998</v>
      </c>
      <c r="D3178" t="b">
        <f>ISNUMBER(SEARCH("PT",A3178))</f>
        <v>1</v>
      </c>
      <c r="E3178" t="b">
        <f>ISNUMBER(SEARCH("PTT", A3178))</f>
        <v>0</v>
      </c>
      <c r="F3178" t="b">
        <f>ISNUMBER(SEARCH("Shell", A3178))</f>
        <v>0</v>
      </c>
      <c r="G3178" t="b">
        <f>ISNUMBER(SEARCH("Esso", A3178))</f>
        <v>0</v>
      </c>
      <c r="H3178" t="b">
        <f>ISNUMBER(SEARCH("Caltex", A3178))</f>
        <v>0</v>
      </c>
    </row>
    <row r="3179" spans="1:8" x14ac:dyDescent="0.25">
      <c r="A3179" t="s">
        <v>251</v>
      </c>
      <c r="B3179">
        <v>19.361438100000001</v>
      </c>
      <c r="C3179">
        <v>97.966829899999993</v>
      </c>
      <c r="D3179" t="b">
        <f>ISNUMBER(SEARCH("PT",A3179))</f>
        <v>1</v>
      </c>
      <c r="E3179" t="b">
        <f>ISNUMBER(SEARCH("PTT", A3179))</f>
        <v>0</v>
      </c>
      <c r="F3179" t="b">
        <f>ISNUMBER(SEARCH("Shell", A3179))</f>
        <v>0</v>
      </c>
      <c r="G3179" t="b">
        <f>ISNUMBER(SEARCH("Esso", A3179))</f>
        <v>0</v>
      </c>
      <c r="H3179" t="b">
        <f>ISNUMBER(SEARCH("Caltex", A3179))</f>
        <v>0</v>
      </c>
    </row>
    <row r="3180" spans="1:8" x14ac:dyDescent="0.25">
      <c r="A3180" t="s">
        <v>251</v>
      </c>
      <c r="B3180">
        <v>19.3350364</v>
      </c>
      <c r="C3180">
        <v>97.950216699999999</v>
      </c>
      <c r="D3180" t="b">
        <f>ISNUMBER(SEARCH("PT",A3180))</f>
        <v>1</v>
      </c>
      <c r="E3180" t="b">
        <f>ISNUMBER(SEARCH("PTT", A3180))</f>
        <v>0</v>
      </c>
      <c r="F3180" t="b">
        <f>ISNUMBER(SEARCH("Shell", A3180))</f>
        <v>0</v>
      </c>
      <c r="G3180" t="b">
        <f>ISNUMBER(SEARCH("Esso", A3180))</f>
        <v>0</v>
      </c>
      <c r="H3180" t="b">
        <f>ISNUMBER(SEARCH("Caltex", A3180))</f>
        <v>0</v>
      </c>
    </row>
    <row r="3181" spans="1:8" x14ac:dyDescent="0.25">
      <c r="A3181" t="s">
        <v>251</v>
      </c>
      <c r="B3181">
        <v>14.179123300000001</v>
      </c>
      <c r="C3181">
        <v>99.126547000000002</v>
      </c>
      <c r="D3181" t="b">
        <f>ISNUMBER(SEARCH("PT",A3181))</f>
        <v>1</v>
      </c>
      <c r="E3181" t="b">
        <f>ISNUMBER(SEARCH("PTT", A3181))</f>
        <v>0</v>
      </c>
      <c r="F3181" t="b">
        <f>ISNUMBER(SEARCH("Shell", A3181))</f>
        <v>0</v>
      </c>
      <c r="G3181" t="b">
        <f>ISNUMBER(SEARCH("Esso", A3181))</f>
        <v>0</v>
      </c>
      <c r="H3181" t="b">
        <f>ISNUMBER(SEARCH("Caltex", A3181))</f>
        <v>0</v>
      </c>
    </row>
    <row r="3182" spans="1:8" x14ac:dyDescent="0.25">
      <c r="A3182" t="s">
        <v>251</v>
      </c>
      <c r="B3182">
        <v>13.5420468</v>
      </c>
      <c r="C3182">
        <v>99.343816700000005</v>
      </c>
      <c r="D3182" t="b">
        <f>ISNUMBER(SEARCH("PT",A3182))</f>
        <v>1</v>
      </c>
      <c r="E3182" t="b">
        <f>ISNUMBER(SEARCH("PTT", A3182))</f>
        <v>0</v>
      </c>
      <c r="F3182" t="b">
        <f>ISNUMBER(SEARCH("Shell", A3182))</f>
        <v>0</v>
      </c>
      <c r="G3182" t="b">
        <f>ISNUMBER(SEARCH("Esso", A3182))</f>
        <v>0</v>
      </c>
      <c r="H3182" t="b">
        <f>ISNUMBER(SEARCH("Caltex", A3182))</f>
        <v>0</v>
      </c>
    </row>
    <row r="3183" spans="1:8" x14ac:dyDescent="0.25">
      <c r="A3183" t="s">
        <v>251</v>
      </c>
      <c r="B3183">
        <v>13.545844300000001</v>
      </c>
      <c r="C3183">
        <v>99.440515700000006</v>
      </c>
      <c r="D3183" t="b">
        <f>ISNUMBER(SEARCH("PT",A3183))</f>
        <v>1</v>
      </c>
      <c r="E3183" t="b">
        <f>ISNUMBER(SEARCH("PTT", A3183))</f>
        <v>0</v>
      </c>
      <c r="F3183" t="b">
        <f>ISNUMBER(SEARCH("Shell", A3183))</f>
        <v>0</v>
      </c>
      <c r="G3183" t="b">
        <f>ISNUMBER(SEARCH("Esso", A3183))</f>
        <v>0</v>
      </c>
      <c r="H3183" t="b">
        <f>ISNUMBER(SEARCH("Caltex", A3183))</f>
        <v>0</v>
      </c>
    </row>
    <row r="3184" spans="1:8" x14ac:dyDescent="0.25">
      <c r="A3184" t="s">
        <v>251</v>
      </c>
      <c r="B3184">
        <v>13.471799499999999</v>
      </c>
      <c r="C3184">
        <v>99.410512199999999</v>
      </c>
      <c r="D3184" t="b">
        <f>ISNUMBER(SEARCH("PT",A3184))</f>
        <v>1</v>
      </c>
      <c r="E3184" t="b">
        <f>ISNUMBER(SEARCH("PTT", A3184))</f>
        <v>0</v>
      </c>
      <c r="F3184" t="b">
        <f>ISNUMBER(SEARCH("Shell", A3184))</f>
        <v>0</v>
      </c>
      <c r="G3184" t="b">
        <f>ISNUMBER(SEARCH("Esso", A3184))</f>
        <v>0</v>
      </c>
      <c r="H3184" t="b">
        <f>ISNUMBER(SEARCH("Caltex", A3184))</f>
        <v>0</v>
      </c>
    </row>
    <row r="3185" spans="1:8" x14ac:dyDescent="0.25">
      <c r="A3185" t="s">
        <v>251</v>
      </c>
      <c r="B3185">
        <v>9.4557255999999992</v>
      </c>
      <c r="C3185">
        <v>99.993215800000002</v>
      </c>
      <c r="D3185" t="b">
        <f>ISNUMBER(SEARCH("PT",A3185))</f>
        <v>1</v>
      </c>
      <c r="E3185" t="b">
        <f>ISNUMBER(SEARCH("PTT", A3185))</f>
        <v>0</v>
      </c>
      <c r="F3185" t="b">
        <f>ISNUMBER(SEARCH("Shell", A3185))</f>
        <v>0</v>
      </c>
      <c r="G3185" t="b">
        <f>ISNUMBER(SEARCH("Esso", A3185))</f>
        <v>0</v>
      </c>
      <c r="H3185" t="b">
        <f>ISNUMBER(SEARCH("Caltex", A3185))</f>
        <v>0</v>
      </c>
    </row>
    <row r="3186" spans="1:8" x14ac:dyDescent="0.25">
      <c r="A3186" t="s">
        <v>2841</v>
      </c>
      <c r="B3186">
        <v>12.323279599999999</v>
      </c>
      <c r="C3186">
        <v>99.878695199999996</v>
      </c>
      <c r="D3186" t="b">
        <f>ISNUMBER(SEARCH("PT",A3186))</f>
        <v>1</v>
      </c>
      <c r="E3186" t="b">
        <f>ISNUMBER(SEARCH("PTT", A3186))</f>
        <v>0</v>
      </c>
      <c r="F3186" t="b">
        <f>ISNUMBER(SEARCH("Shell", A3186))</f>
        <v>0</v>
      </c>
      <c r="G3186" t="b">
        <f>ISNUMBER(SEARCH("Esso", A3186))</f>
        <v>0</v>
      </c>
      <c r="H3186" t="b">
        <f>ISNUMBER(SEARCH("Caltex", A3186))</f>
        <v>0</v>
      </c>
    </row>
    <row r="3187" spans="1:8" x14ac:dyDescent="0.25">
      <c r="A3187" t="s">
        <v>4210</v>
      </c>
      <c r="B3187">
        <v>7.5551285000000004</v>
      </c>
      <c r="C3187">
        <v>99.567061600000002</v>
      </c>
      <c r="D3187" t="b">
        <f>ISNUMBER(SEARCH("PT",A3187))</f>
        <v>1</v>
      </c>
      <c r="E3187" t="b">
        <f>ISNUMBER(SEARCH("PTT", A3187))</f>
        <v>0</v>
      </c>
      <c r="F3187" t="b">
        <f>ISNUMBER(SEARCH("Shell", A3187))</f>
        <v>0</v>
      </c>
      <c r="G3187" t="b">
        <f>ISNUMBER(SEARCH("Esso", A3187))</f>
        <v>0</v>
      </c>
      <c r="H3187" t="b">
        <f>ISNUMBER(SEARCH("Caltex", A3187))</f>
        <v>0</v>
      </c>
    </row>
    <row r="3188" spans="1:8" x14ac:dyDescent="0.25">
      <c r="A3188" t="s">
        <v>3735</v>
      </c>
      <c r="B3188">
        <v>16.021422399999999</v>
      </c>
      <c r="C3188">
        <v>105.22720579999999</v>
      </c>
      <c r="D3188" t="b">
        <f>ISNUMBER(SEARCH("PT",A3188))</f>
        <v>1</v>
      </c>
      <c r="E3188" t="b">
        <f>ISNUMBER(SEARCH("PTT", A3188))</f>
        <v>0</v>
      </c>
      <c r="F3188" t="b">
        <f>ISNUMBER(SEARCH("Shell", A3188))</f>
        <v>0</v>
      </c>
      <c r="G3188" t="b">
        <f>ISNUMBER(SEARCH("Esso", A3188))</f>
        <v>0</v>
      </c>
      <c r="H3188" t="b">
        <f>ISNUMBER(SEARCH("Caltex", A3188))</f>
        <v>0</v>
      </c>
    </row>
    <row r="3189" spans="1:8" x14ac:dyDescent="0.25">
      <c r="A3189" t="s">
        <v>3334</v>
      </c>
      <c r="B3189">
        <v>7.5150921999999998</v>
      </c>
      <c r="C3189">
        <v>100.06335799999999</v>
      </c>
      <c r="D3189" t="b">
        <f>ISNUMBER(SEARCH("PT",A3189))</f>
        <v>1</v>
      </c>
      <c r="E3189" t="b">
        <f>ISNUMBER(SEARCH("PTT", A3189))</f>
        <v>0</v>
      </c>
      <c r="F3189" t="b">
        <f>ISNUMBER(SEARCH("Shell", A3189))</f>
        <v>0</v>
      </c>
      <c r="G3189" t="b">
        <f>ISNUMBER(SEARCH("Esso", A3189))</f>
        <v>0</v>
      </c>
      <c r="H3189" t="b">
        <f>ISNUMBER(SEARCH("Caltex", A3189))</f>
        <v>0</v>
      </c>
    </row>
    <row r="3190" spans="1:8" x14ac:dyDescent="0.25">
      <c r="A3190" t="s">
        <v>3120</v>
      </c>
      <c r="B3190">
        <v>11.0830556</v>
      </c>
      <c r="C3190">
        <v>99.37</v>
      </c>
      <c r="D3190" t="b">
        <f>ISNUMBER(SEARCH("PT",A3190))</f>
        <v>1</v>
      </c>
      <c r="E3190" t="b">
        <f>ISNUMBER(SEARCH("PTT", A3190))</f>
        <v>0</v>
      </c>
      <c r="F3190" t="b">
        <f>ISNUMBER(SEARCH("Shell", A3190))</f>
        <v>0</v>
      </c>
      <c r="G3190" t="b">
        <f>ISNUMBER(SEARCH("Esso", A3190))</f>
        <v>0</v>
      </c>
      <c r="H3190" t="b">
        <f>ISNUMBER(SEARCH("Caltex", A3190))</f>
        <v>0</v>
      </c>
    </row>
    <row r="3191" spans="1:8" x14ac:dyDescent="0.25">
      <c r="A3191" t="s">
        <v>3120</v>
      </c>
      <c r="B3191">
        <v>11.0830556</v>
      </c>
      <c r="C3191">
        <v>99.37</v>
      </c>
      <c r="D3191" t="b">
        <f>ISNUMBER(SEARCH("PT",A3191))</f>
        <v>1</v>
      </c>
      <c r="E3191" t="b">
        <f>ISNUMBER(SEARCH("PTT", A3191))</f>
        <v>0</v>
      </c>
      <c r="F3191" t="b">
        <f>ISNUMBER(SEARCH("Shell", A3191))</f>
        <v>0</v>
      </c>
      <c r="G3191" t="b">
        <f>ISNUMBER(SEARCH("Esso", A3191))</f>
        <v>0</v>
      </c>
      <c r="H3191" t="b">
        <f>ISNUMBER(SEARCH("Caltex", A3191))</f>
        <v>0</v>
      </c>
    </row>
    <row r="3192" spans="1:8" x14ac:dyDescent="0.25">
      <c r="A3192" t="s">
        <v>3685</v>
      </c>
      <c r="B3192">
        <v>13.5081966</v>
      </c>
      <c r="C3192">
        <v>102.1793883</v>
      </c>
      <c r="D3192" t="b">
        <f>ISNUMBER(SEARCH("PT",A3192))</f>
        <v>1</v>
      </c>
      <c r="E3192" t="b">
        <f>ISNUMBER(SEARCH("PTT", A3192))</f>
        <v>0</v>
      </c>
      <c r="F3192" t="b">
        <f>ISNUMBER(SEARCH("Shell", A3192))</f>
        <v>0</v>
      </c>
      <c r="G3192" t="b">
        <f>ISNUMBER(SEARCH("Esso", A3192))</f>
        <v>0</v>
      </c>
      <c r="H3192" t="b">
        <f>ISNUMBER(SEARCH("Caltex", A3192))</f>
        <v>0</v>
      </c>
    </row>
    <row r="3193" spans="1:8" x14ac:dyDescent="0.25">
      <c r="A3193" t="s">
        <v>3715</v>
      </c>
      <c r="B3193">
        <v>14.621482</v>
      </c>
      <c r="C3193">
        <v>103.8766152</v>
      </c>
      <c r="D3193" t="b">
        <f>ISNUMBER(SEARCH("PT",A3193))</f>
        <v>1</v>
      </c>
      <c r="E3193" t="b">
        <f>ISNUMBER(SEARCH("PTT", A3193))</f>
        <v>0</v>
      </c>
      <c r="F3193" t="b">
        <f>ISNUMBER(SEARCH("Shell", A3193))</f>
        <v>0</v>
      </c>
      <c r="G3193" t="b">
        <f>ISNUMBER(SEARCH("Esso", A3193))</f>
        <v>0</v>
      </c>
      <c r="H3193" t="b">
        <f>ISNUMBER(SEARCH("Caltex", A3193))</f>
        <v>0</v>
      </c>
    </row>
    <row r="3194" spans="1:8" x14ac:dyDescent="0.25">
      <c r="A3194" t="s">
        <v>3133</v>
      </c>
      <c r="B3194">
        <v>10.504754</v>
      </c>
      <c r="C3194">
        <v>98.823226899999995</v>
      </c>
      <c r="D3194" t="b">
        <f>ISNUMBER(SEARCH("PT",A3194))</f>
        <v>1</v>
      </c>
      <c r="E3194" t="b">
        <f>ISNUMBER(SEARCH("PTT", A3194))</f>
        <v>0</v>
      </c>
      <c r="F3194" t="b">
        <f>ISNUMBER(SEARCH("Shell", A3194))</f>
        <v>0</v>
      </c>
      <c r="G3194" t="b">
        <f>ISNUMBER(SEARCH("Esso", A3194))</f>
        <v>0</v>
      </c>
      <c r="H3194" t="b">
        <f>ISNUMBER(SEARCH("Caltex", A3194))</f>
        <v>0</v>
      </c>
    </row>
    <row r="3195" spans="1:8" x14ac:dyDescent="0.25">
      <c r="A3195" t="s">
        <v>3153</v>
      </c>
      <c r="B3195">
        <v>9.9541854000000001</v>
      </c>
      <c r="C3195">
        <v>98.613035400000001</v>
      </c>
      <c r="D3195" t="b">
        <f>ISNUMBER(SEARCH("PT",A3195))</f>
        <v>1</v>
      </c>
      <c r="E3195" t="b">
        <f>ISNUMBER(SEARCH("PTT", A3195))</f>
        <v>0</v>
      </c>
      <c r="F3195" t="b">
        <f>ISNUMBER(SEARCH("Shell", A3195))</f>
        <v>0</v>
      </c>
      <c r="G3195" t="b">
        <f>ISNUMBER(SEARCH("Esso", A3195))</f>
        <v>0</v>
      </c>
      <c r="H3195" t="b">
        <f>ISNUMBER(SEARCH("Caltex", A3195))</f>
        <v>0</v>
      </c>
    </row>
    <row r="3196" spans="1:8" x14ac:dyDescent="0.25">
      <c r="A3196" t="s">
        <v>3153</v>
      </c>
      <c r="B3196">
        <v>9.9541854000000001</v>
      </c>
      <c r="C3196">
        <v>98.613035400000001</v>
      </c>
      <c r="D3196" t="b">
        <f>ISNUMBER(SEARCH("PT",A3196))</f>
        <v>1</v>
      </c>
      <c r="E3196" t="b">
        <f>ISNUMBER(SEARCH("PTT", A3196))</f>
        <v>0</v>
      </c>
      <c r="F3196" t="b">
        <f>ISNUMBER(SEARCH("Shell", A3196))</f>
        <v>0</v>
      </c>
      <c r="G3196" t="b">
        <f>ISNUMBER(SEARCH("Esso", A3196))</f>
        <v>0</v>
      </c>
      <c r="H3196" t="b">
        <f>ISNUMBER(SEARCH("Caltex", A3196))</f>
        <v>0</v>
      </c>
    </row>
    <row r="3197" spans="1:8" x14ac:dyDescent="0.25">
      <c r="A3197" t="s">
        <v>3790</v>
      </c>
      <c r="B3197">
        <v>18.209672600000001</v>
      </c>
      <c r="C3197">
        <v>103.1819686</v>
      </c>
      <c r="D3197" t="b">
        <f>ISNUMBER(SEARCH("PT",A3197))</f>
        <v>1</v>
      </c>
      <c r="E3197" t="b">
        <f>ISNUMBER(SEARCH("PTT", A3197))</f>
        <v>0</v>
      </c>
      <c r="F3197" t="b">
        <f>ISNUMBER(SEARCH("Shell", A3197))</f>
        <v>0</v>
      </c>
      <c r="G3197" t="b">
        <f>ISNUMBER(SEARCH("Esso", A3197))</f>
        <v>0</v>
      </c>
      <c r="H3197" t="b">
        <f>ISNUMBER(SEARCH("Caltex", A3197))</f>
        <v>0</v>
      </c>
    </row>
    <row r="3198" spans="1:8" x14ac:dyDescent="0.25">
      <c r="A3198" t="s">
        <v>3126</v>
      </c>
      <c r="B3198">
        <v>10.85646</v>
      </c>
      <c r="C3198">
        <v>99.241756699999996</v>
      </c>
      <c r="D3198" t="b">
        <f>ISNUMBER(SEARCH("PT",A3198))</f>
        <v>1</v>
      </c>
      <c r="E3198" t="b">
        <f>ISNUMBER(SEARCH("PTT", A3198))</f>
        <v>0</v>
      </c>
      <c r="F3198" t="b">
        <f>ISNUMBER(SEARCH("Shell", A3198))</f>
        <v>0</v>
      </c>
      <c r="G3198" t="b">
        <f>ISNUMBER(SEARCH("Esso", A3198))</f>
        <v>0</v>
      </c>
      <c r="H3198" t="b">
        <f>ISNUMBER(SEARCH("Caltex", A3198))</f>
        <v>0</v>
      </c>
    </row>
    <row r="3199" spans="1:8" x14ac:dyDescent="0.25">
      <c r="A3199" t="s">
        <v>3126</v>
      </c>
      <c r="B3199">
        <v>10.85646</v>
      </c>
      <c r="C3199">
        <v>99.241756699999996</v>
      </c>
      <c r="D3199" t="b">
        <f>ISNUMBER(SEARCH("PT",A3199))</f>
        <v>1</v>
      </c>
      <c r="E3199" t="b">
        <f>ISNUMBER(SEARCH("PTT", A3199))</f>
        <v>0</v>
      </c>
      <c r="F3199" t="b">
        <f>ISNUMBER(SEARCH("Shell", A3199))</f>
        <v>0</v>
      </c>
      <c r="G3199" t="b">
        <f>ISNUMBER(SEARCH("Esso", A3199))</f>
        <v>0</v>
      </c>
      <c r="H3199" t="b">
        <f>ISNUMBER(SEARCH("Caltex", A3199))</f>
        <v>0</v>
      </c>
    </row>
    <row r="3200" spans="1:8" x14ac:dyDescent="0.25">
      <c r="A3200" t="s">
        <v>3329</v>
      </c>
      <c r="B3200">
        <v>7.3113812999999999</v>
      </c>
      <c r="C3200">
        <v>100.34082170000001</v>
      </c>
      <c r="D3200" t="b">
        <f>ISNUMBER(SEARCH("PT",A3200))</f>
        <v>1</v>
      </c>
      <c r="E3200" t="b">
        <f>ISNUMBER(SEARCH("PTT", A3200))</f>
        <v>0</v>
      </c>
      <c r="F3200" t="b">
        <f>ISNUMBER(SEARCH("Shell", A3200))</f>
        <v>0</v>
      </c>
      <c r="G3200" t="b">
        <f>ISNUMBER(SEARCH("Esso", A3200))</f>
        <v>0</v>
      </c>
      <c r="H3200" t="b">
        <f>ISNUMBER(SEARCH("Caltex", A3200))</f>
        <v>0</v>
      </c>
    </row>
    <row r="3201" spans="1:8" x14ac:dyDescent="0.25">
      <c r="A3201" t="s">
        <v>3818</v>
      </c>
      <c r="B3201">
        <v>17.839881599999998</v>
      </c>
      <c r="C3201">
        <v>102.58362030000001</v>
      </c>
      <c r="D3201" t="b">
        <f>ISNUMBER(SEARCH("PT",A3201))</f>
        <v>1</v>
      </c>
      <c r="E3201" t="b">
        <f>ISNUMBER(SEARCH("PTT", A3201))</f>
        <v>0</v>
      </c>
      <c r="F3201" t="b">
        <f>ISNUMBER(SEARCH("Shell", A3201))</f>
        <v>0</v>
      </c>
      <c r="G3201" t="b">
        <f>ISNUMBER(SEARCH("Esso", A3201))</f>
        <v>0</v>
      </c>
      <c r="H3201" t="b">
        <f>ISNUMBER(SEARCH("Caltex", A3201))</f>
        <v>0</v>
      </c>
    </row>
    <row r="3202" spans="1:8" x14ac:dyDescent="0.25">
      <c r="A3202" t="s">
        <v>3167</v>
      </c>
      <c r="B3202">
        <v>9.6095244999999991</v>
      </c>
      <c r="C3202">
        <v>98.541729000000004</v>
      </c>
      <c r="D3202" t="b">
        <f>ISNUMBER(SEARCH("PT",A3202))</f>
        <v>1</v>
      </c>
      <c r="E3202" t="b">
        <f>ISNUMBER(SEARCH("PTT", A3202))</f>
        <v>0</v>
      </c>
      <c r="F3202" t="b">
        <f>ISNUMBER(SEARCH("Shell", A3202))</f>
        <v>0</v>
      </c>
      <c r="G3202" t="b">
        <f>ISNUMBER(SEARCH("Esso", A3202))</f>
        <v>0</v>
      </c>
      <c r="H3202" t="b">
        <f>ISNUMBER(SEARCH("Caltex", A3202))</f>
        <v>0</v>
      </c>
    </row>
    <row r="3203" spans="1:8" x14ac:dyDescent="0.25">
      <c r="A3203" t="s">
        <v>3167</v>
      </c>
      <c r="B3203">
        <v>9.6095244999999991</v>
      </c>
      <c r="C3203">
        <v>98.541729000000004</v>
      </c>
      <c r="D3203" t="b">
        <f>ISNUMBER(SEARCH("PT",A3203))</f>
        <v>1</v>
      </c>
      <c r="E3203" t="b">
        <f>ISNUMBER(SEARCH("PTT", A3203))</f>
        <v>0</v>
      </c>
      <c r="F3203" t="b">
        <f>ISNUMBER(SEARCH("Shell", A3203))</f>
        <v>0</v>
      </c>
      <c r="G3203" t="b">
        <f>ISNUMBER(SEARCH("Esso", A3203))</f>
        <v>0</v>
      </c>
      <c r="H3203" t="b">
        <f>ISNUMBER(SEARCH("Caltex", A3203))</f>
        <v>0</v>
      </c>
    </row>
    <row r="3204" spans="1:8" x14ac:dyDescent="0.25">
      <c r="A3204" t="s">
        <v>2814</v>
      </c>
      <c r="B3204">
        <v>13.423069</v>
      </c>
      <c r="C3204">
        <v>101.001707</v>
      </c>
      <c r="D3204" t="b">
        <f>ISNUMBER(SEARCH("PT",A3204))</f>
        <v>1</v>
      </c>
      <c r="E3204" t="b">
        <f>ISNUMBER(SEARCH("PTT", A3204))</f>
        <v>0</v>
      </c>
      <c r="F3204" t="b">
        <f>ISNUMBER(SEARCH("Shell", A3204))</f>
        <v>0</v>
      </c>
      <c r="G3204" t="b">
        <f>ISNUMBER(SEARCH("Esso", A3204))</f>
        <v>0</v>
      </c>
      <c r="H3204" t="b">
        <f>ISNUMBER(SEARCH("Caltex", A3204))</f>
        <v>0</v>
      </c>
    </row>
    <row r="3205" spans="1:8" x14ac:dyDescent="0.25">
      <c r="A3205" t="s">
        <v>608</v>
      </c>
      <c r="B3205">
        <v>17.526029999999999</v>
      </c>
      <c r="C3205">
        <v>101.7258041</v>
      </c>
      <c r="D3205" t="b">
        <f>ISNUMBER(SEARCH("PT",A3205))</f>
        <v>1</v>
      </c>
      <c r="E3205" t="b">
        <f>ISNUMBER(SEARCH("PTT", A3205))</f>
        <v>0</v>
      </c>
      <c r="F3205" t="b">
        <f>ISNUMBER(SEARCH("Shell", A3205))</f>
        <v>0</v>
      </c>
      <c r="G3205" t="b">
        <f>ISNUMBER(SEARCH("Esso", A3205))</f>
        <v>0</v>
      </c>
      <c r="H3205" t="b">
        <f>ISNUMBER(SEARCH("Caltex", A3205))</f>
        <v>0</v>
      </c>
    </row>
    <row r="3206" spans="1:8" x14ac:dyDescent="0.25">
      <c r="A3206" t="s">
        <v>2861</v>
      </c>
      <c r="B3206">
        <v>7.6885516999999997</v>
      </c>
      <c r="C3206">
        <v>100.0054945</v>
      </c>
      <c r="D3206" t="b">
        <f>ISNUMBER(SEARCH("PT",A3206))</f>
        <v>1</v>
      </c>
      <c r="E3206" t="b">
        <f>ISNUMBER(SEARCH("PTT", A3206))</f>
        <v>0</v>
      </c>
      <c r="F3206" t="b">
        <f>ISNUMBER(SEARCH("Shell", A3206))</f>
        <v>0</v>
      </c>
      <c r="G3206" t="b">
        <f>ISNUMBER(SEARCH("Esso", A3206))</f>
        <v>0</v>
      </c>
      <c r="H3206" t="b">
        <f>ISNUMBER(SEARCH("Caltex", A3206))</f>
        <v>0</v>
      </c>
    </row>
    <row r="3207" spans="1:8" x14ac:dyDescent="0.25">
      <c r="A3207" t="s">
        <v>3333</v>
      </c>
      <c r="B3207">
        <v>7.4086774999999996</v>
      </c>
      <c r="C3207">
        <v>100.0853809</v>
      </c>
      <c r="D3207" t="b">
        <f>ISNUMBER(SEARCH("PT",A3207))</f>
        <v>1</v>
      </c>
      <c r="E3207" t="b">
        <f>ISNUMBER(SEARCH("PTT", A3207))</f>
        <v>0</v>
      </c>
      <c r="F3207" t="b">
        <f>ISNUMBER(SEARCH("Shell", A3207))</f>
        <v>0</v>
      </c>
      <c r="G3207" t="b">
        <f>ISNUMBER(SEARCH("Esso", A3207))</f>
        <v>0</v>
      </c>
      <c r="H3207" t="b">
        <f>ISNUMBER(SEARCH("Caltex", A3207))</f>
        <v>0</v>
      </c>
    </row>
    <row r="3208" spans="1:8" x14ac:dyDescent="0.25">
      <c r="A3208" t="s">
        <v>3793</v>
      </c>
      <c r="B3208">
        <v>17.822806400000001</v>
      </c>
      <c r="C3208">
        <v>103.08415789999999</v>
      </c>
      <c r="D3208" t="b">
        <f>ISNUMBER(SEARCH("PT",A3208))</f>
        <v>1</v>
      </c>
      <c r="E3208" t="b">
        <f>ISNUMBER(SEARCH("PTT", A3208))</f>
        <v>0</v>
      </c>
      <c r="F3208" t="b">
        <f>ISNUMBER(SEARCH("Shell", A3208))</f>
        <v>0</v>
      </c>
      <c r="G3208" t="b">
        <f>ISNUMBER(SEARCH("Esso", A3208))</f>
        <v>0</v>
      </c>
      <c r="H3208" t="b">
        <f>ISNUMBER(SEARCH("Caltex", A3208))</f>
        <v>0</v>
      </c>
    </row>
    <row r="3209" spans="1:8" x14ac:dyDescent="0.25">
      <c r="A3209" t="s">
        <v>3131</v>
      </c>
      <c r="B3209">
        <v>10.640028600000001</v>
      </c>
      <c r="C3209">
        <v>99.183926900000003</v>
      </c>
      <c r="D3209" t="b">
        <f>ISNUMBER(SEARCH("PT",A3209))</f>
        <v>1</v>
      </c>
      <c r="E3209" t="b">
        <f>ISNUMBER(SEARCH("PTT", A3209))</f>
        <v>0</v>
      </c>
      <c r="F3209" t="b">
        <f>ISNUMBER(SEARCH("Shell", A3209))</f>
        <v>0</v>
      </c>
      <c r="G3209" t="b">
        <f>ISNUMBER(SEARCH("Esso", A3209))</f>
        <v>0</v>
      </c>
      <c r="H3209" t="b">
        <f>ISNUMBER(SEARCH("Caltex", A3209))</f>
        <v>0</v>
      </c>
    </row>
    <row r="3210" spans="1:8" x14ac:dyDescent="0.25">
      <c r="A3210" t="s">
        <v>3131</v>
      </c>
      <c r="B3210">
        <v>10.640028600000001</v>
      </c>
      <c r="C3210">
        <v>99.183926900000003</v>
      </c>
      <c r="D3210" t="b">
        <f>ISNUMBER(SEARCH("PT",A3210))</f>
        <v>1</v>
      </c>
      <c r="E3210" t="b">
        <f>ISNUMBER(SEARCH("PTT", A3210))</f>
        <v>0</v>
      </c>
      <c r="F3210" t="b">
        <f>ISNUMBER(SEARCH("Shell", A3210))</f>
        <v>0</v>
      </c>
      <c r="G3210" t="b">
        <f>ISNUMBER(SEARCH("Esso", A3210))</f>
        <v>0</v>
      </c>
      <c r="H3210" t="b">
        <f>ISNUMBER(SEARCH("Caltex", A3210))</f>
        <v>0</v>
      </c>
    </row>
    <row r="3211" spans="1:8" x14ac:dyDescent="0.25">
      <c r="A3211" t="s">
        <v>3360</v>
      </c>
      <c r="B3211">
        <v>8.0991277000000004</v>
      </c>
      <c r="C3211">
        <v>100.1111463</v>
      </c>
      <c r="D3211" t="b">
        <f>ISNUMBER(SEARCH("PT",A3211))</f>
        <v>1</v>
      </c>
      <c r="E3211" t="b">
        <f>ISNUMBER(SEARCH("PTT", A3211))</f>
        <v>0</v>
      </c>
      <c r="F3211" t="b">
        <f>ISNUMBER(SEARCH("Shell", A3211))</f>
        <v>0</v>
      </c>
      <c r="G3211" t="b">
        <f>ISNUMBER(SEARCH("Esso", A3211))</f>
        <v>0</v>
      </c>
      <c r="H3211" t="b">
        <f>ISNUMBER(SEARCH("Caltex", A3211))</f>
        <v>0</v>
      </c>
    </row>
    <row r="3212" spans="1:8" x14ac:dyDescent="0.25">
      <c r="A3212" t="s">
        <v>3305</v>
      </c>
      <c r="B3212">
        <v>7.2155392999999997</v>
      </c>
      <c r="C3212">
        <v>100.5559969</v>
      </c>
      <c r="D3212" t="b">
        <f>ISNUMBER(SEARCH("PT",A3212))</f>
        <v>1</v>
      </c>
      <c r="E3212" t="b">
        <f>ISNUMBER(SEARCH("PTT", A3212))</f>
        <v>0</v>
      </c>
      <c r="F3212" t="b">
        <f>ISNUMBER(SEARCH("Shell", A3212))</f>
        <v>0</v>
      </c>
      <c r="G3212" t="b">
        <f>ISNUMBER(SEARCH("Esso", A3212))</f>
        <v>0</v>
      </c>
      <c r="H3212" t="b">
        <f>ISNUMBER(SEARCH("Caltex", A3212))</f>
        <v>0</v>
      </c>
    </row>
    <row r="3213" spans="1:8" x14ac:dyDescent="0.25">
      <c r="A3213" t="s">
        <v>3305</v>
      </c>
      <c r="B3213">
        <v>7.1051082000000001</v>
      </c>
      <c r="C3213">
        <v>100.3323467</v>
      </c>
      <c r="D3213" t="b">
        <f>ISNUMBER(SEARCH("PT",A3213))</f>
        <v>1</v>
      </c>
      <c r="E3213" t="b">
        <f>ISNUMBER(SEARCH("PTT", A3213))</f>
        <v>0</v>
      </c>
      <c r="F3213" t="b">
        <f>ISNUMBER(SEARCH("Shell", A3213))</f>
        <v>0</v>
      </c>
      <c r="G3213" t="b">
        <f>ISNUMBER(SEARCH("Esso", A3213))</f>
        <v>0</v>
      </c>
      <c r="H3213" t="b">
        <f>ISNUMBER(SEARCH("Caltex", A3213))</f>
        <v>0</v>
      </c>
    </row>
    <row r="3214" spans="1:8" x14ac:dyDescent="0.25">
      <c r="A3214" t="s">
        <v>3305</v>
      </c>
      <c r="B3214">
        <v>7.2155392999999997</v>
      </c>
      <c r="C3214">
        <v>100.5559969</v>
      </c>
      <c r="D3214" t="b">
        <f>ISNUMBER(SEARCH("PT",A3214))</f>
        <v>1</v>
      </c>
      <c r="E3214" t="b">
        <f>ISNUMBER(SEARCH("PTT", A3214))</f>
        <v>0</v>
      </c>
      <c r="F3214" t="b">
        <f>ISNUMBER(SEARCH("Shell", A3214))</f>
        <v>0</v>
      </c>
      <c r="G3214" t="b">
        <f>ISNUMBER(SEARCH("Esso", A3214))</f>
        <v>0</v>
      </c>
      <c r="H3214" t="b">
        <f>ISNUMBER(SEARCH("Caltex", A3214))</f>
        <v>0</v>
      </c>
    </row>
    <row r="3215" spans="1:8" x14ac:dyDescent="0.25">
      <c r="A3215" t="s">
        <v>4006</v>
      </c>
      <c r="B3215">
        <v>19.5161309</v>
      </c>
      <c r="C3215">
        <v>98.254126900000003</v>
      </c>
      <c r="D3215" t="b">
        <f>ISNUMBER(SEARCH("PT",A3215))</f>
        <v>1</v>
      </c>
      <c r="E3215" t="b">
        <f>ISNUMBER(SEARCH("PTT", A3215))</f>
        <v>0</v>
      </c>
      <c r="F3215" t="b">
        <f>ISNUMBER(SEARCH("Shell", A3215))</f>
        <v>0</v>
      </c>
      <c r="G3215" t="b">
        <f>ISNUMBER(SEARCH("Esso", A3215))</f>
        <v>0</v>
      </c>
      <c r="H3215" t="b">
        <f>ISNUMBER(SEARCH("Caltex", A3215))</f>
        <v>0</v>
      </c>
    </row>
    <row r="3216" spans="1:8" x14ac:dyDescent="0.25">
      <c r="A3216" t="s">
        <v>2860</v>
      </c>
      <c r="B3216">
        <v>7.5924003999999998</v>
      </c>
      <c r="C3216">
        <v>100.0064714</v>
      </c>
      <c r="D3216" t="b">
        <f>ISNUMBER(SEARCH("PT",A3216))</f>
        <v>1</v>
      </c>
      <c r="E3216" t="b">
        <f>ISNUMBER(SEARCH("PTT", A3216))</f>
        <v>0</v>
      </c>
      <c r="F3216" t="b">
        <f>ISNUMBER(SEARCH("Shell", A3216))</f>
        <v>0</v>
      </c>
      <c r="G3216" t="b">
        <f>ISNUMBER(SEARCH("Esso", A3216))</f>
        <v>0</v>
      </c>
      <c r="H3216" t="b">
        <f>ISNUMBER(SEARCH("Caltex", A3216))</f>
        <v>0</v>
      </c>
    </row>
    <row r="3217" spans="1:8" x14ac:dyDescent="0.25">
      <c r="A3217" t="s">
        <v>3130</v>
      </c>
      <c r="B3217">
        <v>10.7136301</v>
      </c>
      <c r="C3217">
        <v>99.311254899999994</v>
      </c>
      <c r="D3217" t="b">
        <f>ISNUMBER(SEARCH("PT",A3217))</f>
        <v>1</v>
      </c>
      <c r="E3217" t="b">
        <f>ISNUMBER(SEARCH("PTT", A3217))</f>
        <v>0</v>
      </c>
      <c r="F3217" t="b">
        <f>ISNUMBER(SEARCH("Shell", A3217))</f>
        <v>0</v>
      </c>
      <c r="G3217" t="b">
        <f>ISNUMBER(SEARCH("Esso", A3217))</f>
        <v>0</v>
      </c>
      <c r="H3217" t="b">
        <f>ISNUMBER(SEARCH("Caltex", A3217))</f>
        <v>0</v>
      </c>
    </row>
    <row r="3218" spans="1:8" x14ac:dyDescent="0.25">
      <c r="A3218" t="s">
        <v>3130</v>
      </c>
      <c r="B3218">
        <v>10.7136301</v>
      </c>
      <c r="C3218">
        <v>99.311254899999994</v>
      </c>
      <c r="D3218" t="b">
        <f>ISNUMBER(SEARCH("PT",A3218))</f>
        <v>1</v>
      </c>
      <c r="E3218" t="b">
        <f>ISNUMBER(SEARCH("PTT", A3218))</f>
        <v>0</v>
      </c>
      <c r="F3218" t="b">
        <f>ISNUMBER(SEARCH("Shell", A3218))</f>
        <v>0</v>
      </c>
      <c r="G3218" t="b">
        <f>ISNUMBER(SEARCH("Esso", A3218))</f>
        <v>0</v>
      </c>
      <c r="H3218" t="b">
        <f>ISNUMBER(SEARCH("Caltex", A3218))</f>
        <v>0</v>
      </c>
    </row>
    <row r="3219" spans="1:8" x14ac:dyDescent="0.25">
      <c r="A3219" t="s">
        <v>3784</v>
      </c>
      <c r="B3219">
        <v>18.3491459</v>
      </c>
      <c r="C3219">
        <v>103.63763419999999</v>
      </c>
      <c r="D3219" t="b">
        <f>ISNUMBER(SEARCH("PT",A3219))</f>
        <v>1</v>
      </c>
      <c r="E3219" t="b">
        <f>ISNUMBER(SEARCH("PTT", A3219))</f>
        <v>0</v>
      </c>
      <c r="F3219" t="b">
        <f>ISNUMBER(SEARCH("Shell", A3219))</f>
        <v>0</v>
      </c>
      <c r="G3219" t="b">
        <f>ISNUMBER(SEARCH("Esso", A3219))</f>
        <v>0</v>
      </c>
      <c r="H3219" t="b">
        <f>ISNUMBER(SEARCH("Caltex", A3219))</f>
        <v>0</v>
      </c>
    </row>
    <row r="3220" spans="1:8" x14ac:dyDescent="0.25">
      <c r="A3220" t="s">
        <v>310</v>
      </c>
      <c r="B3220">
        <v>10.3427851</v>
      </c>
      <c r="C3220">
        <v>98.777641000000003</v>
      </c>
      <c r="D3220" t="b">
        <f>ISNUMBER(SEARCH("PT",A3220))</f>
        <v>1</v>
      </c>
      <c r="E3220" t="b">
        <f>ISNUMBER(SEARCH("PTT", A3220))</f>
        <v>0</v>
      </c>
      <c r="F3220" t="b">
        <f>ISNUMBER(SEARCH("Shell", A3220))</f>
        <v>0</v>
      </c>
      <c r="G3220" t="b">
        <f>ISNUMBER(SEARCH("Esso", A3220))</f>
        <v>0</v>
      </c>
      <c r="H3220" t="b">
        <f>ISNUMBER(SEARCH("Caltex", A3220))</f>
        <v>0</v>
      </c>
    </row>
    <row r="3221" spans="1:8" x14ac:dyDescent="0.25">
      <c r="A3221" t="s">
        <v>4008</v>
      </c>
      <c r="B3221">
        <v>19.3491863</v>
      </c>
      <c r="C3221">
        <v>98.435285899999997</v>
      </c>
      <c r="D3221" t="b">
        <f>ISNUMBER(SEARCH("PT",A3221))</f>
        <v>1</v>
      </c>
      <c r="E3221" t="b">
        <f>ISNUMBER(SEARCH("PTT", A3221))</f>
        <v>0</v>
      </c>
      <c r="F3221" t="b">
        <f>ISNUMBER(SEARCH("Shell", A3221))</f>
        <v>0</v>
      </c>
      <c r="G3221" t="b">
        <f>ISNUMBER(SEARCH("Esso", A3221))</f>
        <v>0</v>
      </c>
      <c r="H3221" t="b">
        <f>ISNUMBER(SEARCH("Caltex", A3221))</f>
        <v>0</v>
      </c>
    </row>
    <row r="3222" spans="1:8" x14ac:dyDescent="0.25">
      <c r="A3222" t="s">
        <v>309</v>
      </c>
      <c r="B3222">
        <v>10.432742299999999</v>
      </c>
      <c r="C3222">
        <v>98.790990800000003</v>
      </c>
      <c r="D3222" t="b">
        <f>ISNUMBER(SEARCH("PT",A3222))</f>
        <v>1</v>
      </c>
      <c r="E3222" t="b">
        <f>ISNUMBER(SEARCH("PTT", A3222))</f>
        <v>0</v>
      </c>
      <c r="F3222" t="b">
        <f>ISNUMBER(SEARCH("Shell", A3222))</f>
        <v>0</v>
      </c>
      <c r="G3222" t="b">
        <f>ISNUMBER(SEARCH("Esso", A3222))</f>
        <v>0</v>
      </c>
      <c r="H3222" t="b">
        <f>ISNUMBER(SEARCH("Caltex", A3222))</f>
        <v>0</v>
      </c>
    </row>
    <row r="3223" spans="1:8" x14ac:dyDescent="0.25">
      <c r="A3223" t="s">
        <v>3314</v>
      </c>
      <c r="B3223">
        <v>7.1206069999999997</v>
      </c>
      <c r="C3223">
        <v>100.5353803</v>
      </c>
      <c r="D3223" t="b">
        <f>ISNUMBER(SEARCH("PT",A3223))</f>
        <v>1</v>
      </c>
      <c r="E3223" t="b">
        <f>ISNUMBER(SEARCH("PTT", A3223))</f>
        <v>0</v>
      </c>
      <c r="F3223" t="b">
        <f>ISNUMBER(SEARCH("Shell", A3223))</f>
        <v>0</v>
      </c>
      <c r="G3223" t="b">
        <f>ISNUMBER(SEARCH("Esso", A3223))</f>
        <v>0</v>
      </c>
      <c r="H3223" t="b">
        <f>ISNUMBER(SEARCH("Caltex", A3223))</f>
        <v>0</v>
      </c>
    </row>
    <row r="3224" spans="1:8" x14ac:dyDescent="0.25">
      <c r="A3224" t="s">
        <v>3280</v>
      </c>
      <c r="B3224">
        <v>6.7395978000000003</v>
      </c>
      <c r="C3224">
        <v>100.9435107</v>
      </c>
      <c r="D3224" t="b">
        <f>ISNUMBER(SEARCH("PT",A3224))</f>
        <v>1</v>
      </c>
      <c r="E3224" t="b">
        <f>ISNUMBER(SEARCH("PTT", A3224))</f>
        <v>0</v>
      </c>
      <c r="F3224" t="b">
        <f>ISNUMBER(SEARCH("Shell", A3224))</f>
        <v>0</v>
      </c>
      <c r="G3224" t="b">
        <f>ISNUMBER(SEARCH("Esso", A3224))</f>
        <v>0</v>
      </c>
      <c r="H3224" t="b">
        <f>ISNUMBER(SEARCH("Caltex", A3224))</f>
        <v>0</v>
      </c>
    </row>
    <row r="3225" spans="1:8" x14ac:dyDescent="0.25">
      <c r="A3225" t="s">
        <v>3280</v>
      </c>
      <c r="B3225">
        <v>6.7395978000000003</v>
      </c>
      <c r="C3225">
        <v>100.9435107</v>
      </c>
      <c r="D3225" t="b">
        <f>ISNUMBER(SEARCH("PT",A3225))</f>
        <v>1</v>
      </c>
      <c r="E3225" t="b">
        <f>ISNUMBER(SEARCH("PTT", A3225))</f>
        <v>0</v>
      </c>
      <c r="F3225" t="b">
        <f>ISNUMBER(SEARCH("Shell", A3225))</f>
        <v>0</v>
      </c>
      <c r="G3225" t="b">
        <f>ISNUMBER(SEARCH("Esso", A3225))</f>
        <v>0</v>
      </c>
      <c r="H3225" t="b">
        <f>ISNUMBER(SEARCH("Caltex", A3225))</f>
        <v>0</v>
      </c>
    </row>
    <row r="3226" spans="1:8" x14ac:dyDescent="0.25">
      <c r="A3226" t="s">
        <v>3907</v>
      </c>
      <c r="B3226">
        <v>19.472901400000001</v>
      </c>
      <c r="C3226">
        <v>100.3323808</v>
      </c>
      <c r="D3226" t="b">
        <f>ISNUMBER(SEARCH("PT",A3226))</f>
        <v>1</v>
      </c>
      <c r="E3226" t="b">
        <f>ISNUMBER(SEARCH("PTT", A3226))</f>
        <v>0</v>
      </c>
      <c r="F3226" t="b">
        <f>ISNUMBER(SEARCH("Shell", A3226))</f>
        <v>0</v>
      </c>
      <c r="G3226" t="b">
        <f>ISNUMBER(SEARCH("Esso", A3226))</f>
        <v>0</v>
      </c>
      <c r="H3226" t="b">
        <f>ISNUMBER(SEARCH("Caltex", A3226))</f>
        <v>0</v>
      </c>
    </row>
    <row r="3227" spans="1:8" x14ac:dyDescent="0.25">
      <c r="A3227" t="s">
        <v>3378</v>
      </c>
      <c r="B3227">
        <v>8.6755873000000001</v>
      </c>
      <c r="C3227">
        <v>99.828121999999993</v>
      </c>
      <c r="D3227" t="b">
        <f>ISNUMBER(SEARCH("PT",A3227))</f>
        <v>1</v>
      </c>
      <c r="E3227" t="b">
        <f>ISNUMBER(SEARCH("PTT", A3227))</f>
        <v>0</v>
      </c>
      <c r="F3227" t="b">
        <f>ISNUMBER(SEARCH("Shell", A3227))</f>
        <v>0</v>
      </c>
      <c r="G3227" t="b">
        <f>ISNUMBER(SEARCH("Esso", A3227))</f>
        <v>0</v>
      </c>
      <c r="H3227" t="b">
        <f>ISNUMBER(SEARCH("Caltex", A3227))</f>
        <v>0</v>
      </c>
    </row>
    <row r="3228" spans="1:8" x14ac:dyDescent="0.25">
      <c r="A3228" t="s">
        <v>3332</v>
      </c>
      <c r="B3228">
        <v>7.4602478000000003</v>
      </c>
      <c r="C3228">
        <v>100.1252279</v>
      </c>
      <c r="D3228" t="b">
        <f>ISNUMBER(SEARCH("PT",A3228))</f>
        <v>1</v>
      </c>
      <c r="E3228" t="b">
        <f>ISNUMBER(SEARCH("PTT", A3228))</f>
        <v>0</v>
      </c>
      <c r="F3228" t="b">
        <f>ISNUMBER(SEARCH("Shell", A3228))</f>
        <v>0</v>
      </c>
      <c r="G3228" t="b">
        <f>ISNUMBER(SEARCH("Esso", A3228))</f>
        <v>0</v>
      </c>
      <c r="H3228" t="b">
        <f>ISNUMBER(SEARCH("Caltex", A3228))</f>
        <v>0</v>
      </c>
    </row>
    <row r="3229" spans="1:8" x14ac:dyDescent="0.25">
      <c r="A3229" t="s">
        <v>2850</v>
      </c>
      <c r="B3229">
        <v>9.1859155999999995</v>
      </c>
      <c r="C3229">
        <v>99.857556000000002</v>
      </c>
      <c r="D3229" t="b">
        <f>ISNUMBER(SEARCH("PT",A3229))</f>
        <v>1</v>
      </c>
      <c r="E3229" t="b">
        <f>ISNUMBER(SEARCH("PTT", A3229))</f>
        <v>0</v>
      </c>
      <c r="F3229" t="b">
        <f>ISNUMBER(SEARCH("Shell", A3229))</f>
        <v>0</v>
      </c>
      <c r="G3229" t="b">
        <f>ISNUMBER(SEARCH("Esso", A3229))</f>
        <v>0</v>
      </c>
      <c r="H3229" t="b">
        <f>ISNUMBER(SEARCH("Caltex", A3229))</f>
        <v>0</v>
      </c>
    </row>
    <row r="3230" spans="1:8" x14ac:dyDescent="0.25">
      <c r="A3230" t="s">
        <v>3242</v>
      </c>
      <c r="B3230">
        <v>7.4130485999999998</v>
      </c>
      <c r="C3230">
        <v>99.480626999999998</v>
      </c>
      <c r="D3230" t="b">
        <f>ISNUMBER(SEARCH("PT",A3230))</f>
        <v>1</v>
      </c>
      <c r="E3230" t="b">
        <f>ISNUMBER(SEARCH("PTT", A3230))</f>
        <v>0</v>
      </c>
      <c r="F3230" t="b">
        <f>ISNUMBER(SEARCH("Shell", A3230))</f>
        <v>0</v>
      </c>
      <c r="G3230" t="b">
        <f>ISNUMBER(SEARCH("Esso", A3230))</f>
        <v>0</v>
      </c>
      <c r="H3230" t="b">
        <f>ISNUMBER(SEARCH("Caltex", A3230))</f>
        <v>0</v>
      </c>
    </row>
    <row r="3231" spans="1:8" x14ac:dyDescent="0.25">
      <c r="A3231" t="s">
        <v>3242</v>
      </c>
      <c r="B3231">
        <v>7.4130485999999998</v>
      </c>
      <c r="C3231">
        <v>99.480626999999998</v>
      </c>
      <c r="D3231" t="b">
        <f>ISNUMBER(SEARCH("PT",A3231))</f>
        <v>1</v>
      </c>
      <c r="E3231" t="b">
        <f>ISNUMBER(SEARCH("PTT", A3231))</f>
        <v>0</v>
      </c>
      <c r="F3231" t="b">
        <f>ISNUMBER(SEARCH("Shell", A3231))</f>
        <v>0</v>
      </c>
      <c r="G3231" t="b">
        <f>ISNUMBER(SEARCH("Esso", A3231))</f>
        <v>0</v>
      </c>
      <c r="H3231" t="b">
        <f>ISNUMBER(SEARCH("Caltex", A3231))</f>
        <v>0</v>
      </c>
    </row>
    <row r="3232" spans="1:8" x14ac:dyDescent="0.25">
      <c r="A3232" t="s">
        <v>3785</v>
      </c>
      <c r="B3232">
        <v>18.305207800000002</v>
      </c>
      <c r="C3232">
        <v>103.6473496</v>
      </c>
      <c r="D3232" t="b">
        <f>ISNUMBER(SEARCH("PT",A3232))</f>
        <v>1</v>
      </c>
      <c r="E3232" t="b">
        <f>ISNUMBER(SEARCH("PTT", A3232))</f>
        <v>0</v>
      </c>
      <c r="F3232" t="b">
        <f>ISNUMBER(SEARCH("Shell", A3232))</f>
        <v>0</v>
      </c>
      <c r="G3232" t="b">
        <f>ISNUMBER(SEARCH("Esso", A3232))</f>
        <v>0</v>
      </c>
      <c r="H3232" t="b">
        <f>ISNUMBER(SEARCH("Caltex", A3232))</f>
        <v>0</v>
      </c>
    </row>
    <row r="3233" spans="1:8" x14ac:dyDescent="0.25">
      <c r="A3233" t="s">
        <v>3244</v>
      </c>
      <c r="B3233">
        <v>7.4189739000000001</v>
      </c>
      <c r="C3233">
        <v>99.534871699999997</v>
      </c>
      <c r="D3233" t="b">
        <f>ISNUMBER(SEARCH("PT",A3233))</f>
        <v>1</v>
      </c>
      <c r="E3233" t="b">
        <f>ISNUMBER(SEARCH("PTT", A3233))</f>
        <v>0</v>
      </c>
      <c r="F3233" t="b">
        <f>ISNUMBER(SEARCH("Shell", A3233))</f>
        <v>0</v>
      </c>
      <c r="G3233" t="b">
        <f>ISNUMBER(SEARCH("Esso", A3233))</f>
        <v>0</v>
      </c>
      <c r="H3233" t="b">
        <f>ISNUMBER(SEARCH("Caltex", A3233))</f>
        <v>0</v>
      </c>
    </row>
    <row r="3234" spans="1:8" x14ac:dyDescent="0.25">
      <c r="A3234" t="s">
        <v>3244</v>
      </c>
      <c r="B3234">
        <v>7.4189739000000001</v>
      </c>
      <c r="C3234">
        <v>99.534871699999997</v>
      </c>
      <c r="D3234" t="b">
        <f>ISNUMBER(SEARCH("PT",A3234))</f>
        <v>1</v>
      </c>
      <c r="E3234" t="b">
        <f>ISNUMBER(SEARCH("PTT", A3234))</f>
        <v>0</v>
      </c>
      <c r="F3234" t="b">
        <f>ISNUMBER(SEARCH("Shell", A3234))</f>
        <v>0</v>
      </c>
      <c r="G3234" t="b">
        <f>ISNUMBER(SEARCH("Esso", A3234))</f>
        <v>0</v>
      </c>
      <c r="H3234" t="b">
        <f>ISNUMBER(SEARCH("Caltex", A3234))</f>
        <v>0</v>
      </c>
    </row>
    <row r="3235" spans="1:8" x14ac:dyDescent="0.25">
      <c r="A3235" t="s">
        <v>50</v>
      </c>
      <c r="B3235">
        <v>13.5514454</v>
      </c>
      <c r="C3235">
        <v>99.446638899999996</v>
      </c>
      <c r="D3235" t="b">
        <f>ISNUMBER(SEARCH("PT",A3235))</f>
        <v>1</v>
      </c>
      <c r="E3235" t="b">
        <f>ISNUMBER(SEARCH("PTT", A3235))</f>
        <v>0</v>
      </c>
      <c r="F3235" t="b">
        <f>ISNUMBER(SEARCH("Shell", A3235))</f>
        <v>0</v>
      </c>
      <c r="G3235" t="b">
        <f>ISNUMBER(SEARCH("Esso", A3235))</f>
        <v>0</v>
      </c>
      <c r="H3235" t="b">
        <f>ISNUMBER(SEARCH("Caltex", A3235))</f>
        <v>0</v>
      </c>
    </row>
    <row r="3236" spans="1:8" x14ac:dyDescent="0.25">
      <c r="A3236" t="s">
        <v>50</v>
      </c>
      <c r="B3236">
        <v>8.705254</v>
      </c>
      <c r="C3236">
        <v>98.404677199999995</v>
      </c>
      <c r="D3236" t="b">
        <f>ISNUMBER(SEARCH("PT",A3236))</f>
        <v>1</v>
      </c>
      <c r="E3236" t="b">
        <f>ISNUMBER(SEARCH("PTT", A3236))</f>
        <v>0</v>
      </c>
      <c r="F3236" t="b">
        <f>ISNUMBER(SEARCH("Shell", A3236))</f>
        <v>0</v>
      </c>
      <c r="G3236" t="b">
        <f>ISNUMBER(SEARCH("Esso", A3236))</f>
        <v>0</v>
      </c>
      <c r="H3236" t="b">
        <f>ISNUMBER(SEARCH("Caltex", A3236))</f>
        <v>0</v>
      </c>
    </row>
    <row r="3237" spans="1:8" x14ac:dyDescent="0.25">
      <c r="A3237" t="s">
        <v>50</v>
      </c>
      <c r="B3237">
        <v>7.4440369999999998</v>
      </c>
      <c r="C3237">
        <v>100.2312419</v>
      </c>
      <c r="D3237" t="b">
        <f>ISNUMBER(SEARCH("PT",A3237))</f>
        <v>1</v>
      </c>
      <c r="E3237" t="b">
        <f>ISNUMBER(SEARCH("PTT", A3237))</f>
        <v>0</v>
      </c>
      <c r="F3237" t="b">
        <f>ISNUMBER(SEARCH("Shell", A3237))</f>
        <v>0</v>
      </c>
      <c r="G3237" t="b">
        <f>ISNUMBER(SEARCH("Esso", A3237))</f>
        <v>0</v>
      </c>
      <c r="H3237" t="b">
        <f>ISNUMBER(SEARCH("Caltex", A3237))</f>
        <v>0</v>
      </c>
    </row>
    <row r="3238" spans="1:8" x14ac:dyDescent="0.25">
      <c r="A3238" t="s">
        <v>50</v>
      </c>
      <c r="B3238">
        <v>7.8451154000000001</v>
      </c>
      <c r="C3238">
        <v>100.3519605</v>
      </c>
      <c r="D3238" t="b">
        <f>ISNUMBER(SEARCH("PT",A3238))</f>
        <v>1</v>
      </c>
      <c r="E3238" t="b">
        <f>ISNUMBER(SEARCH("PTT", A3238))</f>
        <v>0</v>
      </c>
      <c r="F3238" t="b">
        <f>ISNUMBER(SEARCH("Shell", A3238))</f>
        <v>0</v>
      </c>
      <c r="G3238" t="b">
        <f>ISNUMBER(SEARCH("Esso", A3238))</f>
        <v>0</v>
      </c>
      <c r="H3238" t="b">
        <f>ISNUMBER(SEARCH("Caltex", A3238))</f>
        <v>0</v>
      </c>
    </row>
    <row r="3239" spans="1:8" x14ac:dyDescent="0.25">
      <c r="A3239" t="s">
        <v>50</v>
      </c>
      <c r="B3239">
        <v>9.4377777999999992</v>
      </c>
      <c r="C3239">
        <v>99.153055600000002</v>
      </c>
      <c r="D3239" t="b">
        <f>ISNUMBER(SEARCH("PT",A3239))</f>
        <v>1</v>
      </c>
      <c r="E3239" t="b">
        <f>ISNUMBER(SEARCH("PTT", A3239))</f>
        <v>0</v>
      </c>
      <c r="F3239" t="b">
        <f>ISNUMBER(SEARCH("Shell", A3239))</f>
        <v>0</v>
      </c>
      <c r="G3239" t="b">
        <f>ISNUMBER(SEARCH("Esso", A3239))</f>
        <v>0</v>
      </c>
      <c r="H3239" t="b">
        <f>ISNUMBER(SEARCH("Caltex", A3239))</f>
        <v>0</v>
      </c>
    </row>
    <row r="3240" spans="1:8" x14ac:dyDescent="0.25">
      <c r="A3240" t="s">
        <v>50</v>
      </c>
      <c r="B3240">
        <v>10.4290792</v>
      </c>
      <c r="C3240">
        <v>99.243862800000002</v>
      </c>
      <c r="D3240" t="b">
        <f>ISNUMBER(SEARCH("PT",A3240))</f>
        <v>1</v>
      </c>
      <c r="E3240" t="b">
        <f>ISNUMBER(SEARCH("PTT", A3240))</f>
        <v>0</v>
      </c>
      <c r="F3240" t="b">
        <f>ISNUMBER(SEARCH("Shell", A3240))</f>
        <v>0</v>
      </c>
      <c r="G3240" t="b">
        <f>ISNUMBER(SEARCH("Esso", A3240))</f>
        <v>0</v>
      </c>
      <c r="H3240" t="b">
        <f>ISNUMBER(SEARCH("Caltex", A3240))</f>
        <v>0</v>
      </c>
    </row>
    <row r="3241" spans="1:8" x14ac:dyDescent="0.25">
      <c r="A3241" t="s">
        <v>50</v>
      </c>
      <c r="B3241">
        <v>16.576451500000001</v>
      </c>
      <c r="C3241">
        <v>104.7204361</v>
      </c>
      <c r="D3241" t="b">
        <f>ISNUMBER(SEARCH("PT",A3241))</f>
        <v>1</v>
      </c>
      <c r="E3241" t="b">
        <f>ISNUMBER(SEARCH("PTT", A3241))</f>
        <v>0</v>
      </c>
      <c r="F3241" t="b">
        <f>ISNUMBER(SEARCH("Shell", A3241))</f>
        <v>0</v>
      </c>
      <c r="G3241" t="b">
        <f>ISNUMBER(SEARCH("Esso", A3241))</f>
        <v>0</v>
      </c>
      <c r="H3241" t="b">
        <f>ISNUMBER(SEARCH("Caltex", A3241))</f>
        <v>0</v>
      </c>
    </row>
    <row r="3242" spans="1:8" x14ac:dyDescent="0.25">
      <c r="A3242" t="s">
        <v>50</v>
      </c>
      <c r="B3242">
        <v>17.448343000000001</v>
      </c>
      <c r="C3242">
        <v>101.3477328</v>
      </c>
      <c r="D3242" t="b">
        <f>ISNUMBER(SEARCH("PT",A3242))</f>
        <v>1</v>
      </c>
      <c r="E3242" t="b">
        <f>ISNUMBER(SEARCH("PTT", A3242))</f>
        <v>0</v>
      </c>
      <c r="F3242" t="b">
        <f>ISNUMBER(SEARCH("Shell", A3242))</f>
        <v>0</v>
      </c>
      <c r="G3242" t="b">
        <f>ISNUMBER(SEARCH("Esso", A3242))</f>
        <v>0</v>
      </c>
      <c r="H3242" t="b">
        <f>ISNUMBER(SEARCH("Caltex", A3242))</f>
        <v>0</v>
      </c>
    </row>
    <row r="3243" spans="1:8" x14ac:dyDescent="0.25">
      <c r="A3243" t="s">
        <v>50</v>
      </c>
      <c r="B3243">
        <v>20.0385308</v>
      </c>
      <c r="C3243">
        <v>99.317813999999998</v>
      </c>
      <c r="D3243" t="b">
        <f>ISNUMBER(SEARCH("PT",A3243))</f>
        <v>1</v>
      </c>
      <c r="E3243" t="b">
        <f>ISNUMBER(SEARCH("PTT", A3243))</f>
        <v>0</v>
      </c>
      <c r="F3243" t="b">
        <f>ISNUMBER(SEARCH("Shell", A3243))</f>
        <v>0</v>
      </c>
      <c r="G3243" t="b">
        <f>ISNUMBER(SEARCH("Esso", A3243))</f>
        <v>0</v>
      </c>
      <c r="H3243" t="b">
        <f>ISNUMBER(SEARCH("Caltex", A3243))</f>
        <v>0</v>
      </c>
    </row>
    <row r="3244" spans="1:8" x14ac:dyDescent="0.25">
      <c r="A3244" t="s">
        <v>50</v>
      </c>
      <c r="B3244">
        <v>18.336697999999998</v>
      </c>
      <c r="C3244">
        <v>97.917746600000001</v>
      </c>
      <c r="D3244" t="b">
        <f>ISNUMBER(SEARCH("PT",A3244))</f>
        <v>1</v>
      </c>
      <c r="E3244" t="b">
        <f>ISNUMBER(SEARCH("PTT", A3244))</f>
        <v>0</v>
      </c>
      <c r="F3244" t="b">
        <f>ISNUMBER(SEARCH("Shell", A3244))</f>
        <v>0</v>
      </c>
      <c r="G3244" t="b">
        <f>ISNUMBER(SEARCH("Esso", A3244))</f>
        <v>0</v>
      </c>
      <c r="H3244" t="b">
        <f>ISNUMBER(SEARCH("Caltex", A3244))</f>
        <v>0</v>
      </c>
    </row>
    <row r="3245" spans="1:8" x14ac:dyDescent="0.25">
      <c r="A3245" t="s">
        <v>50</v>
      </c>
      <c r="B3245">
        <v>18.142915200000001</v>
      </c>
      <c r="C3245">
        <v>97.940365999999997</v>
      </c>
      <c r="D3245" t="b">
        <f>ISNUMBER(SEARCH("PT",A3245))</f>
        <v>1</v>
      </c>
      <c r="E3245" t="b">
        <f>ISNUMBER(SEARCH("PTT", A3245))</f>
        <v>0</v>
      </c>
      <c r="F3245" t="b">
        <f>ISNUMBER(SEARCH("Shell", A3245))</f>
        <v>0</v>
      </c>
      <c r="G3245" t="b">
        <f>ISNUMBER(SEARCH("Esso", A3245))</f>
        <v>0</v>
      </c>
      <c r="H3245" t="b">
        <f>ISNUMBER(SEARCH("Caltex", A3245))</f>
        <v>0</v>
      </c>
    </row>
    <row r="3246" spans="1:8" x14ac:dyDescent="0.25">
      <c r="A3246" t="s">
        <v>50</v>
      </c>
      <c r="B3246">
        <v>13.5514454</v>
      </c>
      <c r="C3246">
        <v>99.446638899999996</v>
      </c>
      <c r="D3246" t="b">
        <f>ISNUMBER(SEARCH("PT",A3246))</f>
        <v>1</v>
      </c>
      <c r="E3246" t="b">
        <f>ISNUMBER(SEARCH("PTT", A3246))</f>
        <v>0</v>
      </c>
      <c r="F3246" t="b">
        <f>ISNUMBER(SEARCH("Shell", A3246))</f>
        <v>0</v>
      </c>
      <c r="G3246" t="b">
        <f>ISNUMBER(SEARCH("Esso", A3246))</f>
        <v>0</v>
      </c>
      <c r="H3246" t="b">
        <f>ISNUMBER(SEARCH("Caltex", A3246))</f>
        <v>0</v>
      </c>
    </row>
    <row r="3247" spans="1:8" x14ac:dyDescent="0.25">
      <c r="A3247" t="s">
        <v>50</v>
      </c>
      <c r="B3247">
        <v>8.705254</v>
      </c>
      <c r="C3247">
        <v>98.404677199999995</v>
      </c>
      <c r="D3247" t="b">
        <f>ISNUMBER(SEARCH("PT",A3247))</f>
        <v>1</v>
      </c>
      <c r="E3247" t="b">
        <f>ISNUMBER(SEARCH("PTT", A3247))</f>
        <v>0</v>
      </c>
      <c r="F3247" t="b">
        <f>ISNUMBER(SEARCH("Shell", A3247))</f>
        <v>0</v>
      </c>
      <c r="G3247" t="b">
        <f>ISNUMBER(SEARCH("Esso", A3247))</f>
        <v>0</v>
      </c>
      <c r="H3247" t="b">
        <f>ISNUMBER(SEARCH("Caltex", A3247))</f>
        <v>0</v>
      </c>
    </row>
    <row r="3248" spans="1:8" x14ac:dyDescent="0.25">
      <c r="A3248" t="s">
        <v>3471</v>
      </c>
      <c r="B3248">
        <v>13.3679974</v>
      </c>
      <c r="C3248">
        <v>99.953424699999999</v>
      </c>
      <c r="D3248" t="b">
        <f>ISNUMBER(SEARCH("PT",A3248))</f>
        <v>1</v>
      </c>
      <c r="E3248" t="b">
        <f>ISNUMBER(SEARCH("PTT", A3248))</f>
        <v>0</v>
      </c>
      <c r="F3248" t="b">
        <f>ISNUMBER(SEARCH("Shell", A3248))</f>
        <v>0</v>
      </c>
      <c r="G3248" t="b">
        <f>ISNUMBER(SEARCH("Esso", A3248))</f>
        <v>0</v>
      </c>
      <c r="H3248" t="b">
        <f>ISNUMBER(SEARCH("Caltex", A3248))</f>
        <v>0</v>
      </c>
    </row>
    <row r="3249" spans="1:8" x14ac:dyDescent="0.25">
      <c r="A3249" t="s">
        <v>3300</v>
      </c>
      <c r="B3249">
        <v>7.0730291000000003</v>
      </c>
      <c r="C3249">
        <v>100.6367585</v>
      </c>
      <c r="D3249" t="b">
        <f>ISNUMBER(SEARCH("PT",A3249))</f>
        <v>1</v>
      </c>
      <c r="E3249" t="b">
        <f>ISNUMBER(SEARCH("PTT", A3249))</f>
        <v>0</v>
      </c>
      <c r="F3249" t="b">
        <f>ISNUMBER(SEARCH("Shell", A3249))</f>
        <v>0</v>
      </c>
      <c r="G3249" t="b">
        <f>ISNUMBER(SEARCH("Esso", A3249))</f>
        <v>0</v>
      </c>
      <c r="H3249" t="b">
        <f>ISNUMBER(SEARCH("Caltex", A3249))</f>
        <v>0</v>
      </c>
    </row>
    <row r="3250" spans="1:8" x14ac:dyDescent="0.25">
      <c r="A3250" t="s">
        <v>3396</v>
      </c>
      <c r="B3250">
        <v>9.1584833999999997</v>
      </c>
      <c r="C3250">
        <v>99.502584100000007</v>
      </c>
      <c r="D3250" t="b">
        <f>ISNUMBER(SEARCH("PT",A3250))</f>
        <v>1</v>
      </c>
      <c r="E3250" t="b">
        <f>ISNUMBER(SEARCH("PTT", A3250))</f>
        <v>0</v>
      </c>
      <c r="F3250" t="b">
        <f>ISNUMBER(SEARCH("Shell", A3250))</f>
        <v>0</v>
      </c>
      <c r="G3250" t="b">
        <f>ISNUMBER(SEARCH("Esso", A3250))</f>
        <v>0</v>
      </c>
      <c r="H3250" t="b">
        <f>ISNUMBER(SEARCH("Caltex", A3250))</f>
        <v>0</v>
      </c>
    </row>
    <row r="3251" spans="1:8" x14ac:dyDescent="0.25">
      <c r="A3251" t="s">
        <v>4215</v>
      </c>
      <c r="B3251">
        <v>8.1229940000000003</v>
      </c>
      <c r="C3251">
        <v>98.335708800000006</v>
      </c>
      <c r="D3251" t="b">
        <f>ISNUMBER(SEARCH("PT",A3251))</f>
        <v>1</v>
      </c>
      <c r="E3251" t="b">
        <f>ISNUMBER(SEARCH("PTT", A3251))</f>
        <v>1</v>
      </c>
      <c r="F3251" t="b">
        <f>ISNUMBER(SEARCH("Shell", A3251))</f>
        <v>0</v>
      </c>
      <c r="G3251" t="b">
        <f>ISNUMBER(SEARCH("Esso", A3251))</f>
        <v>0</v>
      </c>
      <c r="H3251" t="b">
        <f>ISNUMBER(SEARCH("Caltex", A3251))</f>
        <v>0</v>
      </c>
    </row>
    <row r="3252" spans="1:8" x14ac:dyDescent="0.25">
      <c r="A3252" t="s">
        <v>4215</v>
      </c>
      <c r="B3252">
        <v>8.1229940000000003</v>
      </c>
      <c r="C3252">
        <v>98.335708800000006</v>
      </c>
      <c r="D3252" t="b">
        <f>ISNUMBER(SEARCH("PT",A3252))</f>
        <v>1</v>
      </c>
      <c r="E3252" t="b">
        <f>ISNUMBER(SEARCH("PTT", A3252))</f>
        <v>1</v>
      </c>
      <c r="F3252" t="b">
        <f>ISNUMBER(SEARCH("Shell", A3252))</f>
        <v>0</v>
      </c>
      <c r="G3252" t="b">
        <f>ISNUMBER(SEARCH("Esso", A3252))</f>
        <v>0</v>
      </c>
      <c r="H3252" t="b">
        <f>ISNUMBER(SEARCH("Caltex", A3252))</f>
        <v>0</v>
      </c>
    </row>
    <row r="3253" spans="1:8" x14ac:dyDescent="0.25">
      <c r="A3253" t="s">
        <v>4179</v>
      </c>
      <c r="B3253">
        <v>9.5485130999999992</v>
      </c>
      <c r="C3253">
        <v>100.03683700000001</v>
      </c>
      <c r="D3253" t="b">
        <f>ISNUMBER(SEARCH("PT",A3253))</f>
        <v>1</v>
      </c>
      <c r="E3253" t="b">
        <f>ISNUMBER(SEARCH("PTT", A3253))</f>
        <v>1</v>
      </c>
      <c r="F3253" t="b">
        <f>ISNUMBER(SEARCH("Shell", A3253))</f>
        <v>0</v>
      </c>
      <c r="G3253" t="b">
        <f>ISNUMBER(SEARCH("Esso", A3253))</f>
        <v>0</v>
      </c>
      <c r="H3253" t="b">
        <f>ISNUMBER(SEARCH("Caltex", A3253))</f>
        <v>0</v>
      </c>
    </row>
    <row r="3254" spans="1:8" x14ac:dyDescent="0.25">
      <c r="A3254" t="s">
        <v>4217</v>
      </c>
      <c r="B3254">
        <v>8.0952339000000002</v>
      </c>
      <c r="C3254">
        <v>98.308161200000001</v>
      </c>
      <c r="D3254" t="b">
        <f>ISNUMBER(SEARCH("PT",A3254))</f>
        <v>1</v>
      </c>
      <c r="E3254" t="b">
        <f>ISNUMBER(SEARCH("PTT", A3254))</f>
        <v>1</v>
      </c>
      <c r="F3254" t="b">
        <f>ISNUMBER(SEARCH("Shell", A3254))</f>
        <v>0</v>
      </c>
      <c r="G3254" t="b">
        <f>ISNUMBER(SEARCH("Esso", A3254))</f>
        <v>0</v>
      </c>
      <c r="H3254" t="b">
        <f>ISNUMBER(SEARCH("Caltex", A3254))</f>
        <v>0</v>
      </c>
    </row>
    <row r="3255" spans="1:8" x14ac:dyDescent="0.25">
      <c r="A3255" t="s">
        <v>4217</v>
      </c>
      <c r="B3255">
        <v>8.0952339000000002</v>
      </c>
      <c r="C3255">
        <v>98.308161200000001</v>
      </c>
      <c r="D3255" t="b">
        <f>ISNUMBER(SEARCH("PT",A3255))</f>
        <v>1</v>
      </c>
      <c r="E3255" t="b">
        <f>ISNUMBER(SEARCH("PTT", A3255))</f>
        <v>1</v>
      </c>
      <c r="F3255" t="b">
        <f>ISNUMBER(SEARCH("Shell", A3255))</f>
        <v>0</v>
      </c>
      <c r="G3255" t="b">
        <f>ISNUMBER(SEARCH("Esso", A3255))</f>
        <v>0</v>
      </c>
      <c r="H3255" t="b">
        <f>ISNUMBER(SEARCH("Caltex", A3255))</f>
        <v>0</v>
      </c>
    </row>
    <row r="3256" spans="1:8" x14ac:dyDescent="0.25">
      <c r="A3256" t="s">
        <v>135</v>
      </c>
      <c r="B3256">
        <v>17.2739118</v>
      </c>
      <c r="C3256">
        <v>101.15392370000001</v>
      </c>
      <c r="D3256" t="b">
        <f>ISNUMBER(SEARCH("PT",A3256))</f>
        <v>1</v>
      </c>
      <c r="E3256" t="b">
        <f>ISNUMBER(SEARCH("PTT", A3256))</f>
        <v>1</v>
      </c>
      <c r="F3256" t="b">
        <f>ISNUMBER(SEARCH("Shell", A3256))</f>
        <v>0</v>
      </c>
      <c r="G3256" t="b">
        <f>ISNUMBER(SEARCH("Esso", A3256))</f>
        <v>0</v>
      </c>
      <c r="H3256" t="b">
        <f>ISNUMBER(SEARCH("Caltex", A3256))</f>
        <v>0</v>
      </c>
    </row>
    <row r="3257" spans="1:8" x14ac:dyDescent="0.25">
      <c r="A3257" t="s">
        <v>78</v>
      </c>
      <c r="B3257">
        <v>13.2845496</v>
      </c>
      <c r="C3257">
        <v>100.9193236</v>
      </c>
      <c r="D3257" t="b">
        <f>ISNUMBER(SEARCH("PT",A3257))</f>
        <v>1</v>
      </c>
      <c r="E3257" t="b">
        <f>ISNUMBER(SEARCH("PTT", A3257))</f>
        <v>1</v>
      </c>
      <c r="F3257" t="b">
        <f>ISNUMBER(SEARCH("Shell", A3257))</f>
        <v>0</v>
      </c>
      <c r="G3257" t="b">
        <f>ISNUMBER(SEARCH("Esso", A3257))</f>
        <v>0</v>
      </c>
      <c r="H3257" t="b">
        <f>ISNUMBER(SEARCH("Caltex", A3257))</f>
        <v>0</v>
      </c>
    </row>
    <row r="3258" spans="1:8" x14ac:dyDescent="0.25">
      <c r="A3258" t="s">
        <v>78</v>
      </c>
      <c r="B3258">
        <v>8.1229940000000003</v>
      </c>
      <c r="C3258">
        <v>98.335708800000006</v>
      </c>
      <c r="D3258" t="b">
        <f>ISNUMBER(SEARCH("PT",A3258))</f>
        <v>1</v>
      </c>
      <c r="E3258" t="b">
        <f>ISNUMBER(SEARCH("PTT", A3258))</f>
        <v>1</v>
      </c>
      <c r="F3258" t="b">
        <f>ISNUMBER(SEARCH("Shell", A3258))</f>
        <v>0</v>
      </c>
      <c r="G3258" t="b">
        <f>ISNUMBER(SEARCH("Esso", A3258))</f>
        <v>0</v>
      </c>
      <c r="H3258" t="b">
        <f>ISNUMBER(SEARCH("Caltex", A3258))</f>
        <v>0</v>
      </c>
    </row>
    <row r="3259" spans="1:8" x14ac:dyDescent="0.25">
      <c r="A3259" t="s">
        <v>4382</v>
      </c>
      <c r="B3259">
        <v>12.9031</v>
      </c>
      <c r="C3259">
        <v>102.263825</v>
      </c>
      <c r="D3259" t="b">
        <f>ISNUMBER(SEARCH("PT",A3259))</f>
        <v>1</v>
      </c>
      <c r="E3259" t="b">
        <f>ISNUMBER(SEARCH("PTT", A3259))</f>
        <v>1</v>
      </c>
      <c r="F3259" t="b">
        <f>ISNUMBER(SEARCH("Shell", A3259))</f>
        <v>0</v>
      </c>
      <c r="G3259" t="b">
        <f>ISNUMBER(SEARCH("Esso", A3259))</f>
        <v>0</v>
      </c>
      <c r="H3259" t="b">
        <f>ISNUMBER(SEARCH("Caltex", A3259))</f>
        <v>0</v>
      </c>
    </row>
    <row r="3260" spans="1:8" x14ac:dyDescent="0.25">
      <c r="A3260" t="s">
        <v>3</v>
      </c>
      <c r="B3260">
        <v>8.4231618000000008</v>
      </c>
      <c r="C3260">
        <v>99.973377099999993</v>
      </c>
      <c r="D3260" t="b">
        <f>ISNUMBER(SEARCH("PT",A3260))</f>
        <v>1</v>
      </c>
      <c r="E3260" t="b">
        <f>ISNUMBER(SEARCH("PTT", A3260))</f>
        <v>1</v>
      </c>
      <c r="F3260" t="b">
        <f>ISNUMBER(SEARCH("Shell", A3260))</f>
        <v>0</v>
      </c>
      <c r="G3260" t="b">
        <f>ISNUMBER(SEARCH("Esso", A3260))</f>
        <v>0</v>
      </c>
      <c r="H3260" t="b">
        <f>ISNUMBER(SEARCH("Caltex", A3260))</f>
        <v>0</v>
      </c>
    </row>
    <row r="3261" spans="1:8" x14ac:dyDescent="0.25">
      <c r="A3261" t="s">
        <v>3321</v>
      </c>
      <c r="B3261">
        <v>7.1452327999999996</v>
      </c>
      <c r="C3261">
        <v>100.292489</v>
      </c>
      <c r="D3261" t="b">
        <f>ISNUMBER(SEARCH("PT",A3261))</f>
        <v>1</v>
      </c>
      <c r="E3261" t="b">
        <f>ISNUMBER(SEARCH("PTT", A3261))</f>
        <v>1</v>
      </c>
      <c r="F3261" t="b">
        <f>ISNUMBER(SEARCH("Shell", A3261))</f>
        <v>0</v>
      </c>
      <c r="G3261" t="b">
        <f>ISNUMBER(SEARCH("Esso", A3261))</f>
        <v>0</v>
      </c>
      <c r="H3261" t="b">
        <f>ISNUMBER(SEARCH("Caltex", A3261))</f>
        <v>0</v>
      </c>
    </row>
    <row r="3262" spans="1:8" x14ac:dyDescent="0.25">
      <c r="A3262" t="s">
        <v>3608</v>
      </c>
      <c r="B3262">
        <v>12.671059100000001</v>
      </c>
      <c r="C3262">
        <v>101.27609390000001</v>
      </c>
      <c r="D3262" t="b">
        <f>ISNUMBER(SEARCH("PT",A3262))</f>
        <v>1</v>
      </c>
      <c r="E3262" t="b">
        <f>ISNUMBER(SEARCH("PTT", A3262))</f>
        <v>1</v>
      </c>
      <c r="F3262" t="b">
        <f>ISNUMBER(SEARCH("Shell", A3262))</f>
        <v>0</v>
      </c>
      <c r="G3262" t="b">
        <f>ISNUMBER(SEARCH("Esso", A3262))</f>
        <v>0</v>
      </c>
      <c r="H3262" t="b">
        <f>ISNUMBER(SEARCH("Caltex", A3262))</f>
        <v>0</v>
      </c>
    </row>
    <row r="3263" spans="1:8" x14ac:dyDescent="0.25">
      <c r="A3263" t="s">
        <v>13</v>
      </c>
      <c r="B3263">
        <v>17.402072100000002</v>
      </c>
      <c r="C3263">
        <v>104.78368140000001</v>
      </c>
      <c r="D3263" t="b">
        <f>ISNUMBER(SEARCH("PT",A3263))</f>
        <v>1</v>
      </c>
      <c r="E3263" t="b">
        <f>ISNUMBER(SEARCH("PTT", A3263))</f>
        <v>1</v>
      </c>
      <c r="F3263" t="b">
        <f>ISNUMBER(SEARCH("Shell", A3263))</f>
        <v>0</v>
      </c>
      <c r="G3263" t="b">
        <f>ISNUMBER(SEARCH("Esso", A3263))</f>
        <v>0</v>
      </c>
      <c r="H3263" t="b">
        <f>ISNUMBER(SEARCH("Caltex", A3263))</f>
        <v>0</v>
      </c>
    </row>
    <row r="3264" spans="1:8" x14ac:dyDescent="0.25">
      <c r="A3264" t="s">
        <v>4383</v>
      </c>
      <c r="B3264">
        <v>8.7034576999999995</v>
      </c>
      <c r="C3264">
        <v>99.779295500000003</v>
      </c>
      <c r="D3264" t="b">
        <f>ISNUMBER(SEARCH("PT",A3264))</f>
        <v>1</v>
      </c>
      <c r="E3264" t="b">
        <f>ISNUMBER(SEARCH("PTT", A3264))</f>
        <v>1</v>
      </c>
      <c r="F3264" t="b">
        <f>ISNUMBER(SEARCH("Shell", A3264))</f>
        <v>0</v>
      </c>
      <c r="G3264" t="b">
        <f>ISNUMBER(SEARCH("Esso", A3264))</f>
        <v>0</v>
      </c>
      <c r="H3264" t="b">
        <f>ISNUMBER(SEARCH("Caltex", A3264))</f>
        <v>0</v>
      </c>
    </row>
    <row r="3265" spans="1:8" x14ac:dyDescent="0.25">
      <c r="A3265" t="s">
        <v>145</v>
      </c>
      <c r="B3265">
        <v>13.1821053</v>
      </c>
      <c r="C3265">
        <v>100.9322112</v>
      </c>
      <c r="D3265" t="b">
        <f>ISNUMBER(SEARCH("PT",A3265))</f>
        <v>1</v>
      </c>
      <c r="E3265" t="b">
        <f>ISNUMBER(SEARCH("PTT", A3265))</f>
        <v>1</v>
      </c>
      <c r="F3265" t="b">
        <f>ISNUMBER(SEARCH("Shell", A3265))</f>
        <v>0</v>
      </c>
      <c r="G3265" t="b">
        <f>ISNUMBER(SEARCH("Esso", A3265))</f>
        <v>0</v>
      </c>
      <c r="H3265" t="b">
        <f>ISNUMBER(SEARCH("Caltex", A3265))</f>
        <v>0</v>
      </c>
    </row>
    <row r="3266" spans="1:8" x14ac:dyDescent="0.25">
      <c r="A3266" t="s">
        <v>145</v>
      </c>
      <c r="B3266">
        <v>13.1821053</v>
      </c>
      <c r="C3266">
        <v>100.9322112</v>
      </c>
      <c r="D3266" t="b">
        <f>ISNUMBER(SEARCH("PT",A3266))</f>
        <v>1</v>
      </c>
      <c r="E3266" t="b">
        <f>ISNUMBER(SEARCH("PTT", A3266))</f>
        <v>1</v>
      </c>
      <c r="F3266" t="b">
        <f>ISNUMBER(SEARCH("Shell", A3266))</f>
        <v>0</v>
      </c>
      <c r="G3266" t="b">
        <f>ISNUMBER(SEARCH("Esso", A3266))</f>
        <v>0</v>
      </c>
      <c r="H3266" t="b">
        <f>ISNUMBER(SEARCH("Caltex", A3266))</f>
        <v>0</v>
      </c>
    </row>
    <row r="3267" spans="1:8" x14ac:dyDescent="0.25">
      <c r="A3267" t="s">
        <v>4384</v>
      </c>
      <c r="B3267">
        <v>9.9203279999999996</v>
      </c>
      <c r="C3267">
        <v>99.060238999999996</v>
      </c>
      <c r="D3267" t="b">
        <f>ISNUMBER(SEARCH("PT",A3267))</f>
        <v>1</v>
      </c>
      <c r="E3267" t="b">
        <f>ISNUMBER(SEARCH("PTT", A3267))</f>
        <v>1</v>
      </c>
      <c r="F3267" t="b">
        <f>ISNUMBER(SEARCH("Shell", A3267))</f>
        <v>0</v>
      </c>
      <c r="G3267" t="b">
        <f>ISNUMBER(SEARCH("Esso", A3267))</f>
        <v>0</v>
      </c>
      <c r="H3267" t="b">
        <f>ISNUMBER(SEARCH("Caltex", A3267))</f>
        <v>0</v>
      </c>
    </row>
    <row r="3268" spans="1:8" x14ac:dyDescent="0.25">
      <c r="A3268" t="s">
        <v>3497</v>
      </c>
      <c r="B3268">
        <v>13.6040335</v>
      </c>
      <c r="C3268">
        <v>100.5554061</v>
      </c>
      <c r="D3268" t="b">
        <f>ISNUMBER(SEARCH("PT",A3268))</f>
        <v>1</v>
      </c>
      <c r="E3268" t="b">
        <f>ISNUMBER(SEARCH("PTT", A3268))</f>
        <v>1</v>
      </c>
      <c r="F3268" t="b">
        <f>ISNUMBER(SEARCH("Shell", A3268))</f>
        <v>0</v>
      </c>
      <c r="G3268" t="b">
        <f>ISNUMBER(SEARCH("Esso", A3268))</f>
        <v>0</v>
      </c>
      <c r="H3268" t="b">
        <f>ISNUMBER(SEARCH("Caltex", A3268))</f>
        <v>0</v>
      </c>
    </row>
    <row r="3269" spans="1:8" x14ac:dyDescent="0.25">
      <c r="A3269" t="s">
        <v>136</v>
      </c>
      <c r="B3269">
        <v>12.722493999999999</v>
      </c>
      <c r="C3269">
        <v>101.1519931</v>
      </c>
      <c r="D3269" t="b">
        <f>ISNUMBER(SEARCH("PT",A3269))</f>
        <v>1</v>
      </c>
      <c r="E3269" t="b">
        <f>ISNUMBER(SEARCH("PTT", A3269))</f>
        <v>1</v>
      </c>
      <c r="F3269" t="b">
        <f>ISNUMBER(SEARCH("Shell", A3269))</f>
        <v>0</v>
      </c>
      <c r="G3269" t="b">
        <f>ISNUMBER(SEARCH("Esso", A3269))</f>
        <v>0</v>
      </c>
      <c r="H3269" t="b">
        <f>ISNUMBER(SEARCH("Caltex", A3269))</f>
        <v>0</v>
      </c>
    </row>
    <row r="3270" spans="1:8" x14ac:dyDescent="0.25">
      <c r="A3270" t="s">
        <v>250</v>
      </c>
      <c r="B3270">
        <v>9.0237947999999992</v>
      </c>
      <c r="C3270">
        <v>99.869511599999996</v>
      </c>
      <c r="D3270" t="b">
        <f>ISNUMBER(SEARCH("PT",A3270))</f>
        <v>1</v>
      </c>
      <c r="E3270" t="b">
        <f>ISNUMBER(SEARCH("PTT", A3270))</f>
        <v>1</v>
      </c>
      <c r="F3270" t="b">
        <f>ISNUMBER(SEARCH("Shell", A3270))</f>
        <v>0</v>
      </c>
      <c r="G3270" t="b">
        <f>ISNUMBER(SEARCH("Esso", A3270))</f>
        <v>0</v>
      </c>
      <c r="H3270" t="b">
        <f>ISNUMBER(SEARCH("Caltex", A3270))</f>
        <v>0</v>
      </c>
    </row>
    <row r="3271" spans="1:8" x14ac:dyDescent="0.25">
      <c r="A3271" t="s">
        <v>170</v>
      </c>
      <c r="B3271">
        <v>20.243812500000001</v>
      </c>
      <c r="C3271">
        <v>100.41158</v>
      </c>
      <c r="D3271" t="b">
        <f>ISNUMBER(SEARCH("PT",A3271))</f>
        <v>1</v>
      </c>
      <c r="E3271" t="b">
        <f>ISNUMBER(SEARCH("PTT", A3271))</f>
        <v>1</v>
      </c>
      <c r="F3271" t="b">
        <f>ISNUMBER(SEARCH("Shell", A3271))</f>
        <v>0</v>
      </c>
      <c r="G3271" t="b">
        <f>ISNUMBER(SEARCH("Esso", A3271))</f>
        <v>0</v>
      </c>
      <c r="H3271" t="b">
        <f>ISNUMBER(SEARCH("Caltex", A3271))</f>
        <v>0</v>
      </c>
    </row>
    <row r="3272" spans="1:8" x14ac:dyDescent="0.25">
      <c r="A3272" t="s">
        <v>4214</v>
      </c>
      <c r="B3272">
        <v>8.1232741999999991</v>
      </c>
      <c r="C3272">
        <v>98.335883199999998</v>
      </c>
      <c r="D3272" t="b">
        <f>ISNUMBER(SEARCH("PT",A3272))</f>
        <v>1</v>
      </c>
      <c r="E3272" t="b">
        <f>ISNUMBER(SEARCH("PTT", A3272))</f>
        <v>1</v>
      </c>
      <c r="F3272" t="b">
        <f>ISNUMBER(SEARCH("Shell", A3272))</f>
        <v>0</v>
      </c>
      <c r="G3272" t="b">
        <f>ISNUMBER(SEARCH("Esso", A3272))</f>
        <v>0</v>
      </c>
      <c r="H3272" t="b">
        <f>ISNUMBER(SEARCH("Caltex", A3272))</f>
        <v>0</v>
      </c>
    </row>
    <row r="3273" spans="1:8" x14ac:dyDescent="0.25">
      <c r="A3273" t="s">
        <v>4214</v>
      </c>
      <c r="B3273">
        <v>8.1232741999999991</v>
      </c>
      <c r="C3273">
        <v>98.335883199999998</v>
      </c>
      <c r="D3273" t="b">
        <f>ISNUMBER(SEARCH("PT",A3273))</f>
        <v>1</v>
      </c>
      <c r="E3273" t="b">
        <f>ISNUMBER(SEARCH("PTT", A3273))</f>
        <v>1</v>
      </c>
      <c r="F3273" t="b">
        <f>ISNUMBER(SEARCH("Shell", A3273))</f>
        <v>0</v>
      </c>
      <c r="G3273" t="b">
        <f>ISNUMBER(SEARCH("Esso", A3273))</f>
        <v>0</v>
      </c>
      <c r="H3273" t="b">
        <f>ISNUMBER(SEARCH("Caltex", A3273))</f>
        <v>0</v>
      </c>
    </row>
    <row r="3274" spans="1:8" x14ac:dyDescent="0.25">
      <c r="A3274" t="s">
        <v>4042</v>
      </c>
      <c r="B3274">
        <v>16.977979399999999</v>
      </c>
      <c r="C3274">
        <v>98.527950700000005</v>
      </c>
      <c r="D3274" t="b">
        <f>ISNUMBER(SEARCH("PT",A3274))</f>
        <v>1</v>
      </c>
      <c r="E3274" t="b">
        <f>ISNUMBER(SEARCH("PTT", A3274))</f>
        <v>1</v>
      </c>
      <c r="F3274" t="b">
        <f>ISNUMBER(SEARCH("Shell", A3274))</f>
        <v>0</v>
      </c>
      <c r="G3274" t="b">
        <f>ISNUMBER(SEARCH("Esso", A3274))</f>
        <v>0</v>
      </c>
      <c r="H3274" t="b">
        <f>ISNUMBER(SEARCH("Caltex", A3274))</f>
        <v>0</v>
      </c>
    </row>
    <row r="3275" spans="1:8" x14ac:dyDescent="0.25">
      <c r="A3275" t="s">
        <v>4385</v>
      </c>
      <c r="B3275">
        <v>8.1232741999999991</v>
      </c>
      <c r="C3275">
        <v>98.335883199999998</v>
      </c>
      <c r="D3275" t="b">
        <f>ISNUMBER(SEARCH("PT",A3275))</f>
        <v>1</v>
      </c>
      <c r="E3275" t="b">
        <f>ISNUMBER(SEARCH("PTT", A3275))</f>
        <v>1</v>
      </c>
      <c r="F3275" t="b">
        <f>ISNUMBER(SEARCH("Shell", A3275))</f>
        <v>0</v>
      </c>
      <c r="G3275" t="b">
        <f>ISNUMBER(SEARCH("Esso", A3275))</f>
        <v>0</v>
      </c>
      <c r="H3275" t="b">
        <f>ISNUMBER(SEARCH("Caltex", A3275))</f>
        <v>0</v>
      </c>
    </row>
    <row r="3276" spans="1:8" x14ac:dyDescent="0.25">
      <c r="A3276" t="s">
        <v>4385</v>
      </c>
      <c r="B3276">
        <v>13.117960399999999</v>
      </c>
      <c r="C3276">
        <v>99.907818800000001</v>
      </c>
      <c r="D3276" t="b">
        <f>ISNUMBER(SEARCH("PT",A3276))</f>
        <v>1</v>
      </c>
      <c r="E3276" t="b">
        <f>ISNUMBER(SEARCH("PTT", A3276))</f>
        <v>1</v>
      </c>
      <c r="F3276" t="b">
        <f>ISNUMBER(SEARCH("Shell", A3276))</f>
        <v>0</v>
      </c>
      <c r="G3276" t="b">
        <f>ISNUMBER(SEARCH("Esso", A3276))</f>
        <v>0</v>
      </c>
      <c r="H3276" t="b">
        <f>ISNUMBER(SEARCH("Caltex", A3276))</f>
        <v>0</v>
      </c>
    </row>
    <row r="3277" spans="1:8" x14ac:dyDescent="0.25">
      <c r="A3277" t="s">
        <v>4385</v>
      </c>
      <c r="B3277">
        <v>13.505463499999999</v>
      </c>
      <c r="C3277">
        <v>100.735215</v>
      </c>
      <c r="D3277" t="b">
        <f>ISNUMBER(SEARCH("PT",A3277))</f>
        <v>1</v>
      </c>
      <c r="E3277" t="b">
        <f>ISNUMBER(SEARCH("PTT", A3277))</f>
        <v>1</v>
      </c>
      <c r="F3277" t="b">
        <f>ISNUMBER(SEARCH("Shell", A3277))</f>
        <v>0</v>
      </c>
      <c r="G3277" t="b">
        <f>ISNUMBER(SEARCH("Esso", A3277))</f>
        <v>0</v>
      </c>
      <c r="H3277" t="b">
        <f>ISNUMBER(SEARCH("Caltex", A3277))</f>
        <v>0</v>
      </c>
    </row>
    <row r="3278" spans="1:8" x14ac:dyDescent="0.25">
      <c r="A3278" t="s">
        <v>4385</v>
      </c>
      <c r="B3278">
        <v>10.9363694</v>
      </c>
      <c r="C3278">
        <v>99.293490899999995</v>
      </c>
      <c r="D3278" t="b">
        <f>ISNUMBER(SEARCH("PT",A3278))</f>
        <v>1</v>
      </c>
      <c r="E3278" t="b">
        <f>ISNUMBER(SEARCH("PTT", A3278))</f>
        <v>1</v>
      </c>
      <c r="F3278" t="b">
        <f>ISNUMBER(SEARCH("Shell", A3278))</f>
        <v>0</v>
      </c>
      <c r="G3278" t="b">
        <f>ISNUMBER(SEARCH("Esso", A3278))</f>
        <v>0</v>
      </c>
      <c r="H3278" t="b">
        <f>ISNUMBER(SEARCH("Caltex", A3278))</f>
        <v>0</v>
      </c>
    </row>
    <row r="3279" spans="1:8" x14ac:dyDescent="0.25">
      <c r="A3279" t="s">
        <v>4385</v>
      </c>
      <c r="B3279">
        <v>10.9363694</v>
      </c>
      <c r="C3279">
        <v>99.293490899999995</v>
      </c>
      <c r="D3279" t="b">
        <f>ISNUMBER(SEARCH("PT",A3279))</f>
        <v>1</v>
      </c>
      <c r="E3279" t="b">
        <f>ISNUMBER(SEARCH("PTT", A3279))</f>
        <v>1</v>
      </c>
      <c r="F3279" t="b">
        <f>ISNUMBER(SEARCH("Shell", A3279))</f>
        <v>0</v>
      </c>
      <c r="G3279" t="b">
        <f>ISNUMBER(SEARCH("Esso", A3279))</f>
        <v>0</v>
      </c>
      <c r="H3279" t="b">
        <f>ISNUMBER(SEARCH("Caltex", A3279))</f>
        <v>0</v>
      </c>
    </row>
    <row r="3280" spans="1:8" x14ac:dyDescent="0.25">
      <c r="A3280" t="s">
        <v>4385</v>
      </c>
      <c r="B3280">
        <v>11.825272999999999</v>
      </c>
      <c r="C3280">
        <v>99.781675000000007</v>
      </c>
      <c r="D3280" t="b">
        <f>ISNUMBER(SEARCH("PT",A3280))</f>
        <v>1</v>
      </c>
      <c r="E3280" t="b">
        <f>ISNUMBER(SEARCH("PTT", A3280))</f>
        <v>1</v>
      </c>
      <c r="F3280" t="b">
        <f>ISNUMBER(SEARCH("Shell", A3280))</f>
        <v>0</v>
      </c>
      <c r="G3280" t="b">
        <f>ISNUMBER(SEARCH("Esso", A3280))</f>
        <v>0</v>
      </c>
      <c r="H3280" t="b">
        <f>ISNUMBER(SEARCH("Caltex", A3280))</f>
        <v>0</v>
      </c>
    </row>
    <row r="3281" spans="1:8" x14ac:dyDescent="0.25">
      <c r="A3281" t="s">
        <v>4385</v>
      </c>
      <c r="B3281">
        <v>15.487672699999999</v>
      </c>
      <c r="C3281">
        <v>105.277659</v>
      </c>
      <c r="D3281" t="b">
        <f>ISNUMBER(SEARCH("PT",A3281))</f>
        <v>1</v>
      </c>
      <c r="E3281" t="b">
        <f>ISNUMBER(SEARCH("PTT", A3281))</f>
        <v>1</v>
      </c>
      <c r="F3281" t="b">
        <f>ISNUMBER(SEARCH("Shell", A3281))</f>
        <v>0</v>
      </c>
      <c r="G3281" t="b">
        <f>ISNUMBER(SEARCH("Esso", A3281))</f>
        <v>0</v>
      </c>
      <c r="H3281" t="b">
        <f>ISNUMBER(SEARCH("Caltex", A3281))</f>
        <v>0</v>
      </c>
    </row>
    <row r="3282" spans="1:8" x14ac:dyDescent="0.25">
      <c r="A3282" t="s">
        <v>4385</v>
      </c>
      <c r="B3282">
        <v>12.9670282</v>
      </c>
      <c r="C3282">
        <v>100.8990665</v>
      </c>
      <c r="D3282" t="b">
        <f>ISNUMBER(SEARCH("PT",A3282))</f>
        <v>1</v>
      </c>
      <c r="E3282" t="b">
        <f>ISNUMBER(SEARCH("PTT", A3282))</f>
        <v>1</v>
      </c>
      <c r="F3282" t="b">
        <f>ISNUMBER(SEARCH("Shell", A3282))</f>
        <v>0</v>
      </c>
      <c r="G3282" t="b">
        <f>ISNUMBER(SEARCH("Esso", A3282))</f>
        <v>0</v>
      </c>
      <c r="H3282" t="b">
        <f>ISNUMBER(SEARCH("Caltex", A3282))</f>
        <v>0</v>
      </c>
    </row>
    <row r="3283" spans="1:8" x14ac:dyDescent="0.25">
      <c r="A3283" t="s">
        <v>4385</v>
      </c>
      <c r="B3283">
        <v>8.2242114999999991</v>
      </c>
      <c r="C3283">
        <v>98.808236600000001</v>
      </c>
      <c r="D3283" t="b">
        <f>ISNUMBER(SEARCH("PT",A3283))</f>
        <v>1</v>
      </c>
      <c r="E3283" t="b">
        <f>ISNUMBER(SEARCH("PTT", A3283))</f>
        <v>1</v>
      </c>
      <c r="F3283" t="b">
        <f>ISNUMBER(SEARCH("Shell", A3283))</f>
        <v>0</v>
      </c>
      <c r="G3283" t="b">
        <f>ISNUMBER(SEARCH("Esso", A3283))</f>
        <v>0</v>
      </c>
      <c r="H3283" t="b">
        <f>ISNUMBER(SEARCH("Caltex", A3283))</f>
        <v>0</v>
      </c>
    </row>
    <row r="3284" spans="1:8" x14ac:dyDescent="0.25">
      <c r="A3284" t="s">
        <v>3246</v>
      </c>
      <c r="B3284">
        <v>7.4537440000000004</v>
      </c>
      <c r="C3284">
        <v>99.634882000000005</v>
      </c>
      <c r="D3284" t="b">
        <f>ISNUMBER(SEARCH("PT",A3284))</f>
        <v>1</v>
      </c>
      <c r="E3284" t="b">
        <f>ISNUMBER(SEARCH("PTT", A3284))</f>
        <v>1</v>
      </c>
      <c r="F3284" t="b">
        <f>ISNUMBER(SEARCH("Shell", A3284))</f>
        <v>0</v>
      </c>
      <c r="G3284" t="b">
        <f>ISNUMBER(SEARCH("Esso", A3284))</f>
        <v>0</v>
      </c>
      <c r="H3284" t="b">
        <f>ISNUMBER(SEARCH("Caltex", A3284))</f>
        <v>0</v>
      </c>
    </row>
    <row r="3285" spans="1:8" x14ac:dyDescent="0.25">
      <c r="A3285" t="s">
        <v>3246</v>
      </c>
      <c r="B3285">
        <v>7.4537440000000004</v>
      </c>
      <c r="C3285">
        <v>99.634882000000005</v>
      </c>
      <c r="D3285" t="b">
        <f>ISNUMBER(SEARCH("PT",A3285))</f>
        <v>1</v>
      </c>
      <c r="E3285" t="b">
        <f>ISNUMBER(SEARCH("PTT", A3285))</f>
        <v>1</v>
      </c>
      <c r="F3285" t="b">
        <f>ISNUMBER(SEARCH("Shell", A3285))</f>
        <v>0</v>
      </c>
      <c r="G3285" t="b">
        <f>ISNUMBER(SEARCH("Esso", A3285))</f>
        <v>0</v>
      </c>
      <c r="H3285" t="b">
        <f>ISNUMBER(SEARCH("Caltex", A3285))</f>
        <v>0</v>
      </c>
    </row>
    <row r="3286" spans="1:8" x14ac:dyDescent="0.25">
      <c r="A3286" t="s">
        <v>3116</v>
      </c>
      <c r="B3286">
        <v>11.504917600000001</v>
      </c>
      <c r="C3286">
        <v>99.606712799999997</v>
      </c>
      <c r="D3286" t="b">
        <f>ISNUMBER(SEARCH("PT",A3286))</f>
        <v>1</v>
      </c>
      <c r="E3286" t="b">
        <f>ISNUMBER(SEARCH("PTT", A3286))</f>
        <v>1</v>
      </c>
      <c r="F3286" t="b">
        <f>ISNUMBER(SEARCH("Shell", A3286))</f>
        <v>0</v>
      </c>
      <c r="G3286" t="b">
        <f>ISNUMBER(SEARCH("Esso", A3286))</f>
        <v>0</v>
      </c>
      <c r="H3286" t="b">
        <f>ISNUMBER(SEARCH("Caltex", A3286))</f>
        <v>0</v>
      </c>
    </row>
    <row r="3287" spans="1:8" x14ac:dyDescent="0.25">
      <c r="A3287" t="s">
        <v>3116</v>
      </c>
      <c r="B3287">
        <v>11.504917600000001</v>
      </c>
      <c r="C3287">
        <v>99.606712799999997</v>
      </c>
      <c r="D3287" t="b">
        <f>ISNUMBER(SEARCH("PT",A3287))</f>
        <v>1</v>
      </c>
      <c r="E3287" t="b">
        <f>ISNUMBER(SEARCH("PTT", A3287))</f>
        <v>1</v>
      </c>
      <c r="F3287" t="b">
        <f>ISNUMBER(SEARCH("Shell", A3287))</f>
        <v>0</v>
      </c>
      <c r="G3287" t="b">
        <f>ISNUMBER(SEARCH("Esso", A3287))</f>
        <v>0</v>
      </c>
      <c r="H3287" t="b">
        <f>ISNUMBER(SEARCH("Caltex", A3287))</f>
        <v>0</v>
      </c>
    </row>
    <row r="3288" spans="1:8" x14ac:dyDescent="0.25">
      <c r="A3288" t="s">
        <v>137</v>
      </c>
      <c r="B3288">
        <v>12.724019999999999</v>
      </c>
      <c r="C3288">
        <v>101.15107999999999</v>
      </c>
      <c r="D3288" t="b">
        <f>ISNUMBER(SEARCH("PT",A3288))</f>
        <v>1</v>
      </c>
      <c r="E3288" t="b">
        <f>ISNUMBER(SEARCH("PTT", A3288))</f>
        <v>1</v>
      </c>
      <c r="F3288" t="b">
        <f>ISNUMBER(SEARCH("Shell", A3288))</f>
        <v>0</v>
      </c>
      <c r="G3288" t="b">
        <f>ISNUMBER(SEARCH("Esso", A3288))</f>
        <v>0</v>
      </c>
      <c r="H3288" t="b">
        <f>ISNUMBER(SEARCH("Caltex", A3288))</f>
        <v>0</v>
      </c>
    </row>
    <row r="3289" spans="1:8" x14ac:dyDescent="0.25">
      <c r="A3289" t="s">
        <v>3512</v>
      </c>
      <c r="B3289">
        <v>13.584543</v>
      </c>
      <c r="C3289">
        <v>100.855919</v>
      </c>
      <c r="D3289" t="b">
        <f>ISNUMBER(SEARCH("PT",A3289))</f>
        <v>1</v>
      </c>
      <c r="E3289" t="b">
        <f>ISNUMBER(SEARCH("PTT", A3289))</f>
        <v>1</v>
      </c>
      <c r="F3289" t="b">
        <f>ISNUMBER(SEARCH("Shell", A3289))</f>
        <v>0</v>
      </c>
      <c r="G3289" t="b">
        <f>ISNUMBER(SEARCH("Esso", A3289))</f>
        <v>0</v>
      </c>
      <c r="H3289" t="b">
        <f>ISNUMBER(SEARCH("Caltex", A3289))</f>
        <v>0</v>
      </c>
    </row>
    <row r="3290" spans="1:8" x14ac:dyDescent="0.25">
      <c r="A3290" t="s">
        <v>4386</v>
      </c>
      <c r="B3290">
        <v>13.0550158</v>
      </c>
      <c r="C3290">
        <v>100.925561</v>
      </c>
      <c r="D3290" t="b">
        <f>ISNUMBER(SEARCH("PT",A3290))</f>
        <v>1</v>
      </c>
      <c r="E3290" t="b">
        <f>ISNUMBER(SEARCH("PTT", A3290))</f>
        <v>1</v>
      </c>
      <c r="F3290" t="b">
        <f>ISNUMBER(SEARCH("Shell", A3290))</f>
        <v>0</v>
      </c>
      <c r="G3290" t="b">
        <f>ISNUMBER(SEARCH("Esso", A3290))</f>
        <v>0</v>
      </c>
      <c r="H3290" t="b">
        <f>ISNUMBER(SEARCH("Caltex", A3290))</f>
        <v>0</v>
      </c>
    </row>
    <row r="3291" spans="1:8" x14ac:dyDescent="0.25">
      <c r="A3291" t="s">
        <v>4387</v>
      </c>
      <c r="B3291">
        <v>13.286065499999999</v>
      </c>
      <c r="C3291">
        <v>100.9826035</v>
      </c>
      <c r="D3291" t="b">
        <f>ISNUMBER(SEARCH("PT",A3291))</f>
        <v>1</v>
      </c>
      <c r="E3291" t="b">
        <f>ISNUMBER(SEARCH("PTT", A3291))</f>
        <v>1</v>
      </c>
      <c r="F3291" t="b">
        <f>ISNUMBER(SEARCH("Shell", A3291))</f>
        <v>0</v>
      </c>
      <c r="G3291" t="b">
        <f>ISNUMBER(SEARCH("Esso", A3291))</f>
        <v>0</v>
      </c>
      <c r="H3291" t="b">
        <f>ISNUMBER(SEARCH("Caltex", A3291))</f>
        <v>0</v>
      </c>
    </row>
    <row r="3292" spans="1:8" x14ac:dyDescent="0.25">
      <c r="A3292" t="s">
        <v>4387</v>
      </c>
      <c r="B3292">
        <v>13.228099800000001</v>
      </c>
      <c r="C3292">
        <v>100.93779050000001</v>
      </c>
      <c r="D3292" t="b">
        <f>ISNUMBER(SEARCH("PT",A3292))</f>
        <v>1</v>
      </c>
      <c r="E3292" t="b">
        <f>ISNUMBER(SEARCH("PTT", A3292))</f>
        <v>1</v>
      </c>
      <c r="F3292" t="b">
        <f>ISNUMBER(SEARCH("Shell", A3292))</f>
        <v>0</v>
      </c>
      <c r="G3292" t="b">
        <f>ISNUMBER(SEARCH("Esso", A3292))</f>
        <v>0</v>
      </c>
      <c r="H3292" t="b">
        <f>ISNUMBER(SEARCH("Caltex", A3292))</f>
        <v>0</v>
      </c>
    </row>
    <row r="3293" spans="1:8" x14ac:dyDescent="0.25">
      <c r="A3293" t="s">
        <v>4387</v>
      </c>
      <c r="B3293">
        <v>12.989202000000001</v>
      </c>
      <c r="C3293">
        <v>100.92492439999999</v>
      </c>
      <c r="D3293" t="b">
        <f>ISNUMBER(SEARCH("PT",A3293))</f>
        <v>1</v>
      </c>
      <c r="E3293" t="b">
        <f>ISNUMBER(SEARCH("PTT", A3293))</f>
        <v>1</v>
      </c>
      <c r="F3293" t="b">
        <f>ISNUMBER(SEARCH("Shell", A3293))</f>
        <v>0</v>
      </c>
      <c r="G3293" t="b">
        <f>ISNUMBER(SEARCH("Esso", A3293))</f>
        <v>0</v>
      </c>
      <c r="H3293" t="b">
        <f>ISNUMBER(SEARCH("Caltex", A3293))</f>
        <v>0</v>
      </c>
    </row>
    <row r="3294" spans="1:8" x14ac:dyDescent="0.25">
      <c r="A3294" t="s">
        <v>4387</v>
      </c>
      <c r="B3294">
        <v>13.3200547</v>
      </c>
      <c r="C3294">
        <v>100.9604552</v>
      </c>
      <c r="D3294" t="b">
        <f>ISNUMBER(SEARCH("PT",A3294))</f>
        <v>1</v>
      </c>
      <c r="E3294" t="b">
        <f>ISNUMBER(SEARCH("PTT", A3294))</f>
        <v>1</v>
      </c>
      <c r="F3294" t="b">
        <f>ISNUMBER(SEARCH("Shell", A3294))</f>
        <v>0</v>
      </c>
      <c r="G3294" t="b">
        <f>ISNUMBER(SEARCH("Esso", A3294))</f>
        <v>0</v>
      </c>
      <c r="H3294" t="b">
        <f>ISNUMBER(SEARCH("Caltex", A3294))</f>
        <v>0</v>
      </c>
    </row>
    <row r="3295" spans="1:8" x14ac:dyDescent="0.25">
      <c r="A3295" t="s">
        <v>4387</v>
      </c>
      <c r="B3295">
        <v>13.5933984</v>
      </c>
      <c r="C3295">
        <v>100.3380018</v>
      </c>
      <c r="D3295" t="b">
        <f>ISNUMBER(SEARCH("PT",A3295))</f>
        <v>1</v>
      </c>
      <c r="E3295" t="b">
        <f>ISNUMBER(SEARCH("PTT", A3295))</f>
        <v>1</v>
      </c>
      <c r="F3295" t="b">
        <f>ISNUMBER(SEARCH("Shell", A3295))</f>
        <v>0</v>
      </c>
      <c r="G3295" t="b">
        <f>ISNUMBER(SEARCH("Esso", A3295))</f>
        <v>0</v>
      </c>
      <c r="H3295" t="b">
        <f>ISNUMBER(SEARCH("Caltex", A3295))</f>
        <v>0</v>
      </c>
    </row>
    <row r="3296" spans="1:8" x14ac:dyDescent="0.25">
      <c r="A3296" t="s">
        <v>4387</v>
      </c>
      <c r="B3296">
        <v>16.545609800000001</v>
      </c>
      <c r="C3296">
        <v>104.66904030000001</v>
      </c>
      <c r="D3296" t="b">
        <f>ISNUMBER(SEARCH("PT",A3296))</f>
        <v>1</v>
      </c>
      <c r="E3296" t="b">
        <f>ISNUMBER(SEARCH("PTT", A3296))</f>
        <v>1</v>
      </c>
      <c r="F3296" t="b">
        <f>ISNUMBER(SEARCH("Shell", A3296))</f>
        <v>0</v>
      </c>
      <c r="G3296" t="b">
        <f>ISNUMBER(SEARCH("Esso", A3296))</f>
        <v>0</v>
      </c>
      <c r="H3296" t="b">
        <f>ISNUMBER(SEARCH("Caltex", A3296))</f>
        <v>0</v>
      </c>
    </row>
    <row r="3297" spans="1:8" x14ac:dyDescent="0.25">
      <c r="A3297" t="s">
        <v>4387</v>
      </c>
      <c r="B3297">
        <v>13.5407232</v>
      </c>
      <c r="C3297">
        <v>101.00697169999999</v>
      </c>
      <c r="D3297" t="b">
        <f>ISNUMBER(SEARCH("PT",A3297))</f>
        <v>1</v>
      </c>
      <c r="E3297" t="b">
        <f>ISNUMBER(SEARCH("PTT", A3297))</f>
        <v>1</v>
      </c>
      <c r="F3297" t="b">
        <f>ISNUMBER(SEARCH("Shell", A3297))</f>
        <v>0</v>
      </c>
      <c r="G3297" t="b">
        <f>ISNUMBER(SEARCH("Esso", A3297))</f>
        <v>0</v>
      </c>
      <c r="H3297" t="b">
        <f>ISNUMBER(SEARCH("Caltex", A3297))</f>
        <v>0</v>
      </c>
    </row>
    <row r="3298" spans="1:8" x14ac:dyDescent="0.25">
      <c r="A3298" t="s">
        <v>4387</v>
      </c>
      <c r="B3298">
        <v>12.9826949</v>
      </c>
      <c r="C3298">
        <v>100.9193963</v>
      </c>
      <c r="D3298" t="b">
        <f>ISNUMBER(SEARCH("PT",A3298))</f>
        <v>1</v>
      </c>
      <c r="E3298" t="b">
        <f>ISNUMBER(SEARCH("PTT", A3298))</f>
        <v>1</v>
      </c>
      <c r="F3298" t="b">
        <f>ISNUMBER(SEARCH("Shell", A3298))</f>
        <v>0</v>
      </c>
      <c r="G3298" t="b">
        <f>ISNUMBER(SEARCH("Esso", A3298))</f>
        <v>0</v>
      </c>
      <c r="H3298" t="b">
        <f>ISNUMBER(SEARCH("Caltex", A3298))</f>
        <v>0</v>
      </c>
    </row>
    <row r="3299" spans="1:8" x14ac:dyDescent="0.25">
      <c r="A3299" t="s">
        <v>4387</v>
      </c>
      <c r="B3299">
        <v>12.9892515</v>
      </c>
      <c r="C3299">
        <v>100.9247343</v>
      </c>
      <c r="D3299" t="b">
        <f>ISNUMBER(SEARCH("PT",A3299))</f>
        <v>1</v>
      </c>
      <c r="E3299" t="b">
        <f>ISNUMBER(SEARCH("PTT", A3299))</f>
        <v>1</v>
      </c>
      <c r="F3299" t="b">
        <f>ISNUMBER(SEARCH("Shell", A3299))</f>
        <v>0</v>
      </c>
      <c r="G3299" t="b">
        <f>ISNUMBER(SEARCH("Esso", A3299))</f>
        <v>0</v>
      </c>
      <c r="H3299" t="b">
        <f>ISNUMBER(SEARCH("Caltex", A3299))</f>
        <v>0</v>
      </c>
    </row>
    <row r="3300" spans="1:8" x14ac:dyDescent="0.25">
      <c r="A3300" t="s">
        <v>3580</v>
      </c>
      <c r="B3300">
        <v>12.882608100000001</v>
      </c>
      <c r="C3300">
        <v>100.89851659999999</v>
      </c>
      <c r="D3300" t="b">
        <f>ISNUMBER(SEARCH("PT",A3300))</f>
        <v>1</v>
      </c>
      <c r="E3300" t="b">
        <f>ISNUMBER(SEARCH("PTT", A3300))</f>
        <v>1</v>
      </c>
      <c r="F3300" t="b">
        <f>ISNUMBER(SEARCH("Shell", A3300))</f>
        <v>0</v>
      </c>
      <c r="G3300" t="b">
        <f>ISNUMBER(SEARCH("Esso", A3300))</f>
        <v>0</v>
      </c>
      <c r="H3300" t="b">
        <f>ISNUMBER(SEARCH("Caltex", A3300))</f>
        <v>0</v>
      </c>
    </row>
    <row r="3301" spans="1:8" x14ac:dyDescent="0.25">
      <c r="A3301" t="s">
        <v>3580</v>
      </c>
      <c r="B3301">
        <v>12.882608100000001</v>
      </c>
      <c r="C3301">
        <v>100.89851659999999</v>
      </c>
      <c r="D3301" t="b">
        <f>ISNUMBER(SEARCH("PT",A3301))</f>
        <v>1</v>
      </c>
      <c r="E3301" t="b">
        <f>ISNUMBER(SEARCH("PTT", A3301))</f>
        <v>1</v>
      </c>
      <c r="F3301" t="b">
        <f>ISNUMBER(SEARCH("Shell", A3301))</f>
        <v>0</v>
      </c>
      <c r="G3301" t="b">
        <f>ISNUMBER(SEARCH("Esso", A3301))</f>
        <v>0</v>
      </c>
      <c r="H3301" t="b">
        <f>ISNUMBER(SEARCH("Caltex", A3301))</f>
        <v>0</v>
      </c>
    </row>
    <row r="3302" spans="1:8" x14ac:dyDescent="0.25">
      <c r="A3302" t="s">
        <v>3671</v>
      </c>
      <c r="B3302">
        <v>12.251246500000001</v>
      </c>
      <c r="C3302">
        <v>102.58707579999999</v>
      </c>
      <c r="D3302" t="b">
        <f>ISNUMBER(SEARCH("PT",A3302))</f>
        <v>1</v>
      </c>
      <c r="E3302" t="b">
        <f>ISNUMBER(SEARCH("PTT", A3302))</f>
        <v>1</v>
      </c>
      <c r="F3302" t="b">
        <f>ISNUMBER(SEARCH("Shell", A3302))</f>
        <v>0</v>
      </c>
      <c r="G3302" t="b">
        <f>ISNUMBER(SEARCH("Esso", A3302))</f>
        <v>0</v>
      </c>
      <c r="H3302" t="b">
        <f>ISNUMBER(SEARCH("Caltex", A3302))</f>
        <v>0</v>
      </c>
    </row>
    <row r="3303" spans="1:8" x14ac:dyDescent="0.25">
      <c r="A3303" t="s">
        <v>4240</v>
      </c>
      <c r="B3303">
        <v>7.9582423000000002</v>
      </c>
      <c r="C3303">
        <v>98.385274699999997</v>
      </c>
      <c r="D3303" t="b">
        <f>ISNUMBER(SEARCH("PT",A3303))</f>
        <v>1</v>
      </c>
      <c r="E3303" t="b">
        <f>ISNUMBER(SEARCH("PTT", A3303))</f>
        <v>1</v>
      </c>
      <c r="F3303" t="b">
        <f>ISNUMBER(SEARCH("Shell", A3303))</f>
        <v>0</v>
      </c>
      <c r="G3303" t="b">
        <f>ISNUMBER(SEARCH("Esso", A3303))</f>
        <v>0</v>
      </c>
      <c r="H3303" t="b">
        <f>ISNUMBER(SEARCH("Caltex", A3303))</f>
        <v>0</v>
      </c>
    </row>
    <row r="3304" spans="1:8" x14ac:dyDescent="0.25">
      <c r="A3304" t="s">
        <v>4387</v>
      </c>
      <c r="B3304">
        <v>12.746531600000001</v>
      </c>
      <c r="C3304">
        <v>99.960587000000004</v>
      </c>
      <c r="D3304" t="b">
        <f>ISNUMBER(SEARCH("PT",A3304))</f>
        <v>1</v>
      </c>
      <c r="E3304" t="b">
        <f>ISNUMBER(SEARCH("PTT", A3304))</f>
        <v>1</v>
      </c>
      <c r="F3304" t="b">
        <f>ISNUMBER(SEARCH("Shell", A3304))</f>
        <v>0</v>
      </c>
      <c r="G3304" t="b">
        <f>ISNUMBER(SEARCH("Esso", A3304))</f>
        <v>0</v>
      </c>
      <c r="H3304" t="b">
        <f>ISNUMBER(SEARCH("Caltex", A3304))</f>
        <v>0</v>
      </c>
    </row>
    <row r="3305" spans="1:8" x14ac:dyDescent="0.25">
      <c r="A3305" t="s">
        <v>180</v>
      </c>
      <c r="B3305">
        <v>19.516100399999999</v>
      </c>
      <c r="C3305">
        <v>100.31307649999999</v>
      </c>
      <c r="D3305" t="b">
        <f>ISNUMBER(SEARCH("PT",A3305))</f>
        <v>1</v>
      </c>
      <c r="E3305" t="b">
        <f>ISNUMBER(SEARCH("PTT", A3305))</f>
        <v>1</v>
      </c>
      <c r="F3305" t="b">
        <f>ISNUMBER(SEARCH("Shell", A3305))</f>
        <v>0</v>
      </c>
      <c r="G3305" t="b">
        <f>ISNUMBER(SEARCH("Esso", A3305))</f>
        <v>0</v>
      </c>
      <c r="H3305" t="b">
        <f>ISNUMBER(SEARCH("Caltex", A3305))</f>
        <v>0</v>
      </c>
    </row>
    <row r="3306" spans="1:8" x14ac:dyDescent="0.25">
      <c r="A3306" t="s">
        <v>4388</v>
      </c>
      <c r="B3306">
        <v>13.2207016</v>
      </c>
      <c r="C3306">
        <v>100.96221269999999</v>
      </c>
      <c r="D3306" t="b">
        <f>ISNUMBER(SEARCH("PT",A3306))</f>
        <v>1</v>
      </c>
      <c r="E3306" t="b">
        <f>ISNUMBER(SEARCH("PTT", A3306))</f>
        <v>1</v>
      </c>
      <c r="F3306" t="b">
        <f>ISNUMBER(SEARCH("Shell", A3306))</f>
        <v>0</v>
      </c>
      <c r="G3306" t="b">
        <f>ISNUMBER(SEARCH("Esso", A3306))</f>
        <v>0</v>
      </c>
      <c r="H3306" t="b">
        <f>ISNUMBER(SEARCH("Caltex", A3306))</f>
        <v>0</v>
      </c>
    </row>
    <row r="3307" spans="1:8" x14ac:dyDescent="0.25">
      <c r="A3307" t="s">
        <v>78</v>
      </c>
      <c r="B3307">
        <v>11.861818</v>
      </c>
      <c r="C3307">
        <v>99.784334000000001</v>
      </c>
      <c r="D3307" t="b">
        <f>ISNUMBER(SEARCH("PT",A3307))</f>
        <v>1</v>
      </c>
      <c r="E3307" t="b">
        <f>ISNUMBER(SEARCH("PTT", A3307))</f>
        <v>1</v>
      </c>
      <c r="F3307" t="b">
        <f>ISNUMBER(SEARCH("Shell", A3307))</f>
        <v>0</v>
      </c>
      <c r="G3307" t="b">
        <f>ISNUMBER(SEARCH("Esso", A3307))</f>
        <v>0</v>
      </c>
      <c r="H3307" t="b">
        <f>ISNUMBER(SEARCH("Caltex", A3307))</f>
        <v>0</v>
      </c>
    </row>
    <row r="3308" spans="1:8" x14ac:dyDescent="0.25">
      <c r="A3308" t="s">
        <v>78</v>
      </c>
      <c r="B3308">
        <v>10.6955764</v>
      </c>
      <c r="C3308">
        <v>99.205032299999999</v>
      </c>
      <c r="D3308" t="b">
        <f>ISNUMBER(SEARCH("PT",A3308))</f>
        <v>1</v>
      </c>
      <c r="E3308" t="b">
        <f>ISNUMBER(SEARCH("PTT", A3308))</f>
        <v>1</v>
      </c>
      <c r="F3308" t="b">
        <f>ISNUMBER(SEARCH("Shell", A3308))</f>
        <v>0</v>
      </c>
      <c r="G3308" t="b">
        <f>ISNUMBER(SEARCH("Esso", A3308))</f>
        <v>0</v>
      </c>
      <c r="H3308" t="b">
        <f>ISNUMBER(SEARCH("Caltex", A3308))</f>
        <v>0</v>
      </c>
    </row>
    <row r="3309" spans="1:8" x14ac:dyDescent="0.25">
      <c r="A3309" t="s">
        <v>78</v>
      </c>
      <c r="B3309">
        <v>7.1487629999999998</v>
      </c>
      <c r="C3309">
        <v>100.2895237</v>
      </c>
      <c r="D3309" t="b">
        <f>ISNUMBER(SEARCH("PT",A3309))</f>
        <v>1</v>
      </c>
      <c r="E3309" t="b">
        <f>ISNUMBER(SEARCH("PTT", A3309))</f>
        <v>1</v>
      </c>
      <c r="F3309" t="b">
        <f>ISNUMBER(SEARCH("Shell", A3309))</f>
        <v>0</v>
      </c>
      <c r="G3309" t="b">
        <f>ISNUMBER(SEARCH("Esso", A3309))</f>
        <v>0</v>
      </c>
      <c r="H3309" t="b">
        <f>ISNUMBER(SEARCH("Caltex", A3309))</f>
        <v>0</v>
      </c>
    </row>
    <row r="3310" spans="1:8" x14ac:dyDescent="0.25">
      <c r="A3310" t="s">
        <v>78</v>
      </c>
      <c r="B3310">
        <v>9.9553958999999992</v>
      </c>
      <c r="C3310">
        <v>99.114346800000007</v>
      </c>
      <c r="D3310" t="b">
        <f>ISNUMBER(SEARCH("PT",A3310))</f>
        <v>1</v>
      </c>
      <c r="E3310" t="b">
        <f>ISNUMBER(SEARCH("PTT", A3310))</f>
        <v>1</v>
      </c>
      <c r="F3310" t="b">
        <f>ISNUMBER(SEARCH("Shell", A3310))</f>
        <v>0</v>
      </c>
      <c r="G3310" t="b">
        <f>ISNUMBER(SEARCH("Esso", A3310))</f>
        <v>0</v>
      </c>
      <c r="H3310" t="b">
        <f>ISNUMBER(SEARCH("Caltex", A3310))</f>
        <v>0</v>
      </c>
    </row>
    <row r="3311" spans="1:8" x14ac:dyDescent="0.25">
      <c r="A3311" t="s">
        <v>78</v>
      </c>
      <c r="B3311">
        <v>10.6955764</v>
      </c>
      <c r="C3311">
        <v>99.205032299999999</v>
      </c>
      <c r="D3311" t="b">
        <f>ISNUMBER(SEARCH("PT",A3311))</f>
        <v>1</v>
      </c>
      <c r="E3311" t="b">
        <f>ISNUMBER(SEARCH("PTT", A3311))</f>
        <v>1</v>
      </c>
      <c r="F3311" t="b">
        <f>ISNUMBER(SEARCH("Shell", A3311))</f>
        <v>0</v>
      </c>
      <c r="G3311" t="b">
        <f>ISNUMBER(SEARCH("Esso", A3311))</f>
        <v>0</v>
      </c>
      <c r="H3311" t="b">
        <f>ISNUMBER(SEARCH("Caltex", A3311))</f>
        <v>0</v>
      </c>
    </row>
    <row r="3312" spans="1:8" x14ac:dyDescent="0.25">
      <c r="A3312" t="s">
        <v>78</v>
      </c>
      <c r="B3312">
        <v>11.861818</v>
      </c>
      <c r="C3312">
        <v>99.784334000000001</v>
      </c>
      <c r="D3312" t="b">
        <f>ISNUMBER(SEARCH("PT",A3312))</f>
        <v>1</v>
      </c>
      <c r="E3312" t="b">
        <f>ISNUMBER(SEARCH("PTT", A3312))</f>
        <v>1</v>
      </c>
      <c r="F3312" t="b">
        <f>ISNUMBER(SEARCH("Shell", A3312))</f>
        <v>0</v>
      </c>
      <c r="G3312" t="b">
        <f>ISNUMBER(SEARCH("Esso", A3312))</f>
        <v>0</v>
      </c>
      <c r="H3312" t="b">
        <f>ISNUMBER(SEARCH("Caltex", A3312))</f>
        <v>0</v>
      </c>
    </row>
    <row r="3313" spans="1:8" x14ac:dyDescent="0.25">
      <c r="A3313" t="s">
        <v>78</v>
      </c>
      <c r="B3313">
        <v>13.705683000000001</v>
      </c>
      <c r="C3313">
        <v>100.50679409999999</v>
      </c>
      <c r="D3313" t="b">
        <f>ISNUMBER(SEARCH("PT",A3313))</f>
        <v>1</v>
      </c>
      <c r="E3313" t="b">
        <f>ISNUMBER(SEARCH("PTT", A3313))</f>
        <v>1</v>
      </c>
      <c r="F3313" t="b">
        <f>ISNUMBER(SEARCH("Shell", A3313))</f>
        <v>0</v>
      </c>
      <c r="G3313" t="b">
        <f>ISNUMBER(SEARCH("Esso", A3313))</f>
        <v>0</v>
      </c>
      <c r="H3313" t="b">
        <f>ISNUMBER(SEARCH("Caltex", A3313))</f>
        <v>0</v>
      </c>
    </row>
    <row r="3314" spans="1:8" x14ac:dyDescent="0.25">
      <c r="A3314" t="s">
        <v>3524</v>
      </c>
      <c r="B3314">
        <v>13.387624799999999</v>
      </c>
      <c r="C3314">
        <v>100.98767460000001</v>
      </c>
      <c r="D3314" t="b">
        <f>ISNUMBER(SEARCH("PT",A3314))</f>
        <v>1</v>
      </c>
      <c r="E3314" t="b">
        <f>ISNUMBER(SEARCH("PTT", A3314))</f>
        <v>1</v>
      </c>
      <c r="F3314" t="b">
        <f>ISNUMBER(SEARCH("Shell", A3314))</f>
        <v>0</v>
      </c>
      <c r="G3314" t="b">
        <f>ISNUMBER(SEARCH("Esso", A3314))</f>
        <v>0</v>
      </c>
      <c r="H3314" t="b">
        <f>ISNUMBER(SEARCH("Caltex", A3314))</f>
        <v>0</v>
      </c>
    </row>
    <row r="3315" spans="1:8" x14ac:dyDescent="0.25">
      <c r="A3315" t="s">
        <v>78</v>
      </c>
      <c r="B3315">
        <v>17.0389172</v>
      </c>
      <c r="C3315">
        <v>104.7363514</v>
      </c>
      <c r="D3315" t="b">
        <f>ISNUMBER(SEARCH("PT",A3315))</f>
        <v>1</v>
      </c>
      <c r="E3315" t="b">
        <f>ISNUMBER(SEARCH("PTT", A3315))</f>
        <v>1</v>
      </c>
      <c r="F3315" t="b">
        <f>ISNUMBER(SEARCH("Shell", A3315))</f>
        <v>0</v>
      </c>
      <c r="G3315" t="b">
        <f>ISNUMBER(SEARCH("Esso", A3315))</f>
        <v>0</v>
      </c>
      <c r="H3315" t="b">
        <f>ISNUMBER(SEARCH("Caltex", A3315))</f>
        <v>0</v>
      </c>
    </row>
    <row r="3316" spans="1:8" x14ac:dyDescent="0.25">
      <c r="A3316" t="s">
        <v>78</v>
      </c>
      <c r="B3316">
        <v>19.181040200000002</v>
      </c>
      <c r="C3316">
        <v>100.9178768</v>
      </c>
      <c r="D3316" t="b">
        <f>ISNUMBER(SEARCH("PT",A3316))</f>
        <v>1</v>
      </c>
      <c r="E3316" t="b">
        <f>ISNUMBER(SEARCH("PTT", A3316))</f>
        <v>1</v>
      </c>
      <c r="F3316" t="b">
        <f>ISNUMBER(SEARCH("Shell", A3316))</f>
        <v>0</v>
      </c>
      <c r="G3316" t="b">
        <f>ISNUMBER(SEARCH("Esso", A3316))</f>
        <v>0</v>
      </c>
      <c r="H3316" t="b">
        <f>ISNUMBER(SEARCH("Caltex", A3316))</f>
        <v>0</v>
      </c>
    </row>
    <row r="3317" spans="1:8" x14ac:dyDescent="0.25">
      <c r="A3317" t="s">
        <v>78</v>
      </c>
      <c r="B3317">
        <v>9.4887543999999995</v>
      </c>
      <c r="C3317">
        <v>99.951679400000003</v>
      </c>
      <c r="D3317" t="b">
        <f>ISNUMBER(SEARCH("PT",A3317))</f>
        <v>1</v>
      </c>
      <c r="E3317" t="b">
        <f>ISNUMBER(SEARCH("PTT", A3317))</f>
        <v>1</v>
      </c>
      <c r="F3317" t="b">
        <f>ISNUMBER(SEARCH("Shell", A3317))</f>
        <v>0</v>
      </c>
      <c r="G3317" t="b">
        <f>ISNUMBER(SEARCH("Esso", A3317))</f>
        <v>0</v>
      </c>
      <c r="H3317" t="b">
        <f>ISNUMBER(SEARCH("Caltex", A3317))</f>
        <v>0</v>
      </c>
    </row>
    <row r="3318" spans="1:8" x14ac:dyDescent="0.25">
      <c r="A3318" t="s">
        <v>78</v>
      </c>
      <c r="B3318">
        <v>8.0748768000000002</v>
      </c>
      <c r="C3318">
        <v>98.344365999999994</v>
      </c>
      <c r="D3318" t="b">
        <f>ISNUMBER(SEARCH("PT",A3318))</f>
        <v>1</v>
      </c>
      <c r="E3318" t="b">
        <f>ISNUMBER(SEARCH("PTT", A3318))</f>
        <v>1</v>
      </c>
      <c r="F3318" t="b">
        <f>ISNUMBER(SEARCH("Shell", A3318))</f>
        <v>0</v>
      </c>
      <c r="G3318" t="b">
        <f>ISNUMBER(SEARCH("Esso", A3318))</f>
        <v>0</v>
      </c>
      <c r="H3318" t="b">
        <f>ISNUMBER(SEARCH("Caltex", A3318))</f>
        <v>0</v>
      </c>
    </row>
    <row r="3319" spans="1:8" x14ac:dyDescent="0.25">
      <c r="A3319" t="s">
        <v>78</v>
      </c>
      <c r="B3319">
        <v>8.0748768000000002</v>
      </c>
      <c r="C3319">
        <v>98.344365999999994</v>
      </c>
      <c r="D3319" t="b">
        <f>ISNUMBER(SEARCH("PT",A3319))</f>
        <v>1</v>
      </c>
      <c r="E3319" t="b">
        <f>ISNUMBER(SEARCH("PTT", A3319))</f>
        <v>1</v>
      </c>
      <c r="F3319" t="b">
        <f>ISNUMBER(SEARCH("Shell", A3319))</f>
        <v>0</v>
      </c>
      <c r="G3319" t="b">
        <f>ISNUMBER(SEARCH("Esso", A3319))</f>
        <v>0</v>
      </c>
      <c r="H3319" t="b">
        <f>ISNUMBER(SEARCH("Caltex", A3319))</f>
        <v>0</v>
      </c>
    </row>
    <row r="3320" spans="1:8" x14ac:dyDescent="0.25">
      <c r="A3320" t="s">
        <v>3174</v>
      </c>
      <c r="B3320">
        <v>9.2264099999999996</v>
      </c>
      <c r="C3320">
        <v>98.386685</v>
      </c>
      <c r="D3320" t="b">
        <f>ISNUMBER(SEARCH("PT",A3320))</f>
        <v>1</v>
      </c>
      <c r="E3320" t="b">
        <f>ISNUMBER(SEARCH("PTT", A3320))</f>
        <v>1</v>
      </c>
      <c r="F3320" t="b">
        <f>ISNUMBER(SEARCH("Shell", A3320))</f>
        <v>0</v>
      </c>
      <c r="G3320" t="b">
        <f>ISNUMBER(SEARCH("Esso", A3320))</f>
        <v>0</v>
      </c>
      <c r="H3320" t="b">
        <f>ISNUMBER(SEARCH("Caltex", A3320))</f>
        <v>0</v>
      </c>
    </row>
    <row r="3321" spans="1:8" x14ac:dyDescent="0.25">
      <c r="A3321" t="s">
        <v>3312</v>
      </c>
      <c r="B3321">
        <v>7.1012966000000004</v>
      </c>
      <c r="C3321">
        <v>100.568336</v>
      </c>
      <c r="D3321" t="b">
        <f>ISNUMBER(SEARCH("PT",A3321))</f>
        <v>1</v>
      </c>
      <c r="E3321" t="b">
        <f>ISNUMBER(SEARCH("PTT", A3321))</f>
        <v>1</v>
      </c>
      <c r="F3321" t="b">
        <f>ISNUMBER(SEARCH("Shell", A3321))</f>
        <v>0</v>
      </c>
      <c r="G3321" t="b">
        <f>ISNUMBER(SEARCH("Esso", A3321))</f>
        <v>0</v>
      </c>
      <c r="H3321" t="b">
        <f>ISNUMBER(SEARCH("Caltex", A3321))</f>
        <v>0</v>
      </c>
    </row>
    <row r="3322" spans="1:8" x14ac:dyDescent="0.25">
      <c r="A3322" t="s">
        <v>3563</v>
      </c>
      <c r="B3322">
        <v>12.982949100000001</v>
      </c>
      <c r="C3322">
        <v>100.9192944</v>
      </c>
      <c r="D3322" t="b">
        <f>ISNUMBER(SEARCH("PT",A3322))</f>
        <v>1</v>
      </c>
      <c r="E3322" t="b">
        <f>ISNUMBER(SEARCH("PTT", A3322))</f>
        <v>1</v>
      </c>
      <c r="F3322" t="b">
        <f>ISNUMBER(SEARCH("Shell", A3322))</f>
        <v>0</v>
      </c>
      <c r="G3322" t="b">
        <f>ISNUMBER(SEARCH("Esso", A3322))</f>
        <v>0</v>
      </c>
      <c r="H3322" t="b">
        <f>ISNUMBER(SEARCH("Caltex", A3322))</f>
        <v>0</v>
      </c>
    </row>
    <row r="3323" spans="1:8" x14ac:dyDescent="0.25">
      <c r="A3323" t="s">
        <v>3313</v>
      </c>
      <c r="B3323">
        <v>7.0607553999999997</v>
      </c>
      <c r="C3323">
        <v>100.48575649999999</v>
      </c>
      <c r="D3323" t="b">
        <f>ISNUMBER(SEARCH("PT",A3323))</f>
        <v>1</v>
      </c>
      <c r="E3323" t="b">
        <f>ISNUMBER(SEARCH("PTT", A3323))</f>
        <v>1</v>
      </c>
      <c r="F3323" t="b">
        <f>ISNUMBER(SEARCH("Shell", A3323))</f>
        <v>0</v>
      </c>
      <c r="G3323" t="b">
        <f>ISNUMBER(SEARCH("Esso", A3323))</f>
        <v>0</v>
      </c>
      <c r="H3323" t="b">
        <f>ISNUMBER(SEARCH("Caltex", A3323))</f>
        <v>0</v>
      </c>
    </row>
    <row r="3324" spans="1:8" x14ac:dyDescent="0.25">
      <c r="A3324" t="s">
        <v>147</v>
      </c>
      <c r="B3324">
        <v>12.683376000000001</v>
      </c>
      <c r="C3324">
        <v>100.892912</v>
      </c>
      <c r="D3324" t="b">
        <f>ISNUMBER(SEARCH("PT",A3324))</f>
        <v>1</v>
      </c>
      <c r="E3324" t="b">
        <f>ISNUMBER(SEARCH("PTT", A3324))</f>
        <v>1</v>
      </c>
      <c r="F3324" t="b">
        <f>ISNUMBER(SEARCH("Shell", A3324))</f>
        <v>0</v>
      </c>
      <c r="G3324" t="b">
        <f>ISNUMBER(SEARCH("Esso", A3324))</f>
        <v>0</v>
      </c>
      <c r="H3324" t="b">
        <f>ISNUMBER(SEARCH("Caltex", A3324))</f>
        <v>0</v>
      </c>
    </row>
    <row r="3325" spans="1:8" x14ac:dyDescent="0.25">
      <c r="A3325" t="s">
        <v>3237</v>
      </c>
      <c r="B3325">
        <v>7.7510437999999997</v>
      </c>
      <c r="C3325">
        <v>99.256875600000001</v>
      </c>
      <c r="D3325" t="b">
        <f>ISNUMBER(SEARCH("PT",A3325))</f>
        <v>1</v>
      </c>
      <c r="E3325" t="b">
        <f>ISNUMBER(SEARCH("PTT", A3325))</f>
        <v>1</v>
      </c>
      <c r="F3325" t="b">
        <f>ISNUMBER(SEARCH("Shell", A3325))</f>
        <v>0</v>
      </c>
      <c r="G3325" t="b">
        <f>ISNUMBER(SEARCH("Esso", A3325))</f>
        <v>0</v>
      </c>
      <c r="H3325" t="b">
        <f>ISNUMBER(SEARCH("Caltex", A3325))</f>
        <v>0</v>
      </c>
    </row>
    <row r="3326" spans="1:8" x14ac:dyDescent="0.25">
      <c r="A3326" t="s">
        <v>3237</v>
      </c>
      <c r="B3326">
        <v>7.7510437999999997</v>
      </c>
      <c r="C3326">
        <v>99.256875600000001</v>
      </c>
      <c r="D3326" t="b">
        <f>ISNUMBER(SEARCH("PT",A3326))</f>
        <v>1</v>
      </c>
      <c r="E3326" t="b">
        <f>ISNUMBER(SEARCH("PTT", A3326))</f>
        <v>1</v>
      </c>
      <c r="F3326" t="b">
        <f>ISNUMBER(SEARCH("Shell", A3326))</f>
        <v>0</v>
      </c>
      <c r="G3326" t="b">
        <f>ISNUMBER(SEARCH("Esso", A3326))</f>
        <v>0</v>
      </c>
      <c r="H3326" t="b">
        <f>ISNUMBER(SEARCH("Caltex", A3326))</f>
        <v>0</v>
      </c>
    </row>
    <row r="3327" spans="1:8" x14ac:dyDescent="0.25">
      <c r="A3327" t="s">
        <v>203</v>
      </c>
      <c r="B3327">
        <v>13.447672499999999</v>
      </c>
      <c r="C3327">
        <v>100.9995571</v>
      </c>
      <c r="D3327" t="b">
        <f>ISNUMBER(SEARCH("PT",A3327))</f>
        <v>1</v>
      </c>
      <c r="E3327" t="b">
        <f>ISNUMBER(SEARCH("PTT", A3327))</f>
        <v>1</v>
      </c>
      <c r="F3327" t="b">
        <f>ISNUMBER(SEARCH("Shell", A3327))</f>
        <v>0</v>
      </c>
      <c r="G3327" t="b">
        <f>ISNUMBER(SEARCH("Esso", A3327))</f>
        <v>0</v>
      </c>
      <c r="H3327" t="b">
        <f>ISNUMBER(SEARCH("Caltex", A3327))</f>
        <v>0</v>
      </c>
    </row>
    <row r="3328" spans="1:8" x14ac:dyDescent="0.25">
      <c r="A3328" t="s">
        <v>3709</v>
      </c>
      <c r="B3328">
        <v>14.6290768</v>
      </c>
      <c r="C3328">
        <v>103.40474829999999</v>
      </c>
      <c r="D3328" t="b">
        <f>ISNUMBER(SEARCH("PT",A3328))</f>
        <v>1</v>
      </c>
      <c r="E3328" t="b">
        <f>ISNUMBER(SEARCH("PTT", A3328))</f>
        <v>1</v>
      </c>
      <c r="F3328" t="b">
        <f>ISNUMBER(SEARCH("Shell", A3328))</f>
        <v>0</v>
      </c>
      <c r="G3328" t="b">
        <f>ISNUMBER(SEARCH("Esso", A3328))</f>
        <v>0</v>
      </c>
      <c r="H3328" t="b">
        <f>ISNUMBER(SEARCH("Caltex", A3328))</f>
        <v>0</v>
      </c>
    </row>
    <row r="3329" spans="1:8" x14ac:dyDescent="0.25">
      <c r="A3329" t="s">
        <v>329</v>
      </c>
      <c r="B3329">
        <v>19.293510399999999</v>
      </c>
      <c r="C3329">
        <v>97.964438999999999</v>
      </c>
      <c r="D3329" t="b">
        <f>ISNUMBER(SEARCH("PT",A3329))</f>
        <v>1</v>
      </c>
      <c r="E3329" t="b">
        <f>ISNUMBER(SEARCH("PTT", A3329))</f>
        <v>1</v>
      </c>
      <c r="F3329" t="b">
        <f>ISNUMBER(SEARCH("Shell", A3329))</f>
        <v>0</v>
      </c>
      <c r="G3329" t="b">
        <f>ISNUMBER(SEARCH("Esso", A3329))</f>
        <v>0</v>
      </c>
      <c r="H3329" t="b">
        <f>ISNUMBER(SEARCH("Caltex", A3329))</f>
        <v>0</v>
      </c>
    </row>
    <row r="3330" spans="1:8" x14ac:dyDescent="0.25">
      <c r="A3330" t="s">
        <v>3213</v>
      </c>
      <c r="B3330">
        <v>8.1020400000000006</v>
      </c>
      <c r="C3330">
        <v>98.905327999999997</v>
      </c>
      <c r="D3330" t="b">
        <f>ISNUMBER(SEARCH("PT",A3330))</f>
        <v>1</v>
      </c>
      <c r="E3330" t="b">
        <f>ISNUMBER(SEARCH("PTT", A3330))</f>
        <v>1</v>
      </c>
      <c r="F3330" t="b">
        <f>ISNUMBER(SEARCH("Shell", A3330))</f>
        <v>0</v>
      </c>
      <c r="G3330" t="b">
        <f>ISNUMBER(SEARCH("Esso", A3330))</f>
        <v>0</v>
      </c>
      <c r="H3330" t="b">
        <f>ISNUMBER(SEARCH("Caltex", A3330))</f>
        <v>0</v>
      </c>
    </row>
    <row r="3331" spans="1:8" x14ac:dyDescent="0.25">
      <c r="A3331" t="s">
        <v>3213</v>
      </c>
      <c r="B3331">
        <v>8.1020400000000006</v>
      </c>
      <c r="C3331">
        <v>98.905327999999997</v>
      </c>
      <c r="D3331" t="b">
        <f>ISNUMBER(SEARCH("PT",A3331))</f>
        <v>1</v>
      </c>
      <c r="E3331" t="b">
        <f>ISNUMBER(SEARCH("PTT", A3331))</f>
        <v>1</v>
      </c>
      <c r="F3331" t="b">
        <f>ISNUMBER(SEARCH("Shell", A3331))</f>
        <v>0</v>
      </c>
      <c r="G3331" t="b">
        <f>ISNUMBER(SEARCH("Esso", A3331))</f>
        <v>0</v>
      </c>
      <c r="H3331" t="b">
        <f>ISNUMBER(SEARCH("Caltex", A3331))</f>
        <v>0</v>
      </c>
    </row>
    <row r="3332" spans="1:8" x14ac:dyDescent="0.25">
      <c r="A3332" t="s">
        <v>144</v>
      </c>
      <c r="B3332">
        <v>13.3175089</v>
      </c>
      <c r="C3332">
        <v>100.9524528</v>
      </c>
      <c r="D3332" t="b">
        <f>ISNUMBER(SEARCH("PT",A3332))</f>
        <v>1</v>
      </c>
      <c r="E3332" t="b">
        <f>ISNUMBER(SEARCH("PTT", A3332))</f>
        <v>1</v>
      </c>
      <c r="F3332" t="b">
        <f>ISNUMBER(SEARCH("Shell", A3332))</f>
        <v>0</v>
      </c>
      <c r="G3332" t="b">
        <f>ISNUMBER(SEARCH("Esso", A3332))</f>
        <v>0</v>
      </c>
      <c r="H3332" t="b">
        <f>ISNUMBER(SEARCH("Caltex", A3332))</f>
        <v>0</v>
      </c>
    </row>
    <row r="3333" spans="1:8" x14ac:dyDescent="0.25">
      <c r="A3333" t="s">
        <v>21</v>
      </c>
      <c r="B3333">
        <v>13.0391245</v>
      </c>
      <c r="C3333">
        <v>100.92690279999999</v>
      </c>
      <c r="D3333" t="b">
        <f>ISNUMBER(SEARCH("PT",A3333))</f>
        <v>1</v>
      </c>
      <c r="E3333" t="b">
        <f>ISNUMBER(SEARCH("PTT", A3333))</f>
        <v>1</v>
      </c>
      <c r="F3333" t="b">
        <f>ISNUMBER(SEARCH("Shell", A3333))</f>
        <v>0</v>
      </c>
      <c r="G3333" t="b">
        <f>ISNUMBER(SEARCH("Esso", A3333))</f>
        <v>0</v>
      </c>
      <c r="H3333" t="b">
        <f>ISNUMBER(SEARCH("Caltex", A3333))</f>
        <v>0</v>
      </c>
    </row>
    <row r="3334" spans="1:8" x14ac:dyDescent="0.25">
      <c r="A3334" t="s">
        <v>21</v>
      </c>
      <c r="B3334">
        <v>18.2167399</v>
      </c>
      <c r="C3334">
        <v>103.17880599999999</v>
      </c>
      <c r="D3334" t="b">
        <f>ISNUMBER(SEARCH("PT",A3334))</f>
        <v>1</v>
      </c>
      <c r="E3334" t="b">
        <f>ISNUMBER(SEARCH("PTT", A3334))</f>
        <v>1</v>
      </c>
      <c r="F3334" t="b">
        <f>ISNUMBER(SEARCH("Shell", A3334))</f>
        <v>0</v>
      </c>
      <c r="G3334" t="b">
        <f>ISNUMBER(SEARCH("Esso", A3334))</f>
        <v>0</v>
      </c>
      <c r="H3334" t="b">
        <f>ISNUMBER(SEARCH("Caltex", A3334))</f>
        <v>0</v>
      </c>
    </row>
    <row r="3335" spans="1:8" x14ac:dyDescent="0.25">
      <c r="A3335" t="s">
        <v>21</v>
      </c>
      <c r="B3335">
        <v>17.841160500000001</v>
      </c>
      <c r="C3335">
        <v>102.5834582</v>
      </c>
      <c r="D3335" t="b">
        <f>ISNUMBER(SEARCH("PT",A3335))</f>
        <v>1</v>
      </c>
      <c r="E3335" t="b">
        <f>ISNUMBER(SEARCH("PTT", A3335))</f>
        <v>1</v>
      </c>
      <c r="F3335" t="b">
        <f>ISNUMBER(SEARCH("Shell", A3335))</f>
        <v>0</v>
      </c>
      <c r="G3335" t="b">
        <f>ISNUMBER(SEARCH("Esso", A3335))</f>
        <v>0</v>
      </c>
      <c r="H3335" t="b">
        <f>ISNUMBER(SEARCH("Caltex", A3335))</f>
        <v>0</v>
      </c>
    </row>
    <row r="3336" spans="1:8" x14ac:dyDescent="0.25">
      <c r="A3336" t="s">
        <v>21</v>
      </c>
      <c r="B3336">
        <v>13.0391245</v>
      </c>
      <c r="C3336">
        <v>100.92690279999999</v>
      </c>
      <c r="D3336" t="b">
        <f>ISNUMBER(SEARCH("PT",A3336))</f>
        <v>1</v>
      </c>
      <c r="E3336" t="b">
        <f>ISNUMBER(SEARCH("PTT", A3336))</f>
        <v>1</v>
      </c>
      <c r="F3336" t="b">
        <f>ISNUMBER(SEARCH("Shell", A3336))</f>
        <v>0</v>
      </c>
      <c r="G3336" t="b">
        <f>ISNUMBER(SEARCH("Esso", A3336))</f>
        <v>0</v>
      </c>
      <c r="H3336" t="b">
        <f>ISNUMBER(SEARCH("Caltex", A3336))</f>
        <v>0</v>
      </c>
    </row>
    <row r="3337" spans="1:8" x14ac:dyDescent="0.25">
      <c r="A3337" t="s">
        <v>21</v>
      </c>
      <c r="B3337">
        <v>7.8788305999999997</v>
      </c>
      <c r="C3337">
        <v>98.385188900000003</v>
      </c>
      <c r="D3337" t="b">
        <f>ISNUMBER(SEARCH("PT",A3337))</f>
        <v>1</v>
      </c>
      <c r="E3337" t="b">
        <f>ISNUMBER(SEARCH("PTT", A3337))</f>
        <v>1</v>
      </c>
      <c r="F3337" t="b">
        <f>ISNUMBER(SEARCH("Shell", A3337))</f>
        <v>0</v>
      </c>
      <c r="G3337" t="b">
        <f>ISNUMBER(SEARCH("Esso", A3337))</f>
        <v>0</v>
      </c>
      <c r="H3337" t="b">
        <f>ISNUMBER(SEARCH("Caltex", A3337))</f>
        <v>0</v>
      </c>
    </row>
    <row r="3338" spans="1:8" x14ac:dyDescent="0.25">
      <c r="A3338" t="s">
        <v>21</v>
      </c>
      <c r="B3338">
        <v>7.8788305999999997</v>
      </c>
      <c r="C3338">
        <v>98.385188900000003</v>
      </c>
      <c r="D3338" t="b">
        <f>ISNUMBER(SEARCH("PT",A3338))</f>
        <v>1</v>
      </c>
      <c r="E3338" t="b">
        <f>ISNUMBER(SEARCH("PTT", A3338))</f>
        <v>1</v>
      </c>
      <c r="F3338" t="b">
        <f>ISNUMBER(SEARCH("Shell", A3338))</f>
        <v>0</v>
      </c>
      <c r="G3338" t="b">
        <f>ISNUMBER(SEARCH("Esso", A3338))</f>
        <v>0</v>
      </c>
      <c r="H3338" t="b">
        <f>ISNUMBER(SEARCH("Caltex", A3338))</f>
        <v>0</v>
      </c>
    </row>
    <row r="3339" spans="1:8" x14ac:dyDescent="0.25">
      <c r="A3339" t="s">
        <v>21</v>
      </c>
      <c r="B3339">
        <v>13.0391245</v>
      </c>
      <c r="C3339">
        <v>100.92690279999999</v>
      </c>
      <c r="D3339" t="b">
        <f>ISNUMBER(SEARCH("PT",A3339))</f>
        <v>1</v>
      </c>
      <c r="E3339" t="b">
        <f>ISNUMBER(SEARCH("PTT", A3339))</f>
        <v>1</v>
      </c>
      <c r="F3339" t="b">
        <f>ISNUMBER(SEARCH("Shell", A3339))</f>
        <v>0</v>
      </c>
      <c r="G3339" t="b">
        <f>ISNUMBER(SEARCH("Esso", A3339))</f>
        <v>0</v>
      </c>
      <c r="H3339" t="b">
        <f>ISNUMBER(SEARCH("Caltex", A3339))</f>
        <v>0</v>
      </c>
    </row>
    <row r="3340" spans="1:8" x14ac:dyDescent="0.25">
      <c r="A3340" t="s">
        <v>3301</v>
      </c>
      <c r="B3340">
        <v>7.1804310999999998</v>
      </c>
      <c r="C3340">
        <v>100.61559320000001</v>
      </c>
      <c r="D3340" t="b">
        <f>ISNUMBER(SEARCH("PT",A3340))</f>
        <v>1</v>
      </c>
      <c r="E3340" t="b">
        <f>ISNUMBER(SEARCH("PTT", A3340))</f>
        <v>1</v>
      </c>
      <c r="F3340" t="b">
        <f>ISNUMBER(SEARCH("Shell", A3340))</f>
        <v>0</v>
      </c>
      <c r="G3340" t="b">
        <f>ISNUMBER(SEARCH("Esso", A3340))</f>
        <v>0</v>
      </c>
      <c r="H3340" t="b">
        <f>ISNUMBER(SEARCH("Caltex", A3340))</f>
        <v>0</v>
      </c>
    </row>
    <row r="3341" spans="1:8" x14ac:dyDescent="0.25">
      <c r="A3341" t="s">
        <v>3301</v>
      </c>
      <c r="B3341">
        <v>7.1804310999999998</v>
      </c>
      <c r="C3341">
        <v>100.61559320000001</v>
      </c>
      <c r="D3341" t="b">
        <f>ISNUMBER(SEARCH("PT",A3341))</f>
        <v>1</v>
      </c>
      <c r="E3341" t="b">
        <f>ISNUMBER(SEARCH("PTT", A3341))</f>
        <v>1</v>
      </c>
      <c r="F3341" t="b">
        <f>ISNUMBER(SEARCH("Shell", A3341))</f>
        <v>0</v>
      </c>
      <c r="G3341" t="b">
        <f>ISNUMBER(SEARCH("Esso", A3341))</f>
        <v>0</v>
      </c>
      <c r="H3341" t="b">
        <f>ISNUMBER(SEARCH("Caltex", A3341))</f>
        <v>0</v>
      </c>
    </row>
    <row r="3342" spans="1:8" x14ac:dyDescent="0.25">
      <c r="A3342" t="s">
        <v>293</v>
      </c>
      <c r="B3342">
        <v>9.1605240000000006</v>
      </c>
      <c r="C3342">
        <v>99.143210999999994</v>
      </c>
      <c r="D3342" t="b">
        <f>ISNUMBER(SEARCH("PT",A3342))</f>
        <v>1</v>
      </c>
      <c r="E3342" t="b">
        <f>ISNUMBER(SEARCH("PTT", A3342))</f>
        <v>1</v>
      </c>
      <c r="F3342" t="b">
        <f>ISNUMBER(SEARCH("Shell", A3342))</f>
        <v>0</v>
      </c>
      <c r="G3342" t="b">
        <f>ISNUMBER(SEARCH("Esso", A3342))</f>
        <v>0</v>
      </c>
      <c r="H3342" t="b">
        <f>ISNUMBER(SEARCH("Caltex", A3342))</f>
        <v>0</v>
      </c>
    </row>
    <row r="3343" spans="1:8" x14ac:dyDescent="0.25">
      <c r="A3343" t="s">
        <v>3606</v>
      </c>
      <c r="B3343">
        <v>12.6877105</v>
      </c>
      <c r="C3343">
        <v>101.21040929999999</v>
      </c>
      <c r="D3343" t="b">
        <f>ISNUMBER(SEARCH("PT",A3343))</f>
        <v>1</v>
      </c>
      <c r="E3343" t="b">
        <f>ISNUMBER(SEARCH("PTT", A3343))</f>
        <v>1</v>
      </c>
      <c r="F3343" t="b">
        <f>ISNUMBER(SEARCH("Shell", A3343))</f>
        <v>0</v>
      </c>
      <c r="G3343" t="b">
        <f>ISNUMBER(SEARCH("Esso", A3343))</f>
        <v>0</v>
      </c>
      <c r="H3343" t="b">
        <f>ISNUMBER(SEARCH("Caltex", A3343))</f>
        <v>0</v>
      </c>
    </row>
    <row r="3344" spans="1:8" x14ac:dyDescent="0.25">
      <c r="A3344" t="s">
        <v>311</v>
      </c>
      <c r="B3344">
        <v>8.3674595000000007</v>
      </c>
      <c r="C3344">
        <v>98.749472100000006</v>
      </c>
      <c r="D3344" t="b">
        <f>ISNUMBER(SEARCH("PT",A3344))</f>
        <v>1</v>
      </c>
      <c r="E3344" t="b">
        <f>ISNUMBER(SEARCH("PTT", A3344))</f>
        <v>1</v>
      </c>
      <c r="F3344" t="b">
        <f>ISNUMBER(SEARCH("Shell", A3344))</f>
        <v>0</v>
      </c>
      <c r="G3344" t="b">
        <f>ISNUMBER(SEARCH("Esso", A3344))</f>
        <v>0</v>
      </c>
      <c r="H3344" t="b">
        <f>ISNUMBER(SEARCH("Caltex", A3344))</f>
        <v>0</v>
      </c>
    </row>
    <row r="3345" spans="1:8" x14ac:dyDescent="0.25">
      <c r="A3345" t="s">
        <v>4243</v>
      </c>
      <c r="B3345">
        <v>7.9217765</v>
      </c>
      <c r="C3345">
        <v>98.370409699999996</v>
      </c>
      <c r="D3345" t="b">
        <f>ISNUMBER(SEARCH("PT",A3345))</f>
        <v>1</v>
      </c>
      <c r="E3345" t="b">
        <f>ISNUMBER(SEARCH("PTT", A3345))</f>
        <v>1</v>
      </c>
      <c r="F3345" t="b">
        <f>ISNUMBER(SEARCH("Shell", A3345))</f>
        <v>0</v>
      </c>
      <c r="G3345" t="b">
        <f>ISNUMBER(SEARCH("Esso", A3345))</f>
        <v>0</v>
      </c>
      <c r="H3345" t="b">
        <f>ISNUMBER(SEARCH("Caltex", A3345))</f>
        <v>0</v>
      </c>
    </row>
    <row r="3346" spans="1:8" x14ac:dyDescent="0.25">
      <c r="A3346" t="s">
        <v>45</v>
      </c>
      <c r="B3346">
        <v>7.1203250000000002</v>
      </c>
      <c r="C3346">
        <v>100.5444294</v>
      </c>
      <c r="D3346" t="b">
        <f>ISNUMBER(SEARCH("PT",A3346))</f>
        <v>1</v>
      </c>
      <c r="E3346" t="b">
        <f>ISNUMBER(SEARCH("PTT", A3346))</f>
        <v>1</v>
      </c>
      <c r="F3346" t="b">
        <f>ISNUMBER(SEARCH("Shell", A3346))</f>
        <v>0</v>
      </c>
      <c r="G3346" t="b">
        <f>ISNUMBER(SEARCH("Esso", A3346))</f>
        <v>0</v>
      </c>
      <c r="H3346" t="b">
        <f>ISNUMBER(SEARCH("Caltex", A3346))</f>
        <v>0</v>
      </c>
    </row>
    <row r="3347" spans="1:8" x14ac:dyDescent="0.25">
      <c r="A3347" t="s">
        <v>45</v>
      </c>
      <c r="B3347">
        <v>7.1861100000000002</v>
      </c>
      <c r="C3347">
        <v>100.59269519999999</v>
      </c>
      <c r="D3347" t="b">
        <f>ISNUMBER(SEARCH("PT",A3347))</f>
        <v>1</v>
      </c>
      <c r="E3347" t="b">
        <f>ISNUMBER(SEARCH("PTT", A3347))</f>
        <v>1</v>
      </c>
      <c r="F3347" t="b">
        <f>ISNUMBER(SEARCH("Shell", A3347))</f>
        <v>0</v>
      </c>
      <c r="G3347" t="b">
        <f>ISNUMBER(SEARCH("Esso", A3347))</f>
        <v>0</v>
      </c>
      <c r="H3347" t="b">
        <f>ISNUMBER(SEARCH("Caltex", A3347))</f>
        <v>0</v>
      </c>
    </row>
    <row r="3348" spans="1:8" x14ac:dyDescent="0.25">
      <c r="A3348" t="s">
        <v>69</v>
      </c>
      <c r="B3348">
        <v>7.3466667000000001</v>
      </c>
      <c r="C3348">
        <v>100.47916669999999</v>
      </c>
      <c r="D3348" t="b">
        <f>ISNUMBER(SEARCH("PT",A3348))</f>
        <v>1</v>
      </c>
      <c r="E3348" t="b">
        <f>ISNUMBER(SEARCH("PTT", A3348))</f>
        <v>1</v>
      </c>
      <c r="F3348" t="b">
        <f>ISNUMBER(SEARCH("Shell", A3348))</f>
        <v>0</v>
      </c>
      <c r="G3348" t="b">
        <f>ISNUMBER(SEARCH("Esso", A3348))</f>
        <v>0</v>
      </c>
      <c r="H3348" t="b">
        <f>ISNUMBER(SEARCH("Caltex", A3348))</f>
        <v>0</v>
      </c>
    </row>
    <row r="3349" spans="1:8" x14ac:dyDescent="0.25">
      <c r="A3349" t="s">
        <v>69</v>
      </c>
      <c r="B3349">
        <v>7.7525805999999999</v>
      </c>
      <c r="C3349">
        <v>100.36144419999999</v>
      </c>
      <c r="D3349" t="b">
        <f>ISNUMBER(SEARCH("PT",A3349))</f>
        <v>1</v>
      </c>
      <c r="E3349" t="b">
        <f>ISNUMBER(SEARCH("PTT", A3349))</f>
        <v>1</v>
      </c>
      <c r="F3349" t="b">
        <f>ISNUMBER(SEARCH("Shell", A3349))</f>
        <v>0</v>
      </c>
      <c r="G3349" t="b">
        <f>ISNUMBER(SEARCH("Esso", A3349))</f>
        <v>0</v>
      </c>
      <c r="H3349" t="b">
        <f>ISNUMBER(SEARCH("Caltex", A3349))</f>
        <v>0</v>
      </c>
    </row>
    <row r="3350" spans="1:8" x14ac:dyDescent="0.25">
      <c r="A3350" t="s">
        <v>69</v>
      </c>
      <c r="B3350">
        <v>13.536203799999999</v>
      </c>
      <c r="C3350">
        <v>100.2210506</v>
      </c>
      <c r="D3350" t="b">
        <f>ISNUMBER(SEARCH("PT",A3350))</f>
        <v>1</v>
      </c>
      <c r="E3350" t="b">
        <f>ISNUMBER(SEARCH("PTT", A3350))</f>
        <v>1</v>
      </c>
      <c r="F3350" t="b">
        <f>ISNUMBER(SEARCH("Shell", A3350))</f>
        <v>0</v>
      </c>
      <c r="G3350" t="b">
        <f>ISNUMBER(SEARCH("Esso", A3350))</f>
        <v>0</v>
      </c>
      <c r="H3350" t="b">
        <f>ISNUMBER(SEARCH("Caltex", A3350))</f>
        <v>0</v>
      </c>
    </row>
    <row r="3351" spans="1:8" x14ac:dyDescent="0.25">
      <c r="A3351" t="s">
        <v>69</v>
      </c>
      <c r="B3351">
        <v>9.5581449999999997</v>
      </c>
      <c r="C3351">
        <v>100.02657499999999</v>
      </c>
      <c r="D3351" t="b">
        <f>ISNUMBER(SEARCH("PT",A3351))</f>
        <v>1</v>
      </c>
      <c r="E3351" t="b">
        <f>ISNUMBER(SEARCH("PTT", A3351))</f>
        <v>1</v>
      </c>
      <c r="F3351" t="b">
        <f>ISNUMBER(SEARCH("Shell", A3351))</f>
        <v>0</v>
      </c>
      <c r="G3351" t="b">
        <f>ISNUMBER(SEARCH("Esso", A3351))</f>
        <v>0</v>
      </c>
      <c r="H3351" t="b">
        <f>ISNUMBER(SEARCH("Caltex", A3351))</f>
        <v>0</v>
      </c>
    </row>
    <row r="3352" spans="1:8" x14ac:dyDescent="0.25">
      <c r="A3352" t="s">
        <v>45</v>
      </c>
      <c r="B3352">
        <v>7.1203250000000002</v>
      </c>
      <c r="C3352">
        <v>100.5444294</v>
      </c>
      <c r="D3352" t="b">
        <f>ISNUMBER(SEARCH("PT",A3352))</f>
        <v>1</v>
      </c>
      <c r="E3352" t="b">
        <f>ISNUMBER(SEARCH("PTT", A3352))</f>
        <v>1</v>
      </c>
      <c r="F3352" t="b">
        <f>ISNUMBER(SEARCH("Shell", A3352))</f>
        <v>0</v>
      </c>
      <c r="G3352" t="b">
        <f>ISNUMBER(SEARCH("Esso", A3352))</f>
        <v>0</v>
      </c>
      <c r="H3352" t="b">
        <f>ISNUMBER(SEARCH("Caltex", A3352))</f>
        <v>0</v>
      </c>
    </row>
    <row r="3353" spans="1:8" x14ac:dyDescent="0.25">
      <c r="A3353" t="s">
        <v>45</v>
      </c>
      <c r="B3353">
        <v>7.1861100000000002</v>
      </c>
      <c r="C3353">
        <v>100.59269519999999</v>
      </c>
      <c r="D3353" t="b">
        <f>ISNUMBER(SEARCH("PT",A3353))</f>
        <v>1</v>
      </c>
      <c r="E3353" t="b">
        <f>ISNUMBER(SEARCH("PTT", A3353))</f>
        <v>1</v>
      </c>
      <c r="F3353" t="b">
        <f>ISNUMBER(SEARCH("Shell", A3353))</f>
        <v>0</v>
      </c>
      <c r="G3353" t="b">
        <f>ISNUMBER(SEARCH("Esso", A3353))</f>
        <v>0</v>
      </c>
      <c r="H3353" t="b">
        <f>ISNUMBER(SEARCH("Caltex", A3353))</f>
        <v>0</v>
      </c>
    </row>
    <row r="3354" spans="1:8" x14ac:dyDescent="0.25">
      <c r="A3354" t="s">
        <v>3431</v>
      </c>
      <c r="B3354">
        <v>11.527988000000001</v>
      </c>
      <c r="C3354">
        <v>99.620868200000004</v>
      </c>
      <c r="D3354" t="b">
        <f>ISNUMBER(SEARCH("PT",A3354))</f>
        <v>1</v>
      </c>
      <c r="E3354" t="b">
        <f>ISNUMBER(SEARCH("PTT", A3354))</f>
        <v>1</v>
      </c>
      <c r="F3354" t="b">
        <f>ISNUMBER(SEARCH("Shell", A3354))</f>
        <v>0</v>
      </c>
      <c r="G3354" t="b">
        <f>ISNUMBER(SEARCH("Esso", A3354))</f>
        <v>0</v>
      </c>
      <c r="H3354" t="b">
        <f>ISNUMBER(SEARCH("Caltex", A3354))</f>
        <v>0</v>
      </c>
    </row>
    <row r="3355" spans="1:8" x14ac:dyDescent="0.25">
      <c r="A3355" t="s">
        <v>3198</v>
      </c>
      <c r="B3355">
        <v>8.0047972000000005</v>
      </c>
      <c r="C3355">
        <v>98.343473900000006</v>
      </c>
      <c r="D3355" t="b">
        <f>ISNUMBER(SEARCH("PT",A3355))</f>
        <v>1</v>
      </c>
      <c r="E3355" t="b">
        <f>ISNUMBER(SEARCH("PTT", A3355))</f>
        <v>1</v>
      </c>
      <c r="F3355" t="b">
        <f>ISNUMBER(SEARCH("Shell", A3355))</f>
        <v>0</v>
      </c>
      <c r="G3355" t="b">
        <f>ISNUMBER(SEARCH("Esso", A3355))</f>
        <v>0</v>
      </c>
      <c r="H3355" t="b">
        <f>ISNUMBER(SEARCH("Caltex", A3355))</f>
        <v>0</v>
      </c>
    </row>
    <row r="3356" spans="1:8" x14ac:dyDescent="0.25">
      <c r="A3356" t="s">
        <v>3198</v>
      </c>
      <c r="B3356">
        <v>8.0047972000000005</v>
      </c>
      <c r="C3356">
        <v>98.343473900000006</v>
      </c>
      <c r="D3356" t="b">
        <f>ISNUMBER(SEARCH("PT",A3356))</f>
        <v>1</v>
      </c>
      <c r="E3356" t="b">
        <f>ISNUMBER(SEARCH("PTT", A3356))</f>
        <v>1</v>
      </c>
      <c r="F3356" t="b">
        <f>ISNUMBER(SEARCH("Shell", A3356))</f>
        <v>0</v>
      </c>
      <c r="G3356" t="b">
        <f>ISNUMBER(SEARCH("Esso", A3356))</f>
        <v>0</v>
      </c>
      <c r="H3356" t="b">
        <f>ISNUMBER(SEARCH("Caltex", A3356))</f>
        <v>0</v>
      </c>
    </row>
    <row r="3357" spans="1:8" x14ac:dyDescent="0.25">
      <c r="A3357" t="s">
        <v>3198</v>
      </c>
      <c r="B3357">
        <v>8.0047972000000005</v>
      </c>
      <c r="C3357">
        <v>98.343473900000006</v>
      </c>
      <c r="D3357" t="b">
        <f>ISNUMBER(SEARCH("PT",A3357))</f>
        <v>1</v>
      </c>
      <c r="E3357" t="b">
        <f>ISNUMBER(SEARCH("PTT", A3357))</f>
        <v>1</v>
      </c>
      <c r="F3357" t="b">
        <f>ISNUMBER(SEARCH("Shell", A3357))</f>
        <v>0</v>
      </c>
      <c r="G3357" t="b">
        <f>ISNUMBER(SEARCH("Esso", A3357))</f>
        <v>0</v>
      </c>
      <c r="H3357" t="b">
        <f>ISNUMBER(SEARCH("Caltex", A3357))</f>
        <v>0</v>
      </c>
    </row>
    <row r="3358" spans="1:8" x14ac:dyDescent="0.25">
      <c r="A3358" t="s">
        <v>3198</v>
      </c>
      <c r="B3358">
        <v>8.0047972000000005</v>
      </c>
      <c r="C3358">
        <v>98.343473900000006</v>
      </c>
      <c r="D3358" t="b">
        <f>ISNUMBER(SEARCH("PT",A3358))</f>
        <v>1</v>
      </c>
      <c r="E3358" t="b">
        <f>ISNUMBER(SEARCH("PTT", A3358))</f>
        <v>1</v>
      </c>
      <c r="F3358" t="b">
        <f>ISNUMBER(SEARCH("Shell", A3358))</f>
        <v>0</v>
      </c>
      <c r="G3358" t="b">
        <f>ISNUMBER(SEARCH("Esso", A3358))</f>
        <v>0</v>
      </c>
      <c r="H3358" t="b">
        <f>ISNUMBER(SEARCH("Caltex", A3358))</f>
        <v>0</v>
      </c>
    </row>
    <row r="3359" spans="1:8" x14ac:dyDescent="0.25">
      <c r="A3359" t="s">
        <v>3282</v>
      </c>
      <c r="B3359">
        <v>6.5547848000000002</v>
      </c>
      <c r="C3359">
        <v>101.3018934</v>
      </c>
      <c r="D3359" t="b">
        <f>ISNUMBER(SEARCH("PT",A3359))</f>
        <v>1</v>
      </c>
      <c r="E3359" t="b">
        <f>ISNUMBER(SEARCH("PTT", A3359))</f>
        <v>1</v>
      </c>
      <c r="F3359" t="b">
        <f>ISNUMBER(SEARCH("Shell", A3359))</f>
        <v>0</v>
      </c>
      <c r="G3359" t="b">
        <f>ISNUMBER(SEARCH("Esso", A3359))</f>
        <v>0</v>
      </c>
      <c r="H3359" t="b">
        <f>ISNUMBER(SEARCH("Caltex", A3359))</f>
        <v>0</v>
      </c>
    </row>
    <row r="3360" spans="1:8" x14ac:dyDescent="0.25">
      <c r="A3360" t="s">
        <v>3288</v>
      </c>
      <c r="B3360">
        <v>6.8579831999999996</v>
      </c>
      <c r="C3360">
        <v>101.22670599999999</v>
      </c>
      <c r="D3360" t="b">
        <f>ISNUMBER(SEARCH("PT",A3360))</f>
        <v>1</v>
      </c>
      <c r="E3360" t="b">
        <f>ISNUMBER(SEARCH("PTT", A3360))</f>
        <v>1</v>
      </c>
      <c r="F3360" t="b">
        <f>ISNUMBER(SEARCH("Shell", A3360))</f>
        <v>0</v>
      </c>
      <c r="G3360" t="b">
        <f>ISNUMBER(SEARCH("Esso", A3360))</f>
        <v>0</v>
      </c>
      <c r="H3360" t="b">
        <f>ISNUMBER(SEARCH("Caltex", A3360))</f>
        <v>0</v>
      </c>
    </row>
    <row r="3361" spans="1:8" x14ac:dyDescent="0.25">
      <c r="A3361" t="s">
        <v>3699</v>
      </c>
      <c r="B3361">
        <v>14.3244112</v>
      </c>
      <c r="C3361">
        <v>102.7524528</v>
      </c>
      <c r="D3361" t="b">
        <f>ISNUMBER(SEARCH("PT",A3361))</f>
        <v>1</v>
      </c>
      <c r="E3361" t="b">
        <f>ISNUMBER(SEARCH("PTT", A3361))</f>
        <v>1</v>
      </c>
      <c r="F3361" t="b">
        <f>ISNUMBER(SEARCH("Shell", A3361))</f>
        <v>0</v>
      </c>
      <c r="G3361" t="b">
        <f>ISNUMBER(SEARCH("Esso", A3361))</f>
        <v>0</v>
      </c>
      <c r="H3361" t="b">
        <f>ISNUMBER(SEARCH("Caltex", A3361))</f>
        <v>0</v>
      </c>
    </row>
    <row r="3362" spans="1:8" x14ac:dyDescent="0.25">
      <c r="A3362" t="s">
        <v>3693</v>
      </c>
      <c r="B3362">
        <v>14.308639700000001</v>
      </c>
      <c r="C3362">
        <v>102.74775959999999</v>
      </c>
      <c r="D3362" t="b">
        <f>ISNUMBER(SEARCH("PT",A3362))</f>
        <v>1</v>
      </c>
      <c r="E3362" t="b">
        <f>ISNUMBER(SEARCH("PTT", A3362))</f>
        <v>1</v>
      </c>
      <c r="F3362" t="b">
        <f>ISNUMBER(SEARCH("Shell", A3362))</f>
        <v>0</v>
      </c>
      <c r="G3362" t="b">
        <f>ISNUMBER(SEARCH("Esso", A3362))</f>
        <v>0</v>
      </c>
      <c r="H3362" t="b">
        <f>ISNUMBER(SEARCH("Caltex", A3362))</f>
        <v>0</v>
      </c>
    </row>
    <row r="3363" spans="1:8" x14ac:dyDescent="0.25">
      <c r="A3363" t="s">
        <v>98</v>
      </c>
      <c r="B3363">
        <v>10.569474100000001</v>
      </c>
      <c r="C3363">
        <v>99.115991600000001</v>
      </c>
      <c r="D3363" t="b">
        <f>ISNUMBER(SEARCH("PT",A3363))</f>
        <v>1</v>
      </c>
      <c r="E3363" t="b">
        <f>ISNUMBER(SEARCH("PTT", A3363))</f>
        <v>1</v>
      </c>
      <c r="F3363" t="b">
        <f>ISNUMBER(SEARCH("Shell", A3363))</f>
        <v>0</v>
      </c>
      <c r="G3363" t="b">
        <f>ISNUMBER(SEARCH("Esso", A3363))</f>
        <v>0</v>
      </c>
      <c r="H3363" t="b">
        <f>ISNUMBER(SEARCH("Caltex", A3363))</f>
        <v>0</v>
      </c>
    </row>
    <row r="3364" spans="1:8" x14ac:dyDescent="0.25">
      <c r="A3364" t="s">
        <v>98</v>
      </c>
      <c r="B3364">
        <v>9.2257843000000008</v>
      </c>
      <c r="C3364">
        <v>99.857092600000001</v>
      </c>
      <c r="D3364" t="b">
        <f>ISNUMBER(SEARCH("PT",A3364))</f>
        <v>1</v>
      </c>
      <c r="E3364" t="b">
        <f>ISNUMBER(SEARCH("PTT", A3364))</f>
        <v>1</v>
      </c>
      <c r="F3364" t="b">
        <f>ISNUMBER(SEARCH("Shell", A3364))</f>
        <v>0</v>
      </c>
      <c r="G3364" t="b">
        <f>ISNUMBER(SEARCH("Esso", A3364))</f>
        <v>0</v>
      </c>
      <c r="H3364" t="b">
        <f>ISNUMBER(SEARCH("Caltex", A3364))</f>
        <v>0</v>
      </c>
    </row>
    <row r="3365" spans="1:8" x14ac:dyDescent="0.25">
      <c r="A3365" t="s">
        <v>98</v>
      </c>
      <c r="B3365">
        <v>10.569474100000001</v>
      </c>
      <c r="C3365">
        <v>99.115991600000001</v>
      </c>
      <c r="D3365" t="b">
        <f>ISNUMBER(SEARCH("PT",A3365))</f>
        <v>1</v>
      </c>
      <c r="E3365" t="b">
        <f>ISNUMBER(SEARCH("PTT", A3365))</f>
        <v>1</v>
      </c>
      <c r="F3365" t="b">
        <f>ISNUMBER(SEARCH("Shell", A3365))</f>
        <v>0</v>
      </c>
      <c r="G3365" t="b">
        <f>ISNUMBER(SEARCH("Esso", A3365))</f>
        <v>0</v>
      </c>
      <c r="H3365" t="b">
        <f>ISNUMBER(SEARCH("Caltex", A3365))</f>
        <v>0</v>
      </c>
    </row>
    <row r="3366" spans="1:8" x14ac:dyDescent="0.25">
      <c r="A3366" t="s">
        <v>98</v>
      </c>
      <c r="B3366">
        <v>12.616290299999999</v>
      </c>
      <c r="C3366">
        <v>99.950212199999996</v>
      </c>
      <c r="D3366" t="b">
        <f>ISNUMBER(SEARCH("PT",A3366))</f>
        <v>1</v>
      </c>
      <c r="E3366" t="b">
        <f>ISNUMBER(SEARCH("PTT", A3366))</f>
        <v>1</v>
      </c>
      <c r="F3366" t="b">
        <f>ISNUMBER(SEARCH("Shell", A3366))</f>
        <v>0</v>
      </c>
      <c r="G3366" t="b">
        <f>ISNUMBER(SEARCH("Esso", A3366))</f>
        <v>0</v>
      </c>
      <c r="H3366" t="b">
        <f>ISNUMBER(SEARCH("Caltex", A3366))</f>
        <v>0</v>
      </c>
    </row>
    <row r="3367" spans="1:8" x14ac:dyDescent="0.25">
      <c r="A3367" t="s">
        <v>98</v>
      </c>
      <c r="B3367">
        <v>12.799117499999999</v>
      </c>
      <c r="C3367">
        <v>99.971825800000005</v>
      </c>
      <c r="D3367" t="b">
        <f>ISNUMBER(SEARCH("PT",A3367))</f>
        <v>1</v>
      </c>
      <c r="E3367" t="b">
        <f>ISNUMBER(SEARCH("PTT", A3367))</f>
        <v>1</v>
      </c>
      <c r="F3367" t="b">
        <f>ISNUMBER(SEARCH("Shell", A3367))</f>
        <v>0</v>
      </c>
      <c r="G3367" t="b">
        <f>ISNUMBER(SEARCH("Esso", A3367))</f>
        <v>0</v>
      </c>
      <c r="H3367" t="b">
        <f>ISNUMBER(SEARCH("Caltex", A3367))</f>
        <v>0</v>
      </c>
    </row>
    <row r="3368" spans="1:8" x14ac:dyDescent="0.25">
      <c r="A3368" t="s">
        <v>98</v>
      </c>
      <c r="B3368">
        <v>12.722327200000001</v>
      </c>
      <c r="C3368">
        <v>101.1515179</v>
      </c>
      <c r="D3368" t="b">
        <f>ISNUMBER(SEARCH("PT",A3368))</f>
        <v>1</v>
      </c>
      <c r="E3368" t="b">
        <f>ISNUMBER(SEARCH("PTT", A3368))</f>
        <v>1</v>
      </c>
      <c r="F3368" t="b">
        <f>ISNUMBER(SEARCH("Shell", A3368))</f>
        <v>0</v>
      </c>
      <c r="G3368" t="b">
        <f>ISNUMBER(SEARCH("Esso", A3368))</f>
        <v>0</v>
      </c>
      <c r="H3368" t="b">
        <f>ISNUMBER(SEARCH("Caltex", A3368))</f>
        <v>0</v>
      </c>
    </row>
    <row r="3369" spans="1:8" x14ac:dyDescent="0.25">
      <c r="A3369" t="s">
        <v>98</v>
      </c>
      <c r="B3369">
        <v>14.687026400000001</v>
      </c>
      <c r="C3369">
        <v>104.3778014</v>
      </c>
      <c r="D3369" t="b">
        <f>ISNUMBER(SEARCH("PT",A3369))</f>
        <v>1</v>
      </c>
      <c r="E3369" t="b">
        <f>ISNUMBER(SEARCH("PTT", A3369))</f>
        <v>1</v>
      </c>
      <c r="F3369" t="b">
        <f>ISNUMBER(SEARCH("Shell", A3369))</f>
        <v>0</v>
      </c>
      <c r="G3369" t="b">
        <f>ISNUMBER(SEARCH("Esso", A3369))</f>
        <v>0</v>
      </c>
      <c r="H3369" t="b">
        <f>ISNUMBER(SEARCH("Caltex", A3369))</f>
        <v>0</v>
      </c>
    </row>
    <row r="3370" spans="1:8" x14ac:dyDescent="0.25">
      <c r="A3370" t="s">
        <v>123</v>
      </c>
      <c r="B3370">
        <v>12.6544699</v>
      </c>
      <c r="C3370">
        <v>101.3341065</v>
      </c>
      <c r="D3370" t="b">
        <f>ISNUMBER(SEARCH("PT",A3370))</f>
        <v>1</v>
      </c>
      <c r="E3370" t="b">
        <f>ISNUMBER(SEARCH("PTT", A3370))</f>
        <v>1</v>
      </c>
      <c r="F3370" t="b">
        <f>ISNUMBER(SEARCH("Shell", A3370))</f>
        <v>0</v>
      </c>
      <c r="G3370" t="b">
        <f>ISNUMBER(SEARCH("Esso", A3370))</f>
        <v>0</v>
      </c>
      <c r="H3370" t="b">
        <f>ISNUMBER(SEARCH("Caltex", A3370))</f>
        <v>0</v>
      </c>
    </row>
    <row r="3371" spans="1:8" x14ac:dyDescent="0.25">
      <c r="A3371" t="s">
        <v>107</v>
      </c>
      <c r="B3371">
        <v>12.102550000000001</v>
      </c>
      <c r="C3371">
        <v>99.852980000000002</v>
      </c>
      <c r="D3371" t="b">
        <f>ISNUMBER(SEARCH("PT",A3371))</f>
        <v>1</v>
      </c>
      <c r="E3371" t="b">
        <f>ISNUMBER(SEARCH("PTT", A3371))</f>
        <v>1</v>
      </c>
      <c r="F3371" t="b">
        <f>ISNUMBER(SEARCH("Shell", A3371))</f>
        <v>0</v>
      </c>
      <c r="G3371" t="b">
        <f>ISNUMBER(SEARCH("Esso", A3371))</f>
        <v>0</v>
      </c>
      <c r="H3371" t="b">
        <f>ISNUMBER(SEARCH("Caltex", A3371))</f>
        <v>0</v>
      </c>
    </row>
    <row r="3372" spans="1:8" x14ac:dyDescent="0.25">
      <c r="A3372" t="s">
        <v>107</v>
      </c>
      <c r="B3372">
        <v>12.072520000000001</v>
      </c>
      <c r="C3372">
        <v>99.859369999999998</v>
      </c>
      <c r="D3372" t="b">
        <f>ISNUMBER(SEARCH("PT",A3372))</f>
        <v>1</v>
      </c>
      <c r="E3372" t="b">
        <f>ISNUMBER(SEARCH("PTT", A3372))</f>
        <v>1</v>
      </c>
      <c r="F3372" t="b">
        <f>ISNUMBER(SEARCH("Shell", A3372))</f>
        <v>0</v>
      </c>
      <c r="G3372" t="b">
        <f>ISNUMBER(SEARCH("Esso", A3372))</f>
        <v>0</v>
      </c>
      <c r="H3372" t="b">
        <f>ISNUMBER(SEARCH("Caltex", A3372))</f>
        <v>0</v>
      </c>
    </row>
    <row r="3373" spans="1:8" x14ac:dyDescent="0.25">
      <c r="A3373" t="s">
        <v>107</v>
      </c>
      <c r="B3373">
        <v>12.1275768</v>
      </c>
      <c r="C3373">
        <v>99.767868800000002</v>
      </c>
      <c r="D3373" t="b">
        <f>ISNUMBER(SEARCH("PT",A3373))</f>
        <v>1</v>
      </c>
      <c r="E3373" t="b">
        <f>ISNUMBER(SEARCH("PTT", A3373))</f>
        <v>1</v>
      </c>
      <c r="F3373" t="b">
        <f>ISNUMBER(SEARCH("Shell", A3373))</f>
        <v>0</v>
      </c>
      <c r="G3373" t="b">
        <f>ISNUMBER(SEARCH("Esso", A3373))</f>
        <v>0</v>
      </c>
      <c r="H3373" t="b">
        <f>ISNUMBER(SEARCH("Caltex", A3373))</f>
        <v>0</v>
      </c>
    </row>
    <row r="3374" spans="1:8" x14ac:dyDescent="0.25">
      <c r="A3374" t="s">
        <v>107</v>
      </c>
      <c r="B3374">
        <v>11.025080000000001</v>
      </c>
      <c r="C3374">
        <v>99.371290000000002</v>
      </c>
      <c r="D3374" t="b">
        <f>ISNUMBER(SEARCH("PT",A3374))</f>
        <v>1</v>
      </c>
      <c r="E3374" t="b">
        <f>ISNUMBER(SEARCH("PTT", A3374))</f>
        <v>1</v>
      </c>
      <c r="F3374" t="b">
        <f>ISNUMBER(SEARCH("Shell", A3374))</f>
        <v>0</v>
      </c>
      <c r="G3374" t="b">
        <f>ISNUMBER(SEARCH("Esso", A3374))</f>
        <v>0</v>
      </c>
      <c r="H3374" t="b">
        <f>ISNUMBER(SEARCH("Caltex", A3374))</f>
        <v>0</v>
      </c>
    </row>
    <row r="3375" spans="1:8" x14ac:dyDescent="0.25">
      <c r="A3375" t="s">
        <v>107</v>
      </c>
      <c r="B3375">
        <v>9.3104800000000001</v>
      </c>
      <c r="C3375">
        <v>99.72045</v>
      </c>
      <c r="D3375" t="b">
        <f>ISNUMBER(SEARCH("PT",A3375))</f>
        <v>1</v>
      </c>
      <c r="E3375" t="b">
        <f>ISNUMBER(SEARCH("PTT", A3375))</f>
        <v>1</v>
      </c>
      <c r="F3375" t="b">
        <f>ISNUMBER(SEARCH("Shell", A3375))</f>
        <v>0</v>
      </c>
      <c r="G3375" t="b">
        <f>ISNUMBER(SEARCH("Esso", A3375))</f>
        <v>0</v>
      </c>
      <c r="H3375" t="b">
        <f>ISNUMBER(SEARCH("Caltex", A3375))</f>
        <v>0</v>
      </c>
    </row>
    <row r="3376" spans="1:8" x14ac:dyDescent="0.25">
      <c r="A3376" t="s">
        <v>107</v>
      </c>
      <c r="B3376">
        <v>10.18257</v>
      </c>
      <c r="C3376">
        <v>99.096289999999996</v>
      </c>
      <c r="D3376" t="b">
        <f>ISNUMBER(SEARCH("PT",A3376))</f>
        <v>1</v>
      </c>
      <c r="E3376" t="b">
        <f>ISNUMBER(SEARCH("PTT", A3376))</f>
        <v>1</v>
      </c>
      <c r="F3376" t="b">
        <f>ISNUMBER(SEARCH("Shell", A3376))</f>
        <v>0</v>
      </c>
      <c r="G3376" t="b">
        <f>ISNUMBER(SEARCH("Esso", A3376))</f>
        <v>0</v>
      </c>
      <c r="H3376" t="b">
        <f>ISNUMBER(SEARCH("Caltex", A3376))</f>
        <v>0</v>
      </c>
    </row>
    <row r="3377" spans="1:8" x14ac:dyDescent="0.25">
      <c r="A3377" t="s">
        <v>107</v>
      </c>
      <c r="B3377">
        <v>11.025080000000001</v>
      </c>
      <c r="C3377">
        <v>99.371290000000002</v>
      </c>
      <c r="D3377" t="b">
        <f>ISNUMBER(SEARCH("PT",A3377))</f>
        <v>1</v>
      </c>
      <c r="E3377" t="b">
        <f>ISNUMBER(SEARCH("PTT", A3377))</f>
        <v>1</v>
      </c>
      <c r="F3377" t="b">
        <f>ISNUMBER(SEARCH("Shell", A3377))</f>
        <v>0</v>
      </c>
      <c r="G3377" t="b">
        <f>ISNUMBER(SEARCH("Esso", A3377))</f>
        <v>0</v>
      </c>
      <c r="H3377" t="b">
        <f>ISNUMBER(SEARCH("Caltex", A3377))</f>
        <v>0</v>
      </c>
    </row>
    <row r="3378" spans="1:8" x14ac:dyDescent="0.25">
      <c r="A3378" t="s">
        <v>107</v>
      </c>
      <c r="B3378">
        <v>12.072520000000001</v>
      </c>
      <c r="C3378">
        <v>99.859369999999998</v>
      </c>
      <c r="D3378" t="b">
        <f>ISNUMBER(SEARCH("PT",A3378))</f>
        <v>1</v>
      </c>
      <c r="E3378" t="b">
        <f>ISNUMBER(SEARCH("PTT", A3378))</f>
        <v>1</v>
      </c>
      <c r="F3378" t="b">
        <f>ISNUMBER(SEARCH("Shell", A3378))</f>
        <v>0</v>
      </c>
      <c r="G3378" t="b">
        <f>ISNUMBER(SEARCH("Esso", A3378))</f>
        <v>0</v>
      </c>
      <c r="H3378" t="b">
        <f>ISNUMBER(SEARCH("Caltex", A3378))</f>
        <v>0</v>
      </c>
    </row>
    <row r="3379" spans="1:8" x14ac:dyDescent="0.25">
      <c r="A3379" t="s">
        <v>107</v>
      </c>
      <c r="B3379">
        <v>12.102550000000001</v>
      </c>
      <c r="C3379">
        <v>99.852980000000002</v>
      </c>
      <c r="D3379" t="b">
        <f>ISNUMBER(SEARCH("PT",A3379))</f>
        <v>1</v>
      </c>
      <c r="E3379" t="b">
        <f>ISNUMBER(SEARCH("PTT", A3379))</f>
        <v>1</v>
      </c>
      <c r="F3379" t="b">
        <f>ISNUMBER(SEARCH("Shell", A3379))</f>
        <v>0</v>
      </c>
      <c r="G3379" t="b">
        <f>ISNUMBER(SEARCH("Esso", A3379))</f>
        <v>0</v>
      </c>
      <c r="H3379" t="b">
        <f>ISNUMBER(SEARCH("Caltex", A3379))</f>
        <v>0</v>
      </c>
    </row>
    <row r="3380" spans="1:8" x14ac:dyDescent="0.25">
      <c r="A3380" t="s">
        <v>107</v>
      </c>
      <c r="B3380">
        <v>12.1275768</v>
      </c>
      <c r="C3380">
        <v>99.767868800000002</v>
      </c>
      <c r="D3380" t="b">
        <f>ISNUMBER(SEARCH("PT",A3380))</f>
        <v>1</v>
      </c>
      <c r="E3380" t="b">
        <f>ISNUMBER(SEARCH("PTT", A3380))</f>
        <v>1</v>
      </c>
      <c r="F3380" t="b">
        <f>ISNUMBER(SEARCH("Shell", A3380))</f>
        <v>0</v>
      </c>
      <c r="G3380" t="b">
        <f>ISNUMBER(SEARCH("Esso", A3380))</f>
        <v>0</v>
      </c>
      <c r="H3380" t="b">
        <f>ISNUMBER(SEARCH("Caltex", A3380))</f>
        <v>0</v>
      </c>
    </row>
    <row r="3381" spans="1:8" x14ac:dyDescent="0.25">
      <c r="A3381" t="s">
        <v>107</v>
      </c>
      <c r="B3381">
        <v>12.8840076</v>
      </c>
      <c r="C3381">
        <v>99.912948599999993</v>
      </c>
      <c r="D3381" t="b">
        <f>ISNUMBER(SEARCH("PT",A3381))</f>
        <v>1</v>
      </c>
      <c r="E3381" t="b">
        <f>ISNUMBER(SEARCH("PTT", A3381))</f>
        <v>1</v>
      </c>
      <c r="F3381" t="b">
        <f>ISNUMBER(SEARCH("Shell", A3381))</f>
        <v>0</v>
      </c>
      <c r="G3381" t="b">
        <f>ISNUMBER(SEARCH("Esso", A3381))</f>
        <v>0</v>
      </c>
      <c r="H3381" t="b">
        <f>ISNUMBER(SEARCH("Caltex", A3381))</f>
        <v>0</v>
      </c>
    </row>
    <row r="3382" spans="1:8" x14ac:dyDescent="0.25">
      <c r="A3382" t="s">
        <v>107</v>
      </c>
      <c r="B3382">
        <v>12.6808183</v>
      </c>
      <c r="C3382">
        <v>100.893469</v>
      </c>
      <c r="D3382" t="b">
        <f>ISNUMBER(SEARCH("PT",A3382))</f>
        <v>1</v>
      </c>
      <c r="E3382" t="b">
        <f>ISNUMBER(SEARCH("PTT", A3382))</f>
        <v>1</v>
      </c>
      <c r="F3382" t="b">
        <f>ISNUMBER(SEARCH("Shell", A3382))</f>
        <v>0</v>
      </c>
      <c r="G3382" t="b">
        <f>ISNUMBER(SEARCH("Esso", A3382))</f>
        <v>0</v>
      </c>
      <c r="H3382" t="b">
        <f>ISNUMBER(SEARCH("Caltex", A3382))</f>
        <v>0</v>
      </c>
    </row>
    <row r="3383" spans="1:8" x14ac:dyDescent="0.25">
      <c r="A3383" t="s">
        <v>107</v>
      </c>
      <c r="B3383">
        <v>12.697176600000001</v>
      </c>
      <c r="C3383">
        <v>101.2668235</v>
      </c>
      <c r="D3383" t="b">
        <f>ISNUMBER(SEARCH("PT",A3383))</f>
        <v>1</v>
      </c>
      <c r="E3383" t="b">
        <f>ISNUMBER(SEARCH("PTT", A3383))</f>
        <v>1</v>
      </c>
      <c r="F3383" t="b">
        <f>ISNUMBER(SEARCH("Shell", A3383))</f>
        <v>0</v>
      </c>
      <c r="G3383" t="b">
        <f>ISNUMBER(SEARCH("Esso", A3383))</f>
        <v>0</v>
      </c>
      <c r="H3383" t="b">
        <f>ISNUMBER(SEARCH("Caltex", A3383))</f>
        <v>0</v>
      </c>
    </row>
    <row r="3384" spans="1:8" x14ac:dyDescent="0.25">
      <c r="A3384" t="s">
        <v>107</v>
      </c>
      <c r="B3384">
        <v>12.6637</v>
      </c>
      <c r="C3384">
        <v>101.29989999999999</v>
      </c>
      <c r="D3384" t="b">
        <f>ISNUMBER(SEARCH("PT",A3384))</f>
        <v>1</v>
      </c>
      <c r="E3384" t="b">
        <f>ISNUMBER(SEARCH("PTT", A3384))</f>
        <v>1</v>
      </c>
      <c r="F3384" t="b">
        <f>ISNUMBER(SEARCH("Shell", A3384))</f>
        <v>0</v>
      </c>
      <c r="G3384" t="b">
        <f>ISNUMBER(SEARCH("Esso", A3384))</f>
        <v>0</v>
      </c>
      <c r="H3384" t="b">
        <f>ISNUMBER(SEARCH("Caltex", A3384))</f>
        <v>0</v>
      </c>
    </row>
    <row r="3385" spans="1:8" x14ac:dyDescent="0.25">
      <c r="A3385" t="s">
        <v>107</v>
      </c>
      <c r="B3385">
        <v>12.648440000000001</v>
      </c>
      <c r="C3385">
        <v>102.02806</v>
      </c>
      <c r="D3385" t="b">
        <f>ISNUMBER(SEARCH("PT",A3385))</f>
        <v>1</v>
      </c>
      <c r="E3385" t="b">
        <f>ISNUMBER(SEARCH("PTT", A3385))</f>
        <v>1</v>
      </c>
      <c r="F3385" t="b">
        <f>ISNUMBER(SEARCH("Shell", A3385))</f>
        <v>0</v>
      </c>
      <c r="G3385" t="b">
        <f>ISNUMBER(SEARCH("Esso", A3385))</f>
        <v>0</v>
      </c>
      <c r="H3385" t="b">
        <f>ISNUMBER(SEARCH("Caltex", A3385))</f>
        <v>0</v>
      </c>
    </row>
    <row r="3386" spans="1:8" x14ac:dyDescent="0.25">
      <c r="A3386" t="s">
        <v>107</v>
      </c>
      <c r="B3386">
        <v>16.58493</v>
      </c>
      <c r="C3386">
        <v>104.7204</v>
      </c>
      <c r="D3386" t="b">
        <f>ISNUMBER(SEARCH("PT",A3386))</f>
        <v>1</v>
      </c>
      <c r="E3386" t="b">
        <f>ISNUMBER(SEARCH("PTT", A3386))</f>
        <v>1</v>
      </c>
      <c r="F3386" t="b">
        <f>ISNUMBER(SEARCH("Shell", A3386))</f>
        <v>0</v>
      </c>
      <c r="G3386" t="b">
        <f>ISNUMBER(SEARCH("Esso", A3386))</f>
        <v>0</v>
      </c>
      <c r="H3386" t="b">
        <f>ISNUMBER(SEARCH("Caltex", A3386))</f>
        <v>0</v>
      </c>
    </row>
    <row r="3387" spans="1:8" x14ac:dyDescent="0.25">
      <c r="A3387" t="s">
        <v>107</v>
      </c>
      <c r="B3387">
        <v>9.3104800000000001</v>
      </c>
      <c r="C3387">
        <v>99.72045</v>
      </c>
      <c r="D3387" t="b">
        <f>ISNUMBER(SEARCH("PT",A3387))</f>
        <v>1</v>
      </c>
      <c r="E3387" t="b">
        <f>ISNUMBER(SEARCH("PTT", A3387))</f>
        <v>1</v>
      </c>
      <c r="F3387" t="b">
        <f>ISNUMBER(SEARCH("Shell", A3387))</f>
        <v>0</v>
      </c>
      <c r="G3387" t="b">
        <f>ISNUMBER(SEARCH("Esso", A3387))</f>
        <v>0</v>
      </c>
      <c r="H3387" t="b">
        <f>ISNUMBER(SEARCH("Caltex", A3387))</f>
        <v>0</v>
      </c>
    </row>
    <row r="3388" spans="1:8" x14ac:dyDescent="0.25">
      <c r="A3388" t="s">
        <v>3824</v>
      </c>
      <c r="B3388">
        <v>17.7671229</v>
      </c>
      <c r="C3388">
        <v>102.2074611</v>
      </c>
      <c r="D3388" t="b">
        <f>ISNUMBER(SEARCH("PT",A3388))</f>
        <v>1</v>
      </c>
      <c r="E3388" t="b">
        <f>ISNUMBER(SEARCH("PTT", A3388))</f>
        <v>1</v>
      </c>
      <c r="F3388" t="b">
        <f>ISNUMBER(SEARCH("Shell", A3388))</f>
        <v>0</v>
      </c>
      <c r="G3388" t="b">
        <f>ISNUMBER(SEARCH("Esso", A3388))</f>
        <v>0</v>
      </c>
      <c r="H3388" t="b">
        <f>ISNUMBER(SEARCH("Caltex", A3388))</f>
        <v>0</v>
      </c>
    </row>
    <row r="3389" spans="1:8" x14ac:dyDescent="0.25">
      <c r="A3389" t="s">
        <v>3278</v>
      </c>
      <c r="B3389">
        <v>6.7736703</v>
      </c>
      <c r="C3389">
        <v>100.7033249</v>
      </c>
      <c r="D3389" t="b">
        <f>ISNUMBER(SEARCH("PT",A3389))</f>
        <v>1</v>
      </c>
      <c r="E3389" t="b">
        <f>ISNUMBER(SEARCH("PTT", A3389))</f>
        <v>1</v>
      </c>
      <c r="F3389" t="b">
        <f>ISNUMBER(SEARCH("Shell", A3389))</f>
        <v>0</v>
      </c>
      <c r="G3389" t="b">
        <f>ISNUMBER(SEARCH("Esso", A3389))</f>
        <v>0</v>
      </c>
      <c r="H3389" t="b">
        <f>ISNUMBER(SEARCH("Caltex", A3389))</f>
        <v>0</v>
      </c>
    </row>
    <row r="3390" spans="1:8" x14ac:dyDescent="0.25">
      <c r="A3390" t="s">
        <v>3278</v>
      </c>
      <c r="B3390">
        <v>6.7736703</v>
      </c>
      <c r="C3390">
        <v>100.7033249</v>
      </c>
      <c r="D3390" t="b">
        <f>ISNUMBER(SEARCH("PT",A3390))</f>
        <v>1</v>
      </c>
      <c r="E3390" t="b">
        <f>ISNUMBER(SEARCH("PTT", A3390))</f>
        <v>1</v>
      </c>
      <c r="F3390" t="b">
        <f>ISNUMBER(SEARCH("Shell", A3390))</f>
        <v>0</v>
      </c>
      <c r="G3390" t="b">
        <f>ISNUMBER(SEARCH("Esso", A3390))</f>
        <v>0</v>
      </c>
      <c r="H3390" t="b">
        <f>ISNUMBER(SEARCH("Caltex", A3390))</f>
        <v>0</v>
      </c>
    </row>
    <row r="3391" spans="1:8" x14ac:dyDescent="0.25">
      <c r="A3391" t="s">
        <v>3406</v>
      </c>
      <c r="B3391">
        <v>9.1244800000000001</v>
      </c>
      <c r="C3391">
        <v>99.278689999999997</v>
      </c>
      <c r="D3391" t="b">
        <f>ISNUMBER(SEARCH("PT",A3391))</f>
        <v>1</v>
      </c>
      <c r="E3391" t="b">
        <f>ISNUMBER(SEARCH("PTT", A3391))</f>
        <v>1</v>
      </c>
      <c r="F3391" t="b">
        <f>ISNUMBER(SEARCH("Shell", A3391))</f>
        <v>0</v>
      </c>
      <c r="G3391" t="b">
        <f>ISNUMBER(SEARCH("Esso", A3391))</f>
        <v>0</v>
      </c>
      <c r="H3391" t="b">
        <f>ISNUMBER(SEARCH("Caltex", A3391))</f>
        <v>0</v>
      </c>
    </row>
    <row r="3392" spans="1:8" x14ac:dyDescent="0.25">
      <c r="A3392" t="s">
        <v>3978</v>
      </c>
      <c r="B3392">
        <v>20.034066899999999</v>
      </c>
      <c r="C3392">
        <v>99.875035299999993</v>
      </c>
      <c r="D3392" t="b">
        <f>ISNUMBER(SEARCH("PT",A3392))</f>
        <v>1</v>
      </c>
      <c r="E3392" t="b">
        <f>ISNUMBER(SEARCH("PTT", A3392))</f>
        <v>1</v>
      </c>
      <c r="F3392" t="b">
        <f>ISNUMBER(SEARCH("Shell", A3392))</f>
        <v>0</v>
      </c>
      <c r="G3392" t="b">
        <f>ISNUMBER(SEARCH("Esso", A3392))</f>
        <v>0</v>
      </c>
      <c r="H3392" t="b">
        <f>ISNUMBER(SEARCH("Caltex", A3392))</f>
        <v>0</v>
      </c>
    </row>
    <row r="3393" spans="1:8" x14ac:dyDescent="0.25">
      <c r="A3393" t="s">
        <v>3959</v>
      </c>
      <c r="B3393">
        <v>20.418105199999999</v>
      </c>
      <c r="C3393">
        <v>99.884936699999997</v>
      </c>
      <c r="D3393" t="b">
        <f>ISNUMBER(SEARCH("PT",A3393))</f>
        <v>1</v>
      </c>
      <c r="E3393" t="b">
        <f>ISNUMBER(SEARCH("PTT", A3393))</f>
        <v>1</v>
      </c>
      <c r="F3393" t="b">
        <f>ISNUMBER(SEARCH("Shell", A3393))</f>
        <v>0</v>
      </c>
      <c r="G3393" t="b">
        <f>ISNUMBER(SEARCH("Esso", A3393))</f>
        <v>0</v>
      </c>
      <c r="H3393" t="b">
        <f>ISNUMBER(SEARCH("Caltex", A3393))</f>
        <v>0</v>
      </c>
    </row>
    <row r="3394" spans="1:8" x14ac:dyDescent="0.25">
      <c r="A3394" t="s">
        <v>3127</v>
      </c>
      <c r="B3394">
        <v>10.7997675</v>
      </c>
      <c r="C3394">
        <v>99.145615300000003</v>
      </c>
      <c r="D3394" t="b">
        <f>ISNUMBER(SEARCH("PT",A3394))</f>
        <v>1</v>
      </c>
      <c r="E3394" t="b">
        <f>ISNUMBER(SEARCH("PTT", A3394))</f>
        <v>1</v>
      </c>
      <c r="F3394" t="b">
        <f>ISNUMBER(SEARCH("Shell", A3394))</f>
        <v>0</v>
      </c>
      <c r="G3394" t="b">
        <f>ISNUMBER(SEARCH("Esso", A3394))</f>
        <v>0</v>
      </c>
      <c r="H3394" t="b">
        <f>ISNUMBER(SEARCH("Caltex", A3394))</f>
        <v>0</v>
      </c>
    </row>
    <row r="3395" spans="1:8" x14ac:dyDescent="0.25">
      <c r="A3395" t="s">
        <v>3127</v>
      </c>
      <c r="B3395">
        <v>10.7997675</v>
      </c>
      <c r="C3395">
        <v>99.145615300000003</v>
      </c>
      <c r="D3395" t="b">
        <f>ISNUMBER(SEARCH("PT",A3395))</f>
        <v>1</v>
      </c>
      <c r="E3395" t="b">
        <f>ISNUMBER(SEARCH("PTT", A3395))</f>
        <v>1</v>
      </c>
      <c r="F3395" t="b">
        <f>ISNUMBER(SEARCH("Shell", A3395))</f>
        <v>0</v>
      </c>
      <c r="G3395" t="b">
        <f>ISNUMBER(SEARCH("Esso", A3395))</f>
        <v>0</v>
      </c>
      <c r="H3395" t="b">
        <f>ISNUMBER(SEARCH("Caltex", A3395))</f>
        <v>0</v>
      </c>
    </row>
    <row r="3396" spans="1:8" x14ac:dyDescent="0.25">
      <c r="A3396" t="s">
        <v>4389</v>
      </c>
      <c r="B3396">
        <v>12.297522900000001</v>
      </c>
      <c r="C3396">
        <v>102.4774247</v>
      </c>
      <c r="D3396" t="b">
        <f>ISNUMBER(SEARCH("PT",A3396))</f>
        <v>1</v>
      </c>
      <c r="E3396" t="b">
        <f>ISNUMBER(SEARCH("PTT", A3396))</f>
        <v>1</v>
      </c>
      <c r="F3396" t="b">
        <f>ISNUMBER(SEARCH("Shell", A3396))</f>
        <v>0</v>
      </c>
      <c r="G3396" t="b">
        <f>ISNUMBER(SEARCH("Esso", A3396))</f>
        <v>0</v>
      </c>
      <c r="H3396" t="b">
        <f>ISNUMBER(SEARCH("Caltex", A3396))</f>
        <v>0</v>
      </c>
    </row>
    <row r="3397" spans="1:8" x14ac:dyDescent="0.25">
      <c r="A3397" t="s">
        <v>80</v>
      </c>
      <c r="B3397">
        <v>12.297522900000001</v>
      </c>
      <c r="C3397">
        <v>102.4774247</v>
      </c>
      <c r="D3397" t="b">
        <f>ISNUMBER(SEARCH("PT",A3397))</f>
        <v>1</v>
      </c>
      <c r="E3397" t="b">
        <f>ISNUMBER(SEARCH("PTT", A3397))</f>
        <v>1</v>
      </c>
      <c r="F3397" t="b">
        <f>ISNUMBER(SEARCH("Shell", A3397))</f>
        <v>0</v>
      </c>
      <c r="G3397" t="b">
        <f>ISNUMBER(SEARCH("Esso", A3397))</f>
        <v>0</v>
      </c>
      <c r="H3397" t="b">
        <f>ISNUMBER(SEARCH("Caltex", A3397))</f>
        <v>0</v>
      </c>
    </row>
    <row r="3398" spans="1:8" x14ac:dyDescent="0.25">
      <c r="A3398" t="s">
        <v>3640</v>
      </c>
      <c r="B3398">
        <v>12.5192619</v>
      </c>
      <c r="C3398">
        <v>102.1651744</v>
      </c>
      <c r="D3398" t="b">
        <f>ISNUMBER(SEARCH("PT",A3398))</f>
        <v>1</v>
      </c>
      <c r="E3398" t="b">
        <f>ISNUMBER(SEARCH("PTT", A3398))</f>
        <v>1</v>
      </c>
      <c r="F3398" t="b">
        <f>ISNUMBER(SEARCH("Shell", A3398))</f>
        <v>0</v>
      </c>
      <c r="G3398" t="b">
        <f>ISNUMBER(SEARCH("Esso", A3398))</f>
        <v>0</v>
      </c>
      <c r="H3398" t="b">
        <f>ISNUMBER(SEARCH("Caltex", A3398))</f>
        <v>0</v>
      </c>
    </row>
    <row r="3399" spans="1:8" x14ac:dyDescent="0.25">
      <c r="A3399" t="s">
        <v>4180</v>
      </c>
      <c r="B3399">
        <v>9.5484144999999998</v>
      </c>
      <c r="C3399">
        <v>100.0366966</v>
      </c>
      <c r="D3399" t="b">
        <f>ISNUMBER(SEARCH("PT",A3399))</f>
        <v>1</v>
      </c>
      <c r="E3399" t="b">
        <f>ISNUMBER(SEARCH("PTT", A3399))</f>
        <v>1</v>
      </c>
      <c r="F3399" t="b">
        <f>ISNUMBER(SEARCH("Shell", A3399))</f>
        <v>0</v>
      </c>
      <c r="G3399" t="b">
        <f>ISNUMBER(SEARCH("Esso", A3399))</f>
        <v>0</v>
      </c>
      <c r="H3399" t="b">
        <f>ISNUMBER(SEARCH("Caltex", A3399))</f>
        <v>0</v>
      </c>
    </row>
    <row r="3400" spans="1:8" x14ac:dyDescent="0.25">
      <c r="A3400" t="s">
        <v>162</v>
      </c>
      <c r="B3400">
        <v>13.149584000000001</v>
      </c>
      <c r="C3400">
        <v>100.97314780000001</v>
      </c>
      <c r="D3400" t="b">
        <f>ISNUMBER(SEARCH("PT",A3400))</f>
        <v>1</v>
      </c>
      <c r="E3400" t="b">
        <f>ISNUMBER(SEARCH("PTT", A3400))</f>
        <v>1</v>
      </c>
      <c r="F3400" t="b">
        <f>ISNUMBER(SEARCH("Shell", A3400))</f>
        <v>0</v>
      </c>
      <c r="G3400" t="b">
        <f>ISNUMBER(SEARCH("Esso", A3400))</f>
        <v>0</v>
      </c>
      <c r="H3400" t="b">
        <f>ISNUMBER(SEARCH("Caltex", A3400))</f>
        <v>0</v>
      </c>
    </row>
    <row r="3401" spans="1:8" x14ac:dyDescent="0.25">
      <c r="A3401" t="s">
        <v>162</v>
      </c>
      <c r="B3401">
        <v>13.149584000000001</v>
      </c>
      <c r="C3401">
        <v>100.97314780000001</v>
      </c>
      <c r="D3401" t="b">
        <f>ISNUMBER(SEARCH("PT",A3401))</f>
        <v>1</v>
      </c>
      <c r="E3401" t="b">
        <f>ISNUMBER(SEARCH("PTT", A3401))</f>
        <v>1</v>
      </c>
      <c r="F3401" t="b">
        <f>ISNUMBER(SEARCH("Shell", A3401))</f>
        <v>0</v>
      </c>
      <c r="G3401" t="b">
        <f>ISNUMBER(SEARCH("Esso", A3401))</f>
        <v>0</v>
      </c>
      <c r="H3401" t="b">
        <f>ISNUMBER(SEARCH("Caltex", A3401))</f>
        <v>0</v>
      </c>
    </row>
    <row r="3402" spans="1:8" x14ac:dyDescent="0.25">
      <c r="A3402" t="s">
        <v>301</v>
      </c>
      <c r="B3402">
        <v>10.5014149</v>
      </c>
      <c r="C3402">
        <v>99.119282999999996</v>
      </c>
      <c r="D3402" t="b">
        <f>ISNUMBER(SEARCH("PT",A3402))</f>
        <v>1</v>
      </c>
      <c r="E3402" t="b">
        <f>ISNUMBER(SEARCH("PTT", A3402))</f>
        <v>1</v>
      </c>
      <c r="F3402" t="b">
        <f>ISNUMBER(SEARCH("Shell", A3402))</f>
        <v>0</v>
      </c>
      <c r="G3402" t="b">
        <f>ISNUMBER(SEARCH("Esso", A3402))</f>
        <v>0</v>
      </c>
      <c r="H3402" t="b">
        <f>ISNUMBER(SEARCH("Caltex", A3402))</f>
        <v>0</v>
      </c>
    </row>
    <row r="3403" spans="1:8" x14ac:dyDescent="0.25">
      <c r="A3403" t="s">
        <v>301</v>
      </c>
      <c r="B3403">
        <v>10.5014149</v>
      </c>
      <c r="C3403">
        <v>99.119282999999996</v>
      </c>
      <c r="D3403" t="b">
        <f>ISNUMBER(SEARCH("PT",A3403))</f>
        <v>1</v>
      </c>
      <c r="E3403" t="b">
        <f>ISNUMBER(SEARCH("PTT", A3403))</f>
        <v>1</v>
      </c>
      <c r="F3403" t="b">
        <f>ISNUMBER(SEARCH("Shell", A3403))</f>
        <v>0</v>
      </c>
      <c r="G3403" t="b">
        <f>ISNUMBER(SEARCH("Esso", A3403))</f>
        <v>0</v>
      </c>
      <c r="H3403" t="b">
        <f>ISNUMBER(SEARCH("Caltex", A3403))</f>
        <v>0</v>
      </c>
    </row>
    <row r="3404" spans="1:8" x14ac:dyDescent="0.25">
      <c r="A3404" t="s">
        <v>22</v>
      </c>
      <c r="B3404">
        <v>10.504772000000001</v>
      </c>
      <c r="C3404">
        <v>98.823184999999995</v>
      </c>
      <c r="D3404" t="b">
        <f>ISNUMBER(SEARCH("PT",A3404))</f>
        <v>1</v>
      </c>
      <c r="E3404" t="b">
        <f>ISNUMBER(SEARCH("PTT", A3404))</f>
        <v>1</v>
      </c>
      <c r="F3404" t="b">
        <f>ISNUMBER(SEARCH("Shell", A3404))</f>
        <v>0</v>
      </c>
      <c r="G3404" t="b">
        <f>ISNUMBER(SEARCH("Esso", A3404))</f>
        <v>0</v>
      </c>
      <c r="H3404" t="b">
        <f>ISNUMBER(SEARCH("Caltex", A3404))</f>
        <v>0</v>
      </c>
    </row>
    <row r="3405" spans="1:8" x14ac:dyDescent="0.25">
      <c r="A3405" t="s">
        <v>22</v>
      </c>
      <c r="B3405">
        <v>6.8581010999999998</v>
      </c>
      <c r="C3405">
        <v>101.22665979999999</v>
      </c>
      <c r="D3405" t="b">
        <f>ISNUMBER(SEARCH("PT",A3405))</f>
        <v>1</v>
      </c>
      <c r="E3405" t="b">
        <f>ISNUMBER(SEARCH("PTT", A3405))</f>
        <v>1</v>
      </c>
      <c r="F3405" t="b">
        <f>ISNUMBER(SEARCH("Shell", A3405))</f>
        <v>0</v>
      </c>
      <c r="G3405" t="b">
        <f>ISNUMBER(SEARCH("Esso", A3405))</f>
        <v>0</v>
      </c>
      <c r="H3405" t="b">
        <f>ISNUMBER(SEARCH("Caltex", A3405))</f>
        <v>0</v>
      </c>
    </row>
    <row r="3406" spans="1:8" x14ac:dyDescent="0.25">
      <c r="A3406" t="s">
        <v>22</v>
      </c>
      <c r="B3406">
        <v>13.3949582</v>
      </c>
      <c r="C3406">
        <v>101.0088476</v>
      </c>
      <c r="D3406" t="b">
        <f>ISNUMBER(SEARCH("PT",A3406))</f>
        <v>1</v>
      </c>
      <c r="E3406" t="b">
        <f>ISNUMBER(SEARCH("PTT", A3406))</f>
        <v>1</v>
      </c>
      <c r="F3406" t="b">
        <f>ISNUMBER(SEARCH("Shell", A3406))</f>
        <v>0</v>
      </c>
      <c r="G3406" t="b">
        <f>ISNUMBER(SEARCH("Esso", A3406))</f>
        <v>0</v>
      </c>
      <c r="H3406" t="b">
        <f>ISNUMBER(SEARCH("Caltex", A3406))</f>
        <v>0</v>
      </c>
    </row>
    <row r="3407" spans="1:8" x14ac:dyDescent="0.25">
      <c r="A3407" t="s">
        <v>22</v>
      </c>
      <c r="B3407">
        <v>12.378780000000001</v>
      </c>
      <c r="C3407">
        <v>102.37843100000001</v>
      </c>
      <c r="D3407" t="b">
        <f>ISNUMBER(SEARCH("PT",A3407))</f>
        <v>1</v>
      </c>
      <c r="E3407" t="b">
        <f>ISNUMBER(SEARCH("PTT", A3407))</f>
        <v>1</v>
      </c>
      <c r="F3407" t="b">
        <f>ISNUMBER(SEARCH("Shell", A3407))</f>
        <v>0</v>
      </c>
      <c r="G3407" t="b">
        <f>ISNUMBER(SEARCH("Esso", A3407))</f>
        <v>0</v>
      </c>
      <c r="H3407" t="b">
        <f>ISNUMBER(SEARCH("Caltex", A3407))</f>
        <v>0</v>
      </c>
    </row>
    <row r="3408" spans="1:8" x14ac:dyDescent="0.25">
      <c r="A3408" t="s">
        <v>22</v>
      </c>
      <c r="B3408">
        <v>17.627178199999999</v>
      </c>
      <c r="C3408">
        <v>101.4233017</v>
      </c>
      <c r="D3408" t="b">
        <f>ISNUMBER(SEARCH("PT",A3408))</f>
        <v>1</v>
      </c>
      <c r="E3408" t="b">
        <f>ISNUMBER(SEARCH("PTT", A3408))</f>
        <v>1</v>
      </c>
      <c r="F3408" t="b">
        <f>ISNUMBER(SEARCH("Shell", A3408))</f>
        <v>0</v>
      </c>
      <c r="G3408" t="b">
        <f>ISNUMBER(SEARCH("Esso", A3408))</f>
        <v>0</v>
      </c>
      <c r="H3408" t="b">
        <f>ISNUMBER(SEARCH("Caltex", A3408))</f>
        <v>0</v>
      </c>
    </row>
    <row r="3409" spans="1:8" x14ac:dyDescent="0.25">
      <c r="A3409" t="s">
        <v>22</v>
      </c>
      <c r="B3409">
        <v>12.378780000000001</v>
      </c>
      <c r="C3409">
        <v>102.37843100000001</v>
      </c>
      <c r="D3409" t="b">
        <f>ISNUMBER(SEARCH("PT",A3409))</f>
        <v>1</v>
      </c>
      <c r="E3409" t="b">
        <f>ISNUMBER(SEARCH("PTT", A3409))</f>
        <v>1</v>
      </c>
      <c r="F3409" t="b">
        <f>ISNUMBER(SEARCH("Shell", A3409))</f>
        <v>0</v>
      </c>
      <c r="G3409" t="b">
        <f>ISNUMBER(SEARCH("Esso", A3409))</f>
        <v>0</v>
      </c>
      <c r="H3409" t="b">
        <f>ISNUMBER(SEARCH("Caltex", A3409))</f>
        <v>0</v>
      </c>
    </row>
    <row r="3410" spans="1:8" x14ac:dyDescent="0.25">
      <c r="A3410" t="s">
        <v>3760</v>
      </c>
      <c r="B3410">
        <v>16.588940000000001</v>
      </c>
      <c r="C3410">
        <v>104.719233</v>
      </c>
      <c r="D3410" t="b">
        <f>ISNUMBER(SEARCH("PT",A3410))</f>
        <v>1</v>
      </c>
      <c r="E3410" t="b">
        <f>ISNUMBER(SEARCH("PTT", A3410))</f>
        <v>1</v>
      </c>
      <c r="F3410" t="b">
        <f>ISNUMBER(SEARCH("Shell", A3410))</f>
        <v>0</v>
      </c>
      <c r="G3410" t="b">
        <f>ISNUMBER(SEARCH("Esso", A3410))</f>
        <v>0</v>
      </c>
      <c r="H3410" t="b">
        <f>ISNUMBER(SEARCH("Caltex", A3410))</f>
        <v>0</v>
      </c>
    </row>
    <row r="3411" spans="1:8" x14ac:dyDescent="0.25">
      <c r="A3411" t="s">
        <v>3262</v>
      </c>
      <c r="B3411">
        <v>6.8853403000000002</v>
      </c>
      <c r="C3411">
        <v>99.809268900000006</v>
      </c>
      <c r="D3411" t="b">
        <f>ISNUMBER(SEARCH("PT",A3411))</f>
        <v>1</v>
      </c>
      <c r="E3411" t="b">
        <f>ISNUMBER(SEARCH("PTT", A3411))</f>
        <v>1</v>
      </c>
      <c r="F3411" t="b">
        <f>ISNUMBER(SEARCH("Shell", A3411))</f>
        <v>0</v>
      </c>
      <c r="G3411" t="b">
        <f>ISNUMBER(SEARCH("Esso", A3411))</f>
        <v>0</v>
      </c>
      <c r="H3411" t="b">
        <f>ISNUMBER(SEARCH("Caltex", A3411))</f>
        <v>0</v>
      </c>
    </row>
    <row r="3412" spans="1:8" x14ac:dyDescent="0.25">
      <c r="A3412" t="s">
        <v>3262</v>
      </c>
      <c r="B3412">
        <v>6.8853403000000002</v>
      </c>
      <c r="C3412">
        <v>99.809268900000006</v>
      </c>
      <c r="D3412" t="b">
        <f>ISNUMBER(SEARCH("PT",A3412))</f>
        <v>1</v>
      </c>
      <c r="E3412" t="b">
        <f>ISNUMBER(SEARCH("PTT", A3412))</f>
        <v>1</v>
      </c>
      <c r="F3412" t="b">
        <f>ISNUMBER(SEARCH("Shell", A3412))</f>
        <v>0</v>
      </c>
      <c r="G3412" t="b">
        <f>ISNUMBER(SEARCH("Esso", A3412))</f>
        <v>0</v>
      </c>
      <c r="H3412" t="b">
        <f>ISNUMBER(SEARCH("Caltex", A3412))</f>
        <v>0</v>
      </c>
    </row>
    <row r="3413" spans="1:8" x14ac:dyDescent="0.25">
      <c r="A3413" t="s">
        <v>3557</v>
      </c>
      <c r="B3413">
        <v>13.0760782</v>
      </c>
      <c r="C3413">
        <v>100.92103179999999</v>
      </c>
      <c r="D3413" t="b">
        <f>ISNUMBER(SEARCH("PT",A3413))</f>
        <v>1</v>
      </c>
      <c r="E3413" t="b">
        <f>ISNUMBER(SEARCH("PTT", A3413))</f>
        <v>1</v>
      </c>
      <c r="F3413" t="b">
        <f>ISNUMBER(SEARCH("Shell", A3413))</f>
        <v>0</v>
      </c>
      <c r="G3413" t="b">
        <f>ISNUMBER(SEARCH("Esso", A3413))</f>
        <v>0</v>
      </c>
      <c r="H3413" t="b">
        <f>ISNUMBER(SEARCH("Caltex", A3413))</f>
        <v>0</v>
      </c>
    </row>
    <row r="3414" spans="1:8" x14ac:dyDescent="0.25">
      <c r="A3414" t="s">
        <v>3557</v>
      </c>
      <c r="B3414">
        <v>13.0760782</v>
      </c>
      <c r="C3414">
        <v>100.92103179999999</v>
      </c>
      <c r="D3414" t="b">
        <f>ISNUMBER(SEARCH("PT",A3414))</f>
        <v>1</v>
      </c>
      <c r="E3414" t="b">
        <f>ISNUMBER(SEARCH("PTT", A3414))</f>
        <v>1</v>
      </c>
      <c r="F3414" t="b">
        <f>ISNUMBER(SEARCH("Shell", A3414))</f>
        <v>0</v>
      </c>
      <c r="G3414" t="b">
        <f>ISNUMBER(SEARCH("Esso", A3414))</f>
        <v>0</v>
      </c>
      <c r="H3414" t="b">
        <f>ISNUMBER(SEARCH("Caltex", A3414))</f>
        <v>0</v>
      </c>
    </row>
    <row r="3415" spans="1:8" x14ac:dyDescent="0.25">
      <c r="A3415" t="s">
        <v>3287</v>
      </c>
      <c r="B3415">
        <v>6.7631347999999996</v>
      </c>
      <c r="C3415">
        <v>101.4719176</v>
      </c>
      <c r="D3415" t="b">
        <f>ISNUMBER(SEARCH("PT",A3415))</f>
        <v>1</v>
      </c>
      <c r="E3415" t="b">
        <f>ISNUMBER(SEARCH("PTT", A3415))</f>
        <v>1</v>
      </c>
      <c r="F3415" t="b">
        <f>ISNUMBER(SEARCH("Shell", A3415))</f>
        <v>0</v>
      </c>
      <c r="G3415" t="b">
        <f>ISNUMBER(SEARCH("Esso", A3415))</f>
        <v>0</v>
      </c>
      <c r="H3415" t="b">
        <f>ISNUMBER(SEARCH("Caltex", A3415))</f>
        <v>0</v>
      </c>
    </row>
    <row r="3416" spans="1:8" x14ac:dyDescent="0.25">
      <c r="A3416" t="s">
        <v>3125</v>
      </c>
      <c r="B3416">
        <v>10.9302954</v>
      </c>
      <c r="C3416">
        <v>99.289591200000004</v>
      </c>
      <c r="D3416" t="b">
        <f>ISNUMBER(SEARCH("PT",A3416))</f>
        <v>1</v>
      </c>
      <c r="E3416" t="b">
        <f>ISNUMBER(SEARCH("PTT", A3416))</f>
        <v>1</v>
      </c>
      <c r="F3416" t="b">
        <f>ISNUMBER(SEARCH("Shell", A3416))</f>
        <v>0</v>
      </c>
      <c r="G3416" t="b">
        <f>ISNUMBER(SEARCH("Esso", A3416))</f>
        <v>0</v>
      </c>
      <c r="H3416" t="b">
        <f>ISNUMBER(SEARCH("Caltex", A3416))</f>
        <v>0</v>
      </c>
    </row>
    <row r="3417" spans="1:8" x14ac:dyDescent="0.25">
      <c r="A3417" t="s">
        <v>3125</v>
      </c>
      <c r="B3417">
        <v>10.9302954</v>
      </c>
      <c r="C3417">
        <v>99.289591200000004</v>
      </c>
      <c r="D3417" t="b">
        <f>ISNUMBER(SEARCH("PT",A3417))</f>
        <v>1</v>
      </c>
      <c r="E3417" t="b">
        <f>ISNUMBER(SEARCH("PTT", A3417))</f>
        <v>1</v>
      </c>
      <c r="F3417" t="b">
        <f>ISNUMBER(SEARCH("Shell", A3417))</f>
        <v>0</v>
      </c>
      <c r="G3417" t="b">
        <f>ISNUMBER(SEARCH("Esso", A3417))</f>
        <v>0</v>
      </c>
      <c r="H3417" t="b">
        <f>ISNUMBER(SEARCH("Caltex", A3417))</f>
        <v>0</v>
      </c>
    </row>
    <row r="3418" spans="1:8" x14ac:dyDescent="0.25">
      <c r="A3418" t="s">
        <v>3414</v>
      </c>
      <c r="B3418">
        <v>9.9140020999999994</v>
      </c>
      <c r="C3418">
        <v>99.060327700000002</v>
      </c>
      <c r="D3418" t="b">
        <f>ISNUMBER(SEARCH("PT",A3418))</f>
        <v>1</v>
      </c>
      <c r="E3418" t="b">
        <f>ISNUMBER(SEARCH("PTT", A3418))</f>
        <v>1</v>
      </c>
      <c r="F3418" t="b">
        <f>ISNUMBER(SEARCH("Shell", A3418))</f>
        <v>0</v>
      </c>
      <c r="G3418" t="b">
        <f>ISNUMBER(SEARCH("Esso", A3418))</f>
        <v>0</v>
      </c>
      <c r="H3418" t="b">
        <f>ISNUMBER(SEARCH("Caltex", A3418))</f>
        <v>0</v>
      </c>
    </row>
    <row r="3419" spans="1:8" x14ac:dyDescent="0.25">
      <c r="A3419" t="s">
        <v>3385</v>
      </c>
      <c r="B3419">
        <v>8.9348922999999996</v>
      </c>
      <c r="C3419">
        <v>99.898193500000005</v>
      </c>
      <c r="D3419" t="b">
        <f>ISNUMBER(SEARCH("PT",A3419))</f>
        <v>1</v>
      </c>
      <c r="E3419" t="b">
        <f>ISNUMBER(SEARCH("PTT", A3419))</f>
        <v>1</v>
      </c>
      <c r="F3419" t="b">
        <f>ISNUMBER(SEARCH("Shell", A3419))</f>
        <v>0</v>
      </c>
      <c r="G3419" t="b">
        <f>ISNUMBER(SEARCH("Esso", A3419))</f>
        <v>0</v>
      </c>
      <c r="H3419" t="b">
        <f>ISNUMBER(SEARCH("Caltex", A3419))</f>
        <v>0</v>
      </c>
    </row>
    <row r="3420" spans="1:8" x14ac:dyDescent="0.25">
      <c r="A3420" t="s">
        <v>3516</v>
      </c>
      <c r="B3420">
        <v>13.402288499999999</v>
      </c>
      <c r="C3420">
        <v>100.98817099999999</v>
      </c>
      <c r="D3420" t="b">
        <f>ISNUMBER(SEARCH("PT",A3420))</f>
        <v>1</v>
      </c>
      <c r="E3420" t="b">
        <f>ISNUMBER(SEARCH("PTT", A3420))</f>
        <v>1</v>
      </c>
      <c r="F3420" t="b">
        <f>ISNUMBER(SEARCH("Shell", A3420))</f>
        <v>0</v>
      </c>
      <c r="G3420" t="b">
        <f>ISNUMBER(SEARCH("Esso", A3420))</f>
        <v>0</v>
      </c>
      <c r="H3420" t="b">
        <f>ISNUMBER(SEARCH("Caltex", A3420))</f>
        <v>0</v>
      </c>
    </row>
    <row r="3421" spans="1:8" x14ac:dyDescent="0.25">
      <c r="A3421" t="s">
        <v>200</v>
      </c>
      <c r="B3421">
        <v>12.390379899999999</v>
      </c>
      <c r="C3421">
        <v>99.913963300000006</v>
      </c>
      <c r="D3421" t="b">
        <f>ISNUMBER(SEARCH("PT",A3421))</f>
        <v>1</v>
      </c>
      <c r="E3421" t="b">
        <f>ISNUMBER(SEARCH("PTT", A3421))</f>
        <v>1</v>
      </c>
      <c r="F3421" t="b">
        <f>ISNUMBER(SEARCH("Shell", A3421))</f>
        <v>0</v>
      </c>
      <c r="G3421" t="b">
        <f>ISNUMBER(SEARCH("Esso", A3421))</f>
        <v>0</v>
      </c>
      <c r="H3421" t="b">
        <f>ISNUMBER(SEARCH("Caltex", A3421))</f>
        <v>0</v>
      </c>
    </row>
    <row r="3422" spans="1:8" x14ac:dyDescent="0.25">
      <c r="A3422" t="s">
        <v>200</v>
      </c>
      <c r="B3422">
        <v>12.390379899999999</v>
      </c>
      <c r="C3422">
        <v>99.913963300000006</v>
      </c>
      <c r="D3422" t="b">
        <f>ISNUMBER(SEARCH("PT",A3422))</f>
        <v>1</v>
      </c>
      <c r="E3422" t="b">
        <f>ISNUMBER(SEARCH("PTT", A3422))</f>
        <v>1</v>
      </c>
      <c r="F3422" t="b">
        <f>ISNUMBER(SEARCH("Shell", A3422))</f>
        <v>0</v>
      </c>
      <c r="G3422" t="b">
        <f>ISNUMBER(SEARCH("Esso", A3422))</f>
        <v>0</v>
      </c>
      <c r="H3422" t="b">
        <f>ISNUMBER(SEARCH("Caltex", A3422))</f>
        <v>0</v>
      </c>
    </row>
    <row r="3423" spans="1:8" x14ac:dyDescent="0.25">
      <c r="A3423" t="s">
        <v>3132</v>
      </c>
      <c r="B3423">
        <v>10.562311100000001</v>
      </c>
      <c r="C3423">
        <v>99.115202699999998</v>
      </c>
      <c r="D3423" t="b">
        <f>ISNUMBER(SEARCH("PT",A3423))</f>
        <v>1</v>
      </c>
      <c r="E3423" t="b">
        <f>ISNUMBER(SEARCH("PTT", A3423))</f>
        <v>1</v>
      </c>
      <c r="F3423" t="b">
        <f>ISNUMBER(SEARCH("Shell", A3423))</f>
        <v>0</v>
      </c>
      <c r="G3423" t="b">
        <f>ISNUMBER(SEARCH("Esso", A3423))</f>
        <v>0</v>
      </c>
      <c r="H3423" t="b">
        <f>ISNUMBER(SEARCH("Caltex", A3423))</f>
        <v>0</v>
      </c>
    </row>
    <row r="3424" spans="1:8" x14ac:dyDescent="0.25">
      <c r="A3424" t="s">
        <v>81</v>
      </c>
      <c r="B3424">
        <v>7.5490599999999999</v>
      </c>
      <c r="C3424">
        <v>99.614185000000006</v>
      </c>
      <c r="D3424" t="b">
        <f>ISNUMBER(SEARCH("PT",A3424))</f>
        <v>1</v>
      </c>
      <c r="E3424" t="b">
        <f>ISNUMBER(SEARCH("PTT", A3424))</f>
        <v>1</v>
      </c>
      <c r="F3424" t="b">
        <f>ISNUMBER(SEARCH("Shell", A3424))</f>
        <v>0</v>
      </c>
      <c r="G3424" t="b">
        <f>ISNUMBER(SEARCH("Esso", A3424))</f>
        <v>0</v>
      </c>
      <c r="H3424" t="b">
        <f>ISNUMBER(SEARCH("Caltex", A3424))</f>
        <v>0</v>
      </c>
    </row>
    <row r="3425" spans="1:8" x14ac:dyDescent="0.25">
      <c r="A3425" t="s">
        <v>3132</v>
      </c>
      <c r="B3425">
        <v>10.562311100000001</v>
      </c>
      <c r="C3425">
        <v>99.115202699999998</v>
      </c>
      <c r="D3425" t="b">
        <f>ISNUMBER(SEARCH("PT",A3425))</f>
        <v>1</v>
      </c>
      <c r="E3425" t="b">
        <f>ISNUMBER(SEARCH("PTT", A3425))</f>
        <v>1</v>
      </c>
      <c r="F3425" t="b">
        <f>ISNUMBER(SEARCH("Shell", A3425))</f>
        <v>0</v>
      </c>
      <c r="G3425" t="b">
        <f>ISNUMBER(SEARCH("Esso", A3425))</f>
        <v>0</v>
      </c>
      <c r="H3425" t="b">
        <f>ISNUMBER(SEARCH("Caltex", A3425))</f>
        <v>0</v>
      </c>
    </row>
    <row r="3426" spans="1:8" x14ac:dyDescent="0.25">
      <c r="A3426" t="s">
        <v>81</v>
      </c>
      <c r="B3426">
        <v>12.814854800000001</v>
      </c>
      <c r="C3426">
        <v>99.941383400000007</v>
      </c>
      <c r="D3426" t="b">
        <f>ISNUMBER(SEARCH("PT",A3426))</f>
        <v>1</v>
      </c>
      <c r="E3426" t="b">
        <f>ISNUMBER(SEARCH("PTT", A3426))</f>
        <v>1</v>
      </c>
      <c r="F3426" t="b">
        <f>ISNUMBER(SEARCH("Shell", A3426))</f>
        <v>0</v>
      </c>
      <c r="G3426" t="b">
        <f>ISNUMBER(SEARCH("Esso", A3426))</f>
        <v>0</v>
      </c>
      <c r="H3426" t="b">
        <f>ISNUMBER(SEARCH("Caltex", A3426))</f>
        <v>0</v>
      </c>
    </row>
    <row r="3427" spans="1:8" x14ac:dyDescent="0.25">
      <c r="A3427" t="s">
        <v>81</v>
      </c>
      <c r="B3427">
        <v>12.3018549</v>
      </c>
      <c r="C3427">
        <v>102.47603770000001</v>
      </c>
      <c r="D3427" t="b">
        <f>ISNUMBER(SEARCH("PT",A3427))</f>
        <v>1</v>
      </c>
      <c r="E3427" t="b">
        <f>ISNUMBER(SEARCH("PTT", A3427))</f>
        <v>1</v>
      </c>
      <c r="F3427" t="b">
        <f>ISNUMBER(SEARCH("Shell", A3427))</f>
        <v>0</v>
      </c>
      <c r="G3427" t="b">
        <f>ISNUMBER(SEARCH("Esso", A3427))</f>
        <v>0</v>
      </c>
      <c r="H3427" t="b">
        <f>ISNUMBER(SEARCH("Caltex", A3427))</f>
        <v>0</v>
      </c>
    </row>
    <row r="3428" spans="1:8" x14ac:dyDescent="0.25">
      <c r="A3428" t="s">
        <v>81</v>
      </c>
      <c r="B3428">
        <v>12.3018549</v>
      </c>
      <c r="C3428">
        <v>102.47603770000001</v>
      </c>
      <c r="D3428" t="b">
        <f>ISNUMBER(SEARCH("PT",A3428))</f>
        <v>1</v>
      </c>
      <c r="E3428" t="b">
        <f>ISNUMBER(SEARCH("PTT", A3428))</f>
        <v>1</v>
      </c>
      <c r="F3428" t="b">
        <f>ISNUMBER(SEARCH("Shell", A3428))</f>
        <v>0</v>
      </c>
      <c r="G3428" t="b">
        <f>ISNUMBER(SEARCH("Esso", A3428))</f>
        <v>0</v>
      </c>
      <c r="H3428" t="b">
        <f>ISNUMBER(SEARCH("Caltex", A3428))</f>
        <v>0</v>
      </c>
    </row>
    <row r="3429" spans="1:8" x14ac:dyDescent="0.25">
      <c r="A3429" t="s">
        <v>81</v>
      </c>
      <c r="B3429">
        <v>7.5490599999999999</v>
      </c>
      <c r="C3429">
        <v>99.614185000000006</v>
      </c>
      <c r="D3429" t="b">
        <f>ISNUMBER(SEARCH("PT",A3429))</f>
        <v>1</v>
      </c>
      <c r="E3429" t="b">
        <f>ISNUMBER(SEARCH("PTT", A3429))</f>
        <v>1</v>
      </c>
      <c r="F3429" t="b">
        <f>ISNUMBER(SEARCH("Shell", A3429))</f>
        <v>0</v>
      </c>
      <c r="G3429" t="b">
        <f>ISNUMBER(SEARCH("Esso", A3429))</f>
        <v>0</v>
      </c>
      <c r="H3429" t="b">
        <f>ISNUMBER(SEARCH("Caltex", A3429))</f>
        <v>0</v>
      </c>
    </row>
    <row r="3430" spans="1:8" x14ac:dyDescent="0.25">
      <c r="A3430" t="s">
        <v>195</v>
      </c>
      <c r="B3430">
        <v>8.5079290000000007</v>
      </c>
      <c r="C3430">
        <v>98.682804000000004</v>
      </c>
      <c r="D3430" t="b">
        <f>ISNUMBER(SEARCH("PT",A3430))</f>
        <v>1</v>
      </c>
      <c r="E3430" t="b">
        <f>ISNUMBER(SEARCH("PTT", A3430))</f>
        <v>1</v>
      </c>
      <c r="F3430" t="b">
        <f>ISNUMBER(SEARCH("Shell", A3430))</f>
        <v>0</v>
      </c>
      <c r="G3430" t="b">
        <f>ISNUMBER(SEARCH("Esso", A3430))</f>
        <v>0</v>
      </c>
      <c r="H3430" t="b">
        <f>ISNUMBER(SEARCH("Caltex", A3430))</f>
        <v>0</v>
      </c>
    </row>
    <row r="3431" spans="1:8" x14ac:dyDescent="0.25">
      <c r="A3431" t="s">
        <v>195</v>
      </c>
      <c r="B3431">
        <v>13.532276599999999</v>
      </c>
      <c r="C3431">
        <v>100.20935350000001</v>
      </c>
      <c r="D3431" t="b">
        <f>ISNUMBER(SEARCH("PT",A3431))</f>
        <v>1</v>
      </c>
      <c r="E3431" t="b">
        <f>ISNUMBER(SEARCH("PTT", A3431))</f>
        <v>1</v>
      </c>
      <c r="F3431" t="b">
        <f>ISNUMBER(SEARCH("Shell", A3431))</f>
        <v>0</v>
      </c>
      <c r="G3431" t="b">
        <f>ISNUMBER(SEARCH("Esso", A3431))</f>
        <v>0</v>
      </c>
      <c r="H3431" t="b">
        <f>ISNUMBER(SEARCH("Caltex", A3431))</f>
        <v>0</v>
      </c>
    </row>
    <row r="3432" spans="1:8" x14ac:dyDescent="0.25">
      <c r="A3432" t="s">
        <v>25</v>
      </c>
      <c r="B3432">
        <v>12.869955900000001</v>
      </c>
      <c r="C3432">
        <v>100.0012071</v>
      </c>
      <c r="D3432" t="b">
        <f>ISNUMBER(SEARCH("PT",A3432))</f>
        <v>1</v>
      </c>
      <c r="E3432" t="b">
        <f>ISNUMBER(SEARCH("PTT", A3432))</f>
        <v>1</v>
      </c>
      <c r="F3432" t="b">
        <f>ISNUMBER(SEARCH("Shell", A3432))</f>
        <v>0</v>
      </c>
      <c r="G3432" t="b">
        <f>ISNUMBER(SEARCH("Esso", A3432))</f>
        <v>0</v>
      </c>
      <c r="H3432" t="b">
        <f>ISNUMBER(SEARCH("Caltex", A3432))</f>
        <v>0</v>
      </c>
    </row>
    <row r="3433" spans="1:8" x14ac:dyDescent="0.25">
      <c r="A3433" t="s">
        <v>25</v>
      </c>
      <c r="B3433">
        <v>12.404517999999999</v>
      </c>
      <c r="C3433">
        <v>102.4054582</v>
      </c>
      <c r="D3433" t="b">
        <f>ISNUMBER(SEARCH("PT",A3433))</f>
        <v>1</v>
      </c>
      <c r="E3433" t="b">
        <f>ISNUMBER(SEARCH("PTT", A3433))</f>
        <v>1</v>
      </c>
      <c r="F3433" t="b">
        <f>ISNUMBER(SEARCH("Shell", A3433))</f>
        <v>0</v>
      </c>
      <c r="G3433" t="b">
        <f>ISNUMBER(SEARCH("Esso", A3433))</f>
        <v>0</v>
      </c>
      <c r="H3433" t="b">
        <f>ISNUMBER(SEARCH("Caltex", A3433))</f>
        <v>0</v>
      </c>
    </row>
    <row r="3434" spans="1:8" x14ac:dyDescent="0.25">
      <c r="A3434" t="s">
        <v>25</v>
      </c>
      <c r="B3434">
        <v>12.537229399999999</v>
      </c>
      <c r="C3434">
        <v>102.5631791</v>
      </c>
      <c r="D3434" t="b">
        <f>ISNUMBER(SEARCH("PT",A3434))</f>
        <v>1</v>
      </c>
      <c r="E3434" t="b">
        <f>ISNUMBER(SEARCH("PTT", A3434))</f>
        <v>1</v>
      </c>
      <c r="F3434" t="b">
        <f>ISNUMBER(SEARCH("Shell", A3434))</f>
        <v>0</v>
      </c>
      <c r="G3434" t="b">
        <f>ISNUMBER(SEARCH("Esso", A3434))</f>
        <v>0</v>
      </c>
      <c r="H3434" t="b">
        <f>ISNUMBER(SEARCH("Caltex", A3434))</f>
        <v>0</v>
      </c>
    </row>
    <row r="3435" spans="1:8" x14ac:dyDescent="0.25">
      <c r="A3435" t="s">
        <v>25</v>
      </c>
      <c r="B3435">
        <v>12.511892100000001</v>
      </c>
      <c r="C3435">
        <v>102.44080649999999</v>
      </c>
      <c r="D3435" t="b">
        <f>ISNUMBER(SEARCH("PT",A3435))</f>
        <v>1</v>
      </c>
      <c r="E3435" t="b">
        <f>ISNUMBER(SEARCH("PTT", A3435))</f>
        <v>1</v>
      </c>
      <c r="F3435" t="b">
        <f>ISNUMBER(SEARCH("Shell", A3435))</f>
        <v>0</v>
      </c>
      <c r="G3435" t="b">
        <f>ISNUMBER(SEARCH("Esso", A3435))</f>
        <v>0</v>
      </c>
      <c r="H3435" t="b">
        <f>ISNUMBER(SEARCH("Caltex", A3435))</f>
        <v>0</v>
      </c>
    </row>
    <row r="3436" spans="1:8" x14ac:dyDescent="0.25">
      <c r="A3436" t="s">
        <v>25</v>
      </c>
      <c r="B3436">
        <v>12.601197300000001</v>
      </c>
      <c r="C3436">
        <v>102.4772466</v>
      </c>
      <c r="D3436" t="b">
        <f>ISNUMBER(SEARCH("PT",A3436))</f>
        <v>1</v>
      </c>
      <c r="E3436" t="b">
        <f>ISNUMBER(SEARCH("PTT", A3436))</f>
        <v>1</v>
      </c>
      <c r="F3436" t="b">
        <f>ISNUMBER(SEARCH("Shell", A3436))</f>
        <v>0</v>
      </c>
      <c r="G3436" t="b">
        <f>ISNUMBER(SEARCH("Esso", A3436))</f>
        <v>0</v>
      </c>
      <c r="H3436" t="b">
        <f>ISNUMBER(SEARCH("Caltex", A3436))</f>
        <v>0</v>
      </c>
    </row>
    <row r="3437" spans="1:8" x14ac:dyDescent="0.25">
      <c r="A3437" t="s">
        <v>25</v>
      </c>
      <c r="B3437">
        <v>12.680291</v>
      </c>
      <c r="C3437">
        <v>102.4609222</v>
      </c>
      <c r="D3437" t="b">
        <f>ISNUMBER(SEARCH("PT",A3437))</f>
        <v>1</v>
      </c>
      <c r="E3437" t="b">
        <f>ISNUMBER(SEARCH("PTT", A3437))</f>
        <v>1</v>
      </c>
      <c r="F3437" t="b">
        <f>ISNUMBER(SEARCH("Shell", A3437))</f>
        <v>0</v>
      </c>
      <c r="G3437" t="b">
        <f>ISNUMBER(SEARCH("Esso", A3437))</f>
        <v>0</v>
      </c>
      <c r="H3437" t="b">
        <f>ISNUMBER(SEARCH("Caltex", A3437))</f>
        <v>0</v>
      </c>
    </row>
    <row r="3438" spans="1:8" x14ac:dyDescent="0.25">
      <c r="A3438" t="s">
        <v>25</v>
      </c>
      <c r="B3438">
        <v>12.862102399999999</v>
      </c>
      <c r="C3438">
        <v>102.10501669999999</v>
      </c>
      <c r="D3438" t="b">
        <f>ISNUMBER(SEARCH("PT",A3438))</f>
        <v>1</v>
      </c>
      <c r="E3438" t="b">
        <f>ISNUMBER(SEARCH("PTT", A3438))</f>
        <v>1</v>
      </c>
      <c r="F3438" t="b">
        <f>ISNUMBER(SEARCH("Shell", A3438))</f>
        <v>0</v>
      </c>
      <c r="G3438" t="b">
        <f>ISNUMBER(SEARCH("Esso", A3438))</f>
        <v>0</v>
      </c>
      <c r="H3438" t="b">
        <f>ISNUMBER(SEARCH("Caltex", A3438))</f>
        <v>0</v>
      </c>
    </row>
    <row r="3439" spans="1:8" x14ac:dyDescent="0.25">
      <c r="A3439" t="s">
        <v>25</v>
      </c>
      <c r="B3439">
        <v>13.273661499999999</v>
      </c>
      <c r="C3439">
        <v>102.29661780000001</v>
      </c>
      <c r="D3439" t="b">
        <f>ISNUMBER(SEARCH("PT",A3439))</f>
        <v>1</v>
      </c>
      <c r="E3439" t="b">
        <f>ISNUMBER(SEARCH("PTT", A3439))</f>
        <v>1</v>
      </c>
      <c r="F3439" t="b">
        <f>ISNUMBER(SEARCH("Shell", A3439))</f>
        <v>0</v>
      </c>
      <c r="G3439" t="b">
        <f>ISNUMBER(SEARCH("Esso", A3439))</f>
        <v>0</v>
      </c>
      <c r="H3439" t="b">
        <f>ISNUMBER(SEARCH("Caltex", A3439))</f>
        <v>0</v>
      </c>
    </row>
    <row r="3440" spans="1:8" x14ac:dyDescent="0.25">
      <c r="A3440" t="s">
        <v>25</v>
      </c>
      <c r="B3440">
        <v>13.004850100000001</v>
      </c>
      <c r="C3440">
        <v>102.46031549999999</v>
      </c>
      <c r="D3440" t="b">
        <f>ISNUMBER(SEARCH("PT",A3440))</f>
        <v>1</v>
      </c>
      <c r="E3440" t="b">
        <f>ISNUMBER(SEARCH("PTT", A3440))</f>
        <v>1</v>
      </c>
      <c r="F3440" t="b">
        <f>ISNUMBER(SEARCH("Shell", A3440))</f>
        <v>0</v>
      </c>
      <c r="G3440" t="b">
        <f>ISNUMBER(SEARCH("Esso", A3440))</f>
        <v>0</v>
      </c>
      <c r="H3440" t="b">
        <f>ISNUMBER(SEARCH("Caltex", A3440))</f>
        <v>0</v>
      </c>
    </row>
    <row r="3441" spans="1:8" x14ac:dyDescent="0.25">
      <c r="A3441" t="s">
        <v>25</v>
      </c>
      <c r="B3441">
        <v>13.454246400000001</v>
      </c>
      <c r="C3441">
        <v>102.2979357</v>
      </c>
      <c r="D3441" t="b">
        <f>ISNUMBER(SEARCH("PT",A3441))</f>
        <v>1</v>
      </c>
      <c r="E3441" t="b">
        <f>ISNUMBER(SEARCH("PTT", A3441))</f>
        <v>1</v>
      </c>
      <c r="F3441" t="b">
        <f>ISNUMBER(SEARCH("Shell", A3441))</f>
        <v>0</v>
      </c>
      <c r="G3441" t="b">
        <f>ISNUMBER(SEARCH("Esso", A3441))</f>
        <v>0</v>
      </c>
      <c r="H3441" t="b">
        <f>ISNUMBER(SEARCH("Caltex", A3441))</f>
        <v>0</v>
      </c>
    </row>
    <row r="3442" spans="1:8" x14ac:dyDescent="0.25">
      <c r="A3442" t="s">
        <v>25</v>
      </c>
      <c r="B3442">
        <v>13.535983099999999</v>
      </c>
      <c r="C3442">
        <v>102.26253749999999</v>
      </c>
      <c r="D3442" t="b">
        <f>ISNUMBER(SEARCH("PT",A3442))</f>
        <v>1</v>
      </c>
      <c r="E3442" t="b">
        <f>ISNUMBER(SEARCH("PTT", A3442))</f>
        <v>1</v>
      </c>
      <c r="F3442" t="b">
        <f>ISNUMBER(SEARCH("Shell", A3442))</f>
        <v>0</v>
      </c>
      <c r="G3442" t="b">
        <f>ISNUMBER(SEARCH("Esso", A3442))</f>
        <v>0</v>
      </c>
      <c r="H3442" t="b">
        <f>ISNUMBER(SEARCH("Caltex", A3442))</f>
        <v>0</v>
      </c>
    </row>
    <row r="3443" spans="1:8" x14ac:dyDescent="0.25">
      <c r="A3443" t="s">
        <v>25</v>
      </c>
      <c r="B3443">
        <v>13.579244299999999</v>
      </c>
      <c r="C3443">
        <v>102.33383790000001</v>
      </c>
      <c r="D3443" t="b">
        <f>ISNUMBER(SEARCH("PT",A3443))</f>
        <v>1</v>
      </c>
      <c r="E3443" t="b">
        <f>ISNUMBER(SEARCH("PTT", A3443))</f>
        <v>1</v>
      </c>
      <c r="F3443" t="b">
        <f>ISNUMBER(SEARCH("Shell", A3443))</f>
        <v>0</v>
      </c>
      <c r="G3443" t="b">
        <f>ISNUMBER(SEARCH("Esso", A3443))</f>
        <v>0</v>
      </c>
      <c r="H3443" t="b">
        <f>ISNUMBER(SEARCH("Caltex", A3443))</f>
        <v>0</v>
      </c>
    </row>
    <row r="3444" spans="1:8" x14ac:dyDescent="0.25">
      <c r="A3444" t="s">
        <v>25</v>
      </c>
      <c r="B3444">
        <v>13.660019200000001</v>
      </c>
      <c r="C3444">
        <v>102.54092970000001</v>
      </c>
      <c r="D3444" t="b">
        <f>ISNUMBER(SEARCH("PT",A3444))</f>
        <v>1</v>
      </c>
      <c r="E3444" t="b">
        <f>ISNUMBER(SEARCH("PTT", A3444))</f>
        <v>1</v>
      </c>
      <c r="F3444" t="b">
        <f>ISNUMBER(SEARCH("Shell", A3444))</f>
        <v>0</v>
      </c>
      <c r="G3444" t="b">
        <f>ISNUMBER(SEARCH("Esso", A3444))</f>
        <v>0</v>
      </c>
      <c r="H3444" t="b">
        <f>ISNUMBER(SEARCH("Caltex", A3444))</f>
        <v>0</v>
      </c>
    </row>
    <row r="3445" spans="1:8" x14ac:dyDescent="0.25">
      <c r="A3445" t="s">
        <v>25</v>
      </c>
      <c r="B3445">
        <v>14.4811025</v>
      </c>
      <c r="C3445">
        <v>102.9123072</v>
      </c>
      <c r="D3445" t="b">
        <f>ISNUMBER(SEARCH("PT",A3445))</f>
        <v>1</v>
      </c>
      <c r="E3445" t="b">
        <f>ISNUMBER(SEARCH("PTT", A3445))</f>
        <v>1</v>
      </c>
      <c r="F3445" t="b">
        <f>ISNUMBER(SEARCH("Shell", A3445))</f>
        <v>0</v>
      </c>
      <c r="G3445" t="b">
        <f>ISNUMBER(SEARCH("Esso", A3445))</f>
        <v>0</v>
      </c>
      <c r="H3445" t="b">
        <f>ISNUMBER(SEARCH("Caltex", A3445))</f>
        <v>0</v>
      </c>
    </row>
    <row r="3446" spans="1:8" x14ac:dyDescent="0.25">
      <c r="A3446" t="s">
        <v>25</v>
      </c>
      <c r="B3446">
        <v>16.810582</v>
      </c>
      <c r="C3446">
        <v>104.5833678</v>
      </c>
      <c r="D3446" t="b">
        <f>ISNUMBER(SEARCH("PT",A3446))</f>
        <v>1</v>
      </c>
      <c r="E3446" t="b">
        <f>ISNUMBER(SEARCH("PTT", A3446))</f>
        <v>1</v>
      </c>
      <c r="F3446" t="b">
        <f>ISNUMBER(SEARCH("Shell", A3446))</f>
        <v>0</v>
      </c>
      <c r="G3446" t="b">
        <f>ISNUMBER(SEARCH("Esso", A3446))</f>
        <v>0</v>
      </c>
      <c r="H3446" t="b">
        <f>ISNUMBER(SEARCH("Caltex", A3446))</f>
        <v>0</v>
      </c>
    </row>
    <row r="3447" spans="1:8" x14ac:dyDescent="0.25">
      <c r="A3447" t="s">
        <v>25</v>
      </c>
      <c r="B3447">
        <v>17.593162</v>
      </c>
      <c r="C3447">
        <v>104.5625929</v>
      </c>
      <c r="D3447" t="b">
        <f>ISNUMBER(SEARCH("PT",A3447))</f>
        <v>1</v>
      </c>
      <c r="E3447" t="b">
        <f>ISNUMBER(SEARCH("PTT", A3447))</f>
        <v>1</v>
      </c>
      <c r="F3447" t="b">
        <f>ISNUMBER(SEARCH("Shell", A3447))</f>
        <v>0</v>
      </c>
      <c r="G3447" t="b">
        <f>ISNUMBER(SEARCH("Esso", A3447))</f>
        <v>0</v>
      </c>
      <c r="H3447" t="b">
        <f>ISNUMBER(SEARCH("Caltex", A3447))</f>
        <v>0</v>
      </c>
    </row>
    <row r="3448" spans="1:8" x14ac:dyDescent="0.25">
      <c r="A3448" t="s">
        <v>25</v>
      </c>
      <c r="B3448">
        <v>17.4960539</v>
      </c>
      <c r="C3448">
        <v>104.490313</v>
      </c>
      <c r="D3448" t="b">
        <f>ISNUMBER(SEARCH("PT",A3448))</f>
        <v>1</v>
      </c>
      <c r="E3448" t="b">
        <f>ISNUMBER(SEARCH("PTT", A3448))</f>
        <v>1</v>
      </c>
      <c r="F3448" t="b">
        <f>ISNUMBER(SEARCH("Shell", A3448))</f>
        <v>0</v>
      </c>
      <c r="G3448" t="b">
        <f>ISNUMBER(SEARCH("Esso", A3448))</f>
        <v>0</v>
      </c>
      <c r="H3448" t="b">
        <f>ISNUMBER(SEARCH("Caltex", A3448))</f>
        <v>0</v>
      </c>
    </row>
    <row r="3449" spans="1:8" x14ac:dyDescent="0.25">
      <c r="A3449" t="s">
        <v>25</v>
      </c>
      <c r="B3449">
        <v>18.263286099999998</v>
      </c>
      <c r="C3449">
        <v>103.6222085</v>
      </c>
      <c r="D3449" t="b">
        <f>ISNUMBER(SEARCH("PT",A3449))</f>
        <v>1</v>
      </c>
      <c r="E3449" t="b">
        <f>ISNUMBER(SEARCH("PTT", A3449))</f>
        <v>1</v>
      </c>
      <c r="F3449" t="b">
        <f>ISNUMBER(SEARCH("Shell", A3449))</f>
        <v>0</v>
      </c>
      <c r="G3449" t="b">
        <f>ISNUMBER(SEARCH("Esso", A3449))</f>
        <v>0</v>
      </c>
      <c r="H3449" t="b">
        <f>ISNUMBER(SEARCH("Caltex", A3449))</f>
        <v>0</v>
      </c>
    </row>
    <row r="3450" spans="1:8" x14ac:dyDescent="0.25">
      <c r="A3450" t="s">
        <v>25</v>
      </c>
      <c r="B3450">
        <v>18.018723999999999</v>
      </c>
      <c r="C3450">
        <v>103.0820113</v>
      </c>
      <c r="D3450" t="b">
        <f>ISNUMBER(SEARCH("PT",A3450))</f>
        <v>1</v>
      </c>
      <c r="E3450" t="b">
        <f>ISNUMBER(SEARCH("PTT", A3450))</f>
        <v>1</v>
      </c>
      <c r="F3450" t="b">
        <f>ISNUMBER(SEARCH("Shell", A3450))</f>
        <v>0</v>
      </c>
      <c r="G3450" t="b">
        <f>ISNUMBER(SEARCH("Esso", A3450))</f>
        <v>0</v>
      </c>
      <c r="H3450" t="b">
        <f>ISNUMBER(SEARCH("Caltex", A3450))</f>
        <v>0</v>
      </c>
    </row>
    <row r="3451" spans="1:8" x14ac:dyDescent="0.25">
      <c r="A3451" t="s">
        <v>25</v>
      </c>
      <c r="B3451">
        <v>17.459469500000001</v>
      </c>
      <c r="C3451">
        <v>101.7290801</v>
      </c>
      <c r="D3451" t="b">
        <f>ISNUMBER(SEARCH("PT",A3451))</f>
        <v>1</v>
      </c>
      <c r="E3451" t="b">
        <f>ISNUMBER(SEARCH("PTT", A3451))</f>
        <v>1</v>
      </c>
      <c r="F3451" t="b">
        <f>ISNUMBER(SEARCH("Shell", A3451))</f>
        <v>0</v>
      </c>
      <c r="G3451" t="b">
        <f>ISNUMBER(SEARCH("Esso", A3451))</f>
        <v>0</v>
      </c>
      <c r="H3451" t="b">
        <f>ISNUMBER(SEARCH("Caltex", A3451))</f>
        <v>0</v>
      </c>
    </row>
    <row r="3452" spans="1:8" x14ac:dyDescent="0.25">
      <c r="A3452" t="s">
        <v>25</v>
      </c>
      <c r="B3452">
        <v>19.5141955</v>
      </c>
      <c r="C3452">
        <v>100.3547665</v>
      </c>
      <c r="D3452" t="b">
        <f>ISNUMBER(SEARCH("PT",A3452))</f>
        <v>1</v>
      </c>
      <c r="E3452" t="b">
        <f>ISNUMBER(SEARCH("PTT", A3452))</f>
        <v>1</v>
      </c>
      <c r="F3452" t="b">
        <f>ISNUMBER(SEARCH("Shell", A3452))</f>
        <v>0</v>
      </c>
      <c r="G3452" t="b">
        <f>ISNUMBER(SEARCH("Esso", A3452))</f>
        <v>0</v>
      </c>
      <c r="H3452" t="b">
        <f>ISNUMBER(SEARCH("Caltex", A3452))</f>
        <v>0</v>
      </c>
    </row>
    <row r="3453" spans="1:8" x14ac:dyDescent="0.25">
      <c r="A3453" t="s">
        <v>25</v>
      </c>
      <c r="B3453">
        <v>19.903214200000001</v>
      </c>
      <c r="C3453">
        <v>99.225108000000006</v>
      </c>
      <c r="D3453" t="b">
        <f>ISNUMBER(SEARCH("PT",A3453))</f>
        <v>1</v>
      </c>
      <c r="E3453" t="b">
        <f>ISNUMBER(SEARCH("PTT", A3453))</f>
        <v>1</v>
      </c>
      <c r="F3453" t="b">
        <f>ISNUMBER(SEARCH("Shell", A3453))</f>
        <v>0</v>
      </c>
      <c r="G3453" t="b">
        <f>ISNUMBER(SEARCH("Esso", A3453))</f>
        <v>0</v>
      </c>
      <c r="H3453" t="b">
        <f>ISNUMBER(SEARCH("Caltex", A3453))</f>
        <v>0</v>
      </c>
    </row>
    <row r="3454" spans="1:8" x14ac:dyDescent="0.25">
      <c r="A3454" t="s">
        <v>4252</v>
      </c>
      <c r="B3454">
        <v>7.8594913000000002</v>
      </c>
      <c r="C3454">
        <v>98.3666561</v>
      </c>
      <c r="D3454" t="b">
        <f>ISNUMBER(SEARCH("PT",A3454))</f>
        <v>1</v>
      </c>
      <c r="E3454" t="b">
        <f>ISNUMBER(SEARCH("PTT", A3454))</f>
        <v>1</v>
      </c>
      <c r="F3454" t="b">
        <f>ISNUMBER(SEARCH("Shell", A3454))</f>
        <v>0</v>
      </c>
      <c r="G3454" t="b">
        <f>ISNUMBER(SEARCH("Esso", A3454))</f>
        <v>0</v>
      </c>
      <c r="H3454" t="b">
        <f>ISNUMBER(SEARCH("Caltex", A3454))</f>
        <v>0</v>
      </c>
    </row>
    <row r="3455" spans="1:8" x14ac:dyDescent="0.25">
      <c r="A3455" t="s">
        <v>4252</v>
      </c>
      <c r="B3455">
        <v>7.8594913000000002</v>
      </c>
      <c r="C3455">
        <v>98.3666561</v>
      </c>
      <c r="D3455" t="b">
        <f>ISNUMBER(SEARCH("PT",A3455))</f>
        <v>1</v>
      </c>
      <c r="E3455" t="b">
        <f>ISNUMBER(SEARCH("PTT", A3455))</f>
        <v>1</v>
      </c>
      <c r="F3455" t="b">
        <f>ISNUMBER(SEARCH("Shell", A3455))</f>
        <v>0</v>
      </c>
      <c r="G3455" t="b">
        <f>ISNUMBER(SEARCH("Esso", A3455))</f>
        <v>0</v>
      </c>
      <c r="H3455" t="b">
        <f>ISNUMBER(SEARCH("Caltex", A3455))</f>
        <v>0</v>
      </c>
    </row>
    <row r="3456" spans="1:8" x14ac:dyDescent="0.25">
      <c r="A3456" t="s">
        <v>4145</v>
      </c>
      <c r="B3456">
        <v>9.5582945000000006</v>
      </c>
      <c r="C3456">
        <v>100.026617</v>
      </c>
      <c r="D3456" t="b">
        <f>ISNUMBER(SEARCH("PT",A3456))</f>
        <v>1</v>
      </c>
      <c r="E3456" t="b">
        <f>ISNUMBER(SEARCH("PTT", A3456))</f>
        <v>1</v>
      </c>
      <c r="F3456" t="b">
        <f>ISNUMBER(SEARCH("Shell", A3456))</f>
        <v>0</v>
      </c>
      <c r="G3456" t="b">
        <f>ISNUMBER(SEARCH("Esso", A3456))</f>
        <v>0</v>
      </c>
      <c r="H3456" t="b">
        <f>ISNUMBER(SEARCH("Caltex", A3456))</f>
        <v>0</v>
      </c>
    </row>
    <row r="3457" spans="1:8" x14ac:dyDescent="0.25">
      <c r="A3457" t="s">
        <v>4390</v>
      </c>
      <c r="B3457">
        <v>11.710463000000001</v>
      </c>
      <c r="C3457">
        <v>99.717251000000005</v>
      </c>
      <c r="D3457" t="b">
        <f>ISNUMBER(SEARCH("PT",A3457))</f>
        <v>1</v>
      </c>
      <c r="E3457" t="b">
        <f>ISNUMBER(SEARCH("PTT", A3457))</f>
        <v>1</v>
      </c>
      <c r="F3457" t="b">
        <f>ISNUMBER(SEARCH("Shell", A3457))</f>
        <v>0</v>
      </c>
      <c r="G3457" t="b">
        <f>ISNUMBER(SEARCH("Esso", A3457))</f>
        <v>0</v>
      </c>
      <c r="H3457" t="b">
        <f>ISNUMBER(SEARCH("Caltex", A3457))</f>
        <v>0</v>
      </c>
    </row>
    <row r="3458" spans="1:8" x14ac:dyDescent="0.25">
      <c r="A3458" t="s">
        <v>4390</v>
      </c>
      <c r="B3458">
        <v>11.710463000000001</v>
      </c>
      <c r="C3458">
        <v>99.717251000000005</v>
      </c>
      <c r="D3458" t="b">
        <f>ISNUMBER(SEARCH("PT",A3458))</f>
        <v>1</v>
      </c>
      <c r="E3458" t="b">
        <f>ISNUMBER(SEARCH("PTT", A3458))</f>
        <v>1</v>
      </c>
      <c r="F3458" t="b">
        <f>ISNUMBER(SEARCH("Shell", A3458))</f>
        <v>0</v>
      </c>
      <c r="G3458" t="b">
        <f>ISNUMBER(SEARCH("Esso", A3458))</f>
        <v>0</v>
      </c>
      <c r="H3458" t="b">
        <f>ISNUMBER(SEARCH("Caltex", A3458))</f>
        <v>0</v>
      </c>
    </row>
    <row r="3459" spans="1:8" x14ac:dyDescent="0.25">
      <c r="A3459" t="s">
        <v>4391</v>
      </c>
      <c r="B3459">
        <v>13.542906</v>
      </c>
      <c r="C3459">
        <v>100.237731</v>
      </c>
      <c r="D3459" t="b">
        <f>ISNUMBER(SEARCH("PT",A3459))</f>
        <v>1</v>
      </c>
      <c r="E3459" t="b">
        <f>ISNUMBER(SEARCH("PTT", A3459))</f>
        <v>1</v>
      </c>
      <c r="F3459" t="b">
        <f>ISNUMBER(SEARCH("Shell", A3459))</f>
        <v>0</v>
      </c>
      <c r="G3459" t="b">
        <f>ISNUMBER(SEARCH("Esso", A3459))</f>
        <v>0</v>
      </c>
      <c r="H3459" t="b">
        <f>ISNUMBER(SEARCH("Caltex", A3459))</f>
        <v>0</v>
      </c>
    </row>
    <row r="3460" spans="1:8" x14ac:dyDescent="0.25">
      <c r="A3460" t="s">
        <v>3777</v>
      </c>
      <c r="B3460">
        <v>17.622738999999999</v>
      </c>
      <c r="C3460">
        <v>104.246516</v>
      </c>
      <c r="D3460" t="b">
        <f>ISNUMBER(SEARCH("PT",A3460))</f>
        <v>1</v>
      </c>
      <c r="E3460" t="b">
        <f>ISNUMBER(SEARCH("PTT", A3460))</f>
        <v>1</v>
      </c>
      <c r="F3460" t="b">
        <f>ISNUMBER(SEARCH("Shell", A3460))</f>
        <v>0</v>
      </c>
      <c r="G3460" t="b">
        <f>ISNUMBER(SEARCH("Esso", A3460))</f>
        <v>0</v>
      </c>
      <c r="H3460" t="b">
        <f>ISNUMBER(SEARCH("Caltex", A3460))</f>
        <v>0</v>
      </c>
    </row>
    <row r="3461" spans="1:8" x14ac:dyDescent="0.25">
      <c r="A3461" t="s">
        <v>3190</v>
      </c>
      <c r="B3461">
        <v>8.0946798999999992</v>
      </c>
      <c r="C3461">
        <v>98.308625599999999</v>
      </c>
      <c r="D3461" t="b">
        <f>ISNUMBER(SEARCH("PT",A3461))</f>
        <v>1</v>
      </c>
      <c r="E3461" t="b">
        <f>ISNUMBER(SEARCH("PTT", A3461))</f>
        <v>1</v>
      </c>
      <c r="F3461" t="b">
        <f>ISNUMBER(SEARCH("Shell", A3461))</f>
        <v>0</v>
      </c>
      <c r="G3461" t="b">
        <f>ISNUMBER(SEARCH("Esso", A3461))</f>
        <v>0</v>
      </c>
      <c r="H3461" t="b">
        <f>ISNUMBER(SEARCH("Caltex", A3461))</f>
        <v>0</v>
      </c>
    </row>
    <row r="3462" spans="1:8" x14ac:dyDescent="0.25">
      <c r="A3462" t="s">
        <v>3190</v>
      </c>
      <c r="B3462">
        <v>8.0946798999999992</v>
      </c>
      <c r="C3462">
        <v>98.308625599999999</v>
      </c>
      <c r="D3462" t="b">
        <f>ISNUMBER(SEARCH("PT",A3462))</f>
        <v>1</v>
      </c>
      <c r="E3462" t="b">
        <f>ISNUMBER(SEARCH("PTT", A3462))</f>
        <v>1</v>
      </c>
      <c r="F3462" t="b">
        <f>ISNUMBER(SEARCH("Shell", A3462))</f>
        <v>0</v>
      </c>
      <c r="G3462" t="b">
        <f>ISNUMBER(SEARCH("Esso", A3462))</f>
        <v>0</v>
      </c>
      <c r="H3462" t="b">
        <f>ISNUMBER(SEARCH("Caltex", A3462))</f>
        <v>0</v>
      </c>
    </row>
    <row r="3463" spans="1:8" x14ac:dyDescent="0.25">
      <c r="A3463" t="s">
        <v>3190</v>
      </c>
      <c r="B3463">
        <v>8.0946798999999992</v>
      </c>
      <c r="C3463">
        <v>98.308625599999999</v>
      </c>
      <c r="D3463" t="b">
        <f>ISNUMBER(SEARCH("PT",A3463))</f>
        <v>1</v>
      </c>
      <c r="E3463" t="b">
        <f>ISNUMBER(SEARCH("PTT", A3463))</f>
        <v>1</v>
      </c>
      <c r="F3463" t="b">
        <f>ISNUMBER(SEARCH("Shell", A3463))</f>
        <v>0</v>
      </c>
      <c r="G3463" t="b">
        <f>ISNUMBER(SEARCH("Esso", A3463))</f>
        <v>0</v>
      </c>
      <c r="H3463" t="b">
        <f>ISNUMBER(SEARCH("Caltex", A3463))</f>
        <v>0</v>
      </c>
    </row>
    <row r="3464" spans="1:8" x14ac:dyDescent="0.25">
      <c r="A3464" t="s">
        <v>3190</v>
      </c>
      <c r="B3464">
        <v>8.0946798999999992</v>
      </c>
      <c r="C3464">
        <v>98.308625599999999</v>
      </c>
      <c r="D3464" t="b">
        <f>ISNUMBER(SEARCH("PT",A3464))</f>
        <v>1</v>
      </c>
      <c r="E3464" t="b">
        <f>ISNUMBER(SEARCH("PTT", A3464))</f>
        <v>1</v>
      </c>
      <c r="F3464" t="b">
        <f>ISNUMBER(SEARCH("Shell", A3464))</f>
        <v>0</v>
      </c>
      <c r="G3464" t="b">
        <f>ISNUMBER(SEARCH("Esso", A3464))</f>
        <v>0</v>
      </c>
      <c r="H3464" t="b">
        <f>ISNUMBER(SEARCH("Caltex", A3464))</f>
        <v>0</v>
      </c>
    </row>
    <row r="3465" spans="1:8" x14ac:dyDescent="0.25">
      <c r="A3465" t="s">
        <v>143</v>
      </c>
      <c r="B3465">
        <v>12.729229999999999</v>
      </c>
      <c r="C3465">
        <v>100.983394</v>
      </c>
      <c r="D3465" t="b">
        <f>ISNUMBER(SEARCH("PT",A3465))</f>
        <v>1</v>
      </c>
      <c r="E3465" t="b">
        <f>ISNUMBER(SEARCH("PTT", A3465))</f>
        <v>1</v>
      </c>
      <c r="F3465" t="b">
        <f>ISNUMBER(SEARCH("Shell", A3465))</f>
        <v>0</v>
      </c>
      <c r="G3465" t="b">
        <f>ISNUMBER(SEARCH("Esso", A3465))</f>
        <v>0</v>
      </c>
      <c r="H3465" t="b">
        <f>ISNUMBER(SEARCH("Caltex", A3465))</f>
        <v>0</v>
      </c>
    </row>
    <row r="3466" spans="1:8" x14ac:dyDescent="0.25">
      <c r="A3466" t="s">
        <v>321</v>
      </c>
      <c r="B3466">
        <v>8.4311219000000008</v>
      </c>
      <c r="C3466">
        <v>98.519492099999994</v>
      </c>
      <c r="D3466" t="b">
        <f>ISNUMBER(SEARCH("PT",A3466))</f>
        <v>1</v>
      </c>
      <c r="E3466" t="b">
        <f>ISNUMBER(SEARCH("PTT", A3466))</f>
        <v>1</v>
      </c>
      <c r="F3466" t="b">
        <f>ISNUMBER(SEARCH("Shell", A3466))</f>
        <v>0</v>
      </c>
      <c r="G3466" t="b">
        <f>ISNUMBER(SEARCH("Esso", A3466))</f>
        <v>0</v>
      </c>
      <c r="H3466" t="b">
        <f>ISNUMBER(SEARCH("Caltex", A3466))</f>
        <v>0</v>
      </c>
    </row>
    <row r="3467" spans="1:8" x14ac:dyDescent="0.25">
      <c r="A3467" t="s">
        <v>321</v>
      </c>
      <c r="B3467">
        <v>8.4311219000000008</v>
      </c>
      <c r="C3467">
        <v>98.519492099999994</v>
      </c>
      <c r="D3467" t="b">
        <f>ISNUMBER(SEARCH("PT",A3467))</f>
        <v>1</v>
      </c>
      <c r="E3467" t="b">
        <f>ISNUMBER(SEARCH("PTT", A3467))</f>
        <v>1</v>
      </c>
      <c r="F3467" t="b">
        <f>ISNUMBER(SEARCH("Shell", A3467))</f>
        <v>0</v>
      </c>
      <c r="G3467" t="b">
        <f>ISNUMBER(SEARCH("Esso", A3467))</f>
        <v>0</v>
      </c>
      <c r="H3467" t="b">
        <f>ISNUMBER(SEARCH("Caltex", A3467))</f>
        <v>0</v>
      </c>
    </row>
    <row r="3468" spans="1:8" x14ac:dyDescent="0.25">
      <c r="A3468" t="s">
        <v>321</v>
      </c>
      <c r="B3468">
        <v>8.4311219000000008</v>
      </c>
      <c r="C3468">
        <v>98.519492099999994</v>
      </c>
      <c r="D3468" t="b">
        <f>ISNUMBER(SEARCH("PT",A3468))</f>
        <v>1</v>
      </c>
      <c r="E3468" t="b">
        <f>ISNUMBER(SEARCH("PTT", A3468))</f>
        <v>1</v>
      </c>
      <c r="F3468" t="b">
        <f>ISNUMBER(SEARCH("Shell", A3468))</f>
        <v>0</v>
      </c>
      <c r="G3468" t="b">
        <f>ISNUMBER(SEARCH("Esso", A3468))</f>
        <v>0</v>
      </c>
      <c r="H3468" t="b">
        <f>ISNUMBER(SEARCH("Caltex", A3468))</f>
        <v>0</v>
      </c>
    </row>
    <row r="3469" spans="1:8" x14ac:dyDescent="0.25">
      <c r="A3469" t="s">
        <v>316</v>
      </c>
      <c r="B3469">
        <v>8.5079644000000005</v>
      </c>
      <c r="C3469">
        <v>98.682806799999994</v>
      </c>
      <c r="D3469" t="b">
        <f>ISNUMBER(SEARCH("PT",A3469))</f>
        <v>1</v>
      </c>
      <c r="E3469" t="b">
        <f>ISNUMBER(SEARCH("PTT", A3469))</f>
        <v>1</v>
      </c>
      <c r="F3469" t="b">
        <f>ISNUMBER(SEARCH("Shell", A3469))</f>
        <v>0</v>
      </c>
      <c r="G3469" t="b">
        <f>ISNUMBER(SEARCH("Esso", A3469))</f>
        <v>0</v>
      </c>
      <c r="H3469" t="b">
        <f>ISNUMBER(SEARCH("Caltex", A3469))</f>
        <v>0</v>
      </c>
    </row>
    <row r="3470" spans="1:8" x14ac:dyDescent="0.25">
      <c r="A3470" t="s">
        <v>3447</v>
      </c>
      <c r="B3470">
        <v>12.5655669</v>
      </c>
      <c r="C3470">
        <v>99.891609099999997</v>
      </c>
      <c r="D3470" t="b">
        <f>ISNUMBER(SEARCH("PT",A3470))</f>
        <v>1</v>
      </c>
      <c r="E3470" t="b">
        <f>ISNUMBER(SEARCH("PTT", A3470))</f>
        <v>1</v>
      </c>
      <c r="F3470" t="b">
        <f>ISNUMBER(SEARCH("Shell", A3470))</f>
        <v>0</v>
      </c>
      <c r="G3470" t="b">
        <f>ISNUMBER(SEARCH("Esso", A3470))</f>
        <v>0</v>
      </c>
      <c r="H3470" t="b">
        <f>ISNUMBER(SEARCH("Caltex", A3470))</f>
        <v>0</v>
      </c>
    </row>
    <row r="3471" spans="1:8" x14ac:dyDescent="0.25">
      <c r="A3471" t="s">
        <v>4</v>
      </c>
      <c r="B3471">
        <v>12.3443828</v>
      </c>
      <c r="C3471">
        <v>99.882089800000003</v>
      </c>
      <c r="D3471" t="b">
        <f>ISNUMBER(SEARCH("PT",A3471))</f>
        <v>1</v>
      </c>
      <c r="E3471" t="b">
        <f>ISNUMBER(SEARCH("PTT", A3471))</f>
        <v>1</v>
      </c>
      <c r="F3471" t="b">
        <f>ISNUMBER(SEARCH("Shell", A3471))</f>
        <v>0</v>
      </c>
      <c r="G3471" t="b">
        <f>ISNUMBER(SEARCH("Esso", A3471))</f>
        <v>0</v>
      </c>
      <c r="H3471" t="b">
        <f>ISNUMBER(SEARCH("Caltex", A3471))</f>
        <v>0</v>
      </c>
    </row>
    <row r="3472" spans="1:8" x14ac:dyDescent="0.25">
      <c r="A3472" t="s">
        <v>10</v>
      </c>
      <c r="B3472">
        <v>8.6938806999999994</v>
      </c>
      <c r="C3472">
        <v>98.254624699999994</v>
      </c>
      <c r="D3472" t="b">
        <f>ISNUMBER(SEARCH("PT",A3472))</f>
        <v>1</v>
      </c>
      <c r="E3472" t="b">
        <f>ISNUMBER(SEARCH("PTT", A3472))</f>
        <v>1</v>
      </c>
      <c r="F3472" t="b">
        <f>ISNUMBER(SEARCH("Shell", A3472))</f>
        <v>0</v>
      </c>
      <c r="G3472" t="b">
        <f>ISNUMBER(SEARCH("Esso", A3472))</f>
        <v>0</v>
      </c>
      <c r="H3472" t="b">
        <f>ISNUMBER(SEARCH("Caltex", A3472))</f>
        <v>0</v>
      </c>
    </row>
    <row r="3473" spans="1:8" x14ac:dyDescent="0.25">
      <c r="A3473" t="s">
        <v>10</v>
      </c>
      <c r="B3473">
        <v>7.9876630000000004</v>
      </c>
      <c r="C3473">
        <v>98.316648000000001</v>
      </c>
      <c r="D3473" t="b">
        <f>ISNUMBER(SEARCH("PT",A3473))</f>
        <v>1</v>
      </c>
      <c r="E3473" t="b">
        <f>ISNUMBER(SEARCH("PTT", A3473))</f>
        <v>1</v>
      </c>
      <c r="F3473" t="b">
        <f>ISNUMBER(SEARCH("Shell", A3473))</f>
        <v>0</v>
      </c>
      <c r="G3473" t="b">
        <f>ISNUMBER(SEARCH("Esso", A3473))</f>
        <v>0</v>
      </c>
      <c r="H3473" t="b">
        <f>ISNUMBER(SEARCH("Caltex", A3473))</f>
        <v>0</v>
      </c>
    </row>
    <row r="3474" spans="1:8" x14ac:dyDescent="0.25">
      <c r="A3474" t="s">
        <v>3207</v>
      </c>
      <c r="B3474">
        <v>8.5076968999999991</v>
      </c>
      <c r="C3474">
        <v>98.682523500000002</v>
      </c>
      <c r="D3474" t="b">
        <f>ISNUMBER(SEARCH("PT",A3474))</f>
        <v>1</v>
      </c>
      <c r="E3474" t="b">
        <f>ISNUMBER(SEARCH("PTT", A3474))</f>
        <v>1</v>
      </c>
      <c r="F3474" t="b">
        <f>ISNUMBER(SEARCH("Shell", A3474))</f>
        <v>0</v>
      </c>
      <c r="G3474" t="b">
        <f>ISNUMBER(SEARCH("Esso", A3474))</f>
        <v>0</v>
      </c>
      <c r="H3474" t="b">
        <f>ISNUMBER(SEARCH("Caltex", A3474))</f>
        <v>0</v>
      </c>
    </row>
    <row r="3475" spans="1:8" x14ac:dyDescent="0.25">
      <c r="A3475" t="s">
        <v>10</v>
      </c>
      <c r="B3475">
        <v>7.6392220000000002</v>
      </c>
      <c r="C3475">
        <v>99.034543999999997</v>
      </c>
      <c r="D3475" t="b">
        <f>ISNUMBER(SEARCH("PT",A3475))</f>
        <v>1</v>
      </c>
      <c r="E3475" t="b">
        <f>ISNUMBER(SEARCH("PTT", A3475))</f>
        <v>1</v>
      </c>
      <c r="F3475" t="b">
        <f>ISNUMBER(SEARCH("Shell", A3475))</f>
        <v>0</v>
      </c>
      <c r="G3475" t="b">
        <f>ISNUMBER(SEARCH("Esso", A3475))</f>
        <v>0</v>
      </c>
      <c r="H3475" t="b">
        <f>ISNUMBER(SEARCH("Caltex", A3475))</f>
        <v>0</v>
      </c>
    </row>
    <row r="3476" spans="1:8" x14ac:dyDescent="0.25">
      <c r="A3476" t="s">
        <v>4</v>
      </c>
      <c r="B3476">
        <v>11.0850358</v>
      </c>
      <c r="C3476">
        <v>99.453833099999997</v>
      </c>
      <c r="D3476" t="b">
        <f>ISNUMBER(SEARCH("PT",A3476))</f>
        <v>1</v>
      </c>
      <c r="E3476" t="b">
        <f>ISNUMBER(SEARCH("PTT", A3476))</f>
        <v>1</v>
      </c>
      <c r="F3476" t="b">
        <f>ISNUMBER(SEARCH("Shell", A3476))</f>
        <v>0</v>
      </c>
      <c r="G3476" t="b">
        <f>ISNUMBER(SEARCH("Esso", A3476))</f>
        <v>0</v>
      </c>
      <c r="H3476" t="b">
        <f>ISNUMBER(SEARCH("Caltex", A3476))</f>
        <v>0</v>
      </c>
    </row>
    <row r="3477" spans="1:8" x14ac:dyDescent="0.25">
      <c r="A3477" t="s">
        <v>10</v>
      </c>
      <c r="B3477">
        <v>13.29641</v>
      </c>
      <c r="C3477">
        <v>99.822760000000002</v>
      </c>
      <c r="D3477" t="b">
        <f>ISNUMBER(SEARCH("PT",A3477))</f>
        <v>1</v>
      </c>
      <c r="E3477" t="b">
        <f>ISNUMBER(SEARCH("PTT", A3477))</f>
        <v>1</v>
      </c>
      <c r="F3477" t="b">
        <f>ISNUMBER(SEARCH("Shell", A3477))</f>
        <v>0</v>
      </c>
      <c r="G3477" t="b">
        <f>ISNUMBER(SEARCH("Esso", A3477))</f>
        <v>0</v>
      </c>
      <c r="H3477" t="b">
        <f>ISNUMBER(SEARCH("Caltex", A3477))</f>
        <v>0</v>
      </c>
    </row>
    <row r="3478" spans="1:8" x14ac:dyDescent="0.25">
      <c r="A3478" t="s">
        <v>10</v>
      </c>
      <c r="B3478">
        <v>13.694514399999999</v>
      </c>
      <c r="C3478">
        <v>100.4792166</v>
      </c>
      <c r="D3478" t="b">
        <f>ISNUMBER(SEARCH("PT",A3478))</f>
        <v>1</v>
      </c>
      <c r="E3478" t="b">
        <f>ISNUMBER(SEARCH("PTT", A3478))</f>
        <v>1</v>
      </c>
      <c r="F3478" t="b">
        <f>ISNUMBER(SEARCH("Shell", A3478))</f>
        <v>0</v>
      </c>
      <c r="G3478" t="b">
        <f>ISNUMBER(SEARCH("Esso", A3478))</f>
        <v>0</v>
      </c>
      <c r="H3478" t="b">
        <f>ISNUMBER(SEARCH("Caltex", A3478))</f>
        <v>0</v>
      </c>
    </row>
    <row r="3479" spans="1:8" x14ac:dyDescent="0.25">
      <c r="A3479" t="s">
        <v>10</v>
      </c>
      <c r="B3479">
        <v>13.679010099999999</v>
      </c>
      <c r="C3479">
        <v>100.4962711</v>
      </c>
      <c r="D3479" t="b">
        <f>ISNUMBER(SEARCH("PT",A3479))</f>
        <v>1</v>
      </c>
      <c r="E3479" t="b">
        <f>ISNUMBER(SEARCH("PTT", A3479))</f>
        <v>1</v>
      </c>
      <c r="F3479" t="b">
        <f>ISNUMBER(SEARCH("Shell", A3479))</f>
        <v>0</v>
      </c>
      <c r="G3479" t="b">
        <f>ISNUMBER(SEARCH("Esso", A3479))</f>
        <v>0</v>
      </c>
      <c r="H3479" t="b">
        <f>ISNUMBER(SEARCH("Caltex", A3479))</f>
        <v>0</v>
      </c>
    </row>
    <row r="3480" spans="1:8" x14ac:dyDescent="0.25">
      <c r="A3480" t="s">
        <v>10</v>
      </c>
      <c r="B3480">
        <v>13.625211200000001</v>
      </c>
      <c r="C3480">
        <v>100.393579</v>
      </c>
      <c r="D3480" t="b">
        <f>ISNUMBER(SEARCH("PT",A3480))</f>
        <v>1</v>
      </c>
      <c r="E3480" t="b">
        <f>ISNUMBER(SEARCH("PTT", A3480))</f>
        <v>1</v>
      </c>
      <c r="F3480" t="b">
        <f>ISNUMBER(SEARCH("Shell", A3480))</f>
        <v>0</v>
      </c>
      <c r="G3480" t="b">
        <f>ISNUMBER(SEARCH("Esso", A3480))</f>
        <v>0</v>
      </c>
      <c r="H3480" t="b">
        <f>ISNUMBER(SEARCH("Caltex", A3480))</f>
        <v>0</v>
      </c>
    </row>
    <row r="3481" spans="1:8" x14ac:dyDescent="0.25">
      <c r="A3481" t="s">
        <v>10</v>
      </c>
      <c r="B3481">
        <v>13.613797699999999</v>
      </c>
      <c r="C3481">
        <v>100.59245110000001</v>
      </c>
      <c r="D3481" t="b">
        <f>ISNUMBER(SEARCH("PT",A3481))</f>
        <v>1</v>
      </c>
      <c r="E3481" t="b">
        <f>ISNUMBER(SEARCH("PTT", A3481))</f>
        <v>1</v>
      </c>
      <c r="F3481" t="b">
        <f>ISNUMBER(SEARCH("Shell", A3481))</f>
        <v>0</v>
      </c>
      <c r="G3481" t="b">
        <f>ISNUMBER(SEARCH("Esso", A3481))</f>
        <v>0</v>
      </c>
      <c r="H3481" t="b">
        <f>ISNUMBER(SEARCH("Caltex", A3481))</f>
        <v>0</v>
      </c>
    </row>
    <row r="3482" spans="1:8" x14ac:dyDescent="0.25">
      <c r="A3482" t="s">
        <v>10</v>
      </c>
      <c r="B3482">
        <v>13.1585491</v>
      </c>
      <c r="C3482">
        <v>100.92229469999999</v>
      </c>
      <c r="D3482" t="b">
        <f>ISNUMBER(SEARCH("PT",A3482))</f>
        <v>1</v>
      </c>
      <c r="E3482" t="b">
        <f>ISNUMBER(SEARCH("PTT", A3482))</f>
        <v>1</v>
      </c>
      <c r="F3482" t="b">
        <f>ISNUMBER(SEARCH("Shell", A3482))</f>
        <v>0</v>
      </c>
      <c r="G3482" t="b">
        <f>ISNUMBER(SEARCH("Esso", A3482))</f>
        <v>0</v>
      </c>
      <c r="H3482" t="b">
        <f>ISNUMBER(SEARCH("Caltex", A3482))</f>
        <v>0</v>
      </c>
    </row>
    <row r="3483" spans="1:8" x14ac:dyDescent="0.25">
      <c r="A3483" t="s">
        <v>10</v>
      </c>
      <c r="B3483">
        <v>14.6097153</v>
      </c>
      <c r="C3483">
        <v>103.0860019</v>
      </c>
      <c r="D3483" t="b">
        <f>ISNUMBER(SEARCH("PT",A3483))</f>
        <v>1</v>
      </c>
      <c r="E3483" t="b">
        <f>ISNUMBER(SEARCH("PTT", A3483))</f>
        <v>1</v>
      </c>
      <c r="F3483" t="b">
        <f>ISNUMBER(SEARCH("Shell", A3483))</f>
        <v>0</v>
      </c>
      <c r="G3483" t="b">
        <f>ISNUMBER(SEARCH("Esso", A3483))</f>
        <v>0</v>
      </c>
      <c r="H3483" t="b">
        <f>ISNUMBER(SEARCH("Caltex", A3483))</f>
        <v>0</v>
      </c>
    </row>
    <row r="3484" spans="1:8" x14ac:dyDescent="0.25">
      <c r="A3484" t="s">
        <v>16</v>
      </c>
      <c r="B3484">
        <v>14.6423785</v>
      </c>
      <c r="C3484">
        <v>104.0362461</v>
      </c>
      <c r="D3484" t="b">
        <f>ISNUMBER(SEARCH("PT",A3484))</f>
        <v>1</v>
      </c>
      <c r="E3484" t="b">
        <f>ISNUMBER(SEARCH("PTT", A3484))</f>
        <v>1</v>
      </c>
      <c r="F3484" t="b">
        <f>ISNUMBER(SEARCH("Shell", A3484))</f>
        <v>0</v>
      </c>
      <c r="G3484" t="b">
        <f>ISNUMBER(SEARCH("Esso", A3484))</f>
        <v>0</v>
      </c>
      <c r="H3484" t="b">
        <f>ISNUMBER(SEARCH("Caltex", A3484))</f>
        <v>0</v>
      </c>
    </row>
    <row r="3485" spans="1:8" x14ac:dyDescent="0.25">
      <c r="A3485" t="s">
        <v>4</v>
      </c>
      <c r="B3485">
        <v>15.1667016</v>
      </c>
      <c r="C3485">
        <v>105.3077155</v>
      </c>
      <c r="D3485" t="b">
        <f>ISNUMBER(SEARCH("PT",A3485))</f>
        <v>1</v>
      </c>
      <c r="E3485" t="b">
        <f>ISNUMBER(SEARCH("PTT", A3485))</f>
        <v>1</v>
      </c>
      <c r="F3485" t="b">
        <f>ISNUMBER(SEARCH("Shell", A3485))</f>
        <v>0</v>
      </c>
      <c r="G3485" t="b">
        <f>ISNUMBER(SEARCH("Esso", A3485))</f>
        <v>0</v>
      </c>
      <c r="H3485" t="b">
        <f>ISNUMBER(SEARCH("Caltex", A3485))</f>
        <v>0</v>
      </c>
    </row>
    <row r="3486" spans="1:8" x14ac:dyDescent="0.25">
      <c r="A3486" t="s">
        <v>10</v>
      </c>
      <c r="B3486">
        <v>15.487419299999999</v>
      </c>
      <c r="C3486">
        <v>105.2777509</v>
      </c>
      <c r="D3486" t="b">
        <f>ISNUMBER(SEARCH("PT",A3486))</f>
        <v>1</v>
      </c>
      <c r="E3486" t="b">
        <f>ISNUMBER(SEARCH("PTT", A3486))</f>
        <v>1</v>
      </c>
      <c r="F3486" t="b">
        <f>ISNUMBER(SEARCH("Shell", A3486))</f>
        <v>0</v>
      </c>
      <c r="G3486" t="b">
        <f>ISNUMBER(SEARCH("Esso", A3486))</f>
        <v>0</v>
      </c>
      <c r="H3486" t="b">
        <f>ISNUMBER(SEARCH("Caltex", A3486))</f>
        <v>0</v>
      </c>
    </row>
    <row r="3487" spans="1:8" x14ac:dyDescent="0.25">
      <c r="A3487" t="s">
        <v>16</v>
      </c>
      <c r="B3487">
        <v>15.7871308</v>
      </c>
      <c r="C3487">
        <v>104.9906629</v>
      </c>
      <c r="D3487" t="b">
        <f>ISNUMBER(SEARCH("PT",A3487))</f>
        <v>1</v>
      </c>
      <c r="E3487" t="b">
        <f>ISNUMBER(SEARCH("PTT", A3487))</f>
        <v>1</v>
      </c>
      <c r="F3487" t="b">
        <f>ISNUMBER(SEARCH("Shell", A3487))</f>
        <v>0</v>
      </c>
      <c r="G3487" t="b">
        <f>ISNUMBER(SEARCH("Esso", A3487))</f>
        <v>0</v>
      </c>
      <c r="H3487" t="b">
        <f>ISNUMBER(SEARCH("Caltex", A3487))</f>
        <v>0</v>
      </c>
    </row>
    <row r="3488" spans="1:8" x14ac:dyDescent="0.25">
      <c r="A3488" t="s">
        <v>16</v>
      </c>
      <c r="B3488">
        <v>16.618991999999999</v>
      </c>
      <c r="C3488">
        <v>104.73581419999999</v>
      </c>
      <c r="D3488" t="b">
        <f>ISNUMBER(SEARCH("PT",A3488))</f>
        <v>1</v>
      </c>
      <c r="E3488" t="b">
        <f>ISNUMBER(SEARCH("PTT", A3488))</f>
        <v>1</v>
      </c>
      <c r="F3488" t="b">
        <f>ISNUMBER(SEARCH("Shell", A3488))</f>
        <v>0</v>
      </c>
      <c r="G3488" t="b">
        <f>ISNUMBER(SEARCH("Esso", A3488))</f>
        <v>0</v>
      </c>
      <c r="H3488" t="b">
        <f>ISNUMBER(SEARCH("Caltex", A3488))</f>
        <v>0</v>
      </c>
    </row>
    <row r="3489" spans="1:8" x14ac:dyDescent="0.25">
      <c r="A3489" t="s">
        <v>16</v>
      </c>
      <c r="B3489">
        <v>18.0424617</v>
      </c>
      <c r="C3489">
        <v>103.7224824</v>
      </c>
      <c r="D3489" t="b">
        <f>ISNUMBER(SEARCH("PT",A3489))</f>
        <v>1</v>
      </c>
      <c r="E3489" t="b">
        <f>ISNUMBER(SEARCH("PTT", A3489))</f>
        <v>1</v>
      </c>
      <c r="F3489" t="b">
        <f>ISNUMBER(SEARCH("Shell", A3489))</f>
        <v>0</v>
      </c>
      <c r="G3489" t="b">
        <f>ISNUMBER(SEARCH("Esso", A3489))</f>
        <v>0</v>
      </c>
      <c r="H3489" t="b">
        <f>ISNUMBER(SEARCH("Caltex", A3489))</f>
        <v>0</v>
      </c>
    </row>
    <row r="3490" spans="1:8" x14ac:dyDescent="0.25">
      <c r="A3490" t="s">
        <v>16</v>
      </c>
      <c r="B3490">
        <v>18.017586999999999</v>
      </c>
      <c r="C3490">
        <v>103.2994042</v>
      </c>
      <c r="D3490" t="b">
        <f>ISNUMBER(SEARCH("PT",A3490))</f>
        <v>1</v>
      </c>
      <c r="E3490" t="b">
        <f>ISNUMBER(SEARCH("PTT", A3490))</f>
        <v>1</v>
      </c>
      <c r="F3490" t="b">
        <f>ISNUMBER(SEARCH("Shell", A3490))</f>
        <v>0</v>
      </c>
      <c r="G3490" t="b">
        <f>ISNUMBER(SEARCH("Esso", A3490))</f>
        <v>0</v>
      </c>
      <c r="H3490" t="b">
        <f>ISNUMBER(SEARCH("Caltex", A3490))</f>
        <v>0</v>
      </c>
    </row>
    <row r="3491" spans="1:8" x14ac:dyDescent="0.25">
      <c r="A3491" t="s">
        <v>16</v>
      </c>
      <c r="B3491">
        <v>17.968778499999999</v>
      </c>
      <c r="C3491">
        <v>103.0272554</v>
      </c>
      <c r="D3491" t="b">
        <f>ISNUMBER(SEARCH("PT",A3491))</f>
        <v>1</v>
      </c>
      <c r="E3491" t="b">
        <f>ISNUMBER(SEARCH("PTT", A3491))</f>
        <v>1</v>
      </c>
      <c r="F3491" t="b">
        <f>ISNUMBER(SEARCH("Shell", A3491))</f>
        <v>0</v>
      </c>
      <c r="G3491" t="b">
        <f>ISNUMBER(SEARCH("Esso", A3491))</f>
        <v>0</v>
      </c>
      <c r="H3491" t="b">
        <f>ISNUMBER(SEARCH("Caltex", A3491))</f>
        <v>0</v>
      </c>
    </row>
    <row r="3492" spans="1:8" x14ac:dyDescent="0.25">
      <c r="A3492" t="s">
        <v>10</v>
      </c>
      <c r="B3492">
        <v>17.9070395</v>
      </c>
      <c r="C3492">
        <v>102.7898393</v>
      </c>
      <c r="D3492" t="b">
        <f>ISNUMBER(SEARCH("PT",A3492))</f>
        <v>1</v>
      </c>
      <c r="E3492" t="b">
        <f>ISNUMBER(SEARCH("PTT", A3492))</f>
        <v>1</v>
      </c>
      <c r="F3492" t="b">
        <f>ISNUMBER(SEARCH("Shell", A3492))</f>
        <v>0</v>
      </c>
      <c r="G3492" t="b">
        <f>ISNUMBER(SEARCH("Esso", A3492))</f>
        <v>0</v>
      </c>
      <c r="H3492" t="b">
        <f>ISNUMBER(SEARCH("Caltex", A3492))</f>
        <v>0</v>
      </c>
    </row>
    <row r="3493" spans="1:8" x14ac:dyDescent="0.25">
      <c r="A3493" t="s">
        <v>10</v>
      </c>
      <c r="B3493">
        <v>17.859514999999998</v>
      </c>
      <c r="C3493">
        <v>102.7273624</v>
      </c>
      <c r="D3493" t="b">
        <f>ISNUMBER(SEARCH("PT",A3493))</f>
        <v>1</v>
      </c>
      <c r="E3493" t="b">
        <f>ISNUMBER(SEARCH("PTT", A3493))</f>
        <v>1</v>
      </c>
      <c r="F3493" t="b">
        <f>ISNUMBER(SEARCH("Shell", A3493))</f>
        <v>0</v>
      </c>
      <c r="G3493" t="b">
        <f>ISNUMBER(SEARCH("Esso", A3493))</f>
        <v>0</v>
      </c>
      <c r="H3493" t="b">
        <f>ISNUMBER(SEARCH("Caltex", A3493))</f>
        <v>0</v>
      </c>
    </row>
    <row r="3494" spans="1:8" x14ac:dyDescent="0.25">
      <c r="A3494" t="s">
        <v>16</v>
      </c>
      <c r="B3494">
        <v>17.6886923</v>
      </c>
      <c r="C3494">
        <v>102.4619951</v>
      </c>
      <c r="D3494" t="b">
        <f>ISNUMBER(SEARCH("PT",A3494))</f>
        <v>1</v>
      </c>
      <c r="E3494" t="b">
        <f>ISNUMBER(SEARCH("PTT", A3494))</f>
        <v>1</v>
      </c>
      <c r="F3494" t="b">
        <f>ISNUMBER(SEARCH("Shell", A3494))</f>
        <v>0</v>
      </c>
      <c r="G3494" t="b">
        <f>ISNUMBER(SEARCH("Esso", A3494))</f>
        <v>0</v>
      </c>
      <c r="H3494" t="b">
        <f>ISNUMBER(SEARCH("Caltex", A3494))</f>
        <v>0</v>
      </c>
    </row>
    <row r="3495" spans="1:8" x14ac:dyDescent="0.25">
      <c r="A3495" t="s">
        <v>16</v>
      </c>
      <c r="B3495">
        <v>19.4152752</v>
      </c>
      <c r="C3495">
        <v>100.88029779999999</v>
      </c>
      <c r="D3495" t="b">
        <f>ISNUMBER(SEARCH("PT",A3495))</f>
        <v>1</v>
      </c>
      <c r="E3495" t="b">
        <f>ISNUMBER(SEARCH("PTT", A3495))</f>
        <v>1</v>
      </c>
      <c r="F3495" t="b">
        <f>ISNUMBER(SEARCH("Shell", A3495))</f>
        <v>0</v>
      </c>
      <c r="G3495" t="b">
        <f>ISNUMBER(SEARCH("Esso", A3495))</f>
        <v>0</v>
      </c>
      <c r="H3495" t="b">
        <f>ISNUMBER(SEARCH("Caltex", A3495))</f>
        <v>0</v>
      </c>
    </row>
    <row r="3496" spans="1:8" x14ac:dyDescent="0.25">
      <c r="A3496" t="s">
        <v>10</v>
      </c>
      <c r="B3496">
        <v>20.055978499999998</v>
      </c>
      <c r="C3496">
        <v>99.874968600000003</v>
      </c>
      <c r="D3496" t="b">
        <f>ISNUMBER(SEARCH("PT",A3496))</f>
        <v>1</v>
      </c>
      <c r="E3496" t="b">
        <f>ISNUMBER(SEARCH("PTT", A3496))</f>
        <v>1</v>
      </c>
      <c r="F3496" t="b">
        <f>ISNUMBER(SEARCH("Shell", A3496))</f>
        <v>0</v>
      </c>
      <c r="G3496" t="b">
        <f>ISNUMBER(SEARCH("Esso", A3496))</f>
        <v>0</v>
      </c>
      <c r="H3496" t="b">
        <f>ISNUMBER(SEARCH("Caltex", A3496))</f>
        <v>0</v>
      </c>
    </row>
    <row r="3497" spans="1:8" x14ac:dyDescent="0.25">
      <c r="A3497" t="s">
        <v>29</v>
      </c>
      <c r="B3497">
        <v>9.7282568999999999</v>
      </c>
      <c r="C3497">
        <v>100.0012675</v>
      </c>
      <c r="D3497" t="b">
        <f>ISNUMBER(SEARCH("PT",A3497))</f>
        <v>1</v>
      </c>
      <c r="E3497" t="b">
        <f>ISNUMBER(SEARCH("PTT", A3497))</f>
        <v>1</v>
      </c>
      <c r="F3497" t="b">
        <f>ISNUMBER(SEARCH("Shell", A3497))</f>
        <v>0</v>
      </c>
      <c r="G3497" t="b">
        <f>ISNUMBER(SEARCH("Esso", A3497))</f>
        <v>0</v>
      </c>
      <c r="H3497" t="b">
        <f>ISNUMBER(SEARCH("Caltex", A3497))</f>
        <v>0</v>
      </c>
    </row>
    <row r="3498" spans="1:8" x14ac:dyDescent="0.25">
      <c r="A3498" t="s">
        <v>10</v>
      </c>
      <c r="B3498">
        <v>12.0422248</v>
      </c>
      <c r="C3498">
        <v>102.2982385</v>
      </c>
      <c r="D3498" t="b">
        <f>ISNUMBER(SEARCH("PT",A3498))</f>
        <v>1</v>
      </c>
      <c r="E3498" t="b">
        <f>ISNUMBER(SEARCH("PTT", A3498))</f>
        <v>1</v>
      </c>
      <c r="F3498" t="b">
        <f>ISNUMBER(SEARCH("Shell", A3498))</f>
        <v>0</v>
      </c>
      <c r="G3498" t="b">
        <f>ISNUMBER(SEARCH("Esso", A3498))</f>
        <v>0</v>
      </c>
      <c r="H3498" t="b">
        <f>ISNUMBER(SEARCH("Caltex", A3498))</f>
        <v>0</v>
      </c>
    </row>
    <row r="3499" spans="1:8" x14ac:dyDescent="0.25">
      <c r="A3499" t="s">
        <v>10</v>
      </c>
      <c r="B3499">
        <v>7.9876630000000004</v>
      </c>
      <c r="C3499">
        <v>98.316648000000001</v>
      </c>
      <c r="D3499" t="b">
        <f>ISNUMBER(SEARCH("PT",A3499))</f>
        <v>1</v>
      </c>
      <c r="E3499" t="b">
        <f>ISNUMBER(SEARCH("PTT", A3499))</f>
        <v>1</v>
      </c>
      <c r="F3499" t="b">
        <f>ISNUMBER(SEARCH("Shell", A3499))</f>
        <v>0</v>
      </c>
      <c r="G3499" t="b">
        <f>ISNUMBER(SEARCH("Esso", A3499))</f>
        <v>0</v>
      </c>
      <c r="H3499" t="b">
        <f>ISNUMBER(SEARCH("Caltex", A3499))</f>
        <v>0</v>
      </c>
    </row>
    <row r="3500" spans="1:8" x14ac:dyDescent="0.25">
      <c r="A3500" t="s">
        <v>151</v>
      </c>
      <c r="B3500">
        <v>7.8414818999999998</v>
      </c>
      <c r="C3500">
        <v>98.302540899999997</v>
      </c>
      <c r="D3500" t="b">
        <f>ISNUMBER(SEARCH("PT",A3500))</f>
        <v>1</v>
      </c>
      <c r="E3500" t="b">
        <f>ISNUMBER(SEARCH("PTT", A3500))</f>
        <v>1</v>
      </c>
      <c r="F3500" t="b">
        <f>ISNUMBER(SEARCH("Shell", A3500))</f>
        <v>0</v>
      </c>
      <c r="G3500" t="b">
        <f>ISNUMBER(SEARCH("Esso", A3500))</f>
        <v>0</v>
      </c>
      <c r="H3500" t="b">
        <f>ISNUMBER(SEARCH("Caltex", A3500))</f>
        <v>0</v>
      </c>
    </row>
    <row r="3501" spans="1:8" x14ac:dyDescent="0.25">
      <c r="A3501" t="s">
        <v>151</v>
      </c>
      <c r="B3501">
        <v>7.8414818999999998</v>
      </c>
      <c r="C3501">
        <v>98.302540899999997</v>
      </c>
      <c r="D3501" t="b">
        <f>ISNUMBER(SEARCH("PT",A3501))</f>
        <v>1</v>
      </c>
      <c r="E3501" t="b">
        <f>ISNUMBER(SEARCH("PTT", A3501))</f>
        <v>1</v>
      </c>
      <c r="F3501" t="b">
        <f>ISNUMBER(SEARCH("Shell", A3501))</f>
        <v>0</v>
      </c>
      <c r="G3501" t="b">
        <f>ISNUMBER(SEARCH("Esso", A3501))</f>
        <v>0</v>
      </c>
      <c r="H3501" t="b">
        <f>ISNUMBER(SEARCH("Caltex", A3501))</f>
        <v>0</v>
      </c>
    </row>
    <row r="3502" spans="1:8" x14ac:dyDescent="0.25">
      <c r="A3502" t="s">
        <v>10</v>
      </c>
      <c r="B3502">
        <v>7.9876630000000004</v>
      </c>
      <c r="C3502">
        <v>98.316648000000001</v>
      </c>
      <c r="D3502" t="b">
        <f>ISNUMBER(SEARCH("PT",A3502))</f>
        <v>1</v>
      </c>
      <c r="E3502" t="b">
        <f>ISNUMBER(SEARCH("PTT", A3502))</f>
        <v>1</v>
      </c>
      <c r="F3502" t="b">
        <f>ISNUMBER(SEARCH("Shell", A3502))</f>
        <v>0</v>
      </c>
      <c r="G3502" t="b">
        <f>ISNUMBER(SEARCH("Esso", A3502))</f>
        <v>0</v>
      </c>
      <c r="H3502" t="b">
        <f>ISNUMBER(SEARCH("Caltex", A3502))</f>
        <v>0</v>
      </c>
    </row>
    <row r="3503" spans="1:8" x14ac:dyDescent="0.25">
      <c r="A3503" t="s">
        <v>10</v>
      </c>
      <c r="B3503">
        <v>7.6392220000000002</v>
      </c>
      <c r="C3503">
        <v>99.034543999999997</v>
      </c>
      <c r="D3503" t="b">
        <f>ISNUMBER(SEARCH("PT",A3503))</f>
        <v>1</v>
      </c>
      <c r="E3503" t="b">
        <f>ISNUMBER(SEARCH("PTT", A3503))</f>
        <v>1</v>
      </c>
      <c r="F3503" t="b">
        <f>ISNUMBER(SEARCH("Shell", A3503))</f>
        <v>0</v>
      </c>
      <c r="G3503" t="b">
        <f>ISNUMBER(SEARCH("Esso", A3503))</f>
        <v>0</v>
      </c>
      <c r="H3503" t="b">
        <f>ISNUMBER(SEARCH("Caltex", A3503))</f>
        <v>0</v>
      </c>
    </row>
    <row r="3504" spans="1:8" x14ac:dyDescent="0.25">
      <c r="A3504" t="s">
        <v>10</v>
      </c>
      <c r="B3504">
        <v>13.1585491</v>
      </c>
      <c r="C3504">
        <v>100.92229469999999</v>
      </c>
      <c r="D3504" t="b">
        <f>ISNUMBER(SEARCH("PT",A3504))</f>
        <v>1</v>
      </c>
      <c r="E3504" t="b">
        <f>ISNUMBER(SEARCH("PTT", A3504))</f>
        <v>1</v>
      </c>
      <c r="F3504" t="b">
        <f>ISNUMBER(SEARCH("Shell", A3504))</f>
        <v>0</v>
      </c>
      <c r="G3504" t="b">
        <f>ISNUMBER(SEARCH("Esso", A3504))</f>
        <v>0</v>
      </c>
      <c r="H3504" t="b">
        <f>ISNUMBER(SEARCH("Caltex", A3504))</f>
        <v>0</v>
      </c>
    </row>
    <row r="3505" spans="1:8" x14ac:dyDescent="0.25">
      <c r="A3505" t="s">
        <v>236</v>
      </c>
      <c r="B3505">
        <v>9.4705852000000004</v>
      </c>
      <c r="C3505">
        <v>99.956957700000004</v>
      </c>
      <c r="D3505" t="b">
        <f>ISNUMBER(SEARCH("PT",A3505))</f>
        <v>1</v>
      </c>
      <c r="E3505" t="b">
        <f>ISNUMBER(SEARCH("PTT", A3505))</f>
        <v>1</v>
      </c>
      <c r="F3505" t="b">
        <f>ISNUMBER(SEARCH("Shell", A3505))</f>
        <v>0</v>
      </c>
      <c r="G3505" t="b">
        <f>ISNUMBER(SEARCH("Esso", A3505))</f>
        <v>0</v>
      </c>
      <c r="H3505" t="b">
        <f>ISNUMBER(SEARCH("Caltex", A3505))</f>
        <v>0</v>
      </c>
    </row>
    <row r="3506" spans="1:8" x14ac:dyDescent="0.25">
      <c r="A3506" t="s">
        <v>236</v>
      </c>
      <c r="B3506">
        <v>9.4705852000000004</v>
      </c>
      <c r="C3506">
        <v>99.956957700000004</v>
      </c>
      <c r="D3506" t="b">
        <f>ISNUMBER(SEARCH("PT",A3506))</f>
        <v>1</v>
      </c>
      <c r="E3506" t="b">
        <f>ISNUMBER(SEARCH("PTT", A3506))</f>
        <v>1</v>
      </c>
      <c r="F3506" t="b">
        <f>ISNUMBER(SEARCH("Shell", A3506))</f>
        <v>0</v>
      </c>
      <c r="G3506" t="b">
        <f>ISNUMBER(SEARCH("Esso", A3506))</f>
        <v>0</v>
      </c>
      <c r="H3506" t="b">
        <f>ISNUMBER(SEARCH("Caltex", A3506))</f>
        <v>0</v>
      </c>
    </row>
    <row r="3507" spans="1:8" x14ac:dyDescent="0.25">
      <c r="A3507" t="s">
        <v>3662</v>
      </c>
      <c r="B3507">
        <v>12.135530899999999</v>
      </c>
      <c r="C3507">
        <v>102.2762393</v>
      </c>
      <c r="D3507" t="b">
        <f>ISNUMBER(SEARCH("PT",A3507))</f>
        <v>1</v>
      </c>
      <c r="E3507" t="b">
        <f>ISNUMBER(SEARCH("PTT", A3507))</f>
        <v>1</v>
      </c>
      <c r="F3507" t="b">
        <f>ISNUMBER(SEARCH("Shell", A3507))</f>
        <v>0</v>
      </c>
      <c r="G3507" t="b">
        <f>ISNUMBER(SEARCH("Esso", A3507))</f>
        <v>0</v>
      </c>
      <c r="H3507" t="b">
        <f>ISNUMBER(SEARCH("Caltex", A3507))</f>
        <v>0</v>
      </c>
    </row>
    <row r="3508" spans="1:8" x14ac:dyDescent="0.25">
      <c r="A3508" t="s">
        <v>3662</v>
      </c>
      <c r="B3508">
        <v>12.135530899999999</v>
      </c>
      <c r="C3508">
        <v>102.2762393</v>
      </c>
      <c r="D3508" t="b">
        <f>ISNUMBER(SEARCH("PT",A3508))</f>
        <v>1</v>
      </c>
      <c r="E3508" t="b">
        <f>ISNUMBER(SEARCH("PTT", A3508))</f>
        <v>1</v>
      </c>
      <c r="F3508" t="b">
        <f>ISNUMBER(SEARCH("Shell", A3508))</f>
        <v>0</v>
      </c>
      <c r="G3508" t="b">
        <f>ISNUMBER(SEARCH("Esso", A3508))</f>
        <v>0</v>
      </c>
      <c r="H3508" t="b">
        <f>ISNUMBER(SEARCH("Caltex", A3508))</f>
        <v>0</v>
      </c>
    </row>
    <row r="3509" spans="1:8" x14ac:dyDescent="0.25">
      <c r="A3509" t="s">
        <v>4392</v>
      </c>
      <c r="B3509">
        <v>6.8672195</v>
      </c>
      <c r="C3509">
        <v>101.2726978</v>
      </c>
      <c r="D3509" t="b">
        <f>ISNUMBER(SEARCH("PT",A3509))</f>
        <v>1</v>
      </c>
      <c r="E3509" t="b">
        <f>ISNUMBER(SEARCH("PTT", A3509))</f>
        <v>1</v>
      </c>
      <c r="F3509" t="b">
        <f>ISNUMBER(SEARCH("Shell", A3509))</f>
        <v>0</v>
      </c>
      <c r="G3509" t="b">
        <f>ISNUMBER(SEARCH("Esso", A3509))</f>
        <v>0</v>
      </c>
      <c r="H3509" t="b">
        <f>ISNUMBER(SEARCH("Caltex", A3509))</f>
        <v>0</v>
      </c>
    </row>
    <row r="3510" spans="1:8" x14ac:dyDescent="0.25">
      <c r="A3510" t="s">
        <v>3177</v>
      </c>
      <c r="B3510">
        <v>8.8152279999999994</v>
      </c>
      <c r="C3510">
        <v>98.367152700000005</v>
      </c>
      <c r="D3510" t="b">
        <f>ISNUMBER(SEARCH("PT",A3510))</f>
        <v>1</v>
      </c>
      <c r="E3510" t="b">
        <f>ISNUMBER(SEARCH("PTT", A3510))</f>
        <v>1</v>
      </c>
      <c r="F3510" t="b">
        <f>ISNUMBER(SEARCH("Shell", A3510))</f>
        <v>0</v>
      </c>
      <c r="G3510" t="b">
        <f>ISNUMBER(SEARCH("Esso", A3510))</f>
        <v>0</v>
      </c>
      <c r="H3510" t="b">
        <f>ISNUMBER(SEARCH("Caltex", A3510))</f>
        <v>0</v>
      </c>
    </row>
    <row r="3511" spans="1:8" x14ac:dyDescent="0.25">
      <c r="A3511" t="s">
        <v>3177</v>
      </c>
      <c r="B3511">
        <v>8.8152279999999994</v>
      </c>
      <c r="C3511">
        <v>98.367152700000005</v>
      </c>
      <c r="D3511" t="b">
        <f>ISNUMBER(SEARCH("PT",A3511))</f>
        <v>1</v>
      </c>
      <c r="E3511" t="b">
        <f>ISNUMBER(SEARCH("PTT", A3511))</f>
        <v>1</v>
      </c>
      <c r="F3511" t="b">
        <f>ISNUMBER(SEARCH("Shell", A3511))</f>
        <v>0</v>
      </c>
      <c r="G3511" t="b">
        <f>ISNUMBER(SEARCH("Esso", A3511))</f>
        <v>0</v>
      </c>
      <c r="H3511" t="b">
        <f>ISNUMBER(SEARCH("Caltex", A3511))</f>
        <v>0</v>
      </c>
    </row>
    <row r="3512" spans="1:8" x14ac:dyDescent="0.25">
      <c r="A3512" t="s">
        <v>290</v>
      </c>
      <c r="B3512">
        <v>9.4270019999999999</v>
      </c>
      <c r="C3512">
        <v>99.152608000000001</v>
      </c>
      <c r="D3512" t="b">
        <f>ISNUMBER(SEARCH("PT",A3512))</f>
        <v>1</v>
      </c>
      <c r="E3512" t="b">
        <f>ISNUMBER(SEARCH("PTT", A3512))</f>
        <v>1</v>
      </c>
      <c r="F3512" t="b">
        <f>ISNUMBER(SEARCH("Shell", A3512))</f>
        <v>0</v>
      </c>
      <c r="G3512" t="b">
        <f>ISNUMBER(SEARCH("Esso", A3512))</f>
        <v>0</v>
      </c>
      <c r="H3512" t="b">
        <f>ISNUMBER(SEARCH("Caltex", A3512))</f>
        <v>0</v>
      </c>
    </row>
    <row r="3513" spans="1:8" x14ac:dyDescent="0.25">
      <c r="A3513" t="s">
        <v>3416</v>
      </c>
      <c r="B3513">
        <v>10.4824035</v>
      </c>
      <c r="C3513">
        <v>99.200936100000007</v>
      </c>
      <c r="D3513" t="b">
        <f>ISNUMBER(SEARCH("PT",A3513))</f>
        <v>1</v>
      </c>
      <c r="E3513" t="b">
        <f>ISNUMBER(SEARCH("PTT", A3513))</f>
        <v>1</v>
      </c>
      <c r="F3513" t="b">
        <f>ISNUMBER(SEARCH("Shell", A3513))</f>
        <v>0</v>
      </c>
      <c r="G3513" t="b">
        <f>ISNUMBER(SEARCH("Esso", A3513))</f>
        <v>0</v>
      </c>
      <c r="H3513" t="b">
        <f>ISNUMBER(SEARCH("Caltex", A3513))</f>
        <v>0</v>
      </c>
    </row>
    <row r="3514" spans="1:8" x14ac:dyDescent="0.25">
      <c r="A3514" t="s">
        <v>3295</v>
      </c>
      <c r="B3514">
        <v>6.9387011000000003</v>
      </c>
      <c r="C3514">
        <v>100.81424579999999</v>
      </c>
      <c r="D3514" t="b">
        <f>ISNUMBER(SEARCH("PT",A3514))</f>
        <v>1</v>
      </c>
      <c r="E3514" t="b">
        <f>ISNUMBER(SEARCH("PTT", A3514))</f>
        <v>1</v>
      </c>
      <c r="F3514" t="b">
        <f>ISNUMBER(SEARCH("Shell", A3514))</f>
        <v>0</v>
      </c>
      <c r="G3514" t="b">
        <f>ISNUMBER(SEARCH("Esso", A3514))</f>
        <v>0</v>
      </c>
      <c r="H3514" t="b">
        <f>ISNUMBER(SEARCH("Caltex", A3514))</f>
        <v>0</v>
      </c>
    </row>
    <row r="3515" spans="1:8" x14ac:dyDescent="0.25">
      <c r="A3515" t="s">
        <v>3822</v>
      </c>
      <c r="B3515">
        <v>17.685634199999999</v>
      </c>
      <c r="C3515">
        <v>102.493979</v>
      </c>
      <c r="D3515" t="b">
        <f>ISNUMBER(SEARCH("PT",A3515))</f>
        <v>1</v>
      </c>
      <c r="E3515" t="b">
        <f>ISNUMBER(SEARCH("PTT", A3515))</f>
        <v>1</v>
      </c>
      <c r="F3515" t="b">
        <f>ISNUMBER(SEARCH("Shell", A3515))</f>
        <v>0</v>
      </c>
      <c r="G3515" t="b">
        <f>ISNUMBER(SEARCH("Esso", A3515))</f>
        <v>0</v>
      </c>
      <c r="H3515" t="b">
        <f>ISNUMBER(SEARCH("Caltex", A3515))</f>
        <v>0</v>
      </c>
    </row>
    <row r="3516" spans="1:8" x14ac:dyDescent="0.25">
      <c r="A3516" t="s">
        <v>4393</v>
      </c>
      <c r="B3516">
        <v>12.7019977</v>
      </c>
      <c r="C3516">
        <v>101.1887945</v>
      </c>
      <c r="D3516" t="b">
        <f>ISNUMBER(SEARCH("PT",A3516))</f>
        <v>1</v>
      </c>
      <c r="E3516" t="b">
        <f>ISNUMBER(SEARCH("PTT", A3516))</f>
        <v>1</v>
      </c>
      <c r="F3516" t="b">
        <f>ISNUMBER(SEARCH("Shell", A3516))</f>
        <v>0</v>
      </c>
      <c r="G3516" t="b">
        <f>ISNUMBER(SEARCH("Esso", A3516))</f>
        <v>0</v>
      </c>
      <c r="H3516" t="b">
        <f>ISNUMBER(SEARCH("Caltex", A3516))</f>
        <v>0</v>
      </c>
    </row>
    <row r="3517" spans="1:8" x14ac:dyDescent="0.25">
      <c r="A3517" t="s">
        <v>4394</v>
      </c>
      <c r="B3517">
        <v>12.7017452</v>
      </c>
      <c r="C3517">
        <v>101.1884929</v>
      </c>
      <c r="D3517" t="b">
        <f>ISNUMBER(SEARCH("PT",A3517))</f>
        <v>1</v>
      </c>
      <c r="E3517" t="b">
        <f>ISNUMBER(SEARCH("PTT", A3517))</f>
        <v>1</v>
      </c>
      <c r="F3517" t="b">
        <f>ISNUMBER(SEARCH("Shell", A3517))</f>
        <v>0</v>
      </c>
      <c r="G3517" t="b">
        <f>ISNUMBER(SEARCH("Esso", A3517))</f>
        <v>0</v>
      </c>
      <c r="H3517" t="b">
        <f>ISNUMBER(SEARCH("Caltex", A3517))</f>
        <v>0</v>
      </c>
    </row>
    <row r="3518" spans="1:8" x14ac:dyDescent="0.25">
      <c r="A3518" t="s">
        <v>3533</v>
      </c>
      <c r="B3518">
        <v>13.327368</v>
      </c>
      <c r="C3518">
        <v>100.9393871</v>
      </c>
      <c r="D3518" t="b">
        <f>ISNUMBER(SEARCH("PT",A3518))</f>
        <v>1</v>
      </c>
      <c r="E3518" t="b">
        <f>ISNUMBER(SEARCH("PTT", A3518))</f>
        <v>1</v>
      </c>
      <c r="F3518" t="b">
        <f>ISNUMBER(SEARCH("Shell", A3518))</f>
        <v>0</v>
      </c>
      <c r="G3518" t="b">
        <f>ISNUMBER(SEARCH("Esso", A3518))</f>
        <v>0</v>
      </c>
      <c r="H3518" t="b">
        <f>ISNUMBER(SEARCH("Caltex", A3518))</f>
        <v>0</v>
      </c>
    </row>
    <row r="3519" spans="1:8" x14ac:dyDescent="0.25">
      <c r="A3519" t="s">
        <v>73</v>
      </c>
      <c r="B3519">
        <v>12.5592618</v>
      </c>
      <c r="C3519">
        <v>102.5427151</v>
      </c>
      <c r="D3519" t="b">
        <f>ISNUMBER(SEARCH("PT",A3519))</f>
        <v>1</v>
      </c>
      <c r="E3519" t="b">
        <f>ISNUMBER(SEARCH("PTT", A3519))</f>
        <v>1</v>
      </c>
      <c r="F3519" t="b">
        <f>ISNUMBER(SEARCH("Shell", A3519))</f>
        <v>0</v>
      </c>
      <c r="G3519" t="b">
        <f>ISNUMBER(SEARCH("Esso", A3519))</f>
        <v>0</v>
      </c>
      <c r="H3519" t="b">
        <f>ISNUMBER(SEARCH("Caltex", A3519))</f>
        <v>0</v>
      </c>
    </row>
    <row r="3520" spans="1:8" x14ac:dyDescent="0.25">
      <c r="A3520" t="s">
        <v>3252</v>
      </c>
      <c r="B3520">
        <v>7.3088585000000004</v>
      </c>
      <c r="C3520">
        <v>99.657892500000003</v>
      </c>
      <c r="D3520" t="b">
        <f>ISNUMBER(SEARCH("PT",A3520))</f>
        <v>1</v>
      </c>
      <c r="E3520" t="b">
        <f>ISNUMBER(SEARCH("PTT", A3520))</f>
        <v>1</v>
      </c>
      <c r="F3520" t="b">
        <f>ISNUMBER(SEARCH("Shell", A3520))</f>
        <v>0</v>
      </c>
      <c r="G3520" t="b">
        <f>ISNUMBER(SEARCH("Esso", A3520))</f>
        <v>0</v>
      </c>
      <c r="H3520" t="b">
        <f>ISNUMBER(SEARCH("Caltex", A3520))</f>
        <v>0</v>
      </c>
    </row>
    <row r="3521" spans="1:8" x14ac:dyDescent="0.25">
      <c r="A3521" t="s">
        <v>3252</v>
      </c>
      <c r="B3521">
        <v>7.3088585000000004</v>
      </c>
      <c r="C3521">
        <v>99.657892500000003</v>
      </c>
      <c r="D3521" t="b">
        <f>ISNUMBER(SEARCH("PT",A3521))</f>
        <v>1</v>
      </c>
      <c r="E3521" t="b">
        <f>ISNUMBER(SEARCH("PTT", A3521))</f>
        <v>1</v>
      </c>
      <c r="F3521" t="b">
        <f>ISNUMBER(SEARCH("Shell", A3521))</f>
        <v>0</v>
      </c>
      <c r="G3521" t="b">
        <f>ISNUMBER(SEARCH("Esso", A3521))</f>
        <v>0</v>
      </c>
      <c r="H3521" t="b">
        <f>ISNUMBER(SEARCH("Caltex", A3521))</f>
        <v>0</v>
      </c>
    </row>
    <row r="3522" spans="1:8" x14ac:dyDescent="0.25">
      <c r="A3522" t="s">
        <v>3240</v>
      </c>
      <c r="B3522">
        <v>7.7368826999999998</v>
      </c>
      <c r="C3522">
        <v>99.407471700000002</v>
      </c>
      <c r="D3522" t="b">
        <f>ISNUMBER(SEARCH("PT",A3522))</f>
        <v>1</v>
      </c>
      <c r="E3522" t="b">
        <f>ISNUMBER(SEARCH("PTT", A3522))</f>
        <v>1</v>
      </c>
      <c r="F3522" t="b">
        <f>ISNUMBER(SEARCH("Shell", A3522))</f>
        <v>0</v>
      </c>
      <c r="G3522" t="b">
        <f>ISNUMBER(SEARCH("Esso", A3522))</f>
        <v>0</v>
      </c>
      <c r="H3522" t="b">
        <f>ISNUMBER(SEARCH("Caltex", A3522))</f>
        <v>0</v>
      </c>
    </row>
    <row r="3523" spans="1:8" x14ac:dyDescent="0.25">
      <c r="A3523" t="s">
        <v>3240</v>
      </c>
      <c r="B3523">
        <v>7.7368826999999998</v>
      </c>
      <c r="C3523">
        <v>99.407471700000002</v>
      </c>
      <c r="D3523" t="b">
        <f>ISNUMBER(SEARCH("PT",A3523))</f>
        <v>1</v>
      </c>
      <c r="E3523" t="b">
        <f>ISNUMBER(SEARCH("PTT", A3523))</f>
        <v>1</v>
      </c>
      <c r="F3523" t="b">
        <f>ISNUMBER(SEARCH("Shell", A3523))</f>
        <v>0</v>
      </c>
      <c r="G3523" t="b">
        <f>ISNUMBER(SEARCH("Esso", A3523))</f>
        <v>0</v>
      </c>
      <c r="H3523" t="b">
        <f>ISNUMBER(SEARCH("Caltex", A3523))</f>
        <v>0</v>
      </c>
    </row>
    <row r="3524" spans="1:8" x14ac:dyDescent="0.25">
      <c r="A3524" t="s">
        <v>93</v>
      </c>
      <c r="B3524">
        <v>13.358563699999999</v>
      </c>
      <c r="C3524">
        <v>102.1892481</v>
      </c>
      <c r="D3524" t="b">
        <f>ISNUMBER(SEARCH("PT",A3524))</f>
        <v>1</v>
      </c>
      <c r="E3524" t="b">
        <f>ISNUMBER(SEARCH("PTT", A3524))</f>
        <v>1</v>
      </c>
      <c r="F3524" t="b">
        <f>ISNUMBER(SEARCH("Shell", A3524))</f>
        <v>0</v>
      </c>
      <c r="G3524" t="b">
        <f>ISNUMBER(SEARCH("Esso", A3524))</f>
        <v>0</v>
      </c>
      <c r="H3524" t="b">
        <f>ISNUMBER(SEARCH("Caltex", A3524))</f>
        <v>0</v>
      </c>
    </row>
    <row r="3525" spans="1:8" x14ac:dyDescent="0.25">
      <c r="A3525" t="s">
        <v>4134</v>
      </c>
      <c r="B3525">
        <v>9.7355093999999998</v>
      </c>
      <c r="C3525">
        <v>99.992252399999998</v>
      </c>
      <c r="D3525" t="b">
        <f>ISNUMBER(SEARCH("PT",A3525))</f>
        <v>1</v>
      </c>
      <c r="E3525" t="b">
        <f>ISNUMBER(SEARCH("PTT", A3525))</f>
        <v>1</v>
      </c>
      <c r="F3525" t="b">
        <f>ISNUMBER(SEARCH("Shell", A3525))</f>
        <v>0</v>
      </c>
      <c r="G3525" t="b">
        <f>ISNUMBER(SEARCH("Esso", A3525))</f>
        <v>0</v>
      </c>
      <c r="H3525" t="b">
        <f>ISNUMBER(SEARCH("Caltex", A3525))</f>
        <v>0</v>
      </c>
    </row>
    <row r="3526" spans="1:8" x14ac:dyDescent="0.25">
      <c r="A3526" t="s">
        <v>3872</v>
      </c>
      <c r="B3526">
        <v>17.7269714</v>
      </c>
      <c r="C3526">
        <v>100.67686689999999</v>
      </c>
      <c r="D3526" t="b">
        <f>ISNUMBER(SEARCH("PT",A3526))</f>
        <v>1</v>
      </c>
      <c r="E3526" t="b">
        <f>ISNUMBER(SEARCH("PTT", A3526))</f>
        <v>1</v>
      </c>
      <c r="F3526" t="b">
        <f>ISNUMBER(SEARCH("Shell", A3526))</f>
        <v>0</v>
      </c>
      <c r="G3526" t="b">
        <f>ISNUMBER(SEARCH("Esso", A3526))</f>
        <v>0</v>
      </c>
      <c r="H3526" t="b">
        <f>ISNUMBER(SEARCH("Caltex", A3526))</f>
        <v>0</v>
      </c>
    </row>
    <row r="3527" spans="1:8" x14ac:dyDescent="0.25">
      <c r="A3527" t="s">
        <v>3451</v>
      </c>
      <c r="B3527">
        <v>12.8154284</v>
      </c>
      <c r="C3527">
        <v>99.941945500000003</v>
      </c>
      <c r="D3527" t="b">
        <f>ISNUMBER(SEARCH("PT",A3527))</f>
        <v>1</v>
      </c>
      <c r="E3527" t="b">
        <f>ISNUMBER(SEARCH("PTT", A3527))</f>
        <v>1</v>
      </c>
      <c r="F3527" t="b">
        <f>ISNUMBER(SEARCH("Shell", A3527))</f>
        <v>0</v>
      </c>
      <c r="G3527" t="b">
        <f>ISNUMBER(SEARCH("Esso", A3527))</f>
        <v>0</v>
      </c>
      <c r="H3527" t="b">
        <f>ISNUMBER(SEARCH("Caltex", A3527))</f>
        <v>0</v>
      </c>
    </row>
    <row r="3528" spans="1:8" x14ac:dyDescent="0.25">
      <c r="A3528" t="s">
        <v>3243</v>
      </c>
      <c r="B3528">
        <v>7.4087589999999999</v>
      </c>
      <c r="C3528">
        <v>99.522734999999997</v>
      </c>
      <c r="D3528" t="b">
        <f>ISNUMBER(SEARCH("PT",A3528))</f>
        <v>1</v>
      </c>
      <c r="E3528" t="b">
        <f>ISNUMBER(SEARCH("PTT", A3528))</f>
        <v>1</v>
      </c>
      <c r="F3528" t="b">
        <f>ISNUMBER(SEARCH("Shell", A3528))</f>
        <v>0</v>
      </c>
      <c r="G3528" t="b">
        <f>ISNUMBER(SEARCH("Esso", A3528))</f>
        <v>0</v>
      </c>
      <c r="H3528" t="b">
        <f>ISNUMBER(SEARCH("Caltex", A3528))</f>
        <v>0</v>
      </c>
    </row>
    <row r="3529" spans="1:8" x14ac:dyDescent="0.25">
      <c r="A3529" t="s">
        <v>3243</v>
      </c>
      <c r="B3529">
        <v>7.4087589999999999</v>
      </c>
      <c r="C3529">
        <v>99.522734999999997</v>
      </c>
      <c r="D3529" t="b">
        <f>ISNUMBER(SEARCH("PT",A3529))</f>
        <v>1</v>
      </c>
      <c r="E3529" t="b">
        <f>ISNUMBER(SEARCH("PTT", A3529))</f>
        <v>1</v>
      </c>
      <c r="F3529" t="b">
        <f>ISNUMBER(SEARCH("Shell", A3529))</f>
        <v>0</v>
      </c>
      <c r="G3529" t="b">
        <f>ISNUMBER(SEARCH("Esso", A3529))</f>
        <v>0</v>
      </c>
      <c r="H3529" t="b">
        <f>ISNUMBER(SEARCH("Caltex", A3529))</f>
        <v>0</v>
      </c>
    </row>
    <row r="3530" spans="1:8" x14ac:dyDescent="0.25">
      <c r="A3530" t="s">
        <v>3339</v>
      </c>
      <c r="B3530">
        <v>7.6038712000000004</v>
      </c>
      <c r="C3530">
        <v>100.0552107</v>
      </c>
      <c r="D3530" t="b">
        <f>ISNUMBER(SEARCH("PT",A3530))</f>
        <v>1</v>
      </c>
      <c r="E3530" t="b">
        <f>ISNUMBER(SEARCH("PTT", A3530))</f>
        <v>1</v>
      </c>
      <c r="F3530" t="b">
        <f>ISNUMBER(SEARCH("Shell", A3530))</f>
        <v>0</v>
      </c>
      <c r="G3530" t="b">
        <f>ISNUMBER(SEARCH("Esso", A3530))</f>
        <v>0</v>
      </c>
      <c r="H3530" t="b">
        <f>ISNUMBER(SEARCH("Caltex", A3530))</f>
        <v>0</v>
      </c>
    </row>
    <row r="3531" spans="1:8" x14ac:dyDescent="0.25">
      <c r="A3531" t="s">
        <v>298</v>
      </c>
      <c r="B3531">
        <v>10.4780715</v>
      </c>
      <c r="C3531">
        <v>99.125913100000005</v>
      </c>
      <c r="D3531" t="b">
        <f>ISNUMBER(SEARCH("PT",A3531))</f>
        <v>1</v>
      </c>
      <c r="E3531" t="b">
        <f>ISNUMBER(SEARCH("PTT", A3531))</f>
        <v>1</v>
      </c>
      <c r="F3531" t="b">
        <f>ISNUMBER(SEARCH("Shell", A3531))</f>
        <v>0</v>
      </c>
      <c r="G3531" t="b">
        <f>ISNUMBER(SEARCH("Esso", A3531))</f>
        <v>0</v>
      </c>
      <c r="H3531" t="b">
        <f>ISNUMBER(SEARCH("Caltex", A3531))</f>
        <v>0</v>
      </c>
    </row>
    <row r="3532" spans="1:8" x14ac:dyDescent="0.25">
      <c r="A3532" t="s">
        <v>317</v>
      </c>
      <c r="B3532">
        <v>9.9728822000000008</v>
      </c>
      <c r="C3532">
        <v>98.644930599999995</v>
      </c>
      <c r="D3532" t="b">
        <f>ISNUMBER(SEARCH("PT",A3532))</f>
        <v>1</v>
      </c>
      <c r="E3532" t="b">
        <f>ISNUMBER(SEARCH("PTT", A3532))</f>
        <v>1</v>
      </c>
      <c r="F3532" t="b">
        <f>ISNUMBER(SEARCH("Shell", A3532))</f>
        <v>0</v>
      </c>
      <c r="G3532" t="b">
        <f>ISNUMBER(SEARCH("Esso", A3532))</f>
        <v>0</v>
      </c>
      <c r="H3532" t="b">
        <f>ISNUMBER(SEARCH("Caltex", A3532))</f>
        <v>0</v>
      </c>
    </row>
    <row r="3533" spans="1:8" x14ac:dyDescent="0.25">
      <c r="A3533" t="s">
        <v>317</v>
      </c>
      <c r="B3533">
        <v>9.9728822000000008</v>
      </c>
      <c r="C3533">
        <v>98.644930599999995</v>
      </c>
      <c r="D3533" t="b">
        <f>ISNUMBER(SEARCH("PT",A3533))</f>
        <v>1</v>
      </c>
      <c r="E3533" t="b">
        <f>ISNUMBER(SEARCH("PTT", A3533))</f>
        <v>1</v>
      </c>
      <c r="F3533" t="b">
        <f>ISNUMBER(SEARCH("Shell", A3533))</f>
        <v>0</v>
      </c>
      <c r="G3533" t="b">
        <f>ISNUMBER(SEARCH("Esso", A3533))</f>
        <v>0</v>
      </c>
      <c r="H3533" t="b">
        <f>ISNUMBER(SEARCH("Caltex", A3533))</f>
        <v>0</v>
      </c>
    </row>
    <row r="3534" spans="1:8" x14ac:dyDescent="0.25">
      <c r="A3534" t="s">
        <v>307</v>
      </c>
      <c r="B3534">
        <v>9.9434974999999994</v>
      </c>
      <c r="C3534">
        <v>99.061916299999993</v>
      </c>
      <c r="D3534" t="b">
        <f>ISNUMBER(SEARCH("PT",A3534))</f>
        <v>1</v>
      </c>
      <c r="E3534" t="b">
        <f>ISNUMBER(SEARCH("PTT", A3534))</f>
        <v>1</v>
      </c>
      <c r="F3534" t="b">
        <f>ISNUMBER(SEARCH("Shell", A3534))</f>
        <v>0</v>
      </c>
      <c r="G3534" t="b">
        <f>ISNUMBER(SEARCH("Esso", A3534))</f>
        <v>0</v>
      </c>
      <c r="H3534" t="b">
        <f>ISNUMBER(SEARCH("Caltex", A3534))</f>
        <v>0</v>
      </c>
    </row>
    <row r="3535" spans="1:8" x14ac:dyDescent="0.25">
      <c r="A3535" t="s">
        <v>320</v>
      </c>
      <c r="B3535">
        <v>9.5816859999999995</v>
      </c>
      <c r="C3535">
        <v>98.583105900000007</v>
      </c>
      <c r="D3535" t="b">
        <f>ISNUMBER(SEARCH("PT",A3535))</f>
        <v>1</v>
      </c>
      <c r="E3535" t="b">
        <f>ISNUMBER(SEARCH("PTT", A3535))</f>
        <v>1</v>
      </c>
      <c r="F3535" t="b">
        <f>ISNUMBER(SEARCH("Shell", A3535))</f>
        <v>0</v>
      </c>
      <c r="G3535" t="b">
        <f>ISNUMBER(SEARCH("Esso", A3535))</f>
        <v>0</v>
      </c>
      <c r="H3535" t="b">
        <f>ISNUMBER(SEARCH("Caltex", A3535))</f>
        <v>0</v>
      </c>
    </row>
    <row r="3536" spans="1:8" x14ac:dyDescent="0.25">
      <c r="A3536" t="s">
        <v>84</v>
      </c>
      <c r="B3536">
        <v>12.2029947</v>
      </c>
      <c r="C3536">
        <v>102.3333834</v>
      </c>
      <c r="D3536" t="b">
        <f>ISNUMBER(SEARCH("PT",A3536))</f>
        <v>1</v>
      </c>
      <c r="E3536" t="b">
        <f>ISNUMBER(SEARCH("PTT", A3536))</f>
        <v>1</v>
      </c>
      <c r="F3536" t="b">
        <f>ISNUMBER(SEARCH("Shell", A3536))</f>
        <v>0</v>
      </c>
      <c r="G3536" t="b">
        <f>ISNUMBER(SEARCH("Esso", A3536))</f>
        <v>0</v>
      </c>
      <c r="H3536" t="b">
        <f>ISNUMBER(SEARCH("Caltex", A3536))</f>
        <v>0</v>
      </c>
    </row>
    <row r="3537" spans="1:8" x14ac:dyDescent="0.25">
      <c r="A3537" t="s">
        <v>84</v>
      </c>
      <c r="B3537">
        <v>12.2029947</v>
      </c>
      <c r="C3537">
        <v>102.3333834</v>
      </c>
      <c r="D3537" t="b">
        <f>ISNUMBER(SEARCH("PT",A3537))</f>
        <v>1</v>
      </c>
      <c r="E3537" t="b">
        <f>ISNUMBER(SEARCH("PTT", A3537))</f>
        <v>1</v>
      </c>
      <c r="F3537" t="b">
        <f>ISNUMBER(SEARCH("Shell", A3537))</f>
        <v>0</v>
      </c>
      <c r="G3537" t="b">
        <f>ISNUMBER(SEARCH("Esso", A3537))</f>
        <v>0</v>
      </c>
      <c r="H3537" t="b">
        <f>ISNUMBER(SEARCH("Caltex", A3537))</f>
        <v>0</v>
      </c>
    </row>
    <row r="3538" spans="1:8" x14ac:dyDescent="0.25">
      <c r="A3538" t="s">
        <v>3762</v>
      </c>
      <c r="B3538">
        <v>16.916731500000001</v>
      </c>
      <c r="C3538">
        <v>104.68078370000001</v>
      </c>
      <c r="D3538" t="b">
        <f>ISNUMBER(SEARCH("PT",A3538))</f>
        <v>1</v>
      </c>
      <c r="E3538" t="b">
        <f>ISNUMBER(SEARCH("PTT", A3538))</f>
        <v>1</v>
      </c>
      <c r="F3538" t="b">
        <f>ISNUMBER(SEARCH("Shell", A3538))</f>
        <v>0</v>
      </c>
      <c r="G3538" t="b">
        <f>ISNUMBER(SEARCH("Esso", A3538))</f>
        <v>0</v>
      </c>
      <c r="H3538" t="b">
        <f>ISNUMBER(SEARCH("Caltex", A3538))</f>
        <v>0</v>
      </c>
    </row>
    <row r="3539" spans="1:8" x14ac:dyDescent="0.25">
      <c r="A3539" t="s">
        <v>121</v>
      </c>
      <c r="B3539">
        <v>17.456021700000001</v>
      </c>
      <c r="C3539">
        <v>101.3676253</v>
      </c>
      <c r="D3539" t="b">
        <f>ISNUMBER(SEARCH("PT",A3539))</f>
        <v>1</v>
      </c>
      <c r="E3539" t="b">
        <f>ISNUMBER(SEARCH("PTT", A3539))</f>
        <v>1</v>
      </c>
      <c r="F3539" t="b">
        <f>ISNUMBER(SEARCH("Shell", A3539))</f>
        <v>0</v>
      </c>
      <c r="G3539" t="b">
        <f>ISNUMBER(SEARCH("Esso", A3539))</f>
        <v>0</v>
      </c>
      <c r="H3539" t="b">
        <f>ISNUMBER(SEARCH("Caltex", A3539))</f>
        <v>0</v>
      </c>
    </row>
    <row r="3540" spans="1:8" x14ac:dyDescent="0.25">
      <c r="A3540" t="s">
        <v>3372</v>
      </c>
      <c r="B3540">
        <v>8.6663633000000004</v>
      </c>
      <c r="C3540">
        <v>99.907245900000007</v>
      </c>
      <c r="D3540" t="b">
        <f>ISNUMBER(SEARCH("PT",A3540))</f>
        <v>1</v>
      </c>
      <c r="E3540" t="b">
        <f>ISNUMBER(SEARCH("PTT", A3540))</f>
        <v>1</v>
      </c>
      <c r="F3540" t="b">
        <f>ISNUMBER(SEARCH("Shell", A3540))</f>
        <v>0</v>
      </c>
      <c r="G3540" t="b">
        <f>ISNUMBER(SEARCH("Esso", A3540))</f>
        <v>0</v>
      </c>
      <c r="H3540" t="b">
        <f>ISNUMBER(SEARCH("Caltex", A3540))</f>
        <v>0</v>
      </c>
    </row>
    <row r="3541" spans="1:8" x14ac:dyDescent="0.25">
      <c r="A3541" t="s">
        <v>3266</v>
      </c>
      <c r="B3541">
        <v>6.8191778000000003</v>
      </c>
      <c r="C3541">
        <v>99.936869900000005</v>
      </c>
      <c r="D3541" t="b">
        <f>ISNUMBER(SEARCH("PT",A3541))</f>
        <v>1</v>
      </c>
      <c r="E3541" t="b">
        <f>ISNUMBER(SEARCH("PTT", A3541))</f>
        <v>1</v>
      </c>
      <c r="F3541" t="b">
        <f>ISNUMBER(SEARCH("Shell", A3541))</f>
        <v>0</v>
      </c>
      <c r="G3541" t="b">
        <f>ISNUMBER(SEARCH("Esso", A3541))</f>
        <v>0</v>
      </c>
      <c r="H3541" t="b">
        <f>ISNUMBER(SEARCH("Caltex", A3541))</f>
        <v>0</v>
      </c>
    </row>
    <row r="3542" spans="1:8" x14ac:dyDescent="0.25">
      <c r="A3542" t="s">
        <v>3266</v>
      </c>
      <c r="B3542">
        <v>6.8191778000000003</v>
      </c>
      <c r="C3542">
        <v>99.936869900000005</v>
      </c>
      <c r="D3542" t="b">
        <f>ISNUMBER(SEARCH("PT",A3542))</f>
        <v>1</v>
      </c>
      <c r="E3542" t="b">
        <f>ISNUMBER(SEARCH("PTT", A3542))</f>
        <v>1</v>
      </c>
      <c r="F3542" t="b">
        <f>ISNUMBER(SEARCH("Shell", A3542))</f>
        <v>0</v>
      </c>
      <c r="G3542" t="b">
        <f>ISNUMBER(SEARCH("Esso", A3542))</f>
        <v>0</v>
      </c>
      <c r="H3542" t="b">
        <f>ISNUMBER(SEARCH("Caltex", A3542))</f>
        <v>0</v>
      </c>
    </row>
    <row r="3543" spans="1:8" x14ac:dyDescent="0.25">
      <c r="A3543" t="s">
        <v>3269</v>
      </c>
      <c r="B3543">
        <v>6.7925591000000001</v>
      </c>
      <c r="C3543">
        <v>99.961908199999996</v>
      </c>
      <c r="D3543" t="b">
        <f>ISNUMBER(SEARCH("PT",A3543))</f>
        <v>1</v>
      </c>
      <c r="E3543" t="b">
        <f>ISNUMBER(SEARCH("PTT", A3543))</f>
        <v>1</v>
      </c>
      <c r="F3543" t="b">
        <f>ISNUMBER(SEARCH("Shell", A3543))</f>
        <v>0</v>
      </c>
      <c r="G3543" t="b">
        <f>ISNUMBER(SEARCH("Esso", A3543))</f>
        <v>0</v>
      </c>
      <c r="H3543" t="b">
        <f>ISNUMBER(SEARCH("Caltex", A3543))</f>
        <v>0</v>
      </c>
    </row>
    <row r="3544" spans="1:8" x14ac:dyDescent="0.25">
      <c r="A3544" t="s">
        <v>3404</v>
      </c>
      <c r="B3544">
        <v>9.1336771999999993</v>
      </c>
      <c r="C3544">
        <v>99.316031300000006</v>
      </c>
      <c r="D3544" t="b">
        <f>ISNUMBER(SEARCH("PT",A3544))</f>
        <v>1</v>
      </c>
      <c r="E3544" t="b">
        <f>ISNUMBER(SEARCH("PTT", A3544))</f>
        <v>1</v>
      </c>
      <c r="F3544" t="b">
        <f>ISNUMBER(SEARCH("Shell", A3544))</f>
        <v>0</v>
      </c>
      <c r="G3544" t="b">
        <f>ISNUMBER(SEARCH("Esso", A3544))</f>
        <v>0</v>
      </c>
      <c r="H3544" t="b">
        <f>ISNUMBER(SEARCH("Caltex", A3544))</f>
        <v>0</v>
      </c>
    </row>
    <row r="3545" spans="1:8" x14ac:dyDescent="0.25">
      <c r="A3545" t="s">
        <v>4093</v>
      </c>
      <c r="B3545">
        <v>14.117603000000001</v>
      </c>
      <c r="C3545">
        <v>99.438803199999995</v>
      </c>
      <c r="D3545" t="b">
        <f>ISNUMBER(SEARCH("PT",A3545))</f>
        <v>1</v>
      </c>
      <c r="E3545" t="b">
        <f>ISNUMBER(SEARCH("PTT", A3545))</f>
        <v>1</v>
      </c>
      <c r="F3545" t="b">
        <f>ISNUMBER(SEARCH("Shell", A3545))</f>
        <v>0</v>
      </c>
      <c r="G3545" t="b">
        <f>ISNUMBER(SEARCH("Esso", A3545))</f>
        <v>0</v>
      </c>
      <c r="H3545" t="b">
        <f>ISNUMBER(SEARCH("Caltex", A3545))</f>
        <v>0</v>
      </c>
    </row>
    <row r="3546" spans="1:8" x14ac:dyDescent="0.25">
      <c r="A3546" t="s">
        <v>152</v>
      </c>
      <c r="B3546">
        <v>18.747225100000001</v>
      </c>
      <c r="C3546">
        <v>100.75655089999999</v>
      </c>
      <c r="D3546" t="b">
        <f>ISNUMBER(SEARCH("PT",A3546))</f>
        <v>1</v>
      </c>
      <c r="E3546" t="b">
        <f>ISNUMBER(SEARCH("PTT", A3546))</f>
        <v>1</v>
      </c>
      <c r="F3546" t="b">
        <f>ISNUMBER(SEARCH("Shell", A3546))</f>
        <v>0</v>
      </c>
      <c r="G3546" t="b">
        <f>ISNUMBER(SEARCH("Esso", A3546))</f>
        <v>0</v>
      </c>
      <c r="H3546" t="b">
        <f>ISNUMBER(SEARCH("Caltex", A3546))</f>
        <v>0</v>
      </c>
    </row>
    <row r="3547" spans="1:8" x14ac:dyDescent="0.25">
      <c r="A3547" t="s">
        <v>3175</v>
      </c>
      <c r="B3547">
        <v>9.2264120999999992</v>
      </c>
      <c r="C3547">
        <v>98.387094899999994</v>
      </c>
      <c r="D3547" t="b">
        <f>ISNUMBER(SEARCH("PT",A3547))</f>
        <v>1</v>
      </c>
      <c r="E3547" t="b">
        <f>ISNUMBER(SEARCH("PTT", A3547))</f>
        <v>1</v>
      </c>
      <c r="F3547" t="b">
        <f>ISNUMBER(SEARCH("Shell", A3547))</f>
        <v>0</v>
      </c>
      <c r="G3547" t="b">
        <f>ISNUMBER(SEARCH("Esso", A3547))</f>
        <v>0</v>
      </c>
      <c r="H3547" t="b">
        <f>ISNUMBER(SEARCH("Caltex", A3547))</f>
        <v>0</v>
      </c>
    </row>
    <row r="3548" spans="1:8" x14ac:dyDescent="0.25">
      <c r="A3548" t="s">
        <v>3109</v>
      </c>
      <c r="B3548">
        <v>12.0728933</v>
      </c>
      <c r="C3548">
        <v>99.859471400000004</v>
      </c>
      <c r="D3548" t="b">
        <f>ISNUMBER(SEARCH("PT",A3548))</f>
        <v>1</v>
      </c>
      <c r="E3548" t="b">
        <f>ISNUMBER(SEARCH("PTT", A3548))</f>
        <v>1</v>
      </c>
      <c r="F3548" t="b">
        <f>ISNUMBER(SEARCH("Shell", A3548))</f>
        <v>0</v>
      </c>
      <c r="G3548" t="b">
        <f>ISNUMBER(SEARCH("Esso", A3548))</f>
        <v>0</v>
      </c>
      <c r="H3548" t="b">
        <f>ISNUMBER(SEARCH("Caltex", A3548))</f>
        <v>0</v>
      </c>
    </row>
    <row r="3549" spans="1:8" x14ac:dyDescent="0.25">
      <c r="A3549" t="s">
        <v>3109</v>
      </c>
      <c r="B3549">
        <v>12.0728933</v>
      </c>
      <c r="C3549">
        <v>99.859471400000004</v>
      </c>
      <c r="D3549" t="b">
        <f>ISNUMBER(SEARCH("PT",A3549))</f>
        <v>1</v>
      </c>
      <c r="E3549" t="b">
        <f>ISNUMBER(SEARCH("PTT", A3549))</f>
        <v>1</v>
      </c>
      <c r="F3549" t="b">
        <f>ISNUMBER(SEARCH("Shell", A3549))</f>
        <v>0</v>
      </c>
      <c r="G3549" t="b">
        <f>ISNUMBER(SEARCH("Esso", A3549))</f>
        <v>0</v>
      </c>
      <c r="H3549" t="b">
        <f>ISNUMBER(SEARCH("Caltex", A3549))</f>
        <v>0</v>
      </c>
    </row>
    <row r="3550" spans="1:8" x14ac:dyDescent="0.25">
      <c r="A3550" t="s">
        <v>3696</v>
      </c>
      <c r="B3550">
        <v>14.412386400000001</v>
      </c>
      <c r="C3550">
        <v>103.21852629999999</v>
      </c>
      <c r="D3550" t="b">
        <f>ISNUMBER(SEARCH("PT",A3550))</f>
        <v>1</v>
      </c>
      <c r="E3550" t="b">
        <f>ISNUMBER(SEARCH("PTT", A3550))</f>
        <v>1</v>
      </c>
      <c r="F3550" t="b">
        <f>ISNUMBER(SEARCH("Shell", A3550))</f>
        <v>0</v>
      </c>
      <c r="G3550" t="b">
        <f>ISNUMBER(SEARCH("Esso", A3550))</f>
        <v>0</v>
      </c>
      <c r="H3550" t="b">
        <f>ISNUMBER(SEARCH("Caltex", A3550))</f>
        <v>0</v>
      </c>
    </row>
    <row r="3551" spans="1:8" x14ac:dyDescent="0.25">
      <c r="A3551" t="s">
        <v>3999</v>
      </c>
      <c r="B3551">
        <v>19.5589674</v>
      </c>
      <c r="C3551">
        <v>98.636147300000005</v>
      </c>
      <c r="D3551" t="b">
        <f>ISNUMBER(SEARCH("PT",A3551))</f>
        <v>1</v>
      </c>
      <c r="E3551" t="b">
        <f>ISNUMBER(SEARCH("PTT", A3551))</f>
        <v>1</v>
      </c>
      <c r="F3551" t="b">
        <f>ISNUMBER(SEARCH("Shell", A3551))</f>
        <v>0</v>
      </c>
      <c r="G3551" t="b">
        <f>ISNUMBER(SEARCH("Esso", A3551))</f>
        <v>0</v>
      </c>
      <c r="H3551" t="b">
        <f>ISNUMBER(SEARCH("Caltex", A3551))</f>
        <v>0</v>
      </c>
    </row>
    <row r="3552" spans="1:8" x14ac:dyDescent="0.25">
      <c r="A3552" t="s">
        <v>71</v>
      </c>
      <c r="B3552">
        <v>17.860228299999999</v>
      </c>
      <c r="C3552">
        <v>102.7498643</v>
      </c>
      <c r="D3552" t="b">
        <f>ISNUMBER(SEARCH("PT",A3552))</f>
        <v>1</v>
      </c>
      <c r="E3552" t="b">
        <f>ISNUMBER(SEARCH("PTT", A3552))</f>
        <v>1</v>
      </c>
      <c r="F3552" t="b">
        <f>ISNUMBER(SEARCH("Shell", A3552))</f>
        <v>0</v>
      </c>
      <c r="G3552" t="b">
        <f>ISNUMBER(SEARCH("Esso", A3552))</f>
        <v>0</v>
      </c>
      <c r="H3552" t="b">
        <f>ISNUMBER(SEARCH("Caltex", A3552))</f>
        <v>0</v>
      </c>
    </row>
    <row r="3553" spans="1:8" x14ac:dyDescent="0.25">
      <c r="A3553" t="s">
        <v>105</v>
      </c>
      <c r="B3553">
        <v>12.4797107</v>
      </c>
      <c r="C3553">
        <v>102.0697401</v>
      </c>
      <c r="D3553" t="b">
        <f>ISNUMBER(SEARCH("PT",A3553))</f>
        <v>1</v>
      </c>
      <c r="E3553" t="b">
        <f>ISNUMBER(SEARCH("PTT", A3553))</f>
        <v>1</v>
      </c>
      <c r="F3553" t="b">
        <f>ISNUMBER(SEARCH("Shell", A3553))</f>
        <v>0</v>
      </c>
      <c r="G3553" t="b">
        <f>ISNUMBER(SEARCH("Esso", A3553))</f>
        <v>0</v>
      </c>
      <c r="H3553" t="b">
        <f>ISNUMBER(SEARCH("Caltex", A3553))</f>
        <v>0</v>
      </c>
    </row>
    <row r="3554" spans="1:8" x14ac:dyDescent="0.25">
      <c r="A3554" t="s">
        <v>3851</v>
      </c>
      <c r="B3554">
        <v>17.878792600000001</v>
      </c>
      <c r="C3554">
        <v>101.6556006</v>
      </c>
      <c r="D3554" t="b">
        <f>ISNUMBER(SEARCH("PT",A3554))</f>
        <v>1</v>
      </c>
      <c r="E3554" t="b">
        <f>ISNUMBER(SEARCH("PTT", A3554))</f>
        <v>1</v>
      </c>
      <c r="F3554" t="b">
        <f>ISNUMBER(SEARCH("Shell", A3554))</f>
        <v>0</v>
      </c>
      <c r="G3554" t="b">
        <f>ISNUMBER(SEARCH("Esso", A3554))</f>
        <v>0</v>
      </c>
      <c r="H3554" t="b">
        <f>ISNUMBER(SEARCH("Caltex", A3554))</f>
        <v>0</v>
      </c>
    </row>
    <row r="3555" spans="1:8" x14ac:dyDescent="0.25">
      <c r="A3555" t="s">
        <v>3731</v>
      </c>
      <c r="B3555">
        <v>15.490372199999999</v>
      </c>
      <c r="C3555">
        <v>105.2689221</v>
      </c>
      <c r="D3555" t="b">
        <f>ISNUMBER(SEARCH("PT",A3555))</f>
        <v>1</v>
      </c>
      <c r="E3555" t="b">
        <f>ISNUMBER(SEARCH("PTT", A3555))</f>
        <v>1</v>
      </c>
      <c r="F3555" t="b">
        <f>ISNUMBER(SEARCH("Shell", A3555))</f>
        <v>0</v>
      </c>
      <c r="G3555" t="b">
        <f>ISNUMBER(SEARCH("Esso", A3555))</f>
        <v>0</v>
      </c>
      <c r="H3555" t="b">
        <f>ISNUMBER(SEARCH("Caltex", A3555))</f>
        <v>0</v>
      </c>
    </row>
    <row r="3556" spans="1:8" x14ac:dyDescent="0.25">
      <c r="A3556" t="s">
        <v>302</v>
      </c>
      <c r="B3556">
        <v>10.2351233</v>
      </c>
      <c r="C3556">
        <v>99.107729699999993</v>
      </c>
      <c r="D3556" t="b">
        <f>ISNUMBER(SEARCH("PT",A3556))</f>
        <v>1</v>
      </c>
      <c r="E3556" t="b">
        <f>ISNUMBER(SEARCH("PTT", A3556))</f>
        <v>1</v>
      </c>
      <c r="F3556" t="b">
        <f>ISNUMBER(SEARCH("Shell", A3556))</f>
        <v>0</v>
      </c>
      <c r="G3556" t="b">
        <f>ISNUMBER(SEARCH("Esso", A3556))</f>
        <v>0</v>
      </c>
      <c r="H3556" t="b">
        <f>ISNUMBER(SEARCH("Caltex", A3556))</f>
        <v>0</v>
      </c>
    </row>
    <row r="3557" spans="1:8" x14ac:dyDescent="0.25">
      <c r="A3557" t="s">
        <v>302</v>
      </c>
      <c r="B3557">
        <v>10.2351233</v>
      </c>
      <c r="C3557">
        <v>99.107729699999993</v>
      </c>
      <c r="D3557" t="b">
        <f>ISNUMBER(SEARCH("PT",A3557))</f>
        <v>1</v>
      </c>
      <c r="E3557" t="b">
        <f>ISNUMBER(SEARCH("PTT", A3557))</f>
        <v>1</v>
      </c>
      <c r="F3557" t="b">
        <f>ISNUMBER(SEARCH("Shell", A3557))</f>
        <v>0</v>
      </c>
      <c r="G3557" t="b">
        <f>ISNUMBER(SEARCH("Esso", A3557))</f>
        <v>0</v>
      </c>
      <c r="H3557" t="b">
        <f>ISNUMBER(SEARCH("Caltex", A3557))</f>
        <v>0</v>
      </c>
    </row>
    <row r="3558" spans="1:8" x14ac:dyDescent="0.25">
      <c r="A3558" t="s">
        <v>300</v>
      </c>
      <c r="B3558">
        <v>10.237163799999999</v>
      </c>
      <c r="C3558">
        <v>99.121361300000004</v>
      </c>
      <c r="D3558" t="b">
        <f>ISNUMBER(SEARCH("PT",A3558))</f>
        <v>1</v>
      </c>
      <c r="E3558" t="b">
        <f>ISNUMBER(SEARCH("PTT", A3558))</f>
        <v>1</v>
      </c>
      <c r="F3558" t="b">
        <f>ISNUMBER(SEARCH("Shell", A3558))</f>
        <v>0</v>
      </c>
      <c r="G3558" t="b">
        <f>ISNUMBER(SEARCH("Esso", A3558))</f>
        <v>0</v>
      </c>
      <c r="H3558" t="b">
        <f>ISNUMBER(SEARCH("Caltex", A3558))</f>
        <v>0</v>
      </c>
    </row>
    <row r="3559" spans="1:8" x14ac:dyDescent="0.25">
      <c r="A3559" t="s">
        <v>3267</v>
      </c>
      <c r="B3559">
        <v>6.8340274000000001</v>
      </c>
      <c r="C3559">
        <v>100.0994762</v>
      </c>
      <c r="D3559" t="b">
        <f>ISNUMBER(SEARCH("PT",A3559))</f>
        <v>1</v>
      </c>
      <c r="E3559" t="b">
        <f>ISNUMBER(SEARCH("PTT", A3559))</f>
        <v>1</v>
      </c>
      <c r="F3559" t="b">
        <f>ISNUMBER(SEARCH("Shell", A3559))</f>
        <v>0</v>
      </c>
      <c r="G3559" t="b">
        <f>ISNUMBER(SEARCH("Esso", A3559))</f>
        <v>0</v>
      </c>
      <c r="H3559" t="b">
        <f>ISNUMBER(SEARCH("Caltex", A3559))</f>
        <v>0</v>
      </c>
    </row>
    <row r="3560" spans="1:8" x14ac:dyDescent="0.25">
      <c r="A3560" t="s">
        <v>3589</v>
      </c>
      <c r="B3560">
        <v>12.691205</v>
      </c>
      <c r="C3560">
        <v>100.892382</v>
      </c>
      <c r="D3560" t="b">
        <f>ISNUMBER(SEARCH("PT",A3560))</f>
        <v>1</v>
      </c>
      <c r="E3560" t="b">
        <f>ISNUMBER(SEARCH("PTT", A3560))</f>
        <v>1</v>
      </c>
      <c r="F3560" t="b">
        <f>ISNUMBER(SEARCH("Shell", A3560))</f>
        <v>0</v>
      </c>
      <c r="G3560" t="b">
        <f>ISNUMBER(SEARCH("Esso", A3560))</f>
        <v>0</v>
      </c>
      <c r="H3560" t="b">
        <f>ISNUMBER(SEARCH("Caltex", A3560))</f>
        <v>0</v>
      </c>
    </row>
    <row r="3561" spans="1:8" x14ac:dyDescent="0.25">
      <c r="A3561" t="s">
        <v>328</v>
      </c>
      <c r="B3561">
        <v>8.6939685000000004</v>
      </c>
      <c r="C3561">
        <v>98.254539800000003</v>
      </c>
      <c r="D3561" t="b">
        <f>ISNUMBER(SEARCH("PT",A3561))</f>
        <v>1</v>
      </c>
      <c r="E3561" t="b">
        <f>ISNUMBER(SEARCH("PTT", A3561))</f>
        <v>1</v>
      </c>
      <c r="F3561" t="b">
        <f>ISNUMBER(SEARCH("Shell", A3561))</f>
        <v>0</v>
      </c>
      <c r="G3561" t="b">
        <f>ISNUMBER(SEARCH("Esso", A3561))</f>
        <v>0</v>
      </c>
      <c r="H3561" t="b">
        <f>ISNUMBER(SEARCH("Caltex", A3561))</f>
        <v>0</v>
      </c>
    </row>
    <row r="3562" spans="1:8" x14ac:dyDescent="0.25">
      <c r="A3562" t="s">
        <v>3583</v>
      </c>
      <c r="B3562">
        <v>12.7591812</v>
      </c>
      <c r="C3562">
        <v>100.9031703</v>
      </c>
      <c r="D3562" t="b">
        <f>ISNUMBER(SEARCH("PT",A3562))</f>
        <v>1</v>
      </c>
      <c r="E3562" t="b">
        <f>ISNUMBER(SEARCH("PTT", A3562))</f>
        <v>1</v>
      </c>
      <c r="F3562" t="b">
        <f>ISNUMBER(SEARCH("Shell", A3562))</f>
        <v>0</v>
      </c>
      <c r="G3562" t="b">
        <f>ISNUMBER(SEARCH("Esso", A3562))</f>
        <v>0</v>
      </c>
      <c r="H3562" t="b">
        <f>ISNUMBER(SEARCH("Caltex", A3562))</f>
        <v>0</v>
      </c>
    </row>
    <row r="3563" spans="1:8" x14ac:dyDescent="0.25">
      <c r="A3563" t="s">
        <v>3367</v>
      </c>
      <c r="B3563">
        <v>8.4328687000000002</v>
      </c>
      <c r="C3563">
        <v>99.948415800000006</v>
      </c>
      <c r="D3563" t="b">
        <f>ISNUMBER(SEARCH("PT",A3563))</f>
        <v>1</v>
      </c>
      <c r="E3563" t="b">
        <f>ISNUMBER(SEARCH("PTT", A3563))</f>
        <v>1</v>
      </c>
      <c r="F3563" t="b">
        <f>ISNUMBER(SEARCH("Shell", A3563))</f>
        <v>0</v>
      </c>
      <c r="G3563" t="b">
        <f>ISNUMBER(SEARCH("Esso", A3563))</f>
        <v>0</v>
      </c>
      <c r="H3563" t="b">
        <f>ISNUMBER(SEARCH("Caltex", A3563))</f>
        <v>0</v>
      </c>
    </row>
    <row r="3564" spans="1:8" x14ac:dyDescent="0.25">
      <c r="A3564" t="s">
        <v>3369</v>
      </c>
      <c r="B3564">
        <v>8.2566503000000004</v>
      </c>
      <c r="C3564">
        <v>100.00708299999999</v>
      </c>
      <c r="D3564" t="b">
        <f>ISNUMBER(SEARCH("PT",A3564))</f>
        <v>1</v>
      </c>
      <c r="E3564" t="b">
        <f>ISNUMBER(SEARCH("PTT", A3564))</f>
        <v>1</v>
      </c>
      <c r="F3564" t="b">
        <f>ISNUMBER(SEARCH("Shell", A3564))</f>
        <v>0</v>
      </c>
      <c r="G3564" t="b">
        <f>ISNUMBER(SEARCH("Esso", A3564))</f>
        <v>0</v>
      </c>
      <c r="H3564" t="b">
        <f>ISNUMBER(SEARCH("Caltex", A3564))</f>
        <v>0</v>
      </c>
    </row>
    <row r="3565" spans="1:8" x14ac:dyDescent="0.25">
      <c r="A3565" t="s">
        <v>3638</v>
      </c>
      <c r="B3565">
        <v>12.648567999999999</v>
      </c>
      <c r="C3565">
        <v>102.027911</v>
      </c>
      <c r="D3565" t="b">
        <f>ISNUMBER(SEARCH("PT",A3565))</f>
        <v>1</v>
      </c>
      <c r="E3565" t="b">
        <f>ISNUMBER(SEARCH("PTT", A3565))</f>
        <v>1</v>
      </c>
      <c r="F3565" t="b">
        <f>ISNUMBER(SEARCH("Shell", A3565))</f>
        <v>0</v>
      </c>
      <c r="G3565" t="b">
        <f>ISNUMBER(SEARCH("Esso", A3565))</f>
        <v>0</v>
      </c>
      <c r="H3565" t="b">
        <f>ISNUMBER(SEARCH("Caltex", A3565))</f>
        <v>0</v>
      </c>
    </row>
    <row r="3566" spans="1:8" x14ac:dyDescent="0.25">
      <c r="A3566" t="s">
        <v>248</v>
      </c>
      <c r="B3566">
        <v>9.0034451999999998</v>
      </c>
      <c r="C3566">
        <v>99.881640599999997</v>
      </c>
      <c r="D3566" t="b">
        <f>ISNUMBER(SEARCH("PT",A3566))</f>
        <v>1</v>
      </c>
      <c r="E3566" t="b">
        <f>ISNUMBER(SEARCH("PTT", A3566))</f>
        <v>1</v>
      </c>
      <c r="F3566" t="b">
        <f>ISNUMBER(SEARCH("Shell", A3566))</f>
        <v>0</v>
      </c>
      <c r="G3566" t="b">
        <f>ISNUMBER(SEARCH("Esso", A3566))</f>
        <v>0</v>
      </c>
      <c r="H3566" t="b">
        <f>ISNUMBER(SEARCH("Caltex", A3566))</f>
        <v>0</v>
      </c>
    </row>
    <row r="3567" spans="1:8" x14ac:dyDescent="0.25">
      <c r="A3567" t="s">
        <v>74</v>
      </c>
      <c r="B3567">
        <v>13.7640925</v>
      </c>
      <c r="C3567">
        <v>102.5276681</v>
      </c>
      <c r="D3567" t="b">
        <f>ISNUMBER(SEARCH("PT",A3567))</f>
        <v>1</v>
      </c>
      <c r="E3567" t="b">
        <f>ISNUMBER(SEARCH("PTT", A3567))</f>
        <v>1</v>
      </c>
      <c r="F3567" t="b">
        <f>ISNUMBER(SEARCH("Shell", A3567))</f>
        <v>0</v>
      </c>
      <c r="G3567" t="b">
        <f>ISNUMBER(SEARCH("Esso", A3567))</f>
        <v>0</v>
      </c>
      <c r="H3567" t="b">
        <f>ISNUMBER(SEARCH("Caltex", A3567))</f>
        <v>0</v>
      </c>
    </row>
    <row r="3568" spans="1:8" x14ac:dyDescent="0.25">
      <c r="A3568" t="s">
        <v>3195</v>
      </c>
      <c r="B3568">
        <v>8.0498206999999997</v>
      </c>
      <c r="C3568">
        <v>98.409301099999993</v>
      </c>
      <c r="D3568" t="b">
        <f>ISNUMBER(SEARCH("PT",A3568))</f>
        <v>1</v>
      </c>
      <c r="E3568" t="b">
        <f>ISNUMBER(SEARCH("PTT", A3568))</f>
        <v>1</v>
      </c>
      <c r="F3568" t="b">
        <f>ISNUMBER(SEARCH("Shell", A3568))</f>
        <v>0</v>
      </c>
      <c r="G3568" t="b">
        <f>ISNUMBER(SEARCH("Esso", A3568))</f>
        <v>0</v>
      </c>
      <c r="H3568" t="b">
        <f>ISNUMBER(SEARCH("Caltex", A3568))</f>
        <v>0</v>
      </c>
    </row>
    <row r="3569" spans="1:8" x14ac:dyDescent="0.25">
      <c r="A3569" t="s">
        <v>3195</v>
      </c>
      <c r="B3569">
        <v>8.0498206999999997</v>
      </c>
      <c r="C3569">
        <v>98.409301099999993</v>
      </c>
      <c r="D3569" t="b">
        <f>ISNUMBER(SEARCH("PT",A3569))</f>
        <v>1</v>
      </c>
      <c r="E3569" t="b">
        <f>ISNUMBER(SEARCH("PTT", A3569))</f>
        <v>1</v>
      </c>
      <c r="F3569" t="b">
        <f>ISNUMBER(SEARCH("Shell", A3569))</f>
        <v>0</v>
      </c>
      <c r="G3569" t="b">
        <f>ISNUMBER(SEARCH("Esso", A3569))</f>
        <v>0</v>
      </c>
      <c r="H3569" t="b">
        <f>ISNUMBER(SEARCH("Caltex", A3569))</f>
        <v>0</v>
      </c>
    </row>
    <row r="3570" spans="1:8" x14ac:dyDescent="0.25">
      <c r="A3570" t="s">
        <v>3195</v>
      </c>
      <c r="B3570">
        <v>8.0498206999999997</v>
      </c>
      <c r="C3570">
        <v>98.409301099999993</v>
      </c>
      <c r="D3570" t="b">
        <f>ISNUMBER(SEARCH("PT",A3570))</f>
        <v>1</v>
      </c>
      <c r="E3570" t="b">
        <f>ISNUMBER(SEARCH("PTT", A3570))</f>
        <v>1</v>
      </c>
      <c r="F3570" t="b">
        <f>ISNUMBER(SEARCH("Shell", A3570))</f>
        <v>0</v>
      </c>
      <c r="G3570" t="b">
        <f>ISNUMBER(SEARCH("Esso", A3570))</f>
        <v>0</v>
      </c>
      <c r="H3570" t="b">
        <f>ISNUMBER(SEARCH("Caltex", A3570))</f>
        <v>0</v>
      </c>
    </row>
    <row r="3571" spans="1:8" x14ac:dyDescent="0.25">
      <c r="A3571" t="s">
        <v>3195</v>
      </c>
      <c r="B3571">
        <v>8.0498206999999997</v>
      </c>
      <c r="C3571">
        <v>98.409301099999993</v>
      </c>
      <c r="D3571" t="b">
        <f>ISNUMBER(SEARCH("PT",A3571))</f>
        <v>1</v>
      </c>
      <c r="E3571" t="b">
        <f>ISNUMBER(SEARCH("PTT", A3571))</f>
        <v>1</v>
      </c>
      <c r="F3571" t="b">
        <f>ISNUMBER(SEARCH("Shell", A3571))</f>
        <v>0</v>
      </c>
      <c r="G3571" t="b">
        <f>ISNUMBER(SEARCH("Esso", A3571))</f>
        <v>0</v>
      </c>
      <c r="H3571" t="b">
        <f>ISNUMBER(SEARCH("Caltex", A3571))</f>
        <v>0</v>
      </c>
    </row>
    <row r="3572" spans="1:8" x14ac:dyDescent="0.25">
      <c r="A3572" t="s">
        <v>239</v>
      </c>
      <c r="B3572">
        <v>13.3570654</v>
      </c>
      <c r="C3572">
        <v>99.938329400000001</v>
      </c>
      <c r="D3572" t="b">
        <f>ISNUMBER(SEARCH("PT",A3572))</f>
        <v>1</v>
      </c>
      <c r="E3572" t="b">
        <f>ISNUMBER(SEARCH("PTT", A3572))</f>
        <v>1</v>
      </c>
      <c r="F3572" t="b">
        <f>ISNUMBER(SEARCH("Shell", A3572))</f>
        <v>0</v>
      </c>
      <c r="G3572" t="b">
        <f>ISNUMBER(SEARCH("Esso", A3572))</f>
        <v>0</v>
      </c>
      <c r="H3572" t="b">
        <f>ISNUMBER(SEARCH("Caltex", A3572))</f>
        <v>0</v>
      </c>
    </row>
    <row r="3573" spans="1:8" x14ac:dyDescent="0.25">
      <c r="A3573" t="s">
        <v>3523</v>
      </c>
      <c r="B3573">
        <v>13.387742100000001</v>
      </c>
      <c r="C3573">
        <v>100.98785549999999</v>
      </c>
      <c r="D3573" t="b">
        <f>ISNUMBER(SEARCH("PT",A3573))</f>
        <v>1</v>
      </c>
      <c r="E3573" t="b">
        <f>ISNUMBER(SEARCH("PTT", A3573))</f>
        <v>1</v>
      </c>
      <c r="F3573" t="b">
        <f>ISNUMBER(SEARCH("Shell", A3573))</f>
        <v>0</v>
      </c>
      <c r="G3573" t="b">
        <f>ISNUMBER(SEARCH("Esso", A3573))</f>
        <v>0</v>
      </c>
      <c r="H3573" t="b">
        <f>ISNUMBER(SEARCH("Caltex", A3573))</f>
        <v>0</v>
      </c>
    </row>
    <row r="3574" spans="1:8" x14ac:dyDescent="0.25">
      <c r="A3574" t="s">
        <v>283</v>
      </c>
      <c r="B3574">
        <v>9.1773529000000007</v>
      </c>
      <c r="C3574">
        <v>99.366029299999994</v>
      </c>
      <c r="D3574" t="b">
        <f>ISNUMBER(SEARCH("PT",A3574))</f>
        <v>1</v>
      </c>
      <c r="E3574" t="b">
        <f>ISNUMBER(SEARCH("PTT", A3574))</f>
        <v>1</v>
      </c>
      <c r="F3574" t="b">
        <f>ISNUMBER(SEARCH("Shell", A3574))</f>
        <v>0</v>
      </c>
      <c r="G3574" t="b">
        <f>ISNUMBER(SEARCH("Esso", A3574))</f>
        <v>0</v>
      </c>
      <c r="H3574" t="b">
        <f>ISNUMBER(SEARCH("Caltex", A3574))</f>
        <v>0</v>
      </c>
    </row>
    <row r="3575" spans="1:8" x14ac:dyDescent="0.25">
      <c r="A3575" t="s">
        <v>112</v>
      </c>
      <c r="B3575">
        <v>17.510217999999998</v>
      </c>
      <c r="C3575">
        <v>101.724493</v>
      </c>
      <c r="D3575" t="b">
        <f>ISNUMBER(SEARCH("PT",A3575))</f>
        <v>1</v>
      </c>
      <c r="E3575" t="b">
        <f>ISNUMBER(SEARCH("PTT", A3575))</f>
        <v>1</v>
      </c>
      <c r="F3575" t="b">
        <f>ISNUMBER(SEARCH("Shell", A3575))</f>
        <v>0</v>
      </c>
      <c r="G3575" t="b">
        <f>ISNUMBER(SEARCH("Esso", A3575))</f>
        <v>0</v>
      </c>
      <c r="H3575" t="b">
        <f>ISNUMBER(SEARCH("Caltex", A3575))</f>
        <v>0</v>
      </c>
    </row>
    <row r="3576" spans="1:8" x14ac:dyDescent="0.25">
      <c r="A3576" t="s">
        <v>3241</v>
      </c>
      <c r="B3576">
        <v>7.5188753000000004</v>
      </c>
      <c r="C3576">
        <v>99.347229400000003</v>
      </c>
      <c r="D3576" t="b">
        <f>ISNUMBER(SEARCH("PT",A3576))</f>
        <v>1</v>
      </c>
      <c r="E3576" t="b">
        <f>ISNUMBER(SEARCH("PTT", A3576))</f>
        <v>1</v>
      </c>
      <c r="F3576" t="b">
        <f>ISNUMBER(SEARCH("Shell", A3576))</f>
        <v>0</v>
      </c>
      <c r="G3576" t="b">
        <f>ISNUMBER(SEARCH("Esso", A3576))</f>
        <v>0</v>
      </c>
      <c r="H3576" t="b">
        <f>ISNUMBER(SEARCH("Caltex", A3576))</f>
        <v>0</v>
      </c>
    </row>
    <row r="3577" spans="1:8" x14ac:dyDescent="0.25">
      <c r="A3577" t="s">
        <v>3241</v>
      </c>
      <c r="B3577">
        <v>7.5188753000000004</v>
      </c>
      <c r="C3577">
        <v>99.347229400000003</v>
      </c>
      <c r="D3577" t="b">
        <f>ISNUMBER(SEARCH("PT",A3577))</f>
        <v>1</v>
      </c>
      <c r="E3577" t="b">
        <f>ISNUMBER(SEARCH("PTT", A3577))</f>
        <v>1</v>
      </c>
      <c r="F3577" t="b">
        <f>ISNUMBER(SEARCH("Shell", A3577))</f>
        <v>0</v>
      </c>
      <c r="G3577" t="b">
        <f>ISNUMBER(SEARCH("Esso", A3577))</f>
        <v>0</v>
      </c>
      <c r="H3577" t="b">
        <f>ISNUMBER(SEARCH("Caltex", A3577))</f>
        <v>0</v>
      </c>
    </row>
    <row r="3578" spans="1:8" x14ac:dyDescent="0.25">
      <c r="A3578" t="s">
        <v>3241</v>
      </c>
      <c r="B3578">
        <v>7.5188753000000004</v>
      </c>
      <c r="C3578">
        <v>99.347229400000003</v>
      </c>
      <c r="D3578" t="b">
        <f>ISNUMBER(SEARCH("PT",A3578))</f>
        <v>1</v>
      </c>
      <c r="E3578" t="b">
        <f>ISNUMBER(SEARCH("PTT", A3578))</f>
        <v>1</v>
      </c>
      <c r="F3578" t="b">
        <f>ISNUMBER(SEARCH("Shell", A3578))</f>
        <v>0</v>
      </c>
      <c r="G3578" t="b">
        <f>ISNUMBER(SEARCH("Esso", A3578))</f>
        <v>0</v>
      </c>
      <c r="H3578" t="b">
        <f>ISNUMBER(SEARCH("Caltex", A3578))</f>
        <v>0</v>
      </c>
    </row>
    <row r="3579" spans="1:8" x14ac:dyDescent="0.25">
      <c r="A3579" t="s">
        <v>3717</v>
      </c>
      <c r="B3579">
        <v>14.7035006</v>
      </c>
      <c r="C3579">
        <v>104.20084439999999</v>
      </c>
      <c r="D3579" t="b">
        <f>ISNUMBER(SEARCH("PT",A3579))</f>
        <v>1</v>
      </c>
      <c r="E3579" t="b">
        <f>ISNUMBER(SEARCH("PTT", A3579))</f>
        <v>1</v>
      </c>
      <c r="F3579" t="b">
        <f>ISNUMBER(SEARCH("Shell", A3579))</f>
        <v>0</v>
      </c>
      <c r="G3579" t="b">
        <f>ISNUMBER(SEARCH("Esso", A3579))</f>
        <v>0</v>
      </c>
      <c r="H3579" t="b">
        <f>ISNUMBER(SEARCH("Caltex", A3579))</f>
        <v>0</v>
      </c>
    </row>
    <row r="3580" spans="1:8" x14ac:dyDescent="0.25">
      <c r="A3580" t="s">
        <v>175</v>
      </c>
      <c r="B3580">
        <v>20.0373664</v>
      </c>
      <c r="C3580">
        <v>100.3785515</v>
      </c>
      <c r="D3580" t="b">
        <f>ISNUMBER(SEARCH("PT",A3580))</f>
        <v>1</v>
      </c>
      <c r="E3580" t="b">
        <f>ISNUMBER(SEARCH("PTT", A3580))</f>
        <v>1</v>
      </c>
      <c r="F3580" t="b">
        <f>ISNUMBER(SEARCH("Shell", A3580))</f>
        <v>0</v>
      </c>
      <c r="G3580" t="b">
        <f>ISNUMBER(SEARCH("Esso", A3580))</f>
        <v>0</v>
      </c>
      <c r="H3580" t="b">
        <f>ISNUMBER(SEARCH("Caltex", A3580))</f>
        <v>0</v>
      </c>
    </row>
    <row r="3581" spans="1:8" x14ac:dyDescent="0.25">
      <c r="A3581" t="s">
        <v>3737</v>
      </c>
      <c r="B3581">
        <v>16.216993899999999</v>
      </c>
      <c r="C3581">
        <v>105.00355070000001</v>
      </c>
      <c r="D3581" t="b">
        <f>ISNUMBER(SEARCH("PT",A3581))</f>
        <v>1</v>
      </c>
      <c r="E3581" t="b">
        <f>ISNUMBER(SEARCH("PTT", A3581))</f>
        <v>1</v>
      </c>
      <c r="F3581" t="b">
        <f>ISNUMBER(SEARCH("Shell", A3581))</f>
        <v>0</v>
      </c>
      <c r="G3581" t="b">
        <f>ISNUMBER(SEARCH("Esso", A3581))</f>
        <v>0</v>
      </c>
      <c r="H3581" t="b">
        <f>ISNUMBER(SEARCH("Caltex", A3581))</f>
        <v>0</v>
      </c>
    </row>
    <row r="3582" spans="1:8" x14ac:dyDescent="0.25">
      <c r="A3582" t="s">
        <v>3257</v>
      </c>
      <c r="B3582">
        <v>7.3298471999999997</v>
      </c>
      <c r="C3582">
        <v>99.804255699999999</v>
      </c>
      <c r="D3582" t="b">
        <f>ISNUMBER(SEARCH("PT",A3582))</f>
        <v>1</v>
      </c>
      <c r="E3582" t="b">
        <f>ISNUMBER(SEARCH("PTT", A3582))</f>
        <v>1</v>
      </c>
      <c r="F3582" t="b">
        <f>ISNUMBER(SEARCH("Shell", A3582))</f>
        <v>0</v>
      </c>
      <c r="G3582" t="b">
        <f>ISNUMBER(SEARCH("Esso", A3582))</f>
        <v>0</v>
      </c>
      <c r="H3582" t="b">
        <f>ISNUMBER(SEARCH("Caltex", A3582))</f>
        <v>0</v>
      </c>
    </row>
    <row r="3583" spans="1:8" x14ac:dyDescent="0.25">
      <c r="A3583" t="s">
        <v>17</v>
      </c>
      <c r="B3583">
        <v>17.054979199999998</v>
      </c>
      <c r="C3583">
        <v>104.6749042</v>
      </c>
      <c r="D3583" t="b">
        <f>ISNUMBER(SEARCH("PT",A3583))</f>
        <v>1</v>
      </c>
      <c r="E3583" t="b">
        <f>ISNUMBER(SEARCH("PTT", A3583))</f>
        <v>1</v>
      </c>
      <c r="F3583" t="b">
        <f>ISNUMBER(SEARCH("Shell", A3583))</f>
        <v>0</v>
      </c>
      <c r="G3583" t="b">
        <f>ISNUMBER(SEARCH("Esso", A3583))</f>
        <v>0</v>
      </c>
      <c r="H3583" t="b">
        <f>ISNUMBER(SEARCH("Caltex", A3583))</f>
        <v>0</v>
      </c>
    </row>
    <row r="3584" spans="1:8" x14ac:dyDescent="0.25">
      <c r="A3584" t="s">
        <v>3639</v>
      </c>
      <c r="B3584">
        <v>12.499180000000001</v>
      </c>
      <c r="C3584">
        <v>102.146523</v>
      </c>
      <c r="D3584" t="b">
        <f>ISNUMBER(SEARCH("PT",A3584))</f>
        <v>1</v>
      </c>
      <c r="E3584" t="b">
        <f>ISNUMBER(SEARCH("PTT", A3584))</f>
        <v>1</v>
      </c>
      <c r="F3584" t="b">
        <f>ISNUMBER(SEARCH("Shell", A3584))</f>
        <v>0</v>
      </c>
      <c r="G3584" t="b">
        <f>ISNUMBER(SEARCH("Esso", A3584))</f>
        <v>0</v>
      </c>
      <c r="H3584" t="b">
        <f>ISNUMBER(SEARCH("Caltex", A3584))</f>
        <v>0</v>
      </c>
    </row>
    <row r="3585" spans="1:8" x14ac:dyDescent="0.25">
      <c r="A3585" t="s">
        <v>245</v>
      </c>
      <c r="B3585">
        <v>20.439014199999999</v>
      </c>
      <c r="C3585">
        <v>99.894849600000001</v>
      </c>
      <c r="D3585" t="b">
        <f>ISNUMBER(SEARCH("PT",A3585))</f>
        <v>1</v>
      </c>
      <c r="E3585" t="b">
        <f>ISNUMBER(SEARCH("PTT", A3585))</f>
        <v>1</v>
      </c>
      <c r="F3585" t="b">
        <f>ISNUMBER(SEARCH("Shell", A3585))</f>
        <v>0</v>
      </c>
      <c r="G3585" t="b">
        <f>ISNUMBER(SEARCH("Esso", A3585))</f>
        <v>0</v>
      </c>
      <c r="H3585" t="b">
        <f>ISNUMBER(SEARCH("Caltex", A3585))</f>
        <v>0</v>
      </c>
    </row>
    <row r="3586" spans="1:8" x14ac:dyDescent="0.25">
      <c r="A3586" t="s">
        <v>247</v>
      </c>
      <c r="B3586">
        <v>20.325821600000001</v>
      </c>
      <c r="C3586">
        <v>99.883117200000001</v>
      </c>
      <c r="D3586" t="b">
        <f>ISNUMBER(SEARCH("PT",A3586))</f>
        <v>1</v>
      </c>
      <c r="E3586" t="b">
        <f>ISNUMBER(SEARCH("PTT", A3586))</f>
        <v>1</v>
      </c>
      <c r="F3586" t="b">
        <f>ISNUMBER(SEARCH("Shell", A3586))</f>
        <v>0</v>
      </c>
      <c r="G3586" t="b">
        <f>ISNUMBER(SEARCH("Esso", A3586))</f>
        <v>0</v>
      </c>
      <c r="H3586" t="b">
        <f>ISNUMBER(SEARCH("Caltex", A3586))</f>
        <v>0</v>
      </c>
    </row>
    <row r="3587" spans="1:8" x14ac:dyDescent="0.25">
      <c r="A3587" t="s">
        <v>253</v>
      </c>
      <c r="B3587">
        <v>20.267724999999999</v>
      </c>
      <c r="C3587">
        <v>99.859976500000002</v>
      </c>
      <c r="D3587" t="b">
        <f>ISNUMBER(SEARCH("PT",A3587))</f>
        <v>1</v>
      </c>
      <c r="E3587" t="b">
        <f>ISNUMBER(SEARCH("PTT", A3587))</f>
        <v>1</v>
      </c>
      <c r="F3587" t="b">
        <f>ISNUMBER(SEARCH("Shell", A3587))</f>
        <v>0</v>
      </c>
      <c r="G3587" t="b">
        <f>ISNUMBER(SEARCH("Esso", A3587))</f>
        <v>0</v>
      </c>
      <c r="H3587" t="b">
        <f>ISNUMBER(SEARCH("Caltex", A3587))</f>
        <v>0</v>
      </c>
    </row>
    <row r="3588" spans="1:8" x14ac:dyDescent="0.25">
      <c r="A3588" t="s">
        <v>3778</v>
      </c>
      <c r="B3588">
        <v>17.929502800000002</v>
      </c>
      <c r="C3588">
        <v>103.96153820000001</v>
      </c>
      <c r="D3588" t="b">
        <f>ISNUMBER(SEARCH("PT",A3588))</f>
        <v>1</v>
      </c>
      <c r="E3588" t="b">
        <f>ISNUMBER(SEARCH("PTT", A3588))</f>
        <v>1</v>
      </c>
      <c r="F3588" t="b">
        <f>ISNUMBER(SEARCH("Shell", A3588))</f>
        <v>0</v>
      </c>
      <c r="G3588" t="b">
        <f>ISNUMBER(SEARCH("Esso", A3588))</f>
        <v>0</v>
      </c>
      <c r="H3588" t="b">
        <f>ISNUMBER(SEARCH("Caltex", A3588))</f>
        <v>0</v>
      </c>
    </row>
    <row r="3589" spans="1:8" x14ac:dyDescent="0.25">
      <c r="A3589" t="s">
        <v>183</v>
      </c>
      <c r="B3589">
        <v>19.560033600000001</v>
      </c>
      <c r="C3589">
        <v>100.29740580000001</v>
      </c>
      <c r="D3589" t="b">
        <f>ISNUMBER(SEARCH("PT",A3589))</f>
        <v>1</v>
      </c>
      <c r="E3589" t="b">
        <f>ISNUMBER(SEARCH("PTT", A3589))</f>
        <v>1</v>
      </c>
      <c r="F3589" t="b">
        <f>ISNUMBER(SEARCH("Shell", A3589))</f>
        <v>0</v>
      </c>
      <c r="G3589" t="b">
        <f>ISNUMBER(SEARCH("Esso", A3589))</f>
        <v>0</v>
      </c>
      <c r="H3589" t="b">
        <f>ISNUMBER(SEARCH("Caltex", A3589))</f>
        <v>0</v>
      </c>
    </row>
    <row r="3590" spans="1:8" x14ac:dyDescent="0.25">
      <c r="A3590" t="s">
        <v>3720</v>
      </c>
      <c r="B3590">
        <v>14.7309921</v>
      </c>
      <c r="C3590">
        <v>104.3557686</v>
      </c>
      <c r="D3590" t="b">
        <f>ISNUMBER(SEARCH("PT",A3590))</f>
        <v>1</v>
      </c>
      <c r="E3590" t="b">
        <f>ISNUMBER(SEARCH("PTT", A3590))</f>
        <v>1</v>
      </c>
      <c r="F3590" t="b">
        <f>ISNUMBER(SEARCH("Shell", A3590))</f>
        <v>0</v>
      </c>
      <c r="G3590" t="b">
        <f>ISNUMBER(SEARCH("Esso", A3590))</f>
        <v>0</v>
      </c>
      <c r="H3590" t="b">
        <f>ISNUMBER(SEARCH("Caltex", A3590))</f>
        <v>0</v>
      </c>
    </row>
    <row r="3591" spans="1:8" x14ac:dyDescent="0.25">
      <c r="A3591" t="s">
        <v>3338</v>
      </c>
      <c r="B3591">
        <v>7.6656823999999997</v>
      </c>
      <c r="C3591">
        <v>100.02393240000001</v>
      </c>
      <c r="D3591" t="b">
        <f>ISNUMBER(SEARCH("PT",A3591))</f>
        <v>1</v>
      </c>
      <c r="E3591" t="b">
        <f>ISNUMBER(SEARCH("PTT", A3591))</f>
        <v>1</v>
      </c>
      <c r="F3591" t="b">
        <f>ISNUMBER(SEARCH("Shell", A3591))</f>
        <v>0</v>
      </c>
      <c r="G3591" t="b">
        <f>ISNUMBER(SEARCH("Esso", A3591))</f>
        <v>0</v>
      </c>
      <c r="H3591" t="b">
        <f>ISNUMBER(SEARCH("Caltex", A3591))</f>
        <v>0</v>
      </c>
    </row>
    <row r="3592" spans="1:8" x14ac:dyDescent="0.25">
      <c r="A3592" t="s">
        <v>232</v>
      </c>
      <c r="B3592">
        <v>9.4473830000000003</v>
      </c>
      <c r="C3592">
        <v>100.0051368</v>
      </c>
      <c r="D3592" t="b">
        <f>ISNUMBER(SEARCH("PT",A3592))</f>
        <v>1</v>
      </c>
      <c r="E3592" t="b">
        <f>ISNUMBER(SEARCH("PTT", A3592))</f>
        <v>1</v>
      </c>
      <c r="F3592" t="b">
        <f>ISNUMBER(SEARCH("Shell", A3592))</f>
        <v>0</v>
      </c>
      <c r="G3592" t="b">
        <f>ISNUMBER(SEARCH("Esso", A3592))</f>
        <v>0</v>
      </c>
      <c r="H3592" t="b">
        <f>ISNUMBER(SEARCH("Caltex", A3592))</f>
        <v>0</v>
      </c>
    </row>
    <row r="3593" spans="1:8" x14ac:dyDescent="0.25">
      <c r="A3593" t="s">
        <v>232</v>
      </c>
      <c r="B3593">
        <v>9.4473830000000003</v>
      </c>
      <c r="C3593">
        <v>100.0051368</v>
      </c>
      <c r="D3593" t="b">
        <f>ISNUMBER(SEARCH("PT",A3593))</f>
        <v>1</v>
      </c>
      <c r="E3593" t="b">
        <f>ISNUMBER(SEARCH("PTT", A3593))</f>
        <v>1</v>
      </c>
      <c r="F3593" t="b">
        <f>ISNUMBER(SEARCH("Shell", A3593))</f>
        <v>0</v>
      </c>
      <c r="G3593" t="b">
        <f>ISNUMBER(SEARCH("Esso", A3593))</f>
        <v>0</v>
      </c>
      <c r="H3593" t="b">
        <f>ISNUMBER(SEARCH("Caltex", A3593))</f>
        <v>0</v>
      </c>
    </row>
    <row r="3594" spans="1:8" x14ac:dyDescent="0.25">
      <c r="A3594" t="s">
        <v>3586</v>
      </c>
      <c r="B3594">
        <v>12.7291761</v>
      </c>
      <c r="C3594">
        <v>100.9833603</v>
      </c>
      <c r="D3594" t="b">
        <f>ISNUMBER(SEARCH("PT",A3594))</f>
        <v>1</v>
      </c>
      <c r="E3594" t="b">
        <f>ISNUMBER(SEARCH("PTT", A3594))</f>
        <v>1</v>
      </c>
      <c r="F3594" t="b">
        <f>ISNUMBER(SEARCH("Shell", A3594))</f>
        <v>0</v>
      </c>
      <c r="G3594" t="b">
        <f>ISNUMBER(SEARCH("Esso", A3594))</f>
        <v>0</v>
      </c>
      <c r="H3594" t="b">
        <f>ISNUMBER(SEARCH("Caltex", A3594))</f>
        <v>0</v>
      </c>
    </row>
    <row r="3595" spans="1:8" x14ac:dyDescent="0.25">
      <c r="A3595" t="s">
        <v>3368</v>
      </c>
      <c r="B3595">
        <v>8.3513336000000002</v>
      </c>
      <c r="C3595">
        <v>100.0616181</v>
      </c>
      <c r="D3595" t="b">
        <f>ISNUMBER(SEARCH("PT",A3595))</f>
        <v>1</v>
      </c>
      <c r="E3595" t="b">
        <f>ISNUMBER(SEARCH("PTT", A3595))</f>
        <v>1</v>
      </c>
      <c r="F3595" t="b">
        <f>ISNUMBER(SEARCH("Shell", A3595))</f>
        <v>0</v>
      </c>
      <c r="G3595" t="b">
        <f>ISNUMBER(SEARCH("Esso", A3595))</f>
        <v>0</v>
      </c>
      <c r="H3595" t="b">
        <f>ISNUMBER(SEARCH("Caltex", A3595))</f>
        <v>0</v>
      </c>
    </row>
    <row r="3596" spans="1:8" x14ac:dyDescent="0.25">
      <c r="A3596" t="s">
        <v>3365</v>
      </c>
      <c r="B3596">
        <v>8.3398321000000006</v>
      </c>
      <c r="C3596">
        <v>100.17039010000001</v>
      </c>
      <c r="D3596" t="b">
        <f>ISNUMBER(SEARCH("PT",A3596))</f>
        <v>1</v>
      </c>
      <c r="E3596" t="b">
        <f>ISNUMBER(SEARCH("PTT", A3596))</f>
        <v>1</v>
      </c>
      <c r="F3596" t="b">
        <f>ISNUMBER(SEARCH("Shell", A3596))</f>
        <v>0</v>
      </c>
      <c r="G3596" t="b">
        <f>ISNUMBER(SEARCH("Esso", A3596))</f>
        <v>0</v>
      </c>
      <c r="H3596" t="b">
        <f>ISNUMBER(SEARCH("Caltex", A3596))</f>
        <v>0</v>
      </c>
    </row>
    <row r="3597" spans="1:8" x14ac:dyDescent="0.25">
      <c r="A3597" t="s">
        <v>4064</v>
      </c>
      <c r="B3597">
        <v>16.4803742</v>
      </c>
      <c r="C3597">
        <v>98.806334500000006</v>
      </c>
      <c r="D3597" t="b">
        <f>ISNUMBER(SEARCH("PT",A3597))</f>
        <v>1</v>
      </c>
      <c r="E3597" t="b">
        <f>ISNUMBER(SEARCH("PTT", A3597))</f>
        <v>1</v>
      </c>
      <c r="F3597" t="b">
        <f>ISNUMBER(SEARCH("Shell", A3597))</f>
        <v>0</v>
      </c>
      <c r="G3597" t="b">
        <f>ISNUMBER(SEARCH("Esso", A3597))</f>
        <v>0</v>
      </c>
      <c r="H3597" t="b">
        <f>ISNUMBER(SEARCH("Caltex", A3597))</f>
        <v>0</v>
      </c>
    </row>
    <row r="3598" spans="1:8" x14ac:dyDescent="0.25">
      <c r="A3598" t="s">
        <v>3330</v>
      </c>
      <c r="B3598">
        <v>7.2879982999999999</v>
      </c>
      <c r="C3598">
        <v>100.1550951</v>
      </c>
      <c r="D3598" t="b">
        <f>ISNUMBER(SEARCH("PT",A3598))</f>
        <v>1</v>
      </c>
      <c r="E3598" t="b">
        <f>ISNUMBER(SEARCH("PTT", A3598))</f>
        <v>1</v>
      </c>
      <c r="F3598" t="b">
        <f>ISNUMBER(SEARCH("Shell", A3598))</f>
        <v>0</v>
      </c>
      <c r="G3598" t="b">
        <f>ISNUMBER(SEARCH("Esso", A3598))</f>
        <v>0</v>
      </c>
      <c r="H3598" t="b">
        <f>ISNUMBER(SEARCH("Caltex", A3598))</f>
        <v>0</v>
      </c>
    </row>
    <row r="3599" spans="1:8" x14ac:dyDescent="0.25">
      <c r="A3599" t="s">
        <v>149</v>
      </c>
      <c r="B3599">
        <v>17.996343899999999</v>
      </c>
      <c r="C3599">
        <v>100.87689760000001</v>
      </c>
      <c r="D3599" t="b">
        <f>ISNUMBER(SEARCH("PT",A3599))</f>
        <v>1</v>
      </c>
      <c r="E3599" t="b">
        <f>ISNUMBER(SEARCH("PTT", A3599))</f>
        <v>1</v>
      </c>
      <c r="F3599" t="b">
        <f>ISNUMBER(SEARCH("Shell", A3599))</f>
        <v>0</v>
      </c>
      <c r="G3599" t="b">
        <f>ISNUMBER(SEARCH("Esso", A3599))</f>
        <v>0</v>
      </c>
      <c r="H3599" t="b">
        <f>ISNUMBER(SEARCH("Caltex", A3599))</f>
        <v>0</v>
      </c>
    </row>
    <row r="3600" spans="1:8" x14ac:dyDescent="0.25">
      <c r="A3600" t="s">
        <v>3134</v>
      </c>
      <c r="B3600">
        <v>10.412145000000001</v>
      </c>
      <c r="C3600">
        <v>98.779617900000005</v>
      </c>
      <c r="D3600" t="b">
        <f>ISNUMBER(SEARCH("PT",A3600))</f>
        <v>1</v>
      </c>
      <c r="E3600" t="b">
        <f>ISNUMBER(SEARCH("PTT", A3600))</f>
        <v>1</v>
      </c>
      <c r="F3600" t="b">
        <f>ISNUMBER(SEARCH("Shell", A3600))</f>
        <v>0</v>
      </c>
      <c r="G3600" t="b">
        <f>ISNUMBER(SEARCH("Esso", A3600))</f>
        <v>0</v>
      </c>
      <c r="H3600" t="b">
        <f>ISNUMBER(SEARCH("Caltex", A3600))</f>
        <v>0</v>
      </c>
    </row>
    <row r="3601" spans="1:8" x14ac:dyDescent="0.25">
      <c r="A3601" t="s">
        <v>284</v>
      </c>
      <c r="B3601">
        <v>9.1525397000000002</v>
      </c>
      <c r="C3601">
        <v>99.360045999999997</v>
      </c>
      <c r="D3601" t="b">
        <f>ISNUMBER(SEARCH("PT",A3601))</f>
        <v>1</v>
      </c>
      <c r="E3601" t="b">
        <f>ISNUMBER(SEARCH("PTT", A3601))</f>
        <v>1</v>
      </c>
      <c r="F3601" t="b">
        <f>ISNUMBER(SEARCH("Shell", A3601))</f>
        <v>0</v>
      </c>
      <c r="G3601" t="b">
        <f>ISNUMBER(SEARCH("Esso", A3601))</f>
        <v>0</v>
      </c>
      <c r="H3601" t="b">
        <f>ISNUMBER(SEARCH("Caltex", A3601))</f>
        <v>0</v>
      </c>
    </row>
    <row r="3602" spans="1:8" x14ac:dyDescent="0.25">
      <c r="A3602" t="s">
        <v>3746</v>
      </c>
      <c r="B3602">
        <v>16.551752799999999</v>
      </c>
      <c r="C3602">
        <v>104.71898640000001</v>
      </c>
      <c r="D3602" t="b">
        <f>ISNUMBER(SEARCH("PT",A3602))</f>
        <v>1</v>
      </c>
      <c r="E3602" t="b">
        <f>ISNUMBER(SEARCH("PTT", A3602))</f>
        <v>1</v>
      </c>
      <c r="F3602" t="b">
        <f>ISNUMBER(SEARCH("Shell", A3602))</f>
        <v>0</v>
      </c>
      <c r="G3602" t="b">
        <f>ISNUMBER(SEARCH("Esso", A3602))</f>
        <v>0</v>
      </c>
      <c r="H3602" t="b">
        <f>ISNUMBER(SEARCH("Caltex", A3602))</f>
        <v>0</v>
      </c>
    </row>
    <row r="3603" spans="1:8" x14ac:dyDescent="0.25">
      <c r="A3603" t="s">
        <v>3789</v>
      </c>
      <c r="B3603">
        <v>18.362380999999999</v>
      </c>
      <c r="C3603">
        <v>103.645343</v>
      </c>
      <c r="D3603" t="b">
        <f>ISNUMBER(SEARCH("PT",A3603))</f>
        <v>1</v>
      </c>
      <c r="E3603" t="b">
        <f>ISNUMBER(SEARCH("PTT", A3603))</f>
        <v>1</v>
      </c>
      <c r="F3603" t="b">
        <f>ISNUMBER(SEARCH("Shell", A3603))</f>
        <v>0</v>
      </c>
      <c r="G3603" t="b">
        <f>ISNUMBER(SEARCH("Esso", A3603))</f>
        <v>0</v>
      </c>
      <c r="H3603" t="b">
        <f>ISNUMBER(SEARCH("Caltex", A3603))</f>
        <v>0</v>
      </c>
    </row>
    <row r="3604" spans="1:8" x14ac:dyDescent="0.25">
      <c r="A3604" t="s">
        <v>3795</v>
      </c>
      <c r="B3604">
        <v>18.018623600000002</v>
      </c>
      <c r="C3604">
        <v>103.08200239999999</v>
      </c>
      <c r="D3604" t="b">
        <f>ISNUMBER(SEARCH("PT",A3604))</f>
        <v>1</v>
      </c>
      <c r="E3604" t="b">
        <f>ISNUMBER(SEARCH("PTT", A3604))</f>
        <v>1</v>
      </c>
      <c r="F3604" t="b">
        <f>ISNUMBER(SEARCH("Shell", A3604))</f>
        <v>0</v>
      </c>
      <c r="G3604" t="b">
        <f>ISNUMBER(SEARCH("Esso", A3604))</f>
        <v>0</v>
      </c>
      <c r="H3604" t="b">
        <f>ISNUMBER(SEARCH("Caltex", A3604))</f>
        <v>0</v>
      </c>
    </row>
    <row r="3605" spans="1:8" x14ac:dyDescent="0.25">
      <c r="A3605" t="s">
        <v>3362</v>
      </c>
      <c r="B3605">
        <v>8.0892712000000007</v>
      </c>
      <c r="C3605">
        <v>100.1338196</v>
      </c>
      <c r="D3605" t="b">
        <f>ISNUMBER(SEARCH("PT",A3605))</f>
        <v>1</v>
      </c>
      <c r="E3605" t="b">
        <f>ISNUMBER(SEARCH("PTT", A3605))</f>
        <v>1</v>
      </c>
      <c r="F3605" t="b">
        <f>ISNUMBER(SEARCH("Shell", A3605))</f>
        <v>0</v>
      </c>
      <c r="G3605" t="b">
        <f>ISNUMBER(SEARCH("Esso", A3605))</f>
        <v>0</v>
      </c>
      <c r="H3605" t="b">
        <f>ISNUMBER(SEARCH("Caltex", A3605))</f>
        <v>0</v>
      </c>
    </row>
    <row r="3606" spans="1:8" x14ac:dyDescent="0.25">
      <c r="A3606" t="s">
        <v>4113</v>
      </c>
      <c r="B3606">
        <v>14.0017947</v>
      </c>
      <c r="C3606">
        <v>99.519148299999998</v>
      </c>
      <c r="D3606" t="b">
        <f>ISNUMBER(SEARCH("PT",A3606))</f>
        <v>1</v>
      </c>
      <c r="E3606" t="b">
        <f>ISNUMBER(SEARCH("PTT", A3606))</f>
        <v>1</v>
      </c>
      <c r="F3606" t="b">
        <f>ISNUMBER(SEARCH("Shell", A3606))</f>
        <v>0</v>
      </c>
      <c r="G3606" t="b">
        <f>ISNUMBER(SEARCH("Esso", A3606))</f>
        <v>0</v>
      </c>
      <c r="H3606" t="b">
        <f>ISNUMBER(SEARCH("Caltex", A3606))</f>
        <v>0</v>
      </c>
    </row>
    <row r="3607" spans="1:8" x14ac:dyDescent="0.25">
      <c r="A3607" t="s">
        <v>3530</v>
      </c>
      <c r="B3607">
        <v>13.354436</v>
      </c>
      <c r="C3607">
        <v>100.983048</v>
      </c>
      <c r="D3607" t="b">
        <f>ISNUMBER(SEARCH("PT",A3607))</f>
        <v>1</v>
      </c>
      <c r="E3607" t="b">
        <f>ISNUMBER(SEARCH("PTT", A3607))</f>
        <v>1</v>
      </c>
      <c r="F3607" t="b">
        <f>ISNUMBER(SEARCH("Shell", A3607))</f>
        <v>0</v>
      </c>
      <c r="G3607" t="b">
        <f>ISNUMBER(SEARCH("Esso", A3607))</f>
        <v>0</v>
      </c>
      <c r="H3607" t="b">
        <f>ISNUMBER(SEARCH("Caltex", A3607))</f>
        <v>0</v>
      </c>
    </row>
    <row r="3608" spans="1:8" x14ac:dyDescent="0.25">
      <c r="A3608" t="s">
        <v>3373</v>
      </c>
      <c r="B3608">
        <v>8.5620486000000007</v>
      </c>
      <c r="C3608">
        <v>99.948444100000003</v>
      </c>
      <c r="D3608" t="b">
        <f>ISNUMBER(SEARCH("PT",A3608))</f>
        <v>1</v>
      </c>
      <c r="E3608" t="b">
        <f>ISNUMBER(SEARCH("PTT", A3608))</f>
        <v>1</v>
      </c>
      <c r="F3608" t="b">
        <f>ISNUMBER(SEARCH("Shell", A3608))</f>
        <v>0</v>
      </c>
      <c r="G3608" t="b">
        <f>ISNUMBER(SEARCH("Esso", A3608))</f>
        <v>0</v>
      </c>
      <c r="H3608" t="b">
        <f>ISNUMBER(SEARCH("Caltex", A3608))</f>
        <v>0</v>
      </c>
    </row>
    <row r="3609" spans="1:8" x14ac:dyDescent="0.25">
      <c r="A3609" t="s">
        <v>3276</v>
      </c>
      <c r="B3609">
        <v>6.7209953000000002</v>
      </c>
      <c r="C3609">
        <v>100.69552969999999</v>
      </c>
      <c r="D3609" t="b">
        <f>ISNUMBER(SEARCH("PT",A3609))</f>
        <v>1</v>
      </c>
      <c r="E3609" t="b">
        <f>ISNUMBER(SEARCH("PTT", A3609))</f>
        <v>1</v>
      </c>
      <c r="F3609" t="b">
        <f>ISNUMBER(SEARCH("Shell", A3609))</f>
        <v>0</v>
      </c>
      <c r="G3609" t="b">
        <f>ISNUMBER(SEARCH("Esso", A3609))</f>
        <v>0</v>
      </c>
      <c r="H3609" t="b">
        <f>ISNUMBER(SEARCH("Caltex", A3609))</f>
        <v>0</v>
      </c>
    </row>
    <row r="3610" spans="1:8" x14ac:dyDescent="0.25">
      <c r="A3610" t="s">
        <v>3303</v>
      </c>
      <c r="B3610">
        <v>6.9641321999999999</v>
      </c>
      <c r="C3610">
        <v>100.5233607</v>
      </c>
      <c r="D3610" t="b">
        <f>ISNUMBER(SEARCH("PT",A3610))</f>
        <v>1</v>
      </c>
      <c r="E3610" t="b">
        <f>ISNUMBER(SEARCH("PTT", A3610))</f>
        <v>1</v>
      </c>
      <c r="F3610" t="b">
        <f>ISNUMBER(SEARCH("Shell", A3610))</f>
        <v>0</v>
      </c>
      <c r="G3610" t="b">
        <f>ISNUMBER(SEARCH("Esso", A3610))</f>
        <v>0</v>
      </c>
      <c r="H3610" t="b">
        <f>ISNUMBER(SEARCH("Caltex", A3610))</f>
        <v>0</v>
      </c>
    </row>
    <row r="3611" spans="1:8" x14ac:dyDescent="0.25">
      <c r="A3611" t="s">
        <v>3780</v>
      </c>
      <c r="B3611">
        <v>17.9615905</v>
      </c>
      <c r="C3611">
        <v>104.21083419999999</v>
      </c>
      <c r="D3611" t="b">
        <f>ISNUMBER(SEARCH("PT",A3611))</f>
        <v>1</v>
      </c>
      <c r="E3611" t="b">
        <f>ISNUMBER(SEARCH("PTT", A3611))</f>
        <v>1</v>
      </c>
      <c r="F3611" t="b">
        <f>ISNUMBER(SEARCH("Shell", A3611))</f>
        <v>0</v>
      </c>
      <c r="G3611" t="b">
        <f>ISNUMBER(SEARCH("Esso", A3611))</f>
        <v>0</v>
      </c>
      <c r="H3611" t="b">
        <f>ISNUMBER(SEARCH("Caltex", A3611))</f>
        <v>0</v>
      </c>
    </row>
    <row r="3612" spans="1:8" x14ac:dyDescent="0.25">
      <c r="A3612" t="s">
        <v>3700</v>
      </c>
      <c r="B3612">
        <v>14.324389099999999</v>
      </c>
      <c r="C3612">
        <v>102.75230259999999</v>
      </c>
      <c r="D3612" t="b">
        <f>ISNUMBER(SEARCH("PT",A3612))</f>
        <v>1</v>
      </c>
      <c r="E3612" t="b">
        <f>ISNUMBER(SEARCH("PTT", A3612))</f>
        <v>1</v>
      </c>
      <c r="F3612" t="b">
        <f>ISNUMBER(SEARCH("Shell", A3612))</f>
        <v>0</v>
      </c>
      <c r="G3612" t="b">
        <f>ISNUMBER(SEARCH("Esso", A3612))</f>
        <v>0</v>
      </c>
      <c r="H3612" t="b">
        <f>ISNUMBER(SEARCH("Caltex", A3612))</f>
        <v>0</v>
      </c>
    </row>
    <row r="3613" spans="1:8" x14ac:dyDescent="0.25">
      <c r="A3613" t="s">
        <v>4063</v>
      </c>
      <c r="B3613">
        <v>16.524207700000002</v>
      </c>
      <c r="C3613">
        <v>98.704058599999996</v>
      </c>
      <c r="D3613" t="b">
        <f>ISNUMBER(SEARCH("PT",A3613))</f>
        <v>1</v>
      </c>
      <c r="E3613" t="b">
        <f>ISNUMBER(SEARCH("PTT", A3613))</f>
        <v>1</v>
      </c>
      <c r="F3613" t="b">
        <f>ISNUMBER(SEARCH("Shell", A3613))</f>
        <v>0</v>
      </c>
      <c r="G3613" t="b">
        <f>ISNUMBER(SEARCH("Esso", A3613))</f>
        <v>0</v>
      </c>
      <c r="H3613" t="b">
        <f>ISNUMBER(SEARCH("Caltex", A3613))</f>
        <v>0</v>
      </c>
    </row>
    <row r="3614" spans="1:8" x14ac:dyDescent="0.25">
      <c r="A3614" t="s">
        <v>4058</v>
      </c>
      <c r="B3614">
        <v>16.700593999999999</v>
      </c>
      <c r="C3614">
        <v>98.537034000000006</v>
      </c>
      <c r="D3614" t="b">
        <f>ISNUMBER(SEARCH("PT",A3614))</f>
        <v>1</v>
      </c>
      <c r="E3614" t="b">
        <f>ISNUMBER(SEARCH("PTT", A3614))</f>
        <v>1</v>
      </c>
      <c r="F3614" t="b">
        <f>ISNUMBER(SEARCH("Shell", A3614))</f>
        <v>0</v>
      </c>
      <c r="G3614" t="b">
        <f>ISNUMBER(SEARCH("Esso", A3614))</f>
        <v>0</v>
      </c>
      <c r="H3614" t="b">
        <f>ISNUMBER(SEARCH("Caltex", A3614))</f>
        <v>0</v>
      </c>
    </row>
    <row r="3615" spans="1:8" x14ac:dyDescent="0.25">
      <c r="A3615" t="s">
        <v>261</v>
      </c>
      <c r="B3615">
        <v>20.137007000000001</v>
      </c>
      <c r="C3615">
        <v>99.838150200000001</v>
      </c>
      <c r="D3615" t="b">
        <f>ISNUMBER(SEARCH("PT",A3615))</f>
        <v>1</v>
      </c>
      <c r="E3615" t="b">
        <f>ISNUMBER(SEARCH("PTT", A3615))</f>
        <v>1</v>
      </c>
      <c r="F3615" t="b">
        <f>ISNUMBER(SEARCH("Shell", A3615))</f>
        <v>0</v>
      </c>
      <c r="G3615" t="b">
        <f>ISNUMBER(SEARCH("Esso", A3615))</f>
        <v>0</v>
      </c>
      <c r="H3615" t="b">
        <f>ISNUMBER(SEARCH("Caltex", A3615))</f>
        <v>0</v>
      </c>
    </row>
    <row r="3616" spans="1:8" x14ac:dyDescent="0.25">
      <c r="A3616" t="s">
        <v>3297</v>
      </c>
      <c r="B3616">
        <v>6.9162011999999997</v>
      </c>
      <c r="C3616">
        <v>100.7324765</v>
      </c>
      <c r="D3616" t="b">
        <f>ISNUMBER(SEARCH("PT",A3616))</f>
        <v>1</v>
      </c>
      <c r="E3616" t="b">
        <f>ISNUMBER(SEARCH("PTT", A3616))</f>
        <v>1</v>
      </c>
      <c r="F3616" t="b">
        <f>ISNUMBER(SEARCH("Shell", A3616))</f>
        <v>0</v>
      </c>
      <c r="G3616" t="b">
        <f>ISNUMBER(SEARCH("Esso", A3616))</f>
        <v>0</v>
      </c>
      <c r="H3616" t="b">
        <f>ISNUMBER(SEARCH("Caltex", A3616))</f>
        <v>0</v>
      </c>
    </row>
    <row r="3617" spans="1:8" x14ac:dyDescent="0.25">
      <c r="A3617" t="s">
        <v>3261</v>
      </c>
      <c r="B3617">
        <v>6.8801449999999997</v>
      </c>
      <c r="C3617">
        <v>99.783966399999997</v>
      </c>
      <c r="D3617" t="b">
        <f>ISNUMBER(SEARCH("PT",A3617))</f>
        <v>1</v>
      </c>
      <c r="E3617" t="b">
        <f>ISNUMBER(SEARCH("PTT", A3617))</f>
        <v>1</v>
      </c>
      <c r="F3617" t="b">
        <f>ISNUMBER(SEARCH("Shell", A3617))</f>
        <v>0</v>
      </c>
      <c r="G3617" t="b">
        <f>ISNUMBER(SEARCH("Esso", A3617))</f>
        <v>0</v>
      </c>
      <c r="H3617" t="b">
        <f>ISNUMBER(SEARCH("Caltex", A3617))</f>
        <v>0</v>
      </c>
    </row>
    <row r="3618" spans="1:8" x14ac:dyDescent="0.25">
      <c r="A3618" t="s">
        <v>3261</v>
      </c>
      <c r="B3618">
        <v>6.8801449999999997</v>
      </c>
      <c r="C3618">
        <v>99.783966399999997</v>
      </c>
      <c r="D3618" t="b">
        <f>ISNUMBER(SEARCH("PT",A3618))</f>
        <v>1</v>
      </c>
      <c r="E3618" t="b">
        <f>ISNUMBER(SEARCH("PTT", A3618))</f>
        <v>1</v>
      </c>
      <c r="F3618" t="b">
        <f>ISNUMBER(SEARCH("Shell", A3618))</f>
        <v>0</v>
      </c>
      <c r="G3618" t="b">
        <f>ISNUMBER(SEARCH("Esso", A3618))</f>
        <v>0</v>
      </c>
      <c r="H3618" t="b">
        <f>ISNUMBER(SEARCH("Caltex", A3618))</f>
        <v>0</v>
      </c>
    </row>
    <row r="3619" spans="1:8" x14ac:dyDescent="0.25">
      <c r="A3619" t="s">
        <v>3461</v>
      </c>
      <c r="B3619">
        <v>13.2151785</v>
      </c>
      <c r="C3619">
        <v>99.978385399999993</v>
      </c>
      <c r="D3619" t="b">
        <f>ISNUMBER(SEARCH("PT",A3619))</f>
        <v>1</v>
      </c>
      <c r="E3619" t="b">
        <f>ISNUMBER(SEARCH("PTT", A3619))</f>
        <v>1</v>
      </c>
      <c r="F3619" t="b">
        <f>ISNUMBER(SEARCH("Shell", A3619))</f>
        <v>0</v>
      </c>
      <c r="G3619" t="b">
        <f>ISNUMBER(SEARCH("Esso", A3619))</f>
        <v>0</v>
      </c>
      <c r="H3619" t="b">
        <f>ISNUMBER(SEARCH("Caltex", A3619))</f>
        <v>0</v>
      </c>
    </row>
    <row r="3620" spans="1:8" x14ac:dyDescent="0.25">
      <c r="A3620" t="s">
        <v>3277</v>
      </c>
      <c r="B3620">
        <v>6.7370758999999998</v>
      </c>
      <c r="C3620">
        <v>100.9331626</v>
      </c>
      <c r="D3620" t="b">
        <f>ISNUMBER(SEARCH("PT",A3620))</f>
        <v>1</v>
      </c>
      <c r="E3620" t="b">
        <f>ISNUMBER(SEARCH("PTT", A3620))</f>
        <v>1</v>
      </c>
      <c r="F3620" t="b">
        <f>ISNUMBER(SEARCH("Shell", A3620))</f>
        <v>0</v>
      </c>
      <c r="G3620" t="b">
        <f>ISNUMBER(SEARCH("Esso", A3620))</f>
        <v>0</v>
      </c>
      <c r="H3620" t="b">
        <f>ISNUMBER(SEARCH("Caltex", A3620))</f>
        <v>0</v>
      </c>
    </row>
    <row r="3621" spans="1:8" x14ac:dyDescent="0.25">
      <c r="A3621" t="s">
        <v>3277</v>
      </c>
      <c r="B3621">
        <v>6.7370758999999998</v>
      </c>
      <c r="C3621">
        <v>100.9331626</v>
      </c>
      <c r="D3621" t="b">
        <f>ISNUMBER(SEARCH("PT",A3621))</f>
        <v>1</v>
      </c>
      <c r="E3621" t="b">
        <f>ISNUMBER(SEARCH("PTT", A3621))</f>
        <v>1</v>
      </c>
      <c r="F3621" t="b">
        <f>ISNUMBER(SEARCH("Shell", A3621))</f>
        <v>0</v>
      </c>
      <c r="G3621" t="b">
        <f>ISNUMBER(SEARCH("Esso", A3621))</f>
        <v>0</v>
      </c>
      <c r="H3621" t="b">
        <f>ISNUMBER(SEARCH("Caltex", A3621))</f>
        <v>0</v>
      </c>
    </row>
    <row r="3622" spans="1:8" x14ac:dyDescent="0.25">
      <c r="A3622" t="s">
        <v>3786</v>
      </c>
      <c r="B3622">
        <v>18.298543299999999</v>
      </c>
      <c r="C3622">
        <v>103.30127160000001</v>
      </c>
      <c r="D3622" t="b">
        <f>ISNUMBER(SEARCH("PT",A3622))</f>
        <v>1</v>
      </c>
      <c r="E3622" t="b">
        <f>ISNUMBER(SEARCH("PTT", A3622))</f>
        <v>1</v>
      </c>
      <c r="F3622" t="b">
        <f>ISNUMBER(SEARCH("Shell", A3622))</f>
        <v>0</v>
      </c>
      <c r="G3622" t="b">
        <f>ISNUMBER(SEARCH("Esso", A3622))</f>
        <v>0</v>
      </c>
      <c r="H3622" t="b">
        <f>ISNUMBER(SEARCH("Caltex", A3622))</f>
        <v>0</v>
      </c>
    </row>
    <row r="3623" spans="1:8" x14ac:dyDescent="0.25">
      <c r="A3623" t="s">
        <v>3317</v>
      </c>
      <c r="B3623">
        <v>7.1958969000000002</v>
      </c>
      <c r="C3623">
        <v>100.3429447</v>
      </c>
      <c r="D3623" t="b">
        <f>ISNUMBER(SEARCH("PT",A3623))</f>
        <v>1</v>
      </c>
      <c r="E3623" t="b">
        <f>ISNUMBER(SEARCH("PTT", A3623))</f>
        <v>1</v>
      </c>
      <c r="F3623" t="b">
        <f>ISNUMBER(SEARCH("Shell", A3623))</f>
        <v>0</v>
      </c>
      <c r="G3623" t="b">
        <f>ISNUMBER(SEARCH("Esso", A3623))</f>
        <v>0</v>
      </c>
      <c r="H3623" t="b">
        <f>ISNUMBER(SEARCH("Caltex", A3623))</f>
        <v>0</v>
      </c>
    </row>
    <row r="3624" spans="1:8" x14ac:dyDescent="0.25">
      <c r="A3624" t="s">
        <v>3331</v>
      </c>
      <c r="B3624">
        <v>7.3908449999999997</v>
      </c>
      <c r="C3624">
        <v>100.2527142</v>
      </c>
      <c r="D3624" t="b">
        <f>ISNUMBER(SEARCH("PT",A3624))</f>
        <v>1</v>
      </c>
      <c r="E3624" t="b">
        <f>ISNUMBER(SEARCH("PTT", A3624))</f>
        <v>1</v>
      </c>
      <c r="F3624" t="b">
        <f>ISNUMBER(SEARCH("Shell", A3624))</f>
        <v>0</v>
      </c>
      <c r="G3624" t="b">
        <f>ISNUMBER(SEARCH("Esso", A3624))</f>
        <v>0</v>
      </c>
      <c r="H3624" t="b">
        <f>ISNUMBER(SEARCH("Caltex", A3624))</f>
        <v>0</v>
      </c>
    </row>
    <row r="3625" spans="1:8" x14ac:dyDescent="0.25">
      <c r="A3625" t="s">
        <v>3459</v>
      </c>
      <c r="B3625">
        <v>13.095188</v>
      </c>
      <c r="C3625">
        <v>100.062354</v>
      </c>
      <c r="D3625" t="b">
        <f>ISNUMBER(SEARCH("PT",A3625))</f>
        <v>1</v>
      </c>
      <c r="E3625" t="b">
        <f>ISNUMBER(SEARCH("PTT", A3625))</f>
        <v>1</v>
      </c>
      <c r="F3625" t="b">
        <f>ISNUMBER(SEARCH("Shell", A3625))</f>
        <v>0</v>
      </c>
      <c r="G3625" t="b">
        <f>ISNUMBER(SEARCH("Esso", A3625))</f>
        <v>0</v>
      </c>
      <c r="H3625" t="b">
        <f>ISNUMBER(SEARCH("Caltex", A3625))</f>
        <v>0</v>
      </c>
    </row>
    <row r="3626" spans="1:8" x14ac:dyDescent="0.25">
      <c r="A3626" t="s">
        <v>2853</v>
      </c>
      <c r="B3626">
        <v>7.8282185000000002</v>
      </c>
      <c r="C3626">
        <v>98.301808300000005</v>
      </c>
      <c r="D3626" t="b">
        <f>ISNUMBER(SEARCH("PT",A3626))</f>
        <v>1</v>
      </c>
      <c r="E3626" t="b">
        <f>ISNUMBER(SEARCH("PTT", A3626))</f>
        <v>1</v>
      </c>
      <c r="F3626" t="b">
        <f>ISNUMBER(SEARCH("Shell", A3626))</f>
        <v>0</v>
      </c>
      <c r="G3626" t="b">
        <f>ISNUMBER(SEARCH("Esso", A3626))</f>
        <v>0</v>
      </c>
      <c r="H3626" t="b">
        <f>ISNUMBER(SEARCH("Caltex", A3626))</f>
        <v>0</v>
      </c>
    </row>
    <row r="3627" spans="1:8" x14ac:dyDescent="0.25">
      <c r="A3627" t="s">
        <v>2853</v>
      </c>
      <c r="B3627">
        <v>7.8282185000000002</v>
      </c>
      <c r="C3627">
        <v>98.301808300000005</v>
      </c>
      <c r="D3627" t="b">
        <f>ISNUMBER(SEARCH("PT",A3627))</f>
        <v>1</v>
      </c>
      <c r="E3627" t="b">
        <f>ISNUMBER(SEARCH("PTT", A3627))</f>
        <v>1</v>
      </c>
      <c r="F3627" t="b">
        <f>ISNUMBER(SEARCH("Shell", A3627))</f>
        <v>0</v>
      </c>
      <c r="G3627" t="b">
        <f>ISNUMBER(SEARCH("Esso", A3627))</f>
        <v>0</v>
      </c>
      <c r="H3627" t="b">
        <f>ISNUMBER(SEARCH("Caltex", A3627))</f>
        <v>0</v>
      </c>
    </row>
    <row r="3628" spans="1:8" x14ac:dyDescent="0.25">
      <c r="A3628" t="s">
        <v>3722</v>
      </c>
      <c r="B3628">
        <v>14.634979</v>
      </c>
      <c r="C3628">
        <v>104.64681899999999</v>
      </c>
      <c r="D3628" t="b">
        <f>ISNUMBER(SEARCH("PT",A3628))</f>
        <v>1</v>
      </c>
      <c r="E3628" t="b">
        <f>ISNUMBER(SEARCH("PTT", A3628))</f>
        <v>1</v>
      </c>
      <c r="F3628" t="b">
        <f>ISNUMBER(SEARCH("Shell", A3628))</f>
        <v>0</v>
      </c>
      <c r="G3628" t="b">
        <f>ISNUMBER(SEARCH("Esso", A3628))</f>
        <v>0</v>
      </c>
      <c r="H3628" t="b">
        <f>ISNUMBER(SEARCH("Caltex", A3628))</f>
        <v>0</v>
      </c>
    </row>
    <row r="3629" spans="1:8" x14ac:dyDescent="0.25">
      <c r="A3629" t="s">
        <v>4018</v>
      </c>
      <c r="B3629">
        <v>18.161357800000001</v>
      </c>
      <c r="C3629">
        <v>97.930250000000001</v>
      </c>
      <c r="D3629" t="b">
        <f>ISNUMBER(SEARCH("PT",A3629))</f>
        <v>1</v>
      </c>
      <c r="E3629" t="b">
        <f>ISNUMBER(SEARCH("PTT", A3629))</f>
        <v>1</v>
      </c>
      <c r="F3629" t="b">
        <f>ISNUMBER(SEARCH("Shell", A3629))</f>
        <v>0</v>
      </c>
      <c r="G3629" t="b">
        <f>ISNUMBER(SEARCH("Esso", A3629))</f>
        <v>0</v>
      </c>
      <c r="H3629" t="b">
        <f>ISNUMBER(SEARCH("Caltex", A3629))</f>
        <v>0</v>
      </c>
    </row>
    <row r="3630" spans="1:8" x14ac:dyDescent="0.25">
      <c r="A3630" t="s">
        <v>86</v>
      </c>
      <c r="B3630">
        <v>13.458064</v>
      </c>
      <c r="C3630">
        <v>102.30439819999999</v>
      </c>
      <c r="D3630" t="b">
        <f>ISNUMBER(SEARCH("PT",A3630))</f>
        <v>1</v>
      </c>
      <c r="E3630" t="b">
        <f>ISNUMBER(SEARCH("PTT", A3630))</f>
        <v>1</v>
      </c>
      <c r="F3630" t="b">
        <f>ISNUMBER(SEARCH("Shell", A3630))</f>
        <v>0</v>
      </c>
      <c r="G3630" t="b">
        <f>ISNUMBER(SEARCH("Esso", A3630))</f>
        <v>0</v>
      </c>
      <c r="H3630" t="b">
        <f>ISNUMBER(SEARCH("Caltex", A3630))</f>
        <v>0</v>
      </c>
    </row>
    <row r="3631" spans="1:8" x14ac:dyDescent="0.25">
      <c r="A3631" t="s">
        <v>3366</v>
      </c>
      <c r="B3631">
        <v>8.3361438000000003</v>
      </c>
      <c r="C3631">
        <v>100.149608</v>
      </c>
      <c r="D3631" t="b">
        <f>ISNUMBER(SEARCH("PT",A3631))</f>
        <v>1</v>
      </c>
      <c r="E3631" t="b">
        <f>ISNUMBER(SEARCH("PTT", A3631))</f>
        <v>1</v>
      </c>
      <c r="F3631" t="b">
        <f>ISNUMBER(SEARCH("Shell", A3631))</f>
        <v>0</v>
      </c>
      <c r="G3631" t="b">
        <f>ISNUMBER(SEARCH("Esso", A3631))</f>
        <v>0</v>
      </c>
      <c r="H3631" t="b">
        <f>ISNUMBER(SEARCH("Caltex", A3631))</f>
        <v>0</v>
      </c>
    </row>
    <row r="3632" spans="1:8" x14ac:dyDescent="0.25">
      <c r="A3632" t="s">
        <v>3526</v>
      </c>
      <c r="B3632">
        <v>13.3816112</v>
      </c>
      <c r="C3632">
        <v>100.99238920000001</v>
      </c>
      <c r="D3632" t="b">
        <f>ISNUMBER(SEARCH("PT",A3632))</f>
        <v>1</v>
      </c>
      <c r="E3632" t="b">
        <f>ISNUMBER(SEARCH("PTT", A3632))</f>
        <v>1</v>
      </c>
      <c r="F3632" t="b">
        <f>ISNUMBER(SEARCH("Shell", A3632))</f>
        <v>0</v>
      </c>
      <c r="G3632" t="b">
        <f>ISNUMBER(SEARCH("Esso", A3632))</f>
        <v>0</v>
      </c>
      <c r="H3632" t="b">
        <f>ISNUMBER(SEARCH("Caltex", A3632))</f>
        <v>0</v>
      </c>
    </row>
    <row r="3633" spans="1:8" x14ac:dyDescent="0.25">
      <c r="A3633" t="s">
        <v>282</v>
      </c>
      <c r="B3633">
        <v>20.0541026</v>
      </c>
      <c r="C3633">
        <v>99.394132200000001</v>
      </c>
      <c r="D3633" t="b">
        <f>ISNUMBER(SEARCH("PT",A3633))</f>
        <v>1</v>
      </c>
      <c r="E3633" t="b">
        <f>ISNUMBER(SEARCH("PTT", A3633))</f>
        <v>1</v>
      </c>
      <c r="F3633" t="b">
        <f>ISNUMBER(SEARCH("Shell", A3633))</f>
        <v>0</v>
      </c>
      <c r="G3633" t="b">
        <f>ISNUMBER(SEARCH("Esso", A3633))</f>
        <v>0</v>
      </c>
      <c r="H3633" t="b">
        <f>ISNUMBER(SEARCH("Caltex", A3633))</f>
        <v>0</v>
      </c>
    </row>
    <row r="3634" spans="1:8" x14ac:dyDescent="0.25">
      <c r="A3634" t="s">
        <v>287</v>
      </c>
      <c r="B3634">
        <v>19.937187300000001</v>
      </c>
      <c r="C3634">
        <v>99.230126400000003</v>
      </c>
      <c r="D3634" t="b">
        <f>ISNUMBER(SEARCH("PT",A3634))</f>
        <v>1</v>
      </c>
      <c r="E3634" t="b">
        <f>ISNUMBER(SEARCH("PTT", A3634))</f>
        <v>1</v>
      </c>
      <c r="F3634" t="b">
        <f>ISNUMBER(SEARCH("Shell", A3634))</f>
        <v>0</v>
      </c>
      <c r="G3634" t="b">
        <f>ISNUMBER(SEARCH("Esso", A3634))</f>
        <v>0</v>
      </c>
      <c r="H3634" t="b">
        <f>ISNUMBER(SEARCH("Caltex", A3634))</f>
        <v>0</v>
      </c>
    </row>
    <row r="3635" spans="1:8" x14ac:dyDescent="0.25">
      <c r="A3635" t="s">
        <v>96</v>
      </c>
      <c r="B3635">
        <v>12.6004779</v>
      </c>
      <c r="C3635">
        <v>102.1212945</v>
      </c>
      <c r="D3635" t="b">
        <f>ISNUMBER(SEARCH("PT",A3635))</f>
        <v>1</v>
      </c>
      <c r="E3635" t="b">
        <f>ISNUMBER(SEARCH("PTT", A3635))</f>
        <v>1</v>
      </c>
      <c r="F3635" t="b">
        <f>ISNUMBER(SEARCH("Shell", A3635))</f>
        <v>0</v>
      </c>
      <c r="G3635" t="b">
        <f>ISNUMBER(SEARCH("Esso", A3635))</f>
        <v>0</v>
      </c>
      <c r="H3635" t="b">
        <f>ISNUMBER(SEARCH("Caltex", A3635))</f>
        <v>0</v>
      </c>
    </row>
    <row r="3636" spans="1:8" x14ac:dyDescent="0.25">
      <c r="A3636" t="s">
        <v>96</v>
      </c>
      <c r="B3636">
        <v>12.5958462</v>
      </c>
      <c r="C3636">
        <v>102.14040369999999</v>
      </c>
      <c r="D3636" t="b">
        <f>ISNUMBER(SEARCH("PT",A3636))</f>
        <v>1</v>
      </c>
      <c r="E3636" t="b">
        <f>ISNUMBER(SEARCH("PTT", A3636))</f>
        <v>1</v>
      </c>
      <c r="F3636" t="b">
        <f>ISNUMBER(SEARCH("Shell", A3636))</f>
        <v>0</v>
      </c>
      <c r="G3636" t="b">
        <f>ISNUMBER(SEARCH("Esso", A3636))</f>
        <v>0</v>
      </c>
      <c r="H3636" t="b">
        <f>ISNUMBER(SEARCH("Caltex", A3636))</f>
        <v>0</v>
      </c>
    </row>
    <row r="3637" spans="1:8" x14ac:dyDescent="0.25">
      <c r="A3637" t="s">
        <v>92</v>
      </c>
      <c r="B3637">
        <v>12.460957199999999</v>
      </c>
      <c r="C3637">
        <v>102.228146</v>
      </c>
      <c r="D3637" t="b">
        <f>ISNUMBER(SEARCH("PT",A3637))</f>
        <v>1</v>
      </c>
      <c r="E3637" t="b">
        <f>ISNUMBER(SEARCH("PTT", A3637))</f>
        <v>1</v>
      </c>
      <c r="F3637" t="b">
        <f>ISNUMBER(SEARCH("Shell", A3637))</f>
        <v>0</v>
      </c>
      <c r="G3637" t="b">
        <f>ISNUMBER(SEARCH("Esso", A3637))</f>
        <v>0</v>
      </c>
      <c r="H3637" t="b">
        <f>ISNUMBER(SEARCH("Caltex", A3637))</f>
        <v>0</v>
      </c>
    </row>
    <row r="3638" spans="1:8" x14ac:dyDescent="0.25">
      <c r="A3638" t="s">
        <v>92</v>
      </c>
      <c r="B3638">
        <v>12.460957199999999</v>
      </c>
      <c r="C3638">
        <v>102.228146</v>
      </c>
      <c r="D3638" t="b">
        <f>ISNUMBER(SEARCH("PT",A3638))</f>
        <v>1</v>
      </c>
      <c r="E3638" t="b">
        <f>ISNUMBER(SEARCH("PTT", A3638))</f>
        <v>1</v>
      </c>
      <c r="F3638" t="b">
        <f>ISNUMBER(SEARCH("Shell", A3638))</f>
        <v>0</v>
      </c>
      <c r="G3638" t="b">
        <f>ISNUMBER(SEARCH("Esso", A3638))</f>
        <v>0</v>
      </c>
      <c r="H3638" t="b">
        <f>ISNUMBER(SEARCH("Caltex", A3638))</f>
        <v>0</v>
      </c>
    </row>
    <row r="3639" spans="1:8" x14ac:dyDescent="0.25">
      <c r="A3639" t="s">
        <v>313</v>
      </c>
      <c r="B3639">
        <v>8.3800413999999996</v>
      </c>
      <c r="C3639">
        <v>98.741555199999993</v>
      </c>
      <c r="D3639" t="b">
        <f>ISNUMBER(SEARCH("PT",A3639))</f>
        <v>1</v>
      </c>
      <c r="E3639" t="b">
        <f>ISNUMBER(SEARCH("PTT", A3639))</f>
        <v>1</v>
      </c>
      <c r="F3639" t="b">
        <f>ISNUMBER(SEARCH("Shell", A3639))</f>
        <v>0</v>
      </c>
      <c r="G3639" t="b">
        <f>ISNUMBER(SEARCH("Esso", A3639))</f>
        <v>0</v>
      </c>
      <c r="H3639" t="b">
        <f>ISNUMBER(SEARCH("Caltex", A3639))</f>
        <v>0</v>
      </c>
    </row>
    <row r="3640" spans="1:8" x14ac:dyDescent="0.25">
      <c r="A3640" t="s">
        <v>313</v>
      </c>
      <c r="B3640">
        <v>8.3800413999999996</v>
      </c>
      <c r="C3640">
        <v>98.741555199999993</v>
      </c>
      <c r="D3640" t="b">
        <f>ISNUMBER(SEARCH("PT",A3640))</f>
        <v>1</v>
      </c>
      <c r="E3640" t="b">
        <f>ISNUMBER(SEARCH("PTT", A3640))</f>
        <v>1</v>
      </c>
      <c r="F3640" t="b">
        <f>ISNUMBER(SEARCH("Shell", A3640))</f>
        <v>0</v>
      </c>
      <c r="G3640" t="b">
        <f>ISNUMBER(SEARCH("Esso", A3640))</f>
        <v>0</v>
      </c>
      <c r="H3640" t="b">
        <f>ISNUMBER(SEARCH("Caltex", A3640))</f>
        <v>0</v>
      </c>
    </row>
    <row r="3641" spans="1:8" x14ac:dyDescent="0.25">
      <c r="A3641" t="s">
        <v>113</v>
      </c>
      <c r="B3641">
        <v>12.7135392</v>
      </c>
      <c r="C3641">
        <v>101.7094989</v>
      </c>
      <c r="D3641" t="b">
        <f>ISNUMBER(SEARCH("PT",A3641))</f>
        <v>1</v>
      </c>
      <c r="E3641" t="b">
        <f>ISNUMBER(SEARCH("PTT", A3641))</f>
        <v>1</v>
      </c>
      <c r="F3641" t="b">
        <f>ISNUMBER(SEARCH("Shell", A3641))</f>
        <v>0</v>
      </c>
      <c r="G3641" t="b">
        <f>ISNUMBER(SEARCH("Esso", A3641))</f>
        <v>0</v>
      </c>
      <c r="H3641" t="b">
        <f>ISNUMBER(SEARCH("Caltex", A3641))</f>
        <v>0</v>
      </c>
    </row>
    <row r="3642" spans="1:8" x14ac:dyDescent="0.25">
      <c r="A3642" t="s">
        <v>3172</v>
      </c>
      <c r="B3642">
        <v>9.3769749999999998</v>
      </c>
      <c r="C3642">
        <v>98.419578000000001</v>
      </c>
      <c r="D3642" t="b">
        <f>ISNUMBER(SEARCH("PT",A3642))</f>
        <v>1</v>
      </c>
      <c r="E3642" t="b">
        <f>ISNUMBER(SEARCH("PTT", A3642))</f>
        <v>1</v>
      </c>
      <c r="F3642" t="b">
        <f>ISNUMBER(SEARCH("Shell", A3642))</f>
        <v>0</v>
      </c>
      <c r="G3642" t="b">
        <f>ISNUMBER(SEARCH("Esso", A3642))</f>
        <v>0</v>
      </c>
      <c r="H3642" t="b">
        <f>ISNUMBER(SEARCH("Caltex", A3642))</f>
        <v>0</v>
      </c>
    </row>
    <row r="3643" spans="1:8" x14ac:dyDescent="0.25">
      <c r="A3643" t="s">
        <v>179</v>
      </c>
      <c r="B3643">
        <v>19.598149100000001</v>
      </c>
      <c r="C3643">
        <v>100.32252029999999</v>
      </c>
      <c r="D3643" t="b">
        <f>ISNUMBER(SEARCH("PT",A3643))</f>
        <v>1</v>
      </c>
      <c r="E3643" t="b">
        <f>ISNUMBER(SEARCH("PTT", A3643))</f>
        <v>1</v>
      </c>
      <c r="F3643" t="b">
        <f>ISNUMBER(SEARCH("Shell", A3643))</f>
        <v>0</v>
      </c>
      <c r="G3643" t="b">
        <f>ISNUMBER(SEARCH("Esso", A3643))</f>
        <v>0</v>
      </c>
      <c r="H3643" t="b">
        <f>ISNUMBER(SEARCH("Caltex", A3643))</f>
        <v>0</v>
      </c>
    </row>
    <row r="3644" spans="1:8" x14ac:dyDescent="0.25">
      <c r="A3644" t="s">
        <v>3255</v>
      </c>
      <c r="B3644">
        <v>7.2081365000000002</v>
      </c>
      <c r="C3644">
        <v>99.716714400000001</v>
      </c>
      <c r="D3644" t="b">
        <f>ISNUMBER(SEARCH("PT",A3644))</f>
        <v>1</v>
      </c>
      <c r="E3644" t="b">
        <f>ISNUMBER(SEARCH("PTT", A3644))</f>
        <v>1</v>
      </c>
      <c r="F3644" t="b">
        <f>ISNUMBER(SEARCH("Shell", A3644))</f>
        <v>0</v>
      </c>
      <c r="G3644" t="b">
        <f>ISNUMBER(SEARCH("Esso", A3644))</f>
        <v>0</v>
      </c>
      <c r="H3644" t="b">
        <f>ISNUMBER(SEARCH("Caltex", A3644))</f>
        <v>0</v>
      </c>
    </row>
    <row r="3645" spans="1:8" x14ac:dyDescent="0.25">
      <c r="A3645" t="s">
        <v>3255</v>
      </c>
      <c r="B3645">
        <v>7.2081365000000002</v>
      </c>
      <c r="C3645">
        <v>99.716714400000001</v>
      </c>
      <c r="D3645" t="b">
        <f>ISNUMBER(SEARCH("PT",A3645))</f>
        <v>1</v>
      </c>
      <c r="E3645" t="b">
        <f>ISNUMBER(SEARCH("PTT", A3645))</f>
        <v>1</v>
      </c>
      <c r="F3645" t="b">
        <f>ISNUMBER(SEARCH("Shell", A3645))</f>
        <v>0</v>
      </c>
      <c r="G3645" t="b">
        <f>ISNUMBER(SEARCH("Esso", A3645))</f>
        <v>0</v>
      </c>
      <c r="H3645" t="b">
        <f>ISNUMBER(SEARCH("Caltex", A3645))</f>
        <v>0</v>
      </c>
    </row>
    <row r="3646" spans="1:8" x14ac:dyDescent="0.25">
      <c r="A3646" t="s">
        <v>3307</v>
      </c>
      <c r="B3646">
        <v>7.1525480999999997</v>
      </c>
      <c r="C3646">
        <v>100.5998785</v>
      </c>
      <c r="D3646" t="b">
        <f>ISNUMBER(SEARCH("PT",A3646))</f>
        <v>1</v>
      </c>
      <c r="E3646" t="b">
        <f>ISNUMBER(SEARCH("PTT", A3646))</f>
        <v>1</v>
      </c>
      <c r="F3646" t="b">
        <f>ISNUMBER(SEARCH("Shell", A3646))</f>
        <v>0</v>
      </c>
      <c r="G3646" t="b">
        <f>ISNUMBER(SEARCH("Esso", A3646))</f>
        <v>0</v>
      </c>
      <c r="H3646" t="b">
        <f>ISNUMBER(SEARCH("Caltex", A3646))</f>
        <v>0</v>
      </c>
    </row>
    <row r="3647" spans="1:8" x14ac:dyDescent="0.25">
      <c r="A3647" t="s">
        <v>3733</v>
      </c>
      <c r="B3647">
        <v>16.039767999999999</v>
      </c>
      <c r="C3647">
        <v>105.2232544</v>
      </c>
      <c r="D3647" t="b">
        <f>ISNUMBER(SEARCH("PT",A3647))</f>
        <v>1</v>
      </c>
      <c r="E3647" t="b">
        <f>ISNUMBER(SEARCH("PTT", A3647))</f>
        <v>1</v>
      </c>
      <c r="F3647" t="b">
        <f>ISNUMBER(SEARCH("Shell", A3647))</f>
        <v>0</v>
      </c>
      <c r="G3647" t="b">
        <f>ISNUMBER(SEARCH("Esso", A3647))</f>
        <v>0</v>
      </c>
      <c r="H3647" t="b">
        <f>ISNUMBER(SEARCH("Caltex", A3647))</f>
        <v>0</v>
      </c>
    </row>
    <row r="3648" spans="1:8" x14ac:dyDescent="0.25">
      <c r="A3648" t="s">
        <v>4254</v>
      </c>
      <c r="B3648">
        <v>7.8420243999999997</v>
      </c>
      <c r="C3648">
        <v>98.334422700000005</v>
      </c>
      <c r="D3648" t="b">
        <f>ISNUMBER(SEARCH("PT",A3648))</f>
        <v>1</v>
      </c>
      <c r="E3648" t="b">
        <f>ISNUMBER(SEARCH("PTT", A3648))</f>
        <v>1</v>
      </c>
      <c r="F3648" t="b">
        <f>ISNUMBER(SEARCH("Shell", A3648))</f>
        <v>0</v>
      </c>
      <c r="G3648" t="b">
        <f>ISNUMBER(SEARCH("Esso", A3648))</f>
        <v>0</v>
      </c>
      <c r="H3648" t="b">
        <f>ISNUMBER(SEARCH("Caltex", A3648))</f>
        <v>0</v>
      </c>
    </row>
    <row r="3649" spans="1:8" x14ac:dyDescent="0.25">
      <c r="A3649" t="s">
        <v>4254</v>
      </c>
      <c r="B3649">
        <v>7.8420243999999997</v>
      </c>
      <c r="C3649">
        <v>98.334422700000005</v>
      </c>
      <c r="D3649" t="b">
        <f>ISNUMBER(SEARCH("PT",A3649))</f>
        <v>1</v>
      </c>
      <c r="E3649" t="b">
        <f>ISNUMBER(SEARCH("PTT", A3649))</f>
        <v>1</v>
      </c>
      <c r="F3649" t="b">
        <f>ISNUMBER(SEARCH("Shell", A3649))</f>
        <v>0</v>
      </c>
      <c r="G3649" t="b">
        <f>ISNUMBER(SEARCH("Esso", A3649))</f>
        <v>0</v>
      </c>
      <c r="H3649" t="b">
        <f>ISNUMBER(SEARCH("Caltex", A3649))</f>
        <v>0</v>
      </c>
    </row>
    <row r="3650" spans="1:8" x14ac:dyDescent="0.25">
      <c r="A3650" t="s">
        <v>4078</v>
      </c>
      <c r="B3650">
        <v>14.5448679</v>
      </c>
      <c r="C3650">
        <v>98.789419199999998</v>
      </c>
      <c r="D3650" t="b">
        <f>ISNUMBER(SEARCH("PT",A3650))</f>
        <v>1</v>
      </c>
      <c r="E3650" t="b">
        <f>ISNUMBER(SEARCH("PTT", A3650))</f>
        <v>1</v>
      </c>
      <c r="F3650" t="b">
        <f>ISNUMBER(SEARCH("Shell", A3650))</f>
        <v>0</v>
      </c>
      <c r="G3650" t="b">
        <f>ISNUMBER(SEARCH("Esso", A3650))</f>
        <v>0</v>
      </c>
      <c r="H3650" t="b">
        <f>ISNUMBER(SEARCH("Caltex", A3650))</f>
        <v>0</v>
      </c>
    </row>
    <row r="3651" spans="1:8" x14ac:dyDescent="0.25">
      <c r="A3651" t="s">
        <v>3880</v>
      </c>
      <c r="B3651">
        <v>18.004960199999999</v>
      </c>
      <c r="C3651">
        <v>101.0355235</v>
      </c>
      <c r="D3651" t="b">
        <f>ISNUMBER(SEARCH("PT",A3651))</f>
        <v>1</v>
      </c>
      <c r="E3651" t="b">
        <f>ISNUMBER(SEARCH("PTT", A3651))</f>
        <v>1</v>
      </c>
      <c r="F3651" t="b">
        <f>ISNUMBER(SEARCH("Shell", A3651))</f>
        <v>0</v>
      </c>
      <c r="G3651" t="b">
        <f>ISNUMBER(SEARCH("Esso", A3651))</f>
        <v>0</v>
      </c>
      <c r="H3651" t="b">
        <f>ISNUMBER(SEARCH("Caltex", A3651))</f>
        <v>0</v>
      </c>
    </row>
    <row r="3652" spans="1:8" x14ac:dyDescent="0.25">
      <c r="A3652" t="s">
        <v>3323</v>
      </c>
      <c r="B3652">
        <v>7.3342565000000004</v>
      </c>
      <c r="C3652">
        <v>100.3339574</v>
      </c>
      <c r="D3652" t="b">
        <f>ISNUMBER(SEARCH("PT",A3652))</f>
        <v>1</v>
      </c>
      <c r="E3652" t="b">
        <f>ISNUMBER(SEARCH("PTT", A3652))</f>
        <v>1</v>
      </c>
      <c r="F3652" t="b">
        <f>ISNUMBER(SEARCH("Shell", A3652))</f>
        <v>0</v>
      </c>
      <c r="G3652" t="b">
        <f>ISNUMBER(SEARCH("Esso", A3652))</f>
        <v>0</v>
      </c>
      <c r="H3652" t="b">
        <f>ISNUMBER(SEARCH("Caltex", A3652))</f>
        <v>0</v>
      </c>
    </row>
    <row r="3653" spans="1:8" x14ac:dyDescent="0.25">
      <c r="A3653" t="s">
        <v>3357</v>
      </c>
      <c r="B3653">
        <v>7.7829756999999997</v>
      </c>
      <c r="C3653">
        <v>100.35302249999999</v>
      </c>
      <c r="D3653" t="b">
        <f>ISNUMBER(SEARCH("PT",A3653))</f>
        <v>1</v>
      </c>
      <c r="E3653" t="b">
        <f>ISNUMBER(SEARCH("PTT", A3653))</f>
        <v>1</v>
      </c>
      <c r="F3653" t="b">
        <f>ISNUMBER(SEARCH("Shell", A3653))</f>
        <v>0</v>
      </c>
      <c r="G3653" t="b">
        <f>ISNUMBER(SEARCH("Esso", A3653))</f>
        <v>0</v>
      </c>
      <c r="H3653" t="b">
        <f>ISNUMBER(SEARCH("Caltex", A3653))</f>
        <v>0</v>
      </c>
    </row>
    <row r="3654" spans="1:8" x14ac:dyDescent="0.25">
      <c r="A3654" t="s">
        <v>3</v>
      </c>
      <c r="B3654">
        <v>12.634689699999999</v>
      </c>
      <c r="C3654">
        <v>99.719868099999999</v>
      </c>
      <c r="D3654" t="b">
        <f>ISNUMBER(SEARCH("PT",A3654))</f>
        <v>1</v>
      </c>
      <c r="E3654" t="b">
        <f>ISNUMBER(SEARCH("PTT", A3654))</f>
        <v>1</v>
      </c>
      <c r="F3654" t="b">
        <f>ISNUMBER(SEARCH("Shell", A3654))</f>
        <v>0</v>
      </c>
      <c r="G3654" t="b">
        <f>ISNUMBER(SEARCH("Esso", A3654))</f>
        <v>0</v>
      </c>
      <c r="H3654" t="b">
        <f>ISNUMBER(SEARCH("Caltex", A3654))</f>
        <v>0</v>
      </c>
    </row>
    <row r="3655" spans="1:8" x14ac:dyDescent="0.25">
      <c r="A3655" t="s">
        <v>3</v>
      </c>
      <c r="B3655">
        <v>12.2429962</v>
      </c>
      <c r="C3655">
        <v>99.700975400000004</v>
      </c>
      <c r="D3655" t="b">
        <f>ISNUMBER(SEARCH("PT",A3655))</f>
        <v>1</v>
      </c>
      <c r="E3655" t="b">
        <f>ISNUMBER(SEARCH("PTT", A3655))</f>
        <v>1</v>
      </c>
      <c r="F3655" t="b">
        <f>ISNUMBER(SEARCH("Shell", A3655))</f>
        <v>0</v>
      </c>
      <c r="G3655" t="b">
        <f>ISNUMBER(SEARCH("Esso", A3655))</f>
        <v>0</v>
      </c>
      <c r="H3655" t="b">
        <f>ISNUMBER(SEARCH("Caltex", A3655))</f>
        <v>0</v>
      </c>
    </row>
    <row r="3656" spans="1:8" x14ac:dyDescent="0.25">
      <c r="A3656" t="s">
        <v>3</v>
      </c>
      <c r="B3656">
        <v>12.565903499999999</v>
      </c>
      <c r="C3656">
        <v>99.891249000000002</v>
      </c>
      <c r="D3656" t="b">
        <f>ISNUMBER(SEARCH("PT",A3656))</f>
        <v>1</v>
      </c>
      <c r="E3656" t="b">
        <f>ISNUMBER(SEARCH("PTT", A3656))</f>
        <v>1</v>
      </c>
      <c r="F3656" t="b">
        <f>ISNUMBER(SEARCH("Shell", A3656))</f>
        <v>0</v>
      </c>
      <c r="G3656" t="b">
        <f>ISNUMBER(SEARCH("Esso", A3656))</f>
        <v>0</v>
      </c>
      <c r="H3656" t="b">
        <f>ISNUMBER(SEARCH("Caltex", A3656))</f>
        <v>0</v>
      </c>
    </row>
    <row r="3657" spans="1:8" x14ac:dyDescent="0.25">
      <c r="A3657" t="s">
        <v>3</v>
      </c>
      <c r="B3657">
        <v>12.344523000000001</v>
      </c>
      <c r="C3657">
        <v>99.881666999999993</v>
      </c>
      <c r="D3657" t="b">
        <f>ISNUMBER(SEARCH("PT",A3657))</f>
        <v>1</v>
      </c>
      <c r="E3657" t="b">
        <f>ISNUMBER(SEARCH("PTT", A3657))</f>
        <v>1</v>
      </c>
      <c r="F3657" t="b">
        <f>ISNUMBER(SEARCH("Shell", A3657))</f>
        <v>0</v>
      </c>
      <c r="G3657" t="b">
        <f>ISNUMBER(SEARCH("Esso", A3657))</f>
        <v>0</v>
      </c>
      <c r="H3657" t="b">
        <f>ISNUMBER(SEARCH("Caltex", A3657))</f>
        <v>0</v>
      </c>
    </row>
    <row r="3658" spans="1:8" x14ac:dyDescent="0.25">
      <c r="A3658" t="s">
        <v>3</v>
      </c>
      <c r="B3658">
        <v>12.072532000000001</v>
      </c>
      <c r="C3658">
        <v>99.859369000000001</v>
      </c>
      <c r="D3658" t="b">
        <f>ISNUMBER(SEARCH("PT",A3658))</f>
        <v>1</v>
      </c>
      <c r="E3658" t="b">
        <f>ISNUMBER(SEARCH("PTT", A3658))</f>
        <v>1</v>
      </c>
      <c r="F3658" t="b">
        <f>ISNUMBER(SEARCH("Shell", A3658))</f>
        <v>0</v>
      </c>
      <c r="G3658" t="b">
        <f>ISNUMBER(SEARCH("Esso", A3658))</f>
        <v>0</v>
      </c>
      <c r="H3658" t="b">
        <f>ISNUMBER(SEARCH("Caltex", A3658))</f>
        <v>0</v>
      </c>
    </row>
    <row r="3659" spans="1:8" x14ac:dyDescent="0.25">
      <c r="A3659" t="s">
        <v>3</v>
      </c>
      <c r="B3659">
        <v>11.5782551</v>
      </c>
      <c r="C3659">
        <v>99.647987000000001</v>
      </c>
      <c r="D3659" t="b">
        <f>ISNUMBER(SEARCH("PT",A3659))</f>
        <v>1</v>
      </c>
      <c r="E3659" t="b">
        <f>ISNUMBER(SEARCH("PTT", A3659))</f>
        <v>1</v>
      </c>
      <c r="F3659" t="b">
        <f>ISNUMBER(SEARCH("Shell", A3659))</f>
        <v>0</v>
      </c>
      <c r="G3659" t="b">
        <f>ISNUMBER(SEARCH("Esso", A3659))</f>
        <v>0</v>
      </c>
      <c r="H3659" t="b">
        <f>ISNUMBER(SEARCH("Caltex", A3659))</f>
        <v>0</v>
      </c>
    </row>
    <row r="3660" spans="1:8" x14ac:dyDescent="0.25">
      <c r="A3660" t="s">
        <v>3</v>
      </c>
      <c r="B3660">
        <v>11.527886799999999</v>
      </c>
      <c r="C3660">
        <v>99.620694799999995</v>
      </c>
      <c r="D3660" t="b">
        <f>ISNUMBER(SEARCH("PT",A3660))</f>
        <v>1</v>
      </c>
      <c r="E3660" t="b">
        <f>ISNUMBER(SEARCH("PTT", A3660))</f>
        <v>1</v>
      </c>
      <c r="F3660" t="b">
        <f>ISNUMBER(SEARCH("Shell", A3660))</f>
        <v>0</v>
      </c>
      <c r="G3660" t="b">
        <f>ISNUMBER(SEARCH("Esso", A3660))</f>
        <v>0</v>
      </c>
      <c r="H3660" t="b">
        <f>ISNUMBER(SEARCH("Caltex", A3660))</f>
        <v>0</v>
      </c>
    </row>
    <row r="3661" spans="1:8" x14ac:dyDescent="0.25">
      <c r="A3661" t="s">
        <v>3</v>
      </c>
      <c r="B3661">
        <v>11.505476</v>
      </c>
      <c r="C3661">
        <v>99.606961999999996</v>
      </c>
      <c r="D3661" t="b">
        <f>ISNUMBER(SEARCH("PT",A3661))</f>
        <v>1</v>
      </c>
      <c r="E3661" t="b">
        <f>ISNUMBER(SEARCH("PTT", A3661))</f>
        <v>1</v>
      </c>
      <c r="F3661" t="b">
        <f>ISNUMBER(SEARCH("Shell", A3661))</f>
        <v>0</v>
      </c>
      <c r="G3661" t="b">
        <f>ISNUMBER(SEARCH("Esso", A3661))</f>
        <v>0</v>
      </c>
      <c r="H3661" t="b">
        <f>ISNUMBER(SEARCH("Caltex", A3661))</f>
        <v>0</v>
      </c>
    </row>
    <row r="3662" spans="1:8" x14ac:dyDescent="0.25">
      <c r="A3662" t="s">
        <v>3</v>
      </c>
      <c r="B3662">
        <v>11.428570000000001</v>
      </c>
      <c r="C3662">
        <v>99.543165999999999</v>
      </c>
      <c r="D3662" t="b">
        <f>ISNUMBER(SEARCH("PT",A3662))</f>
        <v>1</v>
      </c>
      <c r="E3662" t="b">
        <f>ISNUMBER(SEARCH("PTT", A3662))</f>
        <v>1</v>
      </c>
      <c r="F3662" t="b">
        <f>ISNUMBER(SEARCH("Shell", A3662))</f>
        <v>0</v>
      </c>
      <c r="G3662" t="b">
        <f>ISNUMBER(SEARCH("Esso", A3662))</f>
        <v>0</v>
      </c>
      <c r="H3662" t="b">
        <f>ISNUMBER(SEARCH("Caltex", A3662))</f>
        <v>0</v>
      </c>
    </row>
    <row r="3663" spans="1:8" x14ac:dyDescent="0.25">
      <c r="A3663" t="s">
        <v>3</v>
      </c>
      <c r="B3663">
        <v>11.25426</v>
      </c>
      <c r="C3663">
        <v>99.438411000000002</v>
      </c>
      <c r="D3663" t="b">
        <f>ISNUMBER(SEARCH("PT",A3663))</f>
        <v>1</v>
      </c>
      <c r="E3663" t="b">
        <f>ISNUMBER(SEARCH("PTT", A3663))</f>
        <v>1</v>
      </c>
      <c r="F3663" t="b">
        <f>ISNUMBER(SEARCH("Shell", A3663))</f>
        <v>0</v>
      </c>
      <c r="G3663" t="b">
        <f>ISNUMBER(SEARCH("Esso", A3663))</f>
        <v>0</v>
      </c>
      <c r="H3663" t="b">
        <f>ISNUMBER(SEARCH("Caltex", A3663))</f>
        <v>0</v>
      </c>
    </row>
    <row r="3664" spans="1:8" x14ac:dyDescent="0.25">
      <c r="A3664" t="s">
        <v>3</v>
      </c>
      <c r="B3664">
        <v>11.2133365</v>
      </c>
      <c r="C3664">
        <v>99.513105699999997</v>
      </c>
      <c r="D3664" t="b">
        <f>ISNUMBER(SEARCH("PT",A3664))</f>
        <v>1</v>
      </c>
      <c r="E3664" t="b">
        <f>ISNUMBER(SEARCH("PTT", A3664))</f>
        <v>1</v>
      </c>
      <c r="F3664" t="b">
        <f>ISNUMBER(SEARCH("Shell", A3664))</f>
        <v>0</v>
      </c>
      <c r="G3664" t="b">
        <f>ISNUMBER(SEARCH("Esso", A3664))</f>
        <v>0</v>
      </c>
      <c r="H3664" t="b">
        <f>ISNUMBER(SEARCH("Caltex", A3664))</f>
        <v>0</v>
      </c>
    </row>
    <row r="3665" spans="1:8" x14ac:dyDescent="0.25">
      <c r="A3665" t="s">
        <v>3</v>
      </c>
      <c r="B3665">
        <v>11.078268100000001</v>
      </c>
      <c r="C3665">
        <v>99.370927499999993</v>
      </c>
      <c r="D3665" t="b">
        <f>ISNUMBER(SEARCH("PT",A3665))</f>
        <v>1</v>
      </c>
      <c r="E3665" t="b">
        <f>ISNUMBER(SEARCH("PTT", A3665))</f>
        <v>1</v>
      </c>
      <c r="F3665" t="b">
        <f>ISNUMBER(SEARCH("Shell", A3665))</f>
        <v>0</v>
      </c>
      <c r="G3665" t="b">
        <f>ISNUMBER(SEARCH("Esso", A3665))</f>
        <v>0</v>
      </c>
      <c r="H3665" t="b">
        <f>ISNUMBER(SEARCH("Caltex", A3665))</f>
        <v>0</v>
      </c>
    </row>
    <row r="3666" spans="1:8" x14ac:dyDescent="0.25">
      <c r="A3666" t="s">
        <v>3</v>
      </c>
      <c r="B3666">
        <v>10.8608267</v>
      </c>
      <c r="C3666">
        <v>99.352540000000005</v>
      </c>
      <c r="D3666" t="b">
        <f>ISNUMBER(SEARCH("PT",A3666))</f>
        <v>1</v>
      </c>
      <c r="E3666" t="b">
        <f>ISNUMBER(SEARCH("PTT", A3666))</f>
        <v>1</v>
      </c>
      <c r="F3666" t="b">
        <f>ISNUMBER(SEARCH("Shell", A3666))</f>
        <v>0</v>
      </c>
      <c r="G3666" t="b">
        <f>ISNUMBER(SEARCH("Esso", A3666))</f>
        <v>0</v>
      </c>
      <c r="H3666" t="b">
        <f>ISNUMBER(SEARCH("Caltex", A3666))</f>
        <v>0</v>
      </c>
    </row>
    <row r="3667" spans="1:8" x14ac:dyDescent="0.25">
      <c r="A3667" t="s">
        <v>3</v>
      </c>
      <c r="B3667">
        <v>10.780245000000001</v>
      </c>
      <c r="C3667">
        <v>99.142938999999998</v>
      </c>
      <c r="D3667" t="b">
        <f>ISNUMBER(SEARCH("PT",A3667))</f>
        <v>1</v>
      </c>
      <c r="E3667" t="b">
        <f>ISNUMBER(SEARCH("PTT", A3667))</f>
        <v>1</v>
      </c>
      <c r="F3667" t="b">
        <f>ISNUMBER(SEARCH("Shell", A3667))</f>
        <v>0</v>
      </c>
      <c r="G3667" t="b">
        <f>ISNUMBER(SEARCH("Esso", A3667))</f>
        <v>0</v>
      </c>
      <c r="H3667" t="b">
        <f>ISNUMBER(SEARCH("Caltex", A3667))</f>
        <v>0</v>
      </c>
    </row>
    <row r="3668" spans="1:8" x14ac:dyDescent="0.25">
      <c r="A3668" t="s">
        <v>3</v>
      </c>
      <c r="B3668">
        <v>10.703908</v>
      </c>
      <c r="C3668">
        <v>99.319924999999998</v>
      </c>
      <c r="D3668" t="b">
        <f>ISNUMBER(SEARCH("PT",A3668))</f>
        <v>1</v>
      </c>
      <c r="E3668" t="b">
        <f>ISNUMBER(SEARCH("PTT", A3668))</f>
        <v>1</v>
      </c>
      <c r="F3668" t="b">
        <f>ISNUMBER(SEARCH("Shell", A3668))</f>
        <v>0</v>
      </c>
      <c r="G3668" t="b">
        <f>ISNUMBER(SEARCH("Esso", A3668))</f>
        <v>0</v>
      </c>
      <c r="H3668" t="b">
        <f>ISNUMBER(SEARCH("Caltex", A3668))</f>
        <v>0</v>
      </c>
    </row>
    <row r="3669" spans="1:8" x14ac:dyDescent="0.25">
      <c r="A3669" t="s">
        <v>3</v>
      </c>
      <c r="B3669">
        <v>10.56983</v>
      </c>
      <c r="C3669">
        <v>99.115989999999996</v>
      </c>
      <c r="D3669" t="b">
        <f>ISNUMBER(SEARCH("PT",A3669))</f>
        <v>1</v>
      </c>
      <c r="E3669" t="b">
        <f>ISNUMBER(SEARCH("PTT", A3669))</f>
        <v>1</v>
      </c>
      <c r="F3669" t="b">
        <f>ISNUMBER(SEARCH("Shell", A3669))</f>
        <v>0</v>
      </c>
      <c r="G3669" t="b">
        <f>ISNUMBER(SEARCH("Esso", A3669))</f>
        <v>0</v>
      </c>
      <c r="H3669" t="b">
        <f>ISNUMBER(SEARCH("Caltex", A3669))</f>
        <v>0</v>
      </c>
    </row>
    <row r="3670" spans="1:8" x14ac:dyDescent="0.25">
      <c r="A3670" t="s">
        <v>3</v>
      </c>
      <c r="B3670">
        <v>10.5071978</v>
      </c>
      <c r="C3670">
        <v>99.093978000000007</v>
      </c>
      <c r="D3670" t="b">
        <f>ISNUMBER(SEARCH("PT",A3670))</f>
        <v>1</v>
      </c>
      <c r="E3670" t="b">
        <f>ISNUMBER(SEARCH("PTT", A3670))</f>
        <v>1</v>
      </c>
      <c r="F3670" t="b">
        <f>ISNUMBER(SEARCH("Shell", A3670))</f>
        <v>0</v>
      </c>
      <c r="G3670" t="b">
        <f>ISNUMBER(SEARCH("Esso", A3670))</f>
        <v>0</v>
      </c>
      <c r="H3670" t="b">
        <f>ISNUMBER(SEARCH("Caltex", A3670))</f>
        <v>0</v>
      </c>
    </row>
    <row r="3671" spans="1:8" x14ac:dyDescent="0.25">
      <c r="A3671" t="s">
        <v>3</v>
      </c>
      <c r="B3671">
        <v>10.505682</v>
      </c>
      <c r="C3671">
        <v>99.128252000000003</v>
      </c>
      <c r="D3671" t="b">
        <f>ISNUMBER(SEARCH("PT",A3671))</f>
        <v>1</v>
      </c>
      <c r="E3671" t="b">
        <f>ISNUMBER(SEARCH("PTT", A3671))</f>
        <v>1</v>
      </c>
      <c r="F3671" t="b">
        <f>ISNUMBER(SEARCH("Shell", A3671))</f>
        <v>0</v>
      </c>
      <c r="G3671" t="b">
        <f>ISNUMBER(SEARCH("Esso", A3671))</f>
        <v>0</v>
      </c>
      <c r="H3671" t="b">
        <f>ISNUMBER(SEARCH("Caltex", A3671))</f>
        <v>0</v>
      </c>
    </row>
    <row r="3672" spans="1:8" x14ac:dyDescent="0.25">
      <c r="A3672" t="s">
        <v>3</v>
      </c>
      <c r="B3672">
        <v>10.580133</v>
      </c>
      <c r="C3672">
        <v>98.870120999999997</v>
      </c>
      <c r="D3672" t="b">
        <f>ISNUMBER(SEARCH("PT",A3672))</f>
        <v>1</v>
      </c>
      <c r="E3672" t="b">
        <f>ISNUMBER(SEARCH("PTT", A3672))</f>
        <v>1</v>
      </c>
      <c r="F3672" t="b">
        <f>ISNUMBER(SEARCH("Shell", A3672))</f>
        <v>0</v>
      </c>
      <c r="G3672" t="b">
        <f>ISNUMBER(SEARCH("Esso", A3672))</f>
        <v>0</v>
      </c>
      <c r="H3672" t="b">
        <f>ISNUMBER(SEARCH("Caltex", A3672))</f>
        <v>0</v>
      </c>
    </row>
    <row r="3673" spans="1:8" x14ac:dyDescent="0.25">
      <c r="A3673" t="s">
        <v>3</v>
      </c>
      <c r="B3673">
        <v>10.490717999999999</v>
      </c>
      <c r="C3673">
        <v>99.182646000000005</v>
      </c>
      <c r="D3673" t="b">
        <f>ISNUMBER(SEARCH("PT",A3673))</f>
        <v>1</v>
      </c>
      <c r="E3673" t="b">
        <f>ISNUMBER(SEARCH("PTT", A3673))</f>
        <v>1</v>
      </c>
      <c r="F3673" t="b">
        <f>ISNUMBER(SEARCH("Shell", A3673))</f>
        <v>0</v>
      </c>
      <c r="G3673" t="b">
        <f>ISNUMBER(SEARCH("Esso", A3673))</f>
        <v>0</v>
      </c>
      <c r="H3673" t="b">
        <f>ISNUMBER(SEARCH("Caltex", A3673))</f>
        <v>0</v>
      </c>
    </row>
    <row r="3674" spans="1:8" x14ac:dyDescent="0.25">
      <c r="A3674" t="s">
        <v>3</v>
      </c>
      <c r="B3674">
        <v>10.412006</v>
      </c>
      <c r="C3674">
        <v>98.780067000000003</v>
      </c>
      <c r="D3674" t="b">
        <f>ISNUMBER(SEARCH("PT",A3674))</f>
        <v>1</v>
      </c>
      <c r="E3674" t="b">
        <f>ISNUMBER(SEARCH("PTT", A3674))</f>
        <v>1</v>
      </c>
      <c r="F3674" t="b">
        <f>ISNUMBER(SEARCH("Shell", A3674))</f>
        <v>0</v>
      </c>
      <c r="G3674" t="b">
        <f>ISNUMBER(SEARCH("Esso", A3674))</f>
        <v>0</v>
      </c>
      <c r="H3674" t="b">
        <f>ISNUMBER(SEARCH("Caltex", A3674))</f>
        <v>0</v>
      </c>
    </row>
    <row r="3675" spans="1:8" x14ac:dyDescent="0.25">
      <c r="A3675" t="s">
        <v>39</v>
      </c>
      <c r="B3675">
        <v>10.4055085</v>
      </c>
      <c r="C3675">
        <v>98.776313099999996</v>
      </c>
      <c r="D3675" t="b">
        <f>ISNUMBER(SEARCH("PT",A3675))</f>
        <v>1</v>
      </c>
      <c r="E3675" t="b">
        <f>ISNUMBER(SEARCH("PTT", A3675))</f>
        <v>1</v>
      </c>
      <c r="F3675" t="b">
        <f>ISNUMBER(SEARCH("Shell", A3675))</f>
        <v>0</v>
      </c>
      <c r="G3675" t="b">
        <f>ISNUMBER(SEARCH("Esso", A3675))</f>
        <v>0</v>
      </c>
      <c r="H3675" t="b">
        <f>ISNUMBER(SEARCH("Caltex", A3675))</f>
        <v>0</v>
      </c>
    </row>
    <row r="3676" spans="1:8" x14ac:dyDescent="0.25">
      <c r="A3676" t="s">
        <v>3</v>
      </c>
      <c r="B3676">
        <v>10.422668</v>
      </c>
      <c r="C3676">
        <v>99.131208000000001</v>
      </c>
      <c r="D3676" t="b">
        <f>ISNUMBER(SEARCH("PT",A3676))</f>
        <v>1</v>
      </c>
      <c r="E3676" t="b">
        <f>ISNUMBER(SEARCH("PTT", A3676))</f>
        <v>1</v>
      </c>
      <c r="F3676" t="b">
        <f>ISNUMBER(SEARCH("Shell", A3676))</f>
        <v>0</v>
      </c>
      <c r="G3676" t="b">
        <f>ISNUMBER(SEARCH("Esso", A3676))</f>
        <v>0</v>
      </c>
      <c r="H3676" t="b">
        <f>ISNUMBER(SEARCH("Caltex", A3676))</f>
        <v>0</v>
      </c>
    </row>
    <row r="3677" spans="1:8" x14ac:dyDescent="0.25">
      <c r="A3677" t="s">
        <v>3</v>
      </c>
      <c r="B3677">
        <v>10.136006</v>
      </c>
      <c r="C3677">
        <v>99.080507999999995</v>
      </c>
      <c r="D3677" t="b">
        <f>ISNUMBER(SEARCH("PT",A3677))</f>
        <v>1</v>
      </c>
      <c r="E3677" t="b">
        <f>ISNUMBER(SEARCH("PTT", A3677))</f>
        <v>1</v>
      </c>
      <c r="F3677" t="b">
        <f>ISNUMBER(SEARCH("Shell", A3677))</f>
        <v>0</v>
      </c>
      <c r="G3677" t="b">
        <f>ISNUMBER(SEARCH("Esso", A3677))</f>
        <v>0</v>
      </c>
      <c r="H3677" t="b">
        <f>ISNUMBER(SEARCH("Caltex", A3677))</f>
        <v>0</v>
      </c>
    </row>
    <row r="3678" spans="1:8" x14ac:dyDescent="0.25">
      <c r="A3678" t="s">
        <v>3</v>
      </c>
      <c r="B3678">
        <v>9.7863419999999994</v>
      </c>
      <c r="C3678">
        <v>98.760801999999998</v>
      </c>
      <c r="D3678" t="b">
        <f>ISNUMBER(SEARCH("PT",A3678))</f>
        <v>1</v>
      </c>
      <c r="E3678" t="b">
        <f>ISNUMBER(SEARCH("PTT", A3678))</f>
        <v>1</v>
      </c>
      <c r="F3678" t="b">
        <f>ISNUMBER(SEARCH("Shell", A3678))</f>
        <v>0</v>
      </c>
      <c r="G3678" t="b">
        <f>ISNUMBER(SEARCH("Esso", A3678))</f>
        <v>0</v>
      </c>
      <c r="H3678" t="b">
        <f>ISNUMBER(SEARCH("Caltex", A3678))</f>
        <v>0</v>
      </c>
    </row>
    <row r="3679" spans="1:8" x14ac:dyDescent="0.25">
      <c r="A3679" t="s">
        <v>3</v>
      </c>
      <c r="B3679">
        <v>9.9827385</v>
      </c>
      <c r="C3679">
        <v>99.068366999999995</v>
      </c>
      <c r="D3679" t="b">
        <f>ISNUMBER(SEARCH("PT",A3679))</f>
        <v>1</v>
      </c>
      <c r="E3679" t="b">
        <f>ISNUMBER(SEARCH("PTT", A3679))</f>
        <v>1</v>
      </c>
      <c r="F3679" t="b">
        <f>ISNUMBER(SEARCH("Shell", A3679))</f>
        <v>0</v>
      </c>
      <c r="G3679" t="b">
        <f>ISNUMBER(SEARCH("Esso", A3679))</f>
        <v>0</v>
      </c>
      <c r="H3679" t="b">
        <f>ISNUMBER(SEARCH("Caltex", A3679))</f>
        <v>0</v>
      </c>
    </row>
    <row r="3680" spans="1:8" x14ac:dyDescent="0.25">
      <c r="A3680" t="s">
        <v>3</v>
      </c>
      <c r="B3680">
        <v>8.8697222</v>
      </c>
      <c r="C3680">
        <v>98.347222200000004</v>
      </c>
      <c r="D3680" t="b">
        <f>ISNUMBER(SEARCH("PT",A3680))</f>
        <v>1</v>
      </c>
      <c r="E3680" t="b">
        <f>ISNUMBER(SEARCH("PTT", A3680))</f>
        <v>1</v>
      </c>
      <c r="F3680" t="b">
        <f>ISNUMBER(SEARCH("Shell", A3680))</f>
        <v>0</v>
      </c>
      <c r="G3680" t="b">
        <f>ISNUMBER(SEARCH("Esso", A3680))</f>
        <v>0</v>
      </c>
      <c r="H3680" t="b">
        <f>ISNUMBER(SEARCH("Caltex", A3680))</f>
        <v>0</v>
      </c>
    </row>
    <row r="3681" spans="1:8" x14ac:dyDescent="0.25">
      <c r="A3681" t="s">
        <v>3</v>
      </c>
      <c r="B3681">
        <v>8.0987740000000006</v>
      </c>
      <c r="C3681">
        <v>98.802398199999999</v>
      </c>
      <c r="D3681" t="b">
        <f>ISNUMBER(SEARCH("PT",A3681))</f>
        <v>1</v>
      </c>
      <c r="E3681" t="b">
        <f>ISNUMBER(SEARCH("PTT", A3681))</f>
        <v>1</v>
      </c>
      <c r="F3681" t="b">
        <f>ISNUMBER(SEARCH("Shell", A3681))</f>
        <v>0</v>
      </c>
      <c r="G3681" t="b">
        <f>ISNUMBER(SEARCH("Esso", A3681))</f>
        <v>0</v>
      </c>
      <c r="H3681" t="b">
        <f>ISNUMBER(SEARCH("Caltex", A3681))</f>
        <v>0</v>
      </c>
    </row>
    <row r="3682" spans="1:8" x14ac:dyDescent="0.25">
      <c r="A3682" t="s">
        <v>3</v>
      </c>
      <c r="B3682">
        <v>8.0518689999999999</v>
      </c>
      <c r="C3682">
        <v>98.809625999999994</v>
      </c>
      <c r="D3682" t="b">
        <f>ISNUMBER(SEARCH("PT",A3682))</f>
        <v>1</v>
      </c>
      <c r="E3682" t="b">
        <f>ISNUMBER(SEARCH("PTT", A3682))</f>
        <v>1</v>
      </c>
      <c r="F3682" t="b">
        <f>ISNUMBER(SEARCH("Shell", A3682))</f>
        <v>0</v>
      </c>
      <c r="G3682" t="b">
        <f>ISNUMBER(SEARCH("Esso", A3682))</f>
        <v>0</v>
      </c>
      <c r="H3682" t="b">
        <f>ISNUMBER(SEARCH("Caltex", A3682))</f>
        <v>0</v>
      </c>
    </row>
    <row r="3683" spans="1:8" x14ac:dyDescent="0.25">
      <c r="A3683" t="s">
        <v>3</v>
      </c>
      <c r="B3683">
        <v>8.0798690999999998</v>
      </c>
      <c r="C3683">
        <v>98.856563199999997</v>
      </c>
      <c r="D3683" t="b">
        <f>ISNUMBER(SEARCH("PT",A3683))</f>
        <v>1</v>
      </c>
      <c r="E3683" t="b">
        <f>ISNUMBER(SEARCH("PTT", A3683))</f>
        <v>1</v>
      </c>
      <c r="F3683" t="b">
        <f>ISNUMBER(SEARCH("Shell", A3683))</f>
        <v>0</v>
      </c>
      <c r="G3683" t="b">
        <f>ISNUMBER(SEARCH("Esso", A3683))</f>
        <v>0</v>
      </c>
      <c r="H3683" t="b">
        <f>ISNUMBER(SEARCH("Caltex", A3683))</f>
        <v>0</v>
      </c>
    </row>
    <row r="3684" spans="1:8" x14ac:dyDescent="0.25">
      <c r="A3684" t="s">
        <v>3</v>
      </c>
      <c r="B3684">
        <v>8.1062110000000001</v>
      </c>
      <c r="C3684">
        <v>98.914410000000004</v>
      </c>
      <c r="D3684" t="b">
        <f>ISNUMBER(SEARCH("PT",A3684))</f>
        <v>1</v>
      </c>
      <c r="E3684" t="b">
        <f>ISNUMBER(SEARCH("PTT", A3684))</f>
        <v>1</v>
      </c>
      <c r="F3684" t="b">
        <f>ISNUMBER(SEARCH("Shell", A3684))</f>
        <v>0</v>
      </c>
      <c r="G3684" t="b">
        <f>ISNUMBER(SEARCH("Esso", A3684))</f>
        <v>0</v>
      </c>
      <c r="H3684" t="b">
        <f>ISNUMBER(SEARCH("Caltex", A3684))</f>
        <v>0</v>
      </c>
    </row>
    <row r="3685" spans="1:8" x14ac:dyDescent="0.25">
      <c r="A3685" t="s">
        <v>3</v>
      </c>
      <c r="B3685">
        <v>8.0750919999999997</v>
      </c>
      <c r="C3685">
        <v>98.994900000000001</v>
      </c>
      <c r="D3685" t="b">
        <f>ISNUMBER(SEARCH("PT",A3685))</f>
        <v>1</v>
      </c>
      <c r="E3685" t="b">
        <f>ISNUMBER(SEARCH("PTT", A3685))</f>
        <v>1</v>
      </c>
      <c r="F3685" t="b">
        <f>ISNUMBER(SEARCH("Shell", A3685))</f>
        <v>0</v>
      </c>
      <c r="G3685" t="b">
        <f>ISNUMBER(SEARCH("Esso", A3685))</f>
        <v>0</v>
      </c>
      <c r="H3685" t="b">
        <f>ISNUMBER(SEARCH("Caltex", A3685))</f>
        <v>0</v>
      </c>
    </row>
    <row r="3686" spans="1:8" x14ac:dyDescent="0.25">
      <c r="A3686" t="s">
        <v>3</v>
      </c>
      <c r="B3686">
        <v>8.0088030000000003</v>
      </c>
      <c r="C3686">
        <v>99.211423999999994</v>
      </c>
      <c r="D3686" t="b">
        <f>ISNUMBER(SEARCH("PT",A3686))</f>
        <v>1</v>
      </c>
      <c r="E3686" t="b">
        <f>ISNUMBER(SEARCH("PTT", A3686))</f>
        <v>1</v>
      </c>
      <c r="F3686" t="b">
        <f>ISNUMBER(SEARCH("Shell", A3686))</f>
        <v>0</v>
      </c>
      <c r="G3686" t="b">
        <f>ISNUMBER(SEARCH("Esso", A3686))</f>
        <v>0</v>
      </c>
      <c r="H3686" t="b">
        <f>ISNUMBER(SEARCH("Caltex", A3686))</f>
        <v>0</v>
      </c>
    </row>
    <row r="3687" spans="1:8" x14ac:dyDescent="0.25">
      <c r="A3687" t="s">
        <v>3</v>
      </c>
      <c r="B3687">
        <v>7.5565579999999999</v>
      </c>
      <c r="C3687">
        <v>99.405896999999996</v>
      </c>
      <c r="D3687" t="b">
        <f>ISNUMBER(SEARCH("PT",A3687))</f>
        <v>1</v>
      </c>
      <c r="E3687" t="b">
        <f>ISNUMBER(SEARCH("PTT", A3687))</f>
        <v>1</v>
      </c>
      <c r="F3687" t="b">
        <f>ISNUMBER(SEARCH("Shell", A3687))</f>
        <v>0</v>
      </c>
      <c r="G3687" t="b">
        <f>ISNUMBER(SEARCH("Esso", A3687))</f>
        <v>0</v>
      </c>
      <c r="H3687" t="b">
        <f>ISNUMBER(SEARCH("Caltex", A3687))</f>
        <v>0</v>
      </c>
    </row>
    <row r="3688" spans="1:8" x14ac:dyDescent="0.25">
      <c r="A3688" t="s">
        <v>3</v>
      </c>
      <c r="B3688">
        <v>7.6500690000000002</v>
      </c>
      <c r="C3688">
        <v>99.457166999999998</v>
      </c>
      <c r="D3688" t="b">
        <f>ISNUMBER(SEARCH("PT",A3688))</f>
        <v>1</v>
      </c>
      <c r="E3688" t="b">
        <f>ISNUMBER(SEARCH("PTT", A3688))</f>
        <v>1</v>
      </c>
      <c r="F3688" t="b">
        <f>ISNUMBER(SEARCH("Shell", A3688))</f>
        <v>0</v>
      </c>
      <c r="G3688" t="b">
        <f>ISNUMBER(SEARCH("Esso", A3688))</f>
        <v>0</v>
      </c>
      <c r="H3688" t="b">
        <f>ISNUMBER(SEARCH("Caltex", A3688))</f>
        <v>0</v>
      </c>
    </row>
    <row r="3689" spans="1:8" x14ac:dyDescent="0.25">
      <c r="A3689" t="s">
        <v>3</v>
      </c>
      <c r="B3689">
        <v>7.4089669999999996</v>
      </c>
      <c r="C3689">
        <v>99.522729999999996</v>
      </c>
      <c r="D3689" t="b">
        <f>ISNUMBER(SEARCH("PT",A3689))</f>
        <v>1</v>
      </c>
      <c r="E3689" t="b">
        <f>ISNUMBER(SEARCH("PTT", A3689))</f>
        <v>1</v>
      </c>
      <c r="F3689" t="b">
        <f>ISNUMBER(SEARCH("Shell", A3689))</f>
        <v>0</v>
      </c>
      <c r="G3689" t="b">
        <f>ISNUMBER(SEARCH("Esso", A3689))</f>
        <v>0</v>
      </c>
      <c r="H3689" t="b">
        <f>ISNUMBER(SEARCH("Caltex", A3689))</f>
        <v>0</v>
      </c>
    </row>
    <row r="3690" spans="1:8" x14ac:dyDescent="0.25">
      <c r="A3690" t="s">
        <v>3</v>
      </c>
      <c r="B3690">
        <v>6.7357250000000004</v>
      </c>
      <c r="C3690">
        <v>100.047461</v>
      </c>
      <c r="D3690" t="b">
        <f>ISNUMBER(SEARCH("PT",A3690))</f>
        <v>1</v>
      </c>
      <c r="E3690" t="b">
        <f>ISNUMBER(SEARCH("PTT", A3690))</f>
        <v>1</v>
      </c>
      <c r="F3690" t="b">
        <f>ISNUMBER(SEARCH("Shell", A3690))</f>
        <v>0</v>
      </c>
      <c r="G3690" t="b">
        <f>ISNUMBER(SEARCH("Esso", A3690))</f>
        <v>0</v>
      </c>
      <c r="H3690" t="b">
        <f>ISNUMBER(SEARCH("Caltex", A3690))</f>
        <v>0</v>
      </c>
    </row>
    <row r="3691" spans="1:8" x14ac:dyDescent="0.25">
      <c r="A3691" t="s">
        <v>3</v>
      </c>
      <c r="B3691">
        <v>6.5824344000000004</v>
      </c>
      <c r="C3691">
        <v>101.19716219999999</v>
      </c>
      <c r="D3691" t="b">
        <f>ISNUMBER(SEARCH("PT",A3691))</f>
        <v>1</v>
      </c>
      <c r="E3691" t="b">
        <f>ISNUMBER(SEARCH("PTT", A3691))</f>
        <v>1</v>
      </c>
      <c r="F3691" t="b">
        <f>ISNUMBER(SEARCH("Shell", A3691))</f>
        <v>0</v>
      </c>
      <c r="G3691" t="b">
        <f>ISNUMBER(SEARCH("Esso", A3691))</f>
        <v>0</v>
      </c>
      <c r="H3691" t="b">
        <f>ISNUMBER(SEARCH("Caltex", A3691))</f>
        <v>0</v>
      </c>
    </row>
    <row r="3692" spans="1:8" x14ac:dyDescent="0.25">
      <c r="A3692" t="s">
        <v>3</v>
      </c>
      <c r="B3692">
        <v>6.4206627000000003</v>
      </c>
      <c r="C3692">
        <v>101.2790487</v>
      </c>
      <c r="D3692" t="b">
        <f>ISNUMBER(SEARCH("PT",A3692))</f>
        <v>1</v>
      </c>
      <c r="E3692" t="b">
        <f>ISNUMBER(SEARCH("PTT", A3692))</f>
        <v>1</v>
      </c>
      <c r="F3692" t="b">
        <f>ISNUMBER(SEARCH("Shell", A3692))</f>
        <v>0</v>
      </c>
      <c r="G3692" t="b">
        <f>ISNUMBER(SEARCH("Esso", A3692))</f>
        <v>0</v>
      </c>
      <c r="H3692" t="b">
        <f>ISNUMBER(SEARCH("Caltex", A3692))</f>
        <v>0</v>
      </c>
    </row>
    <row r="3693" spans="1:8" x14ac:dyDescent="0.25">
      <c r="A3693" t="s">
        <v>3</v>
      </c>
      <c r="B3693">
        <v>5.7872363</v>
      </c>
      <c r="C3693">
        <v>101.0720063</v>
      </c>
      <c r="D3693" t="b">
        <f>ISNUMBER(SEARCH("PT",A3693))</f>
        <v>1</v>
      </c>
      <c r="E3693" t="b">
        <f>ISNUMBER(SEARCH("PTT", A3693))</f>
        <v>1</v>
      </c>
      <c r="F3693" t="b">
        <f>ISNUMBER(SEARCH("Shell", A3693))</f>
        <v>0</v>
      </c>
      <c r="G3693" t="b">
        <f>ISNUMBER(SEARCH("Esso", A3693))</f>
        <v>0</v>
      </c>
      <c r="H3693" t="b">
        <f>ISNUMBER(SEARCH("Caltex", A3693))</f>
        <v>0</v>
      </c>
    </row>
    <row r="3694" spans="1:8" x14ac:dyDescent="0.25">
      <c r="A3694" t="s">
        <v>3</v>
      </c>
      <c r="B3694">
        <v>6.4082412</v>
      </c>
      <c r="C3694">
        <v>101.7953498</v>
      </c>
      <c r="D3694" t="b">
        <f>ISNUMBER(SEARCH("PT",A3694))</f>
        <v>1</v>
      </c>
      <c r="E3694" t="b">
        <f>ISNUMBER(SEARCH("PTT", A3694))</f>
        <v>1</v>
      </c>
      <c r="F3694" t="b">
        <f>ISNUMBER(SEARCH("Shell", A3694))</f>
        <v>0</v>
      </c>
      <c r="G3694" t="b">
        <f>ISNUMBER(SEARCH("Esso", A3694))</f>
        <v>0</v>
      </c>
      <c r="H3694" t="b">
        <f>ISNUMBER(SEARCH("Caltex", A3694))</f>
        <v>0</v>
      </c>
    </row>
    <row r="3695" spans="1:8" x14ac:dyDescent="0.25">
      <c r="A3695" t="s">
        <v>3</v>
      </c>
      <c r="B3695">
        <v>6.5065499000000004</v>
      </c>
      <c r="C3695">
        <v>101.65737540000001</v>
      </c>
      <c r="D3695" t="b">
        <f>ISNUMBER(SEARCH("PT",A3695))</f>
        <v>1</v>
      </c>
      <c r="E3695" t="b">
        <f>ISNUMBER(SEARCH("PTT", A3695))</f>
        <v>1</v>
      </c>
      <c r="F3695" t="b">
        <f>ISNUMBER(SEARCH("Shell", A3695))</f>
        <v>0</v>
      </c>
      <c r="G3695" t="b">
        <f>ISNUMBER(SEARCH("Esso", A3695))</f>
        <v>0</v>
      </c>
      <c r="H3695" t="b">
        <f>ISNUMBER(SEARCH("Caltex", A3695))</f>
        <v>0</v>
      </c>
    </row>
    <row r="3696" spans="1:8" x14ac:dyDescent="0.25">
      <c r="A3696" t="s">
        <v>3</v>
      </c>
      <c r="B3696">
        <v>6.7528487000000004</v>
      </c>
      <c r="C3696">
        <v>101.48498530000001</v>
      </c>
      <c r="D3696" t="b">
        <f>ISNUMBER(SEARCH("PT",A3696))</f>
        <v>1</v>
      </c>
      <c r="E3696" t="b">
        <f>ISNUMBER(SEARCH("PTT", A3696))</f>
        <v>1</v>
      </c>
      <c r="F3696" t="b">
        <f>ISNUMBER(SEARCH("Shell", A3696))</f>
        <v>0</v>
      </c>
      <c r="G3696" t="b">
        <f>ISNUMBER(SEARCH("Esso", A3696))</f>
        <v>0</v>
      </c>
      <c r="H3696" t="b">
        <f>ISNUMBER(SEARCH("Caltex", A3696))</f>
        <v>0</v>
      </c>
    </row>
    <row r="3697" spans="1:8" x14ac:dyDescent="0.25">
      <c r="A3697" t="s">
        <v>3</v>
      </c>
      <c r="B3697">
        <v>6.6330628000000003</v>
      </c>
      <c r="C3697">
        <v>101.4437594</v>
      </c>
      <c r="D3697" t="b">
        <f>ISNUMBER(SEARCH("PT",A3697))</f>
        <v>1</v>
      </c>
      <c r="E3697" t="b">
        <f>ISNUMBER(SEARCH("PTT", A3697))</f>
        <v>1</v>
      </c>
      <c r="F3697" t="b">
        <f>ISNUMBER(SEARCH("Shell", A3697))</f>
        <v>0</v>
      </c>
      <c r="G3697" t="b">
        <f>ISNUMBER(SEARCH("Esso", A3697))</f>
        <v>0</v>
      </c>
      <c r="H3697" t="b">
        <f>ISNUMBER(SEARCH("Caltex", A3697))</f>
        <v>0</v>
      </c>
    </row>
    <row r="3698" spans="1:8" x14ac:dyDescent="0.25">
      <c r="A3698" t="s">
        <v>3</v>
      </c>
      <c r="B3698">
        <v>6.6890606000000004</v>
      </c>
      <c r="C3698">
        <v>101.6218638</v>
      </c>
      <c r="D3698" t="b">
        <f>ISNUMBER(SEARCH("PT",A3698))</f>
        <v>1</v>
      </c>
      <c r="E3698" t="b">
        <f>ISNUMBER(SEARCH("PTT", A3698))</f>
        <v>1</v>
      </c>
      <c r="F3698" t="b">
        <f>ISNUMBER(SEARCH("Shell", A3698))</f>
        <v>0</v>
      </c>
      <c r="G3698" t="b">
        <f>ISNUMBER(SEARCH("Esso", A3698))</f>
        <v>0</v>
      </c>
      <c r="H3698" t="b">
        <f>ISNUMBER(SEARCH("Caltex", A3698))</f>
        <v>0</v>
      </c>
    </row>
    <row r="3699" spans="1:8" x14ac:dyDescent="0.25">
      <c r="A3699" t="s">
        <v>3</v>
      </c>
      <c r="B3699">
        <v>6.8586603000000004</v>
      </c>
      <c r="C3699">
        <v>101.4900834</v>
      </c>
      <c r="D3699" t="b">
        <f>ISNUMBER(SEARCH("PT",A3699))</f>
        <v>1</v>
      </c>
      <c r="E3699" t="b">
        <f>ISNUMBER(SEARCH("PTT", A3699))</f>
        <v>1</v>
      </c>
      <c r="F3699" t="b">
        <f>ISNUMBER(SEARCH("Shell", A3699))</f>
        <v>0</v>
      </c>
      <c r="G3699" t="b">
        <f>ISNUMBER(SEARCH("Esso", A3699))</f>
        <v>0</v>
      </c>
      <c r="H3699" t="b">
        <f>ISNUMBER(SEARCH("Caltex", A3699))</f>
        <v>0</v>
      </c>
    </row>
    <row r="3700" spans="1:8" x14ac:dyDescent="0.25">
      <c r="A3700" t="s">
        <v>3</v>
      </c>
      <c r="B3700">
        <v>6.8501355999999998</v>
      </c>
      <c r="C3700">
        <v>101.19783510000001</v>
      </c>
      <c r="D3700" t="b">
        <f>ISNUMBER(SEARCH("PT",A3700))</f>
        <v>1</v>
      </c>
      <c r="E3700" t="b">
        <f>ISNUMBER(SEARCH("PTT", A3700))</f>
        <v>1</v>
      </c>
      <c r="F3700" t="b">
        <f>ISNUMBER(SEARCH("Shell", A3700))</f>
        <v>0</v>
      </c>
      <c r="G3700" t="b">
        <f>ISNUMBER(SEARCH("Esso", A3700))</f>
        <v>0</v>
      </c>
      <c r="H3700" t="b">
        <f>ISNUMBER(SEARCH("Caltex", A3700))</f>
        <v>0</v>
      </c>
    </row>
    <row r="3701" spans="1:8" x14ac:dyDescent="0.25">
      <c r="A3701" t="s">
        <v>3</v>
      </c>
      <c r="B3701">
        <v>6.8794675999999999</v>
      </c>
      <c r="C3701">
        <v>101.2525481</v>
      </c>
      <c r="D3701" t="b">
        <f>ISNUMBER(SEARCH("PT",A3701))</f>
        <v>1</v>
      </c>
      <c r="E3701" t="b">
        <f>ISNUMBER(SEARCH("PTT", A3701))</f>
        <v>1</v>
      </c>
      <c r="F3701" t="b">
        <f>ISNUMBER(SEARCH("Shell", A3701))</f>
        <v>0</v>
      </c>
      <c r="G3701" t="b">
        <f>ISNUMBER(SEARCH("Esso", A3701))</f>
        <v>0</v>
      </c>
      <c r="H3701" t="b">
        <f>ISNUMBER(SEARCH("Caltex", A3701))</f>
        <v>0</v>
      </c>
    </row>
    <row r="3702" spans="1:8" x14ac:dyDescent="0.25">
      <c r="A3702" t="s">
        <v>3</v>
      </c>
      <c r="B3702">
        <v>6.8697419999999996</v>
      </c>
      <c r="C3702">
        <v>101.283522</v>
      </c>
      <c r="D3702" t="b">
        <f>ISNUMBER(SEARCH("PT",A3702))</f>
        <v>1</v>
      </c>
      <c r="E3702" t="b">
        <f>ISNUMBER(SEARCH("PTT", A3702))</f>
        <v>1</v>
      </c>
      <c r="F3702" t="b">
        <f>ISNUMBER(SEARCH("Shell", A3702))</f>
        <v>0</v>
      </c>
      <c r="G3702" t="b">
        <f>ISNUMBER(SEARCH("Esso", A3702))</f>
        <v>0</v>
      </c>
      <c r="H3702" t="b">
        <f>ISNUMBER(SEARCH("Caltex", A3702))</f>
        <v>0</v>
      </c>
    </row>
    <row r="3703" spans="1:8" x14ac:dyDescent="0.25">
      <c r="A3703" t="s">
        <v>3</v>
      </c>
      <c r="B3703">
        <v>6.8045504000000001</v>
      </c>
      <c r="C3703">
        <v>101.1333212</v>
      </c>
      <c r="D3703" t="b">
        <f>ISNUMBER(SEARCH("PT",A3703))</f>
        <v>1</v>
      </c>
      <c r="E3703" t="b">
        <f>ISNUMBER(SEARCH("PTT", A3703))</f>
        <v>1</v>
      </c>
      <c r="F3703" t="b">
        <f>ISNUMBER(SEARCH("Shell", A3703))</f>
        <v>0</v>
      </c>
      <c r="G3703" t="b">
        <f>ISNUMBER(SEARCH("Esso", A3703))</f>
        <v>0</v>
      </c>
      <c r="H3703" t="b">
        <f>ISNUMBER(SEARCH("Caltex", A3703))</f>
        <v>0</v>
      </c>
    </row>
    <row r="3704" spans="1:8" x14ac:dyDescent="0.25">
      <c r="A3704" t="s">
        <v>3</v>
      </c>
      <c r="B3704">
        <v>6.7376582999999997</v>
      </c>
      <c r="C3704">
        <v>101.122356</v>
      </c>
      <c r="D3704" t="b">
        <f>ISNUMBER(SEARCH("PT",A3704))</f>
        <v>1</v>
      </c>
      <c r="E3704" t="b">
        <f>ISNUMBER(SEARCH("PTT", A3704))</f>
        <v>1</v>
      </c>
      <c r="F3704" t="b">
        <f>ISNUMBER(SEARCH("Shell", A3704))</f>
        <v>0</v>
      </c>
      <c r="G3704" t="b">
        <f>ISNUMBER(SEARCH("Esso", A3704))</f>
        <v>0</v>
      </c>
      <c r="H3704" t="b">
        <f>ISNUMBER(SEARCH("Caltex", A3704))</f>
        <v>0</v>
      </c>
    </row>
    <row r="3705" spans="1:8" x14ac:dyDescent="0.25">
      <c r="A3705" t="s">
        <v>3</v>
      </c>
      <c r="B3705">
        <v>6.8038449999999999</v>
      </c>
      <c r="C3705">
        <v>101.1431609</v>
      </c>
      <c r="D3705" t="b">
        <f>ISNUMBER(SEARCH("PT",A3705))</f>
        <v>1</v>
      </c>
      <c r="E3705" t="b">
        <f>ISNUMBER(SEARCH("PTT", A3705))</f>
        <v>1</v>
      </c>
      <c r="F3705" t="b">
        <f>ISNUMBER(SEARCH("Shell", A3705))</f>
        <v>0</v>
      </c>
      <c r="G3705" t="b">
        <f>ISNUMBER(SEARCH("Esso", A3705))</f>
        <v>0</v>
      </c>
      <c r="H3705" t="b">
        <f>ISNUMBER(SEARCH("Caltex", A3705))</f>
        <v>0</v>
      </c>
    </row>
    <row r="3706" spans="1:8" x14ac:dyDescent="0.25">
      <c r="A3706" t="s">
        <v>3</v>
      </c>
      <c r="B3706">
        <v>7.2466651999999998</v>
      </c>
      <c r="C3706">
        <v>100.3368419</v>
      </c>
      <c r="D3706" t="b">
        <f>ISNUMBER(SEARCH("PT",A3706))</f>
        <v>1</v>
      </c>
      <c r="E3706" t="b">
        <f>ISNUMBER(SEARCH("PTT", A3706))</f>
        <v>1</v>
      </c>
      <c r="F3706" t="b">
        <f>ISNUMBER(SEARCH("Shell", A3706))</f>
        <v>0</v>
      </c>
      <c r="G3706" t="b">
        <f>ISNUMBER(SEARCH("Esso", A3706))</f>
        <v>0</v>
      </c>
      <c r="H3706" t="b">
        <f>ISNUMBER(SEARCH("Caltex", A3706))</f>
        <v>0</v>
      </c>
    </row>
    <row r="3707" spans="1:8" x14ac:dyDescent="0.25">
      <c r="A3707" t="s">
        <v>3</v>
      </c>
      <c r="B3707">
        <v>7.1471441999999996</v>
      </c>
      <c r="C3707">
        <v>100.2910586</v>
      </c>
      <c r="D3707" t="b">
        <f>ISNUMBER(SEARCH("PT",A3707))</f>
        <v>1</v>
      </c>
      <c r="E3707" t="b">
        <f>ISNUMBER(SEARCH("PTT", A3707))</f>
        <v>1</v>
      </c>
      <c r="F3707" t="b">
        <f>ISNUMBER(SEARCH("Shell", A3707))</f>
        <v>0</v>
      </c>
      <c r="G3707" t="b">
        <f>ISNUMBER(SEARCH("Esso", A3707))</f>
        <v>0</v>
      </c>
      <c r="H3707" t="b">
        <f>ISNUMBER(SEARCH("Caltex", A3707))</f>
        <v>0</v>
      </c>
    </row>
    <row r="3708" spans="1:8" x14ac:dyDescent="0.25">
      <c r="A3708" t="s">
        <v>3</v>
      </c>
      <c r="B3708">
        <v>7.3180610000000001</v>
      </c>
      <c r="C3708">
        <v>100.4431553</v>
      </c>
      <c r="D3708" t="b">
        <f>ISNUMBER(SEARCH("PT",A3708))</f>
        <v>1</v>
      </c>
      <c r="E3708" t="b">
        <f>ISNUMBER(SEARCH("PTT", A3708))</f>
        <v>1</v>
      </c>
      <c r="F3708" t="b">
        <f>ISNUMBER(SEARCH("Shell", A3708))</f>
        <v>0</v>
      </c>
      <c r="G3708" t="b">
        <f>ISNUMBER(SEARCH("Esso", A3708))</f>
        <v>0</v>
      </c>
      <c r="H3708" t="b">
        <f>ISNUMBER(SEARCH("Caltex", A3708))</f>
        <v>0</v>
      </c>
    </row>
    <row r="3709" spans="1:8" x14ac:dyDescent="0.25">
      <c r="A3709" t="s">
        <v>3</v>
      </c>
      <c r="B3709">
        <v>7.1351396999999999</v>
      </c>
      <c r="C3709">
        <v>100.26155799999999</v>
      </c>
      <c r="D3709" t="b">
        <f>ISNUMBER(SEARCH("PT",A3709))</f>
        <v>1</v>
      </c>
      <c r="E3709" t="b">
        <f>ISNUMBER(SEARCH("PTT", A3709))</f>
        <v>1</v>
      </c>
      <c r="F3709" t="b">
        <f>ISNUMBER(SEARCH("Shell", A3709))</f>
        <v>0</v>
      </c>
      <c r="G3709" t="b">
        <f>ISNUMBER(SEARCH("Esso", A3709))</f>
        <v>0</v>
      </c>
      <c r="H3709" t="b">
        <f>ISNUMBER(SEARCH("Caltex", A3709))</f>
        <v>0</v>
      </c>
    </row>
    <row r="3710" spans="1:8" x14ac:dyDescent="0.25">
      <c r="A3710" t="s">
        <v>3</v>
      </c>
      <c r="B3710">
        <v>7.3210899999999999</v>
      </c>
      <c r="C3710">
        <v>100.292631</v>
      </c>
      <c r="D3710" t="b">
        <f>ISNUMBER(SEARCH("PT",A3710))</f>
        <v>1</v>
      </c>
      <c r="E3710" t="b">
        <f>ISNUMBER(SEARCH("PTT", A3710))</f>
        <v>1</v>
      </c>
      <c r="F3710" t="b">
        <f>ISNUMBER(SEARCH("Shell", A3710))</f>
        <v>0</v>
      </c>
      <c r="G3710" t="b">
        <f>ISNUMBER(SEARCH("Esso", A3710))</f>
        <v>0</v>
      </c>
      <c r="H3710" t="b">
        <f>ISNUMBER(SEARCH("Caltex", A3710))</f>
        <v>0</v>
      </c>
    </row>
    <row r="3711" spans="1:8" x14ac:dyDescent="0.25">
      <c r="A3711" t="s">
        <v>3</v>
      </c>
      <c r="B3711">
        <v>7.2900603000000004</v>
      </c>
      <c r="C3711">
        <v>100.2642635</v>
      </c>
      <c r="D3711" t="b">
        <f>ISNUMBER(SEARCH("PT",A3711))</f>
        <v>1</v>
      </c>
      <c r="E3711" t="b">
        <f>ISNUMBER(SEARCH("PTT", A3711))</f>
        <v>1</v>
      </c>
      <c r="F3711" t="b">
        <f>ISNUMBER(SEARCH("Shell", A3711))</f>
        <v>0</v>
      </c>
      <c r="G3711" t="b">
        <f>ISNUMBER(SEARCH("Esso", A3711))</f>
        <v>0</v>
      </c>
      <c r="H3711" t="b">
        <f>ISNUMBER(SEARCH("Caltex", A3711))</f>
        <v>0</v>
      </c>
    </row>
    <row r="3712" spans="1:8" x14ac:dyDescent="0.25">
      <c r="A3712" t="s">
        <v>3</v>
      </c>
      <c r="B3712">
        <v>7.4148015000000003</v>
      </c>
      <c r="C3712">
        <v>100.16133429999999</v>
      </c>
      <c r="D3712" t="b">
        <f>ISNUMBER(SEARCH("PT",A3712))</f>
        <v>1</v>
      </c>
      <c r="E3712" t="b">
        <f>ISNUMBER(SEARCH("PTT", A3712))</f>
        <v>1</v>
      </c>
      <c r="F3712" t="b">
        <f>ISNUMBER(SEARCH("Shell", A3712))</f>
        <v>0</v>
      </c>
      <c r="G3712" t="b">
        <f>ISNUMBER(SEARCH("Esso", A3712))</f>
        <v>0</v>
      </c>
      <c r="H3712" t="b">
        <f>ISNUMBER(SEARCH("Caltex", A3712))</f>
        <v>0</v>
      </c>
    </row>
    <row r="3713" spans="1:8" x14ac:dyDescent="0.25">
      <c r="A3713" t="s">
        <v>3</v>
      </c>
      <c r="B3713">
        <v>7.3158534</v>
      </c>
      <c r="C3713">
        <v>100.23457999999999</v>
      </c>
      <c r="D3713" t="b">
        <f>ISNUMBER(SEARCH("PT",A3713))</f>
        <v>1</v>
      </c>
      <c r="E3713" t="b">
        <f>ISNUMBER(SEARCH("PTT", A3713))</f>
        <v>1</v>
      </c>
      <c r="F3713" t="b">
        <f>ISNUMBER(SEARCH("Shell", A3713))</f>
        <v>0</v>
      </c>
      <c r="G3713" t="b">
        <f>ISNUMBER(SEARCH("Esso", A3713))</f>
        <v>0</v>
      </c>
      <c r="H3713" t="b">
        <f>ISNUMBER(SEARCH("Caltex", A3713))</f>
        <v>0</v>
      </c>
    </row>
    <row r="3714" spans="1:8" x14ac:dyDescent="0.25">
      <c r="A3714" t="s">
        <v>3</v>
      </c>
      <c r="B3714">
        <v>7.3508062000000001</v>
      </c>
      <c r="C3714">
        <v>100.1180196</v>
      </c>
      <c r="D3714" t="b">
        <f>ISNUMBER(SEARCH("PT",A3714))</f>
        <v>1</v>
      </c>
      <c r="E3714" t="b">
        <f>ISNUMBER(SEARCH("PTT", A3714))</f>
        <v>1</v>
      </c>
      <c r="F3714" t="b">
        <f>ISNUMBER(SEARCH("Shell", A3714))</f>
        <v>0</v>
      </c>
      <c r="G3714" t="b">
        <f>ISNUMBER(SEARCH("Esso", A3714))</f>
        <v>0</v>
      </c>
      <c r="H3714" t="b">
        <f>ISNUMBER(SEARCH("Caltex", A3714))</f>
        <v>0</v>
      </c>
    </row>
    <row r="3715" spans="1:8" x14ac:dyDescent="0.25">
      <c r="A3715" t="s">
        <v>3</v>
      </c>
      <c r="B3715">
        <v>7.6201425</v>
      </c>
      <c r="C3715">
        <v>100.0890624</v>
      </c>
      <c r="D3715" t="b">
        <f>ISNUMBER(SEARCH("PT",A3715))</f>
        <v>1</v>
      </c>
      <c r="E3715" t="b">
        <f>ISNUMBER(SEARCH("PTT", A3715))</f>
        <v>1</v>
      </c>
      <c r="F3715" t="b">
        <f>ISNUMBER(SEARCH("Shell", A3715))</f>
        <v>0</v>
      </c>
      <c r="G3715" t="b">
        <f>ISNUMBER(SEARCH("Esso", A3715))</f>
        <v>0</v>
      </c>
      <c r="H3715" t="b">
        <f>ISNUMBER(SEARCH("Caltex", A3715))</f>
        <v>0</v>
      </c>
    </row>
    <row r="3716" spans="1:8" x14ac:dyDescent="0.25">
      <c r="A3716" t="s">
        <v>3</v>
      </c>
      <c r="B3716">
        <v>7.2438754000000003</v>
      </c>
      <c r="C3716">
        <v>100.54233840000001</v>
      </c>
      <c r="D3716" t="b">
        <f>ISNUMBER(SEARCH("PT",A3716))</f>
        <v>1</v>
      </c>
      <c r="E3716" t="b">
        <f>ISNUMBER(SEARCH("PTT", A3716))</f>
        <v>1</v>
      </c>
      <c r="F3716" t="b">
        <f>ISNUMBER(SEARCH("Shell", A3716))</f>
        <v>0</v>
      </c>
      <c r="G3716" t="b">
        <f>ISNUMBER(SEARCH("Esso", A3716))</f>
        <v>0</v>
      </c>
      <c r="H3716" t="b">
        <f>ISNUMBER(SEARCH("Caltex", A3716))</f>
        <v>0</v>
      </c>
    </row>
    <row r="3717" spans="1:8" x14ac:dyDescent="0.25">
      <c r="A3717" t="s">
        <v>3</v>
      </c>
      <c r="B3717">
        <v>8.1719589999999993</v>
      </c>
      <c r="C3717">
        <v>100.29202100000001</v>
      </c>
      <c r="D3717" t="b">
        <f>ISNUMBER(SEARCH("PT",A3717))</f>
        <v>1</v>
      </c>
      <c r="E3717" t="b">
        <f>ISNUMBER(SEARCH("PTT", A3717))</f>
        <v>1</v>
      </c>
      <c r="F3717" t="b">
        <f>ISNUMBER(SEARCH("Shell", A3717))</f>
        <v>0</v>
      </c>
      <c r="G3717" t="b">
        <f>ISNUMBER(SEARCH("Esso", A3717))</f>
        <v>0</v>
      </c>
      <c r="H3717" t="b">
        <f>ISNUMBER(SEARCH("Caltex", A3717))</f>
        <v>0</v>
      </c>
    </row>
    <row r="3718" spans="1:8" x14ac:dyDescent="0.25">
      <c r="A3718" t="s">
        <v>3</v>
      </c>
      <c r="B3718">
        <v>8.3314307000000003</v>
      </c>
      <c r="C3718">
        <v>100.2022503</v>
      </c>
      <c r="D3718" t="b">
        <f>ISNUMBER(SEARCH("PT",A3718))</f>
        <v>1</v>
      </c>
      <c r="E3718" t="b">
        <f>ISNUMBER(SEARCH("PTT", A3718))</f>
        <v>1</v>
      </c>
      <c r="F3718" t="b">
        <f>ISNUMBER(SEARCH("Shell", A3718))</f>
        <v>0</v>
      </c>
      <c r="G3718" t="b">
        <f>ISNUMBER(SEARCH("Esso", A3718))</f>
        <v>0</v>
      </c>
      <c r="H3718" t="b">
        <f>ISNUMBER(SEARCH("Caltex", A3718))</f>
        <v>0</v>
      </c>
    </row>
    <row r="3719" spans="1:8" x14ac:dyDescent="0.25">
      <c r="A3719" t="s">
        <v>3</v>
      </c>
      <c r="B3719">
        <v>8.3446049999999996</v>
      </c>
      <c r="C3719">
        <v>100.189199</v>
      </c>
      <c r="D3719" t="b">
        <f>ISNUMBER(SEARCH("PT",A3719))</f>
        <v>1</v>
      </c>
      <c r="E3719" t="b">
        <f>ISNUMBER(SEARCH("PTT", A3719))</f>
        <v>1</v>
      </c>
      <c r="F3719" t="b">
        <f>ISNUMBER(SEARCH("Shell", A3719))</f>
        <v>0</v>
      </c>
      <c r="G3719" t="b">
        <f>ISNUMBER(SEARCH("Esso", A3719))</f>
        <v>0</v>
      </c>
      <c r="H3719" t="b">
        <f>ISNUMBER(SEARCH("Caltex", A3719))</f>
        <v>0</v>
      </c>
    </row>
    <row r="3720" spans="1:8" x14ac:dyDescent="0.25">
      <c r="A3720" t="s">
        <v>3</v>
      </c>
      <c r="B3720">
        <v>8.3492595999999999</v>
      </c>
      <c r="C3720">
        <v>100.20151749999999</v>
      </c>
      <c r="D3720" t="b">
        <f>ISNUMBER(SEARCH("PT",A3720))</f>
        <v>1</v>
      </c>
      <c r="E3720" t="b">
        <f>ISNUMBER(SEARCH("PTT", A3720))</f>
        <v>1</v>
      </c>
      <c r="F3720" t="b">
        <f>ISNUMBER(SEARCH("Shell", A3720))</f>
        <v>0</v>
      </c>
      <c r="G3720" t="b">
        <f>ISNUMBER(SEARCH("Esso", A3720))</f>
        <v>0</v>
      </c>
      <c r="H3720" t="b">
        <f>ISNUMBER(SEARCH("Caltex", A3720))</f>
        <v>0</v>
      </c>
    </row>
    <row r="3721" spans="1:8" x14ac:dyDescent="0.25">
      <c r="A3721" t="s">
        <v>3</v>
      </c>
      <c r="B3721">
        <v>8.4234346999999996</v>
      </c>
      <c r="C3721">
        <v>99.973768699999994</v>
      </c>
      <c r="D3721" t="b">
        <f>ISNUMBER(SEARCH("PT",A3721))</f>
        <v>1</v>
      </c>
      <c r="E3721" t="b">
        <f>ISNUMBER(SEARCH("PTT", A3721))</f>
        <v>1</v>
      </c>
      <c r="F3721" t="b">
        <f>ISNUMBER(SEARCH("Shell", A3721))</f>
        <v>0</v>
      </c>
      <c r="G3721" t="b">
        <f>ISNUMBER(SEARCH("Esso", A3721))</f>
        <v>0</v>
      </c>
      <c r="H3721" t="b">
        <f>ISNUMBER(SEARCH("Caltex", A3721))</f>
        <v>0</v>
      </c>
    </row>
    <row r="3722" spans="1:8" x14ac:dyDescent="0.25">
      <c r="A3722" t="s">
        <v>3</v>
      </c>
      <c r="B3722">
        <v>8.4770702999999994</v>
      </c>
      <c r="C3722">
        <v>99.963127400000005</v>
      </c>
      <c r="D3722" t="b">
        <f>ISNUMBER(SEARCH("PT",A3722))</f>
        <v>1</v>
      </c>
      <c r="E3722" t="b">
        <f>ISNUMBER(SEARCH("PTT", A3722))</f>
        <v>1</v>
      </c>
      <c r="F3722" t="b">
        <f>ISNUMBER(SEARCH("Shell", A3722))</f>
        <v>0</v>
      </c>
      <c r="G3722" t="b">
        <f>ISNUMBER(SEARCH("Esso", A3722))</f>
        <v>0</v>
      </c>
      <c r="H3722" t="b">
        <f>ISNUMBER(SEARCH("Caltex", A3722))</f>
        <v>0</v>
      </c>
    </row>
    <row r="3723" spans="1:8" x14ac:dyDescent="0.25">
      <c r="A3723" t="s">
        <v>3</v>
      </c>
      <c r="B3723">
        <v>8.9351497000000002</v>
      </c>
      <c r="C3723">
        <v>99.898339000000007</v>
      </c>
      <c r="D3723" t="b">
        <f>ISNUMBER(SEARCH("PT",A3723))</f>
        <v>1</v>
      </c>
      <c r="E3723" t="b">
        <f>ISNUMBER(SEARCH("PTT", A3723))</f>
        <v>1</v>
      </c>
      <c r="F3723" t="b">
        <f>ISNUMBER(SEARCH("Shell", A3723))</f>
        <v>0</v>
      </c>
      <c r="G3723" t="b">
        <f>ISNUMBER(SEARCH("Esso", A3723))</f>
        <v>0</v>
      </c>
      <c r="H3723" t="b">
        <f>ISNUMBER(SEARCH("Caltex", A3723))</f>
        <v>0</v>
      </c>
    </row>
    <row r="3724" spans="1:8" x14ac:dyDescent="0.25">
      <c r="A3724" t="s">
        <v>3</v>
      </c>
      <c r="B3724">
        <v>9.1565130000000003</v>
      </c>
      <c r="C3724">
        <v>99.333151999999998</v>
      </c>
      <c r="D3724" t="b">
        <f>ISNUMBER(SEARCH("PT",A3724))</f>
        <v>1</v>
      </c>
      <c r="E3724" t="b">
        <f>ISNUMBER(SEARCH("PTT", A3724))</f>
        <v>1</v>
      </c>
      <c r="F3724" t="b">
        <f>ISNUMBER(SEARCH("Shell", A3724))</f>
        <v>0</v>
      </c>
      <c r="G3724" t="b">
        <f>ISNUMBER(SEARCH("Esso", A3724))</f>
        <v>0</v>
      </c>
      <c r="H3724" t="b">
        <f>ISNUMBER(SEARCH("Caltex", A3724))</f>
        <v>0</v>
      </c>
    </row>
    <row r="3725" spans="1:8" x14ac:dyDescent="0.25">
      <c r="A3725" t="s">
        <v>3</v>
      </c>
      <c r="B3725">
        <v>9.1464414000000005</v>
      </c>
      <c r="C3725">
        <v>99.313112500000003</v>
      </c>
      <c r="D3725" t="b">
        <f>ISNUMBER(SEARCH("PT",A3725))</f>
        <v>1</v>
      </c>
      <c r="E3725" t="b">
        <f>ISNUMBER(SEARCH("PTT", A3725))</f>
        <v>1</v>
      </c>
      <c r="F3725" t="b">
        <f>ISNUMBER(SEARCH("Shell", A3725))</f>
        <v>0</v>
      </c>
      <c r="G3725" t="b">
        <f>ISNUMBER(SEARCH("Esso", A3725))</f>
        <v>0</v>
      </c>
      <c r="H3725" t="b">
        <f>ISNUMBER(SEARCH("Caltex", A3725))</f>
        <v>0</v>
      </c>
    </row>
    <row r="3726" spans="1:8" x14ac:dyDescent="0.25">
      <c r="A3726" t="s">
        <v>3</v>
      </c>
      <c r="B3726">
        <v>9.3193096999999998</v>
      </c>
      <c r="C3726">
        <v>99.144024000000002</v>
      </c>
      <c r="D3726" t="b">
        <f>ISNUMBER(SEARCH("PT",A3726))</f>
        <v>1</v>
      </c>
      <c r="E3726" t="b">
        <f>ISNUMBER(SEARCH("PTT", A3726))</f>
        <v>1</v>
      </c>
      <c r="F3726" t="b">
        <f>ISNUMBER(SEARCH("Shell", A3726))</f>
        <v>0</v>
      </c>
      <c r="G3726" t="b">
        <f>ISNUMBER(SEARCH("Esso", A3726))</f>
        <v>0</v>
      </c>
      <c r="H3726" t="b">
        <f>ISNUMBER(SEARCH("Caltex", A3726))</f>
        <v>0</v>
      </c>
    </row>
    <row r="3727" spans="1:8" x14ac:dyDescent="0.25">
      <c r="A3727" t="s">
        <v>3</v>
      </c>
      <c r="B3727">
        <v>9.5707660000000008</v>
      </c>
      <c r="C3727">
        <v>99.176385999999994</v>
      </c>
      <c r="D3727" t="b">
        <f>ISNUMBER(SEARCH("PT",A3727))</f>
        <v>1</v>
      </c>
      <c r="E3727" t="b">
        <f>ISNUMBER(SEARCH("PTT", A3727))</f>
        <v>1</v>
      </c>
      <c r="F3727" t="b">
        <f>ISNUMBER(SEARCH("Shell", A3727))</f>
        <v>0</v>
      </c>
      <c r="G3727" t="b">
        <f>ISNUMBER(SEARCH("Esso", A3727))</f>
        <v>0</v>
      </c>
      <c r="H3727" t="b">
        <f>ISNUMBER(SEARCH("Caltex", A3727))</f>
        <v>0</v>
      </c>
    </row>
    <row r="3728" spans="1:8" x14ac:dyDescent="0.25">
      <c r="A3728" t="s">
        <v>3</v>
      </c>
      <c r="B3728">
        <v>9.3926669999999994</v>
      </c>
      <c r="C3728">
        <v>99.192938999999996</v>
      </c>
      <c r="D3728" t="b">
        <f>ISNUMBER(SEARCH("PT",A3728))</f>
        <v>1</v>
      </c>
      <c r="E3728" t="b">
        <f>ISNUMBER(SEARCH("PTT", A3728))</f>
        <v>1</v>
      </c>
      <c r="F3728" t="b">
        <f>ISNUMBER(SEARCH("Shell", A3728))</f>
        <v>0</v>
      </c>
      <c r="G3728" t="b">
        <f>ISNUMBER(SEARCH("Esso", A3728))</f>
        <v>0</v>
      </c>
      <c r="H3728" t="b">
        <f>ISNUMBER(SEARCH("Caltex", A3728))</f>
        <v>0</v>
      </c>
    </row>
    <row r="3729" spans="1:8" x14ac:dyDescent="0.25">
      <c r="A3729" t="s">
        <v>3</v>
      </c>
      <c r="B3729">
        <v>9.6731797000000004</v>
      </c>
      <c r="C3729">
        <v>99.113320200000004</v>
      </c>
      <c r="D3729" t="b">
        <f>ISNUMBER(SEARCH("PT",A3729))</f>
        <v>1</v>
      </c>
      <c r="E3729" t="b">
        <f>ISNUMBER(SEARCH("PTT", A3729))</f>
        <v>1</v>
      </c>
      <c r="F3729" t="b">
        <f>ISNUMBER(SEARCH("Shell", A3729))</f>
        <v>0</v>
      </c>
      <c r="G3729" t="b">
        <f>ISNUMBER(SEARCH("Esso", A3729))</f>
        <v>0</v>
      </c>
      <c r="H3729" t="b">
        <f>ISNUMBER(SEARCH("Caltex", A3729))</f>
        <v>0</v>
      </c>
    </row>
    <row r="3730" spans="1:8" x14ac:dyDescent="0.25">
      <c r="A3730" t="s">
        <v>3</v>
      </c>
      <c r="B3730">
        <v>9.7339710000000004</v>
      </c>
      <c r="C3730">
        <v>99.101816999999997</v>
      </c>
      <c r="D3730" t="b">
        <f>ISNUMBER(SEARCH("PT",A3730))</f>
        <v>1</v>
      </c>
      <c r="E3730" t="b">
        <f>ISNUMBER(SEARCH("PTT", A3730))</f>
        <v>1</v>
      </c>
      <c r="F3730" t="b">
        <f>ISNUMBER(SEARCH("Shell", A3730))</f>
        <v>0</v>
      </c>
      <c r="G3730" t="b">
        <f>ISNUMBER(SEARCH("Esso", A3730))</f>
        <v>0</v>
      </c>
      <c r="H3730" t="b">
        <f>ISNUMBER(SEARCH("Caltex", A3730))</f>
        <v>0</v>
      </c>
    </row>
    <row r="3731" spans="1:8" x14ac:dyDescent="0.25">
      <c r="A3731" t="s">
        <v>3</v>
      </c>
      <c r="B3731">
        <v>9.9827385</v>
      </c>
      <c r="C3731">
        <v>99.068366999999995</v>
      </c>
      <c r="D3731" t="b">
        <f>ISNUMBER(SEARCH("PT",A3731))</f>
        <v>1</v>
      </c>
      <c r="E3731" t="b">
        <f>ISNUMBER(SEARCH("PTT", A3731))</f>
        <v>1</v>
      </c>
      <c r="F3731" t="b">
        <f>ISNUMBER(SEARCH("Shell", A3731))</f>
        <v>0</v>
      </c>
      <c r="G3731" t="b">
        <f>ISNUMBER(SEARCH("Esso", A3731))</f>
        <v>0</v>
      </c>
      <c r="H3731" t="b">
        <f>ISNUMBER(SEARCH("Caltex", A3731))</f>
        <v>0</v>
      </c>
    </row>
    <row r="3732" spans="1:8" x14ac:dyDescent="0.25">
      <c r="A3732" t="s">
        <v>3</v>
      </c>
      <c r="B3732">
        <v>10.136006</v>
      </c>
      <c r="C3732">
        <v>99.080507999999995</v>
      </c>
      <c r="D3732" t="b">
        <f>ISNUMBER(SEARCH("PT",A3732))</f>
        <v>1</v>
      </c>
      <c r="E3732" t="b">
        <f>ISNUMBER(SEARCH("PTT", A3732))</f>
        <v>1</v>
      </c>
      <c r="F3732" t="b">
        <f>ISNUMBER(SEARCH("Shell", A3732))</f>
        <v>0</v>
      </c>
      <c r="G3732" t="b">
        <f>ISNUMBER(SEARCH("Esso", A3732))</f>
        <v>0</v>
      </c>
      <c r="H3732" t="b">
        <f>ISNUMBER(SEARCH("Caltex", A3732))</f>
        <v>0</v>
      </c>
    </row>
    <row r="3733" spans="1:8" x14ac:dyDescent="0.25">
      <c r="A3733" t="s">
        <v>3</v>
      </c>
      <c r="B3733">
        <v>10.422668</v>
      </c>
      <c r="C3733">
        <v>99.131208000000001</v>
      </c>
      <c r="D3733" t="b">
        <f>ISNUMBER(SEARCH("PT",A3733))</f>
        <v>1</v>
      </c>
      <c r="E3733" t="b">
        <f>ISNUMBER(SEARCH("PTT", A3733))</f>
        <v>1</v>
      </c>
      <c r="F3733" t="b">
        <f>ISNUMBER(SEARCH("Shell", A3733))</f>
        <v>0</v>
      </c>
      <c r="G3733" t="b">
        <f>ISNUMBER(SEARCH("Esso", A3733))</f>
        <v>0</v>
      </c>
      <c r="H3733" t="b">
        <f>ISNUMBER(SEARCH("Caltex", A3733))</f>
        <v>0</v>
      </c>
    </row>
    <row r="3734" spans="1:8" x14ac:dyDescent="0.25">
      <c r="A3734" t="s">
        <v>3</v>
      </c>
      <c r="B3734">
        <v>10.490717999999999</v>
      </c>
      <c r="C3734">
        <v>99.182646000000005</v>
      </c>
      <c r="D3734" t="b">
        <f>ISNUMBER(SEARCH("PT",A3734))</f>
        <v>1</v>
      </c>
      <c r="E3734" t="b">
        <f>ISNUMBER(SEARCH("PTT", A3734))</f>
        <v>1</v>
      </c>
      <c r="F3734" t="b">
        <f>ISNUMBER(SEARCH("Shell", A3734))</f>
        <v>0</v>
      </c>
      <c r="G3734" t="b">
        <f>ISNUMBER(SEARCH("Esso", A3734))</f>
        <v>0</v>
      </c>
      <c r="H3734" t="b">
        <f>ISNUMBER(SEARCH("Caltex", A3734))</f>
        <v>0</v>
      </c>
    </row>
    <row r="3735" spans="1:8" x14ac:dyDescent="0.25">
      <c r="A3735" t="s">
        <v>3</v>
      </c>
      <c r="B3735">
        <v>10.500857999999999</v>
      </c>
      <c r="C3735">
        <v>99.174786999999995</v>
      </c>
      <c r="D3735" t="b">
        <f>ISNUMBER(SEARCH("PT",A3735))</f>
        <v>1</v>
      </c>
      <c r="E3735" t="b">
        <f>ISNUMBER(SEARCH("PTT", A3735))</f>
        <v>1</v>
      </c>
      <c r="F3735" t="b">
        <f>ISNUMBER(SEARCH("Shell", A3735))</f>
        <v>0</v>
      </c>
      <c r="G3735" t="b">
        <f>ISNUMBER(SEARCH("Esso", A3735))</f>
        <v>0</v>
      </c>
      <c r="H3735" t="b">
        <f>ISNUMBER(SEARCH("Caltex", A3735))</f>
        <v>0</v>
      </c>
    </row>
    <row r="3736" spans="1:8" x14ac:dyDescent="0.25">
      <c r="A3736" t="s">
        <v>3</v>
      </c>
      <c r="B3736">
        <v>10.505682</v>
      </c>
      <c r="C3736">
        <v>99.128252000000003</v>
      </c>
      <c r="D3736" t="b">
        <f>ISNUMBER(SEARCH("PT",A3736))</f>
        <v>1</v>
      </c>
      <c r="E3736" t="b">
        <f>ISNUMBER(SEARCH("PTT", A3736))</f>
        <v>1</v>
      </c>
      <c r="F3736" t="b">
        <f>ISNUMBER(SEARCH("Shell", A3736))</f>
        <v>0</v>
      </c>
      <c r="G3736" t="b">
        <f>ISNUMBER(SEARCH("Esso", A3736))</f>
        <v>0</v>
      </c>
      <c r="H3736" t="b">
        <f>ISNUMBER(SEARCH("Caltex", A3736))</f>
        <v>0</v>
      </c>
    </row>
    <row r="3737" spans="1:8" x14ac:dyDescent="0.25">
      <c r="A3737" t="s">
        <v>3</v>
      </c>
      <c r="B3737">
        <v>10.56983</v>
      </c>
      <c r="C3737">
        <v>99.115989999999996</v>
      </c>
      <c r="D3737" t="b">
        <f>ISNUMBER(SEARCH("PT",A3737))</f>
        <v>1</v>
      </c>
      <c r="E3737" t="b">
        <f>ISNUMBER(SEARCH("PTT", A3737))</f>
        <v>1</v>
      </c>
      <c r="F3737" t="b">
        <f>ISNUMBER(SEARCH("Shell", A3737))</f>
        <v>0</v>
      </c>
      <c r="G3737" t="b">
        <f>ISNUMBER(SEARCH("Esso", A3737))</f>
        <v>0</v>
      </c>
      <c r="H3737" t="b">
        <f>ISNUMBER(SEARCH("Caltex", A3737))</f>
        <v>0</v>
      </c>
    </row>
    <row r="3738" spans="1:8" x14ac:dyDescent="0.25">
      <c r="A3738" t="s">
        <v>3</v>
      </c>
      <c r="B3738">
        <v>10.703908</v>
      </c>
      <c r="C3738">
        <v>99.319924999999998</v>
      </c>
      <c r="D3738" t="b">
        <f>ISNUMBER(SEARCH("PT",A3738))</f>
        <v>1</v>
      </c>
      <c r="E3738" t="b">
        <f>ISNUMBER(SEARCH("PTT", A3738))</f>
        <v>1</v>
      </c>
      <c r="F3738" t="b">
        <f>ISNUMBER(SEARCH("Shell", A3738))</f>
        <v>0</v>
      </c>
      <c r="G3738" t="b">
        <f>ISNUMBER(SEARCH("Esso", A3738))</f>
        <v>0</v>
      </c>
      <c r="H3738" t="b">
        <f>ISNUMBER(SEARCH("Caltex", A3738))</f>
        <v>0</v>
      </c>
    </row>
    <row r="3739" spans="1:8" x14ac:dyDescent="0.25">
      <c r="A3739" t="s">
        <v>3</v>
      </c>
      <c r="B3739">
        <v>10.8608267</v>
      </c>
      <c r="C3739">
        <v>99.352540000000005</v>
      </c>
      <c r="D3739" t="b">
        <f>ISNUMBER(SEARCH("PT",A3739))</f>
        <v>1</v>
      </c>
      <c r="E3739" t="b">
        <f>ISNUMBER(SEARCH("PTT", A3739))</f>
        <v>1</v>
      </c>
      <c r="F3739" t="b">
        <f>ISNUMBER(SEARCH("Shell", A3739))</f>
        <v>0</v>
      </c>
      <c r="G3739" t="b">
        <f>ISNUMBER(SEARCH("Esso", A3739))</f>
        <v>0</v>
      </c>
      <c r="H3739" t="b">
        <f>ISNUMBER(SEARCH("Caltex", A3739))</f>
        <v>0</v>
      </c>
    </row>
    <row r="3740" spans="1:8" x14ac:dyDescent="0.25">
      <c r="A3740" t="s">
        <v>3</v>
      </c>
      <c r="B3740">
        <v>11.078268100000001</v>
      </c>
      <c r="C3740">
        <v>99.370927499999993</v>
      </c>
      <c r="D3740" t="b">
        <f>ISNUMBER(SEARCH("PT",A3740))</f>
        <v>1</v>
      </c>
      <c r="E3740" t="b">
        <f>ISNUMBER(SEARCH("PTT", A3740))</f>
        <v>1</v>
      </c>
      <c r="F3740" t="b">
        <f>ISNUMBER(SEARCH("Shell", A3740))</f>
        <v>0</v>
      </c>
      <c r="G3740" t="b">
        <f>ISNUMBER(SEARCH("Esso", A3740))</f>
        <v>0</v>
      </c>
      <c r="H3740" t="b">
        <f>ISNUMBER(SEARCH("Caltex", A3740))</f>
        <v>0</v>
      </c>
    </row>
    <row r="3741" spans="1:8" x14ac:dyDescent="0.25">
      <c r="A3741" t="s">
        <v>3</v>
      </c>
      <c r="B3741">
        <v>11.2133365</v>
      </c>
      <c r="C3741">
        <v>99.513105699999997</v>
      </c>
      <c r="D3741" t="b">
        <f>ISNUMBER(SEARCH("PT",A3741))</f>
        <v>1</v>
      </c>
      <c r="E3741" t="b">
        <f>ISNUMBER(SEARCH("PTT", A3741))</f>
        <v>1</v>
      </c>
      <c r="F3741" t="b">
        <f>ISNUMBER(SEARCH("Shell", A3741))</f>
        <v>0</v>
      </c>
      <c r="G3741" t="b">
        <f>ISNUMBER(SEARCH("Esso", A3741))</f>
        <v>0</v>
      </c>
      <c r="H3741" t="b">
        <f>ISNUMBER(SEARCH("Caltex", A3741))</f>
        <v>0</v>
      </c>
    </row>
    <row r="3742" spans="1:8" x14ac:dyDescent="0.25">
      <c r="A3742" t="s">
        <v>3</v>
      </c>
      <c r="B3742">
        <v>11.25426</v>
      </c>
      <c r="C3742">
        <v>99.438411000000002</v>
      </c>
      <c r="D3742" t="b">
        <f>ISNUMBER(SEARCH("PT",A3742))</f>
        <v>1</v>
      </c>
      <c r="E3742" t="b">
        <f>ISNUMBER(SEARCH("PTT", A3742))</f>
        <v>1</v>
      </c>
      <c r="F3742" t="b">
        <f>ISNUMBER(SEARCH("Shell", A3742))</f>
        <v>0</v>
      </c>
      <c r="G3742" t="b">
        <f>ISNUMBER(SEARCH("Esso", A3742))</f>
        <v>0</v>
      </c>
      <c r="H3742" t="b">
        <f>ISNUMBER(SEARCH("Caltex", A3742))</f>
        <v>0</v>
      </c>
    </row>
    <row r="3743" spans="1:8" x14ac:dyDescent="0.25">
      <c r="A3743" t="s">
        <v>3</v>
      </c>
      <c r="B3743">
        <v>11.152018999999999</v>
      </c>
      <c r="C3743">
        <v>99.481283000000005</v>
      </c>
      <c r="D3743" t="b">
        <f>ISNUMBER(SEARCH("PT",A3743))</f>
        <v>1</v>
      </c>
      <c r="E3743" t="b">
        <f>ISNUMBER(SEARCH("PTT", A3743))</f>
        <v>1</v>
      </c>
      <c r="F3743" t="b">
        <f>ISNUMBER(SEARCH("Shell", A3743))</f>
        <v>0</v>
      </c>
      <c r="G3743" t="b">
        <f>ISNUMBER(SEARCH("Esso", A3743))</f>
        <v>0</v>
      </c>
      <c r="H3743" t="b">
        <f>ISNUMBER(SEARCH("Caltex", A3743))</f>
        <v>0</v>
      </c>
    </row>
    <row r="3744" spans="1:8" x14ac:dyDescent="0.25">
      <c r="A3744" t="s">
        <v>3</v>
      </c>
      <c r="B3744">
        <v>11.428570000000001</v>
      </c>
      <c r="C3744">
        <v>99.543165999999999</v>
      </c>
      <c r="D3744" t="b">
        <f>ISNUMBER(SEARCH("PT",A3744))</f>
        <v>1</v>
      </c>
      <c r="E3744" t="b">
        <f>ISNUMBER(SEARCH("PTT", A3744))</f>
        <v>1</v>
      </c>
      <c r="F3744" t="b">
        <f>ISNUMBER(SEARCH("Shell", A3744))</f>
        <v>0</v>
      </c>
      <c r="G3744" t="b">
        <f>ISNUMBER(SEARCH("Esso", A3744))</f>
        <v>0</v>
      </c>
      <c r="H3744" t="b">
        <f>ISNUMBER(SEARCH("Caltex", A3744))</f>
        <v>0</v>
      </c>
    </row>
    <row r="3745" spans="1:8" x14ac:dyDescent="0.25">
      <c r="A3745" t="s">
        <v>3</v>
      </c>
      <c r="B3745">
        <v>11.505476</v>
      </c>
      <c r="C3745">
        <v>99.606961999999996</v>
      </c>
      <c r="D3745" t="b">
        <f>ISNUMBER(SEARCH("PT",A3745))</f>
        <v>1</v>
      </c>
      <c r="E3745" t="b">
        <f>ISNUMBER(SEARCH("PTT", A3745))</f>
        <v>1</v>
      </c>
      <c r="F3745" t="b">
        <f>ISNUMBER(SEARCH("Shell", A3745))</f>
        <v>0</v>
      </c>
      <c r="G3745" t="b">
        <f>ISNUMBER(SEARCH("Esso", A3745))</f>
        <v>0</v>
      </c>
      <c r="H3745" t="b">
        <f>ISNUMBER(SEARCH("Caltex", A3745))</f>
        <v>0</v>
      </c>
    </row>
    <row r="3746" spans="1:8" x14ac:dyDescent="0.25">
      <c r="A3746" t="s">
        <v>3</v>
      </c>
      <c r="B3746">
        <v>11.527886799999999</v>
      </c>
      <c r="C3746">
        <v>99.620694799999995</v>
      </c>
      <c r="D3746" t="b">
        <f>ISNUMBER(SEARCH("PT",A3746))</f>
        <v>1</v>
      </c>
      <c r="E3746" t="b">
        <f>ISNUMBER(SEARCH("PTT", A3746))</f>
        <v>1</v>
      </c>
      <c r="F3746" t="b">
        <f>ISNUMBER(SEARCH("Shell", A3746))</f>
        <v>0</v>
      </c>
      <c r="G3746" t="b">
        <f>ISNUMBER(SEARCH("Esso", A3746))</f>
        <v>0</v>
      </c>
      <c r="H3746" t="b">
        <f>ISNUMBER(SEARCH("Caltex", A3746))</f>
        <v>0</v>
      </c>
    </row>
    <row r="3747" spans="1:8" x14ac:dyDescent="0.25">
      <c r="A3747" t="s">
        <v>3</v>
      </c>
      <c r="B3747">
        <v>11.5782551</v>
      </c>
      <c r="C3747">
        <v>99.647987000000001</v>
      </c>
      <c r="D3747" t="b">
        <f>ISNUMBER(SEARCH("PT",A3747))</f>
        <v>1</v>
      </c>
      <c r="E3747" t="b">
        <f>ISNUMBER(SEARCH("PTT", A3747))</f>
        <v>1</v>
      </c>
      <c r="F3747" t="b">
        <f>ISNUMBER(SEARCH("Shell", A3747))</f>
        <v>0</v>
      </c>
      <c r="G3747" t="b">
        <f>ISNUMBER(SEARCH("Esso", A3747))</f>
        <v>0</v>
      </c>
      <c r="H3747" t="b">
        <f>ISNUMBER(SEARCH("Caltex", A3747))</f>
        <v>0</v>
      </c>
    </row>
    <row r="3748" spans="1:8" x14ac:dyDescent="0.25">
      <c r="A3748" t="s">
        <v>3</v>
      </c>
      <c r="B3748">
        <v>12.072532000000001</v>
      </c>
      <c r="C3748">
        <v>99.859369000000001</v>
      </c>
      <c r="D3748" t="b">
        <f>ISNUMBER(SEARCH("PT",A3748))</f>
        <v>1</v>
      </c>
      <c r="E3748" t="b">
        <f>ISNUMBER(SEARCH("PTT", A3748))</f>
        <v>1</v>
      </c>
      <c r="F3748" t="b">
        <f>ISNUMBER(SEARCH("Shell", A3748))</f>
        <v>0</v>
      </c>
      <c r="G3748" t="b">
        <f>ISNUMBER(SEARCH("Esso", A3748))</f>
        <v>0</v>
      </c>
      <c r="H3748" t="b">
        <f>ISNUMBER(SEARCH("Caltex", A3748))</f>
        <v>0</v>
      </c>
    </row>
    <row r="3749" spans="1:8" x14ac:dyDescent="0.25">
      <c r="A3749" t="s">
        <v>3</v>
      </c>
      <c r="B3749">
        <v>12.344523000000001</v>
      </c>
      <c r="C3749">
        <v>99.881666999999993</v>
      </c>
      <c r="D3749" t="b">
        <f>ISNUMBER(SEARCH("PT",A3749))</f>
        <v>1</v>
      </c>
      <c r="E3749" t="b">
        <f>ISNUMBER(SEARCH("PTT", A3749))</f>
        <v>1</v>
      </c>
      <c r="F3749" t="b">
        <f>ISNUMBER(SEARCH("Shell", A3749))</f>
        <v>0</v>
      </c>
      <c r="G3749" t="b">
        <f>ISNUMBER(SEARCH("Esso", A3749))</f>
        <v>0</v>
      </c>
      <c r="H3749" t="b">
        <f>ISNUMBER(SEARCH("Caltex", A3749))</f>
        <v>0</v>
      </c>
    </row>
    <row r="3750" spans="1:8" x14ac:dyDescent="0.25">
      <c r="A3750" t="s">
        <v>3</v>
      </c>
      <c r="B3750">
        <v>12.416297999999999</v>
      </c>
      <c r="C3750">
        <v>99.924120000000002</v>
      </c>
      <c r="D3750" t="b">
        <f>ISNUMBER(SEARCH("PT",A3750))</f>
        <v>1</v>
      </c>
      <c r="E3750" t="b">
        <f>ISNUMBER(SEARCH("PTT", A3750))</f>
        <v>1</v>
      </c>
      <c r="F3750" t="b">
        <f>ISNUMBER(SEARCH("Shell", A3750))</f>
        <v>0</v>
      </c>
      <c r="G3750" t="b">
        <f>ISNUMBER(SEARCH("Esso", A3750))</f>
        <v>0</v>
      </c>
      <c r="H3750" t="b">
        <f>ISNUMBER(SEARCH("Caltex", A3750))</f>
        <v>0</v>
      </c>
    </row>
    <row r="3751" spans="1:8" x14ac:dyDescent="0.25">
      <c r="A3751" t="s">
        <v>3</v>
      </c>
      <c r="B3751">
        <v>12.497665</v>
      </c>
      <c r="C3751">
        <v>99.969487000000001</v>
      </c>
      <c r="D3751" t="b">
        <f>ISNUMBER(SEARCH("PT",A3751))</f>
        <v>1</v>
      </c>
      <c r="E3751" t="b">
        <f>ISNUMBER(SEARCH("PTT", A3751))</f>
        <v>1</v>
      </c>
      <c r="F3751" t="b">
        <f>ISNUMBER(SEARCH("Shell", A3751))</f>
        <v>0</v>
      </c>
      <c r="G3751" t="b">
        <f>ISNUMBER(SEARCH("Esso", A3751))</f>
        <v>0</v>
      </c>
      <c r="H3751" t="b">
        <f>ISNUMBER(SEARCH("Caltex", A3751))</f>
        <v>0</v>
      </c>
    </row>
    <row r="3752" spans="1:8" x14ac:dyDescent="0.25">
      <c r="A3752" t="s">
        <v>3</v>
      </c>
      <c r="B3752">
        <v>12.582267</v>
      </c>
      <c r="C3752">
        <v>99.952708000000001</v>
      </c>
      <c r="D3752" t="b">
        <f>ISNUMBER(SEARCH("PT",A3752))</f>
        <v>1</v>
      </c>
      <c r="E3752" t="b">
        <f>ISNUMBER(SEARCH("PTT", A3752))</f>
        <v>1</v>
      </c>
      <c r="F3752" t="b">
        <f>ISNUMBER(SEARCH("Shell", A3752))</f>
        <v>0</v>
      </c>
      <c r="G3752" t="b">
        <f>ISNUMBER(SEARCH("Esso", A3752))</f>
        <v>0</v>
      </c>
      <c r="H3752" t="b">
        <f>ISNUMBER(SEARCH("Caltex", A3752))</f>
        <v>0</v>
      </c>
    </row>
    <row r="3753" spans="1:8" x14ac:dyDescent="0.25">
      <c r="A3753" t="s">
        <v>3</v>
      </c>
      <c r="B3753">
        <v>12.565903499999999</v>
      </c>
      <c r="C3753">
        <v>99.891249000000002</v>
      </c>
      <c r="D3753" t="b">
        <f>ISNUMBER(SEARCH("PT",A3753))</f>
        <v>1</v>
      </c>
      <c r="E3753" t="b">
        <f>ISNUMBER(SEARCH("PTT", A3753))</f>
        <v>1</v>
      </c>
      <c r="F3753" t="b">
        <f>ISNUMBER(SEARCH("Shell", A3753))</f>
        <v>0</v>
      </c>
      <c r="G3753" t="b">
        <f>ISNUMBER(SEARCH("Esso", A3753))</f>
        <v>0</v>
      </c>
      <c r="H3753" t="b">
        <f>ISNUMBER(SEARCH("Caltex", A3753))</f>
        <v>0</v>
      </c>
    </row>
    <row r="3754" spans="1:8" x14ac:dyDescent="0.25">
      <c r="A3754" t="s">
        <v>3</v>
      </c>
      <c r="B3754">
        <v>12.616720000000001</v>
      </c>
      <c r="C3754">
        <v>99.950180000000003</v>
      </c>
      <c r="D3754" t="b">
        <f>ISNUMBER(SEARCH("PT",A3754))</f>
        <v>1</v>
      </c>
      <c r="E3754" t="b">
        <f>ISNUMBER(SEARCH("PTT", A3754))</f>
        <v>1</v>
      </c>
      <c r="F3754" t="b">
        <f>ISNUMBER(SEARCH("Shell", A3754))</f>
        <v>0</v>
      </c>
      <c r="G3754" t="b">
        <f>ISNUMBER(SEARCH("Esso", A3754))</f>
        <v>0</v>
      </c>
      <c r="H3754" t="b">
        <f>ISNUMBER(SEARCH("Caltex", A3754))</f>
        <v>0</v>
      </c>
    </row>
    <row r="3755" spans="1:8" x14ac:dyDescent="0.25">
      <c r="A3755" t="s">
        <v>3</v>
      </c>
      <c r="B3755">
        <v>12.616386200000001</v>
      </c>
      <c r="C3755">
        <v>99.950173800000002</v>
      </c>
      <c r="D3755" t="b">
        <f>ISNUMBER(SEARCH("PT",A3755))</f>
        <v>1</v>
      </c>
      <c r="E3755" t="b">
        <f>ISNUMBER(SEARCH("PTT", A3755))</f>
        <v>1</v>
      </c>
      <c r="F3755" t="b">
        <f>ISNUMBER(SEARCH("Shell", A3755))</f>
        <v>0</v>
      </c>
      <c r="G3755" t="b">
        <f>ISNUMBER(SEARCH("Esso", A3755))</f>
        <v>0</v>
      </c>
      <c r="H3755" t="b">
        <f>ISNUMBER(SEARCH("Caltex", A3755))</f>
        <v>0</v>
      </c>
    </row>
    <row r="3756" spans="1:8" x14ac:dyDescent="0.25">
      <c r="A3756" t="s">
        <v>3</v>
      </c>
      <c r="B3756">
        <v>12.6715058</v>
      </c>
      <c r="C3756">
        <v>99.952015799999998</v>
      </c>
      <c r="D3756" t="b">
        <f>ISNUMBER(SEARCH("PT",A3756))</f>
        <v>1</v>
      </c>
      <c r="E3756" t="b">
        <f>ISNUMBER(SEARCH("PTT", A3756))</f>
        <v>1</v>
      </c>
      <c r="F3756" t="b">
        <f>ISNUMBER(SEARCH("Shell", A3756))</f>
        <v>0</v>
      </c>
      <c r="G3756" t="b">
        <f>ISNUMBER(SEARCH("Esso", A3756))</f>
        <v>0</v>
      </c>
      <c r="H3756" t="b">
        <f>ISNUMBER(SEARCH("Caltex", A3756))</f>
        <v>0</v>
      </c>
    </row>
    <row r="3757" spans="1:8" x14ac:dyDescent="0.25">
      <c r="A3757" t="s">
        <v>3</v>
      </c>
      <c r="B3757">
        <v>12.683816</v>
      </c>
      <c r="C3757">
        <v>99.893609999999995</v>
      </c>
      <c r="D3757" t="b">
        <f>ISNUMBER(SEARCH("PT",A3757))</f>
        <v>1</v>
      </c>
      <c r="E3757" t="b">
        <f>ISNUMBER(SEARCH("PTT", A3757))</f>
        <v>1</v>
      </c>
      <c r="F3757" t="b">
        <f>ISNUMBER(SEARCH("Shell", A3757))</f>
        <v>0</v>
      </c>
      <c r="G3757" t="b">
        <f>ISNUMBER(SEARCH("Esso", A3757))</f>
        <v>0</v>
      </c>
      <c r="H3757" t="b">
        <f>ISNUMBER(SEARCH("Caltex", A3757))</f>
        <v>0</v>
      </c>
    </row>
    <row r="3758" spans="1:8" x14ac:dyDescent="0.25">
      <c r="A3758" t="s">
        <v>3</v>
      </c>
      <c r="B3758">
        <v>12.6817443</v>
      </c>
      <c r="C3758">
        <v>99.888798699999995</v>
      </c>
      <c r="D3758" t="b">
        <f>ISNUMBER(SEARCH("PT",A3758))</f>
        <v>1</v>
      </c>
      <c r="E3758" t="b">
        <f>ISNUMBER(SEARCH("PTT", A3758))</f>
        <v>1</v>
      </c>
      <c r="F3758" t="b">
        <f>ISNUMBER(SEARCH("Shell", A3758))</f>
        <v>0</v>
      </c>
      <c r="G3758" t="b">
        <f>ISNUMBER(SEARCH("Esso", A3758))</f>
        <v>0</v>
      </c>
      <c r="H3758" t="b">
        <f>ISNUMBER(SEARCH("Caltex", A3758))</f>
        <v>0</v>
      </c>
    </row>
    <row r="3759" spans="1:8" x14ac:dyDescent="0.25">
      <c r="A3759" t="s">
        <v>3</v>
      </c>
      <c r="B3759">
        <v>12.799688</v>
      </c>
      <c r="C3759">
        <v>99.966827300000006</v>
      </c>
      <c r="D3759" t="b">
        <f>ISNUMBER(SEARCH("PT",A3759))</f>
        <v>1</v>
      </c>
      <c r="E3759" t="b">
        <f>ISNUMBER(SEARCH("PTT", A3759))</f>
        <v>1</v>
      </c>
      <c r="F3759" t="b">
        <f>ISNUMBER(SEARCH("Shell", A3759))</f>
        <v>0</v>
      </c>
      <c r="G3759" t="b">
        <f>ISNUMBER(SEARCH("Esso", A3759))</f>
        <v>0</v>
      </c>
      <c r="H3759" t="b">
        <f>ISNUMBER(SEARCH("Caltex", A3759))</f>
        <v>0</v>
      </c>
    </row>
    <row r="3760" spans="1:8" x14ac:dyDescent="0.25">
      <c r="A3760" t="s">
        <v>3</v>
      </c>
      <c r="B3760">
        <v>12.819225400000001</v>
      </c>
      <c r="C3760">
        <v>99.940471099999996</v>
      </c>
      <c r="D3760" t="b">
        <f>ISNUMBER(SEARCH("PT",A3760))</f>
        <v>1</v>
      </c>
      <c r="E3760" t="b">
        <f>ISNUMBER(SEARCH("PTT", A3760))</f>
        <v>1</v>
      </c>
      <c r="F3760" t="b">
        <f>ISNUMBER(SEARCH("Shell", A3760))</f>
        <v>0</v>
      </c>
      <c r="G3760" t="b">
        <f>ISNUMBER(SEARCH("Esso", A3760))</f>
        <v>0</v>
      </c>
      <c r="H3760" t="b">
        <f>ISNUMBER(SEARCH("Caltex", A3760))</f>
        <v>0</v>
      </c>
    </row>
    <row r="3761" spans="1:8" x14ac:dyDescent="0.25">
      <c r="A3761" t="s">
        <v>3</v>
      </c>
      <c r="B3761">
        <v>12.877117</v>
      </c>
      <c r="C3761">
        <v>100.006483</v>
      </c>
      <c r="D3761" t="b">
        <f>ISNUMBER(SEARCH("PT",A3761))</f>
        <v>1</v>
      </c>
      <c r="E3761" t="b">
        <f>ISNUMBER(SEARCH("PTT", A3761))</f>
        <v>1</v>
      </c>
      <c r="F3761" t="b">
        <f>ISNUMBER(SEARCH("Shell", A3761))</f>
        <v>0</v>
      </c>
      <c r="G3761" t="b">
        <f>ISNUMBER(SEARCH("Esso", A3761))</f>
        <v>0</v>
      </c>
      <c r="H3761" t="b">
        <f>ISNUMBER(SEARCH("Caltex", A3761))</f>
        <v>0</v>
      </c>
    </row>
    <row r="3762" spans="1:8" x14ac:dyDescent="0.25">
      <c r="A3762" t="s">
        <v>3</v>
      </c>
      <c r="B3762">
        <v>12.88443</v>
      </c>
      <c r="C3762">
        <v>99.912589999999994</v>
      </c>
      <c r="D3762" t="b">
        <f>ISNUMBER(SEARCH("PT",A3762))</f>
        <v>1</v>
      </c>
      <c r="E3762" t="b">
        <f>ISNUMBER(SEARCH("PTT", A3762))</f>
        <v>1</v>
      </c>
      <c r="F3762" t="b">
        <f>ISNUMBER(SEARCH("Shell", A3762))</f>
        <v>0</v>
      </c>
      <c r="G3762" t="b">
        <f>ISNUMBER(SEARCH("Esso", A3762))</f>
        <v>0</v>
      </c>
      <c r="H3762" t="b">
        <f>ISNUMBER(SEARCH("Caltex", A3762))</f>
        <v>0</v>
      </c>
    </row>
    <row r="3763" spans="1:8" x14ac:dyDescent="0.25">
      <c r="A3763" t="s">
        <v>3</v>
      </c>
      <c r="B3763">
        <v>12.9600355</v>
      </c>
      <c r="C3763">
        <v>99.901239099999998</v>
      </c>
      <c r="D3763" t="b">
        <f>ISNUMBER(SEARCH("PT",A3763))</f>
        <v>1</v>
      </c>
      <c r="E3763" t="b">
        <f>ISNUMBER(SEARCH("PTT", A3763))</f>
        <v>1</v>
      </c>
      <c r="F3763" t="b">
        <f>ISNUMBER(SEARCH("Shell", A3763))</f>
        <v>0</v>
      </c>
      <c r="G3763" t="b">
        <f>ISNUMBER(SEARCH("Esso", A3763))</f>
        <v>0</v>
      </c>
      <c r="H3763" t="b">
        <f>ISNUMBER(SEARCH("Caltex", A3763))</f>
        <v>0</v>
      </c>
    </row>
    <row r="3764" spans="1:8" x14ac:dyDescent="0.25">
      <c r="A3764" t="s">
        <v>3</v>
      </c>
      <c r="B3764">
        <v>12.987721499999999</v>
      </c>
      <c r="C3764">
        <v>99.901356500000006</v>
      </c>
      <c r="D3764" t="b">
        <f>ISNUMBER(SEARCH("PT",A3764))</f>
        <v>1</v>
      </c>
      <c r="E3764" t="b">
        <f>ISNUMBER(SEARCH("PTT", A3764))</f>
        <v>1</v>
      </c>
      <c r="F3764" t="b">
        <f>ISNUMBER(SEARCH("Shell", A3764))</f>
        <v>0</v>
      </c>
      <c r="G3764" t="b">
        <f>ISNUMBER(SEARCH("Esso", A3764))</f>
        <v>0</v>
      </c>
      <c r="H3764" t="b">
        <f>ISNUMBER(SEARCH("Caltex", A3764))</f>
        <v>0</v>
      </c>
    </row>
    <row r="3765" spans="1:8" x14ac:dyDescent="0.25">
      <c r="A3765" t="s">
        <v>3</v>
      </c>
      <c r="B3765">
        <v>13.0703467</v>
      </c>
      <c r="C3765">
        <v>99.975073600000002</v>
      </c>
      <c r="D3765" t="b">
        <f>ISNUMBER(SEARCH("PT",A3765))</f>
        <v>1</v>
      </c>
      <c r="E3765" t="b">
        <f>ISNUMBER(SEARCH("PTT", A3765))</f>
        <v>1</v>
      </c>
      <c r="F3765" t="b">
        <f>ISNUMBER(SEARCH("Shell", A3765))</f>
        <v>0</v>
      </c>
      <c r="G3765" t="b">
        <f>ISNUMBER(SEARCH("Esso", A3765))</f>
        <v>0</v>
      </c>
      <c r="H3765" t="b">
        <f>ISNUMBER(SEARCH("Caltex", A3765))</f>
        <v>0</v>
      </c>
    </row>
    <row r="3766" spans="1:8" x14ac:dyDescent="0.25">
      <c r="A3766" t="s">
        <v>3</v>
      </c>
      <c r="B3766">
        <v>13.0547925</v>
      </c>
      <c r="C3766">
        <v>99.920315700000003</v>
      </c>
      <c r="D3766" t="b">
        <f>ISNUMBER(SEARCH("PT",A3766))</f>
        <v>1</v>
      </c>
      <c r="E3766" t="b">
        <f>ISNUMBER(SEARCH("PTT", A3766))</f>
        <v>1</v>
      </c>
      <c r="F3766" t="b">
        <f>ISNUMBER(SEARCH("Shell", A3766))</f>
        <v>0</v>
      </c>
      <c r="G3766" t="b">
        <f>ISNUMBER(SEARCH("Esso", A3766))</f>
        <v>0</v>
      </c>
      <c r="H3766" t="b">
        <f>ISNUMBER(SEARCH("Caltex", A3766))</f>
        <v>0</v>
      </c>
    </row>
    <row r="3767" spans="1:8" x14ac:dyDescent="0.25">
      <c r="A3767" t="s">
        <v>3</v>
      </c>
      <c r="B3767">
        <v>13.0951922</v>
      </c>
      <c r="C3767">
        <v>100.0623621</v>
      </c>
      <c r="D3767" t="b">
        <f>ISNUMBER(SEARCH("PT",A3767))</f>
        <v>1</v>
      </c>
      <c r="E3767" t="b">
        <f>ISNUMBER(SEARCH("PTT", A3767))</f>
        <v>1</v>
      </c>
      <c r="F3767" t="b">
        <f>ISNUMBER(SEARCH("Shell", A3767))</f>
        <v>0</v>
      </c>
      <c r="G3767" t="b">
        <f>ISNUMBER(SEARCH("Esso", A3767))</f>
        <v>0</v>
      </c>
      <c r="H3767" t="b">
        <f>ISNUMBER(SEARCH("Caltex", A3767))</f>
        <v>0</v>
      </c>
    </row>
    <row r="3768" spans="1:8" x14ac:dyDescent="0.25">
      <c r="A3768" t="s">
        <v>3</v>
      </c>
      <c r="B3768">
        <v>13.1908809</v>
      </c>
      <c r="C3768">
        <v>99.8665898</v>
      </c>
      <c r="D3768" t="b">
        <f>ISNUMBER(SEARCH("PT",A3768))</f>
        <v>1</v>
      </c>
      <c r="E3768" t="b">
        <f>ISNUMBER(SEARCH("PTT", A3768))</f>
        <v>1</v>
      </c>
      <c r="F3768" t="b">
        <f>ISNUMBER(SEARCH("Shell", A3768))</f>
        <v>0</v>
      </c>
      <c r="G3768" t="b">
        <f>ISNUMBER(SEARCH("Esso", A3768))</f>
        <v>0</v>
      </c>
      <c r="H3768" t="b">
        <f>ISNUMBER(SEARCH("Caltex", A3768))</f>
        <v>0</v>
      </c>
    </row>
    <row r="3769" spans="1:8" x14ac:dyDescent="0.25">
      <c r="A3769" t="s">
        <v>3</v>
      </c>
      <c r="B3769">
        <v>13.366982999999999</v>
      </c>
      <c r="C3769">
        <v>99.952105000000003</v>
      </c>
      <c r="D3769" t="b">
        <f>ISNUMBER(SEARCH("PT",A3769))</f>
        <v>1</v>
      </c>
      <c r="E3769" t="b">
        <f>ISNUMBER(SEARCH("PTT", A3769))</f>
        <v>1</v>
      </c>
      <c r="F3769" t="b">
        <f>ISNUMBER(SEARCH("Shell", A3769))</f>
        <v>0</v>
      </c>
      <c r="G3769" t="b">
        <f>ISNUMBER(SEARCH("Esso", A3769))</f>
        <v>0</v>
      </c>
      <c r="H3769" t="b">
        <f>ISNUMBER(SEARCH("Caltex", A3769))</f>
        <v>0</v>
      </c>
    </row>
    <row r="3770" spans="1:8" x14ac:dyDescent="0.25">
      <c r="A3770" t="s">
        <v>3</v>
      </c>
      <c r="B3770">
        <v>13.357125999999999</v>
      </c>
      <c r="C3770">
        <v>99.938278999999994</v>
      </c>
      <c r="D3770" t="b">
        <f>ISNUMBER(SEARCH("PT",A3770))</f>
        <v>1</v>
      </c>
      <c r="E3770" t="b">
        <f>ISNUMBER(SEARCH("PTT", A3770))</f>
        <v>1</v>
      </c>
      <c r="F3770" t="b">
        <f>ISNUMBER(SEARCH("Shell", A3770))</f>
        <v>0</v>
      </c>
      <c r="G3770" t="b">
        <f>ISNUMBER(SEARCH("Esso", A3770))</f>
        <v>0</v>
      </c>
      <c r="H3770" t="b">
        <f>ISNUMBER(SEARCH("Caltex", A3770))</f>
        <v>0</v>
      </c>
    </row>
    <row r="3771" spans="1:8" x14ac:dyDescent="0.25">
      <c r="A3771" t="s">
        <v>3</v>
      </c>
      <c r="B3771">
        <v>13.3053708</v>
      </c>
      <c r="C3771">
        <v>99.825391999999994</v>
      </c>
      <c r="D3771" t="b">
        <f>ISNUMBER(SEARCH("PT",A3771))</f>
        <v>1</v>
      </c>
      <c r="E3771" t="b">
        <f>ISNUMBER(SEARCH("PTT", A3771))</f>
        <v>1</v>
      </c>
      <c r="F3771" t="b">
        <f>ISNUMBER(SEARCH("Shell", A3771))</f>
        <v>0</v>
      </c>
      <c r="G3771" t="b">
        <f>ISNUMBER(SEARCH("Esso", A3771))</f>
        <v>0</v>
      </c>
      <c r="H3771" t="b">
        <f>ISNUMBER(SEARCH("Caltex", A3771))</f>
        <v>0</v>
      </c>
    </row>
    <row r="3772" spans="1:8" x14ac:dyDescent="0.25">
      <c r="A3772" t="s">
        <v>3</v>
      </c>
      <c r="B3772">
        <v>13.433960000000001</v>
      </c>
      <c r="C3772">
        <v>100.05477</v>
      </c>
      <c r="D3772" t="b">
        <f>ISNUMBER(SEARCH("PT",A3772))</f>
        <v>1</v>
      </c>
      <c r="E3772" t="b">
        <f>ISNUMBER(SEARCH("PTT", A3772))</f>
        <v>1</v>
      </c>
      <c r="F3772" t="b">
        <f>ISNUMBER(SEARCH("Shell", A3772))</f>
        <v>0</v>
      </c>
      <c r="G3772" t="b">
        <f>ISNUMBER(SEARCH("Esso", A3772))</f>
        <v>0</v>
      </c>
      <c r="H3772" t="b">
        <f>ISNUMBER(SEARCH("Caltex", A3772))</f>
        <v>0</v>
      </c>
    </row>
    <row r="3773" spans="1:8" x14ac:dyDescent="0.25">
      <c r="A3773" t="s">
        <v>39</v>
      </c>
      <c r="B3773">
        <v>13.442135</v>
      </c>
      <c r="C3773">
        <v>100.038005</v>
      </c>
      <c r="D3773" t="b">
        <f>ISNUMBER(SEARCH("PT",A3773))</f>
        <v>1</v>
      </c>
      <c r="E3773" t="b">
        <f>ISNUMBER(SEARCH("PTT", A3773))</f>
        <v>1</v>
      </c>
      <c r="F3773" t="b">
        <f>ISNUMBER(SEARCH("Shell", A3773))</f>
        <v>0</v>
      </c>
      <c r="G3773" t="b">
        <f>ISNUMBER(SEARCH("Esso", A3773))</f>
        <v>0</v>
      </c>
      <c r="H3773" t="b">
        <f>ISNUMBER(SEARCH("Caltex", A3773))</f>
        <v>0</v>
      </c>
    </row>
    <row r="3774" spans="1:8" x14ac:dyDescent="0.25">
      <c r="A3774" t="s">
        <v>3</v>
      </c>
      <c r="B3774">
        <v>13.456690099999999</v>
      </c>
      <c r="C3774">
        <v>100.0890132</v>
      </c>
      <c r="D3774" t="b">
        <f>ISNUMBER(SEARCH("PT",A3774))</f>
        <v>1</v>
      </c>
      <c r="E3774" t="b">
        <f>ISNUMBER(SEARCH("PTT", A3774))</f>
        <v>1</v>
      </c>
      <c r="F3774" t="b">
        <f>ISNUMBER(SEARCH("Shell", A3774))</f>
        <v>0</v>
      </c>
      <c r="G3774" t="b">
        <f>ISNUMBER(SEARCH("Esso", A3774))</f>
        <v>0</v>
      </c>
      <c r="H3774" t="b">
        <f>ISNUMBER(SEARCH("Caltex", A3774))</f>
        <v>0</v>
      </c>
    </row>
    <row r="3775" spans="1:8" x14ac:dyDescent="0.25">
      <c r="A3775" t="s">
        <v>3</v>
      </c>
      <c r="B3775">
        <v>13.512286400000001</v>
      </c>
      <c r="C3775">
        <v>100.1441614</v>
      </c>
      <c r="D3775" t="b">
        <f>ISNUMBER(SEARCH("PT",A3775))</f>
        <v>1</v>
      </c>
      <c r="E3775" t="b">
        <f>ISNUMBER(SEARCH("PTT", A3775))</f>
        <v>1</v>
      </c>
      <c r="F3775" t="b">
        <f>ISNUMBER(SEARCH("Shell", A3775))</f>
        <v>0</v>
      </c>
      <c r="G3775" t="b">
        <f>ISNUMBER(SEARCH("Esso", A3775))</f>
        <v>0</v>
      </c>
      <c r="H3775" t="b">
        <f>ISNUMBER(SEARCH("Caltex", A3775))</f>
        <v>0</v>
      </c>
    </row>
    <row r="3776" spans="1:8" x14ac:dyDescent="0.25">
      <c r="A3776" t="s">
        <v>3</v>
      </c>
      <c r="B3776">
        <v>13.5315808</v>
      </c>
      <c r="C3776">
        <v>100.207041</v>
      </c>
      <c r="D3776" t="b">
        <f>ISNUMBER(SEARCH("PT",A3776))</f>
        <v>1</v>
      </c>
      <c r="E3776" t="b">
        <f>ISNUMBER(SEARCH("PTT", A3776))</f>
        <v>1</v>
      </c>
      <c r="F3776" t="b">
        <f>ISNUMBER(SEARCH("Shell", A3776))</f>
        <v>0</v>
      </c>
      <c r="G3776" t="b">
        <f>ISNUMBER(SEARCH("Esso", A3776))</f>
        <v>0</v>
      </c>
      <c r="H3776" t="b">
        <f>ISNUMBER(SEARCH("Caltex", A3776))</f>
        <v>0</v>
      </c>
    </row>
    <row r="3777" spans="1:8" x14ac:dyDescent="0.25">
      <c r="A3777" t="s">
        <v>3</v>
      </c>
      <c r="B3777">
        <v>13.5417399</v>
      </c>
      <c r="C3777">
        <v>100.1674269</v>
      </c>
      <c r="D3777" t="b">
        <f>ISNUMBER(SEARCH("PT",A3777))</f>
        <v>1</v>
      </c>
      <c r="E3777" t="b">
        <f>ISNUMBER(SEARCH("PTT", A3777))</f>
        <v>1</v>
      </c>
      <c r="F3777" t="b">
        <f>ISNUMBER(SEARCH("Shell", A3777))</f>
        <v>0</v>
      </c>
      <c r="G3777" t="b">
        <f>ISNUMBER(SEARCH("Esso", A3777))</f>
        <v>0</v>
      </c>
      <c r="H3777" t="b">
        <f>ISNUMBER(SEARCH("Caltex", A3777))</f>
        <v>0</v>
      </c>
    </row>
    <row r="3778" spans="1:8" x14ac:dyDescent="0.25">
      <c r="A3778" t="s">
        <v>3</v>
      </c>
      <c r="B3778">
        <v>13.547268000000001</v>
      </c>
      <c r="C3778">
        <v>100.26116639999999</v>
      </c>
      <c r="D3778" t="b">
        <f>ISNUMBER(SEARCH("PT",A3778))</f>
        <v>1</v>
      </c>
      <c r="E3778" t="b">
        <f>ISNUMBER(SEARCH("PTT", A3778))</f>
        <v>1</v>
      </c>
      <c r="F3778" t="b">
        <f>ISNUMBER(SEARCH("Shell", A3778))</f>
        <v>0</v>
      </c>
      <c r="G3778" t="b">
        <f>ISNUMBER(SEARCH("Esso", A3778))</f>
        <v>0</v>
      </c>
      <c r="H3778" t="b">
        <f>ISNUMBER(SEARCH("Caltex", A3778))</f>
        <v>0</v>
      </c>
    </row>
    <row r="3779" spans="1:8" x14ac:dyDescent="0.25">
      <c r="A3779" t="s">
        <v>3</v>
      </c>
      <c r="B3779">
        <v>13.570312700000001</v>
      </c>
      <c r="C3779">
        <v>100.28799220000001</v>
      </c>
      <c r="D3779" t="b">
        <f>ISNUMBER(SEARCH("PT",A3779))</f>
        <v>1</v>
      </c>
      <c r="E3779" t="b">
        <f>ISNUMBER(SEARCH("PTT", A3779))</f>
        <v>1</v>
      </c>
      <c r="F3779" t="b">
        <f>ISNUMBER(SEARCH("Shell", A3779))</f>
        <v>0</v>
      </c>
      <c r="G3779" t="b">
        <f>ISNUMBER(SEARCH("Esso", A3779))</f>
        <v>0</v>
      </c>
      <c r="H3779" t="b">
        <f>ISNUMBER(SEARCH("Caltex", A3779))</f>
        <v>0</v>
      </c>
    </row>
    <row r="3780" spans="1:8" x14ac:dyDescent="0.25">
      <c r="A3780" t="s">
        <v>3</v>
      </c>
      <c r="B3780">
        <v>13.530826299999999</v>
      </c>
      <c r="C3780">
        <v>100.29261030000001</v>
      </c>
      <c r="D3780" t="b">
        <f>ISNUMBER(SEARCH("PT",A3780))</f>
        <v>1</v>
      </c>
      <c r="E3780" t="b">
        <f>ISNUMBER(SEARCH("PTT", A3780))</f>
        <v>1</v>
      </c>
      <c r="F3780" t="b">
        <f>ISNUMBER(SEARCH("Shell", A3780))</f>
        <v>0</v>
      </c>
      <c r="G3780" t="b">
        <f>ISNUMBER(SEARCH("Esso", A3780))</f>
        <v>0</v>
      </c>
      <c r="H3780" t="b">
        <f>ISNUMBER(SEARCH("Caltex", A3780))</f>
        <v>0</v>
      </c>
    </row>
    <row r="3781" spans="1:8" x14ac:dyDescent="0.25">
      <c r="A3781" t="s">
        <v>3</v>
      </c>
      <c r="B3781">
        <v>13.5847373</v>
      </c>
      <c r="C3781">
        <v>100.3194404</v>
      </c>
      <c r="D3781" t="b">
        <f>ISNUMBER(SEARCH("PT",A3781))</f>
        <v>1</v>
      </c>
      <c r="E3781" t="b">
        <f>ISNUMBER(SEARCH("PTT", A3781))</f>
        <v>1</v>
      </c>
      <c r="F3781" t="b">
        <f>ISNUMBER(SEARCH("Shell", A3781))</f>
        <v>0</v>
      </c>
      <c r="G3781" t="b">
        <f>ISNUMBER(SEARCH("Esso", A3781))</f>
        <v>0</v>
      </c>
      <c r="H3781" t="b">
        <f>ISNUMBER(SEARCH("Caltex", A3781))</f>
        <v>0</v>
      </c>
    </row>
    <row r="3782" spans="1:8" x14ac:dyDescent="0.25">
      <c r="A3782" t="s">
        <v>3</v>
      </c>
      <c r="B3782">
        <v>13.615117700000001</v>
      </c>
      <c r="C3782">
        <v>100.3834164</v>
      </c>
      <c r="D3782" t="b">
        <f>ISNUMBER(SEARCH("PT",A3782))</f>
        <v>1</v>
      </c>
      <c r="E3782" t="b">
        <f>ISNUMBER(SEARCH("PTT", A3782))</f>
        <v>1</v>
      </c>
      <c r="F3782" t="b">
        <f>ISNUMBER(SEARCH("Shell", A3782))</f>
        <v>0</v>
      </c>
      <c r="G3782" t="b">
        <f>ISNUMBER(SEARCH("Esso", A3782))</f>
        <v>0</v>
      </c>
      <c r="H3782" t="b">
        <f>ISNUMBER(SEARCH("Caltex", A3782))</f>
        <v>0</v>
      </c>
    </row>
    <row r="3783" spans="1:8" x14ac:dyDescent="0.25">
      <c r="A3783" t="s">
        <v>3</v>
      </c>
      <c r="B3783">
        <v>13.585203999999999</v>
      </c>
      <c r="C3783">
        <v>100.31918760000001</v>
      </c>
      <c r="D3783" t="b">
        <f>ISNUMBER(SEARCH("PT",A3783))</f>
        <v>1</v>
      </c>
      <c r="E3783" t="b">
        <f>ISNUMBER(SEARCH("PTT", A3783))</f>
        <v>1</v>
      </c>
      <c r="F3783" t="b">
        <f>ISNUMBER(SEARCH("Shell", A3783))</f>
        <v>0</v>
      </c>
      <c r="G3783" t="b">
        <f>ISNUMBER(SEARCH("Esso", A3783))</f>
        <v>0</v>
      </c>
      <c r="H3783" t="b">
        <f>ISNUMBER(SEARCH("Caltex", A3783))</f>
        <v>0</v>
      </c>
    </row>
    <row r="3784" spans="1:8" x14ac:dyDescent="0.25">
      <c r="A3784" t="s">
        <v>3</v>
      </c>
      <c r="B3784">
        <v>13.6234737</v>
      </c>
      <c r="C3784">
        <v>100.3898008</v>
      </c>
      <c r="D3784" t="b">
        <f>ISNUMBER(SEARCH("PT",A3784))</f>
        <v>1</v>
      </c>
      <c r="E3784" t="b">
        <f>ISNUMBER(SEARCH("PTT", A3784))</f>
        <v>1</v>
      </c>
      <c r="F3784" t="b">
        <f>ISNUMBER(SEARCH("Shell", A3784))</f>
        <v>0</v>
      </c>
      <c r="G3784" t="b">
        <f>ISNUMBER(SEARCH("Esso", A3784))</f>
        <v>0</v>
      </c>
      <c r="H3784" t="b">
        <f>ISNUMBER(SEARCH("Caltex", A3784))</f>
        <v>0</v>
      </c>
    </row>
    <row r="3785" spans="1:8" x14ac:dyDescent="0.25">
      <c r="A3785" t="s">
        <v>3</v>
      </c>
      <c r="B3785">
        <v>13.625104</v>
      </c>
      <c r="C3785">
        <v>100.3938144</v>
      </c>
      <c r="D3785" t="b">
        <f>ISNUMBER(SEARCH("PT",A3785))</f>
        <v>1</v>
      </c>
      <c r="E3785" t="b">
        <f>ISNUMBER(SEARCH("PTT", A3785))</f>
        <v>1</v>
      </c>
      <c r="F3785" t="b">
        <f>ISNUMBER(SEARCH("Shell", A3785))</f>
        <v>0</v>
      </c>
      <c r="G3785" t="b">
        <f>ISNUMBER(SEARCH("Esso", A3785))</f>
        <v>0</v>
      </c>
      <c r="H3785" t="b">
        <f>ISNUMBER(SEARCH("Caltex", A3785))</f>
        <v>0</v>
      </c>
    </row>
    <row r="3786" spans="1:8" x14ac:dyDescent="0.25">
      <c r="A3786" t="s">
        <v>3</v>
      </c>
      <c r="B3786">
        <v>13.651123500000001</v>
      </c>
      <c r="C3786">
        <v>100.48360599999999</v>
      </c>
      <c r="D3786" t="b">
        <f>ISNUMBER(SEARCH("PT",A3786))</f>
        <v>1</v>
      </c>
      <c r="E3786" t="b">
        <f>ISNUMBER(SEARCH("PTT", A3786))</f>
        <v>1</v>
      </c>
      <c r="F3786" t="b">
        <f>ISNUMBER(SEARCH("Shell", A3786))</f>
        <v>0</v>
      </c>
      <c r="G3786" t="b">
        <f>ISNUMBER(SEARCH("Esso", A3786))</f>
        <v>0</v>
      </c>
      <c r="H3786" t="b">
        <f>ISNUMBER(SEARCH("Caltex", A3786))</f>
        <v>0</v>
      </c>
    </row>
    <row r="3787" spans="1:8" x14ac:dyDescent="0.25">
      <c r="A3787" t="s">
        <v>3</v>
      </c>
      <c r="B3787">
        <v>13.635601299999999</v>
      </c>
      <c r="C3787">
        <v>100.51948230000001</v>
      </c>
      <c r="D3787" t="b">
        <f>ISNUMBER(SEARCH("PT",A3787))</f>
        <v>1</v>
      </c>
      <c r="E3787" t="b">
        <f>ISNUMBER(SEARCH("PTT", A3787))</f>
        <v>1</v>
      </c>
      <c r="F3787" t="b">
        <f>ISNUMBER(SEARCH("Shell", A3787))</f>
        <v>0</v>
      </c>
      <c r="G3787" t="b">
        <f>ISNUMBER(SEARCH("Esso", A3787))</f>
        <v>0</v>
      </c>
      <c r="H3787" t="b">
        <f>ISNUMBER(SEARCH("Caltex", A3787))</f>
        <v>0</v>
      </c>
    </row>
    <row r="3788" spans="1:8" x14ac:dyDescent="0.25">
      <c r="A3788" t="s">
        <v>3</v>
      </c>
      <c r="B3788">
        <v>13.680899500000001</v>
      </c>
      <c r="C3788">
        <v>100.5276503</v>
      </c>
      <c r="D3788" t="b">
        <f>ISNUMBER(SEARCH("PT",A3788))</f>
        <v>1</v>
      </c>
      <c r="E3788" t="b">
        <f>ISNUMBER(SEARCH("PTT", A3788))</f>
        <v>1</v>
      </c>
      <c r="F3788" t="b">
        <f>ISNUMBER(SEARCH("Shell", A3788))</f>
        <v>0</v>
      </c>
      <c r="G3788" t="b">
        <f>ISNUMBER(SEARCH("Esso", A3788))</f>
        <v>0</v>
      </c>
      <c r="H3788" t="b">
        <f>ISNUMBER(SEARCH("Caltex", A3788))</f>
        <v>0</v>
      </c>
    </row>
    <row r="3789" spans="1:8" x14ac:dyDescent="0.25">
      <c r="A3789" t="s">
        <v>3</v>
      </c>
      <c r="B3789">
        <v>13.558949</v>
      </c>
      <c r="C3789">
        <v>100.6114984</v>
      </c>
      <c r="D3789" t="b">
        <f>ISNUMBER(SEARCH("PT",A3789))</f>
        <v>1</v>
      </c>
      <c r="E3789" t="b">
        <f>ISNUMBER(SEARCH("PTT", A3789))</f>
        <v>1</v>
      </c>
      <c r="F3789" t="b">
        <f>ISNUMBER(SEARCH("Shell", A3789))</f>
        <v>0</v>
      </c>
      <c r="G3789" t="b">
        <f>ISNUMBER(SEARCH("Esso", A3789))</f>
        <v>0</v>
      </c>
      <c r="H3789" t="b">
        <f>ISNUMBER(SEARCH("Caltex", A3789))</f>
        <v>0</v>
      </c>
    </row>
    <row r="3790" spans="1:8" x14ac:dyDescent="0.25">
      <c r="A3790" t="s">
        <v>3</v>
      </c>
      <c r="B3790">
        <v>13.5815252</v>
      </c>
      <c r="C3790">
        <v>100.60614940000001</v>
      </c>
      <c r="D3790" t="b">
        <f>ISNUMBER(SEARCH("PT",A3790))</f>
        <v>1</v>
      </c>
      <c r="E3790" t="b">
        <f>ISNUMBER(SEARCH("PTT", A3790))</f>
        <v>1</v>
      </c>
      <c r="F3790" t="b">
        <f>ISNUMBER(SEARCH("Shell", A3790))</f>
        <v>0</v>
      </c>
      <c r="G3790" t="b">
        <f>ISNUMBER(SEARCH("Esso", A3790))</f>
        <v>0</v>
      </c>
      <c r="H3790" t="b">
        <f>ISNUMBER(SEARCH("Caltex", A3790))</f>
        <v>0</v>
      </c>
    </row>
    <row r="3791" spans="1:8" x14ac:dyDescent="0.25">
      <c r="A3791" t="s">
        <v>3</v>
      </c>
      <c r="B3791">
        <v>13.597690500000001</v>
      </c>
      <c r="C3791">
        <v>100.6038416</v>
      </c>
      <c r="D3791" t="b">
        <f>ISNUMBER(SEARCH("PT",A3791))</f>
        <v>1</v>
      </c>
      <c r="E3791" t="b">
        <f>ISNUMBER(SEARCH("PTT", A3791))</f>
        <v>1</v>
      </c>
      <c r="F3791" t="b">
        <f>ISNUMBER(SEARCH("Shell", A3791))</f>
        <v>0</v>
      </c>
      <c r="G3791" t="b">
        <f>ISNUMBER(SEARCH("Esso", A3791))</f>
        <v>0</v>
      </c>
      <c r="H3791" t="b">
        <f>ISNUMBER(SEARCH("Caltex", A3791))</f>
        <v>0</v>
      </c>
    </row>
    <row r="3792" spans="1:8" x14ac:dyDescent="0.25">
      <c r="A3792" t="s">
        <v>3</v>
      </c>
      <c r="B3792">
        <v>13.6057916</v>
      </c>
      <c r="C3792">
        <v>100.6156053</v>
      </c>
      <c r="D3792" t="b">
        <f>ISNUMBER(SEARCH("PT",A3792))</f>
        <v>1</v>
      </c>
      <c r="E3792" t="b">
        <f>ISNUMBER(SEARCH("PTT", A3792))</f>
        <v>1</v>
      </c>
      <c r="F3792" t="b">
        <f>ISNUMBER(SEARCH("Shell", A3792))</f>
        <v>0</v>
      </c>
      <c r="G3792" t="b">
        <f>ISNUMBER(SEARCH("Esso", A3792))</f>
        <v>0</v>
      </c>
      <c r="H3792" t="b">
        <f>ISNUMBER(SEARCH("Caltex", A3792))</f>
        <v>0</v>
      </c>
    </row>
    <row r="3793" spans="1:8" x14ac:dyDescent="0.25">
      <c r="A3793" t="s">
        <v>3</v>
      </c>
      <c r="B3793">
        <v>13.590854999999999</v>
      </c>
      <c r="C3793">
        <v>100.825901</v>
      </c>
      <c r="D3793" t="b">
        <f>ISNUMBER(SEARCH("PT",A3793))</f>
        <v>1</v>
      </c>
      <c r="E3793" t="b">
        <f>ISNUMBER(SEARCH("PTT", A3793))</f>
        <v>1</v>
      </c>
      <c r="F3793" t="b">
        <f>ISNUMBER(SEARCH("Shell", A3793))</f>
        <v>0</v>
      </c>
      <c r="G3793" t="b">
        <f>ISNUMBER(SEARCH("Esso", A3793))</f>
        <v>0</v>
      </c>
      <c r="H3793" t="b">
        <f>ISNUMBER(SEARCH("Caltex", A3793))</f>
        <v>0</v>
      </c>
    </row>
    <row r="3794" spans="1:8" x14ac:dyDescent="0.25">
      <c r="A3794" t="s">
        <v>3</v>
      </c>
      <c r="B3794">
        <v>13.585978600000001</v>
      </c>
      <c r="C3794">
        <v>100.8435789</v>
      </c>
      <c r="D3794" t="b">
        <f>ISNUMBER(SEARCH("PT",A3794))</f>
        <v>1</v>
      </c>
      <c r="E3794" t="b">
        <f>ISNUMBER(SEARCH("PTT", A3794))</f>
        <v>1</v>
      </c>
      <c r="F3794" t="b">
        <f>ISNUMBER(SEARCH("Shell", A3794))</f>
        <v>0</v>
      </c>
      <c r="G3794" t="b">
        <f>ISNUMBER(SEARCH("Esso", A3794))</f>
        <v>0</v>
      </c>
      <c r="H3794" t="b">
        <f>ISNUMBER(SEARCH("Caltex", A3794))</f>
        <v>0</v>
      </c>
    </row>
    <row r="3795" spans="1:8" x14ac:dyDescent="0.25">
      <c r="A3795" t="s">
        <v>3</v>
      </c>
      <c r="B3795">
        <v>13.431805000000001</v>
      </c>
      <c r="C3795">
        <v>101.0361351</v>
      </c>
      <c r="D3795" t="b">
        <f>ISNUMBER(SEARCH("PT",A3795))</f>
        <v>1</v>
      </c>
      <c r="E3795" t="b">
        <f>ISNUMBER(SEARCH("PTT", A3795))</f>
        <v>1</v>
      </c>
      <c r="F3795" t="b">
        <f>ISNUMBER(SEARCH("Shell", A3795))</f>
        <v>0</v>
      </c>
      <c r="G3795" t="b">
        <f>ISNUMBER(SEARCH("Esso", A3795))</f>
        <v>0</v>
      </c>
      <c r="H3795" t="b">
        <f>ISNUMBER(SEARCH("Caltex", A3795))</f>
        <v>0</v>
      </c>
    </row>
    <row r="3796" spans="1:8" x14ac:dyDescent="0.25">
      <c r="A3796" t="s">
        <v>3</v>
      </c>
      <c r="B3796">
        <v>13.498759099999999</v>
      </c>
      <c r="C3796">
        <v>101.0050868</v>
      </c>
      <c r="D3796" t="b">
        <f>ISNUMBER(SEARCH("PT",A3796))</f>
        <v>1</v>
      </c>
      <c r="E3796" t="b">
        <f>ISNUMBER(SEARCH("PTT", A3796))</f>
        <v>1</v>
      </c>
      <c r="F3796" t="b">
        <f>ISNUMBER(SEARCH("Shell", A3796))</f>
        <v>0</v>
      </c>
      <c r="G3796" t="b">
        <f>ISNUMBER(SEARCH("Esso", A3796))</f>
        <v>0</v>
      </c>
      <c r="H3796" t="b">
        <f>ISNUMBER(SEARCH("Caltex", A3796))</f>
        <v>0</v>
      </c>
    </row>
    <row r="3797" spans="1:8" x14ac:dyDescent="0.25">
      <c r="A3797" t="s">
        <v>3</v>
      </c>
      <c r="B3797">
        <v>13.5526464</v>
      </c>
      <c r="C3797">
        <v>100.9570904</v>
      </c>
      <c r="D3797" t="b">
        <f>ISNUMBER(SEARCH("PT",A3797))</f>
        <v>1</v>
      </c>
      <c r="E3797" t="b">
        <f>ISNUMBER(SEARCH("PTT", A3797))</f>
        <v>1</v>
      </c>
      <c r="F3797" t="b">
        <f>ISNUMBER(SEARCH("Shell", A3797))</f>
        <v>0</v>
      </c>
      <c r="G3797" t="b">
        <f>ISNUMBER(SEARCH("Esso", A3797))</f>
        <v>0</v>
      </c>
      <c r="H3797" t="b">
        <f>ISNUMBER(SEARCH("Caltex", A3797))</f>
        <v>0</v>
      </c>
    </row>
    <row r="3798" spans="1:8" x14ac:dyDescent="0.25">
      <c r="A3798" t="s">
        <v>3</v>
      </c>
      <c r="B3798">
        <v>13.342319399999999</v>
      </c>
      <c r="C3798">
        <v>100.9945665</v>
      </c>
      <c r="D3798" t="b">
        <f>ISNUMBER(SEARCH("PT",A3798))</f>
        <v>1</v>
      </c>
      <c r="E3798" t="b">
        <f>ISNUMBER(SEARCH("PTT", A3798))</f>
        <v>1</v>
      </c>
      <c r="F3798" t="b">
        <f>ISNUMBER(SEARCH("Shell", A3798))</f>
        <v>0</v>
      </c>
      <c r="G3798" t="b">
        <f>ISNUMBER(SEARCH("Esso", A3798))</f>
        <v>0</v>
      </c>
      <c r="H3798" t="b">
        <f>ISNUMBER(SEARCH("Caltex", A3798))</f>
        <v>0</v>
      </c>
    </row>
    <row r="3799" spans="1:8" x14ac:dyDescent="0.25">
      <c r="A3799" t="s">
        <v>3</v>
      </c>
      <c r="B3799">
        <v>13.341322099999999</v>
      </c>
      <c r="C3799">
        <v>100.99476</v>
      </c>
      <c r="D3799" t="b">
        <f>ISNUMBER(SEARCH("PT",A3799))</f>
        <v>1</v>
      </c>
      <c r="E3799" t="b">
        <f>ISNUMBER(SEARCH("PTT", A3799))</f>
        <v>1</v>
      </c>
      <c r="F3799" t="b">
        <f>ISNUMBER(SEARCH("Shell", A3799))</f>
        <v>0</v>
      </c>
      <c r="G3799" t="b">
        <f>ISNUMBER(SEARCH("Esso", A3799))</f>
        <v>0</v>
      </c>
      <c r="H3799" t="b">
        <f>ISNUMBER(SEARCH("Caltex", A3799))</f>
        <v>0</v>
      </c>
    </row>
    <row r="3800" spans="1:8" x14ac:dyDescent="0.25">
      <c r="A3800" t="s">
        <v>3</v>
      </c>
      <c r="B3800">
        <v>13.320194300000001</v>
      </c>
      <c r="C3800">
        <v>100.9604124</v>
      </c>
      <c r="D3800" t="b">
        <f>ISNUMBER(SEARCH("PT",A3800))</f>
        <v>1</v>
      </c>
      <c r="E3800" t="b">
        <f>ISNUMBER(SEARCH("PTT", A3800))</f>
        <v>1</v>
      </c>
      <c r="F3800" t="b">
        <f>ISNUMBER(SEARCH("Shell", A3800))</f>
        <v>0</v>
      </c>
      <c r="G3800" t="b">
        <f>ISNUMBER(SEARCH("Esso", A3800))</f>
        <v>0</v>
      </c>
      <c r="H3800" t="b">
        <f>ISNUMBER(SEARCH("Caltex", A3800))</f>
        <v>0</v>
      </c>
    </row>
    <row r="3801" spans="1:8" x14ac:dyDescent="0.25">
      <c r="A3801" t="s">
        <v>3</v>
      </c>
      <c r="B3801">
        <v>13.3096946</v>
      </c>
      <c r="C3801">
        <v>100.9549604</v>
      </c>
      <c r="D3801" t="b">
        <f>ISNUMBER(SEARCH("PT",A3801))</f>
        <v>1</v>
      </c>
      <c r="E3801" t="b">
        <f>ISNUMBER(SEARCH("PTT", A3801))</f>
        <v>1</v>
      </c>
      <c r="F3801" t="b">
        <f>ISNUMBER(SEARCH("Shell", A3801))</f>
        <v>0</v>
      </c>
      <c r="G3801" t="b">
        <f>ISNUMBER(SEARCH("Esso", A3801))</f>
        <v>0</v>
      </c>
      <c r="H3801" t="b">
        <f>ISNUMBER(SEARCH("Caltex", A3801))</f>
        <v>0</v>
      </c>
    </row>
    <row r="3802" spans="1:8" x14ac:dyDescent="0.25">
      <c r="A3802" t="s">
        <v>3</v>
      </c>
      <c r="B3802">
        <v>13.2756357</v>
      </c>
      <c r="C3802">
        <v>100.93571180000001</v>
      </c>
      <c r="D3802" t="b">
        <f>ISNUMBER(SEARCH("PT",A3802))</f>
        <v>1</v>
      </c>
      <c r="E3802" t="b">
        <f>ISNUMBER(SEARCH("PTT", A3802))</f>
        <v>1</v>
      </c>
      <c r="F3802" t="b">
        <f>ISNUMBER(SEARCH("Shell", A3802))</f>
        <v>0</v>
      </c>
      <c r="G3802" t="b">
        <f>ISNUMBER(SEARCH("Esso", A3802))</f>
        <v>0</v>
      </c>
      <c r="H3802" t="b">
        <f>ISNUMBER(SEARCH("Caltex", A3802))</f>
        <v>0</v>
      </c>
    </row>
    <row r="3803" spans="1:8" x14ac:dyDescent="0.25">
      <c r="A3803" t="s">
        <v>3</v>
      </c>
      <c r="B3803">
        <v>13.196111800000001</v>
      </c>
      <c r="C3803">
        <v>100.9368085</v>
      </c>
      <c r="D3803" t="b">
        <f>ISNUMBER(SEARCH("PT",A3803))</f>
        <v>1</v>
      </c>
      <c r="E3803" t="b">
        <f>ISNUMBER(SEARCH("PTT", A3803))</f>
        <v>1</v>
      </c>
      <c r="F3803" t="b">
        <f>ISNUMBER(SEARCH("Shell", A3803))</f>
        <v>0</v>
      </c>
      <c r="G3803" t="b">
        <f>ISNUMBER(SEARCH("Esso", A3803))</f>
        <v>0</v>
      </c>
      <c r="H3803" t="b">
        <f>ISNUMBER(SEARCH("Caltex", A3803))</f>
        <v>0</v>
      </c>
    </row>
    <row r="3804" spans="1:8" x14ac:dyDescent="0.25">
      <c r="A3804" t="s">
        <v>3</v>
      </c>
      <c r="B3804">
        <v>13.127060699999999</v>
      </c>
      <c r="C3804">
        <v>100.9172753</v>
      </c>
      <c r="D3804" t="b">
        <f>ISNUMBER(SEARCH("PT",A3804))</f>
        <v>1</v>
      </c>
      <c r="E3804" t="b">
        <f>ISNUMBER(SEARCH("PTT", A3804))</f>
        <v>1</v>
      </c>
      <c r="F3804" t="b">
        <f>ISNUMBER(SEARCH("Shell", A3804))</f>
        <v>0</v>
      </c>
      <c r="G3804" t="b">
        <f>ISNUMBER(SEARCH("Esso", A3804))</f>
        <v>0</v>
      </c>
      <c r="H3804" t="b">
        <f>ISNUMBER(SEARCH("Caltex", A3804))</f>
        <v>0</v>
      </c>
    </row>
    <row r="3805" spans="1:8" x14ac:dyDescent="0.25">
      <c r="A3805" t="s">
        <v>3</v>
      </c>
      <c r="B3805">
        <v>12.989202000000001</v>
      </c>
      <c r="C3805">
        <v>100.92492439999999</v>
      </c>
      <c r="D3805" t="b">
        <f>ISNUMBER(SEARCH("PT",A3805))</f>
        <v>1</v>
      </c>
      <c r="E3805" t="b">
        <f>ISNUMBER(SEARCH("PTT", A3805))</f>
        <v>1</v>
      </c>
      <c r="F3805" t="b">
        <f>ISNUMBER(SEARCH("Shell", A3805))</f>
        <v>0</v>
      </c>
      <c r="G3805" t="b">
        <f>ISNUMBER(SEARCH("Esso", A3805))</f>
        <v>0</v>
      </c>
      <c r="H3805" t="b">
        <f>ISNUMBER(SEARCH("Caltex", A3805))</f>
        <v>0</v>
      </c>
    </row>
    <row r="3806" spans="1:8" x14ac:dyDescent="0.25">
      <c r="A3806" t="s">
        <v>3</v>
      </c>
      <c r="B3806">
        <v>12.958044299999999</v>
      </c>
      <c r="C3806">
        <v>100.9087517</v>
      </c>
      <c r="D3806" t="b">
        <f>ISNUMBER(SEARCH("PT",A3806))</f>
        <v>1</v>
      </c>
      <c r="E3806" t="b">
        <f>ISNUMBER(SEARCH("PTT", A3806))</f>
        <v>1</v>
      </c>
      <c r="F3806" t="b">
        <f>ISNUMBER(SEARCH("Shell", A3806))</f>
        <v>0</v>
      </c>
      <c r="G3806" t="b">
        <f>ISNUMBER(SEARCH("Esso", A3806))</f>
        <v>0</v>
      </c>
      <c r="H3806" t="b">
        <f>ISNUMBER(SEARCH("Caltex", A3806))</f>
        <v>0</v>
      </c>
    </row>
    <row r="3807" spans="1:8" x14ac:dyDescent="0.25">
      <c r="A3807" t="s">
        <v>3</v>
      </c>
      <c r="B3807">
        <v>12.9453967</v>
      </c>
      <c r="C3807">
        <v>100.90442849999999</v>
      </c>
      <c r="D3807" t="b">
        <f>ISNUMBER(SEARCH("PT",A3807))</f>
        <v>1</v>
      </c>
      <c r="E3807" t="b">
        <f>ISNUMBER(SEARCH("PTT", A3807))</f>
        <v>1</v>
      </c>
      <c r="F3807" t="b">
        <f>ISNUMBER(SEARCH("Shell", A3807))</f>
        <v>0</v>
      </c>
      <c r="G3807" t="b">
        <f>ISNUMBER(SEARCH("Esso", A3807))</f>
        <v>0</v>
      </c>
      <c r="H3807" t="b">
        <f>ISNUMBER(SEARCH("Caltex", A3807))</f>
        <v>0</v>
      </c>
    </row>
    <row r="3808" spans="1:8" x14ac:dyDescent="0.25">
      <c r="A3808" t="s">
        <v>3</v>
      </c>
      <c r="B3808">
        <v>12.943547199999999</v>
      </c>
      <c r="C3808">
        <v>100.903695</v>
      </c>
      <c r="D3808" t="b">
        <f>ISNUMBER(SEARCH("PT",A3808))</f>
        <v>1</v>
      </c>
      <c r="E3808" t="b">
        <f>ISNUMBER(SEARCH("PTT", A3808))</f>
        <v>1</v>
      </c>
      <c r="F3808" t="b">
        <f>ISNUMBER(SEARCH("Shell", A3808))</f>
        <v>0</v>
      </c>
      <c r="G3808" t="b">
        <f>ISNUMBER(SEARCH("Esso", A3808))</f>
        <v>0</v>
      </c>
      <c r="H3808" t="b">
        <f>ISNUMBER(SEARCH("Caltex", A3808))</f>
        <v>0</v>
      </c>
    </row>
    <row r="3809" spans="1:8" x14ac:dyDescent="0.25">
      <c r="A3809" t="s">
        <v>3</v>
      </c>
      <c r="B3809">
        <v>12.909055499999999</v>
      </c>
      <c r="C3809">
        <v>100.8885894</v>
      </c>
      <c r="D3809" t="b">
        <f>ISNUMBER(SEARCH("PT",A3809))</f>
        <v>1</v>
      </c>
      <c r="E3809" t="b">
        <f>ISNUMBER(SEARCH("PTT", A3809))</f>
        <v>1</v>
      </c>
      <c r="F3809" t="b">
        <f>ISNUMBER(SEARCH("Shell", A3809))</f>
        <v>0</v>
      </c>
      <c r="G3809" t="b">
        <f>ISNUMBER(SEARCH("Esso", A3809))</f>
        <v>0</v>
      </c>
      <c r="H3809" t="b">
        <f>ISNUMBER(SEARCH("Caltex", A3809))</f>
        <v>0</v>
      </c>
    </row>
    <row r="3810" spans="1:8" x14ac:dyDescent="0.25">
      <c r="A3810" t="s">
        <v>3</v>
      </c>
      <c r="B3810">
        <v>12.9066133</v>
      </c>
      <c r="C3810">
        <v>100.89691929999999</v>
      </c>
      <c r="D3810" t="b">
        <f>ISNUMBER(SEARCH("PT",A3810))</f>
        <v>1</v>
      </c>
      <c r="E3810" t="b">
        <f>ISNUMBER(SEARCH("PTT", A3810))</f>
        <v>1</v>
      </c>
      <c r="F3810" t="b">
        <f>ISNUMBER(SEARCH("Shell", A3810))</f>
        <v>0</v>
      </c>
      <c r="G3810" t="b">
        <f>ISNUMBER(SEARCH("Esso", A3810))</f>
        <v>0</v>
      </c>
      <c r="H3810" t="b">
        <f>ISNUMBER(SEARCH("Caltex", A3810))</f>
        <v>0</v>
      </c>
    </row>
    <row r="3811" spans="1:8" x14ac:dyDescent="0.25">
      <c r="A3811" t="s">
        <v>3</v>
      </c>
      <c r="B3811">
        <v>12.8257564</v>
      </c>
      <c r="C3811">
        <v>100.9149955</v>
      </c>
      <c r="D3811" t="b">
        <f>ISNUMBER(SEARCH("PT",A3811))</f>
        <v>1</v>
      </c>
      <c r="E3811" t="b">
        <f>ISNUMBER(SEARCH("PTT", A3811))</f>
        <v>1</v>
      </c>
      <c r="F3811" t="b">
        <f>ISNUMBER(SEARCH("Shell", A3811))</f>
        <v>0</v>
      </c>
      <c r="G3811" t="b">
        <f>ISNUMBER(SEARCH("Esso", A3811))</f>
        <v>0</v>
      </c>
      <c r="H3811" t="b">
        <f>ISNUMBER(SEARCH("Caltex", A3811))</f>
        <v>0</v>
      </c>
    </row>
    <row r="3812" spans="1:8" x14ac:dyDescent="0.25">
      <c r="A3812" t="s">
        <v>3</v>
      </c>
      <c r="B3812">
        <v>12.736166000000001</v>
      </c>
      <c r="C3812">
        <v>101.076522</v>
      </c>
      <c r="D3812" t="b">
        <f>ISNUMBER(SEARCH("PT",A3812))</f>
        <v>1</v>
      </c>
      <c r="E3812" t="b">
        <f>ISNUMBER(SEARCH("PTT", A3812))</f>
        <v>1</v>
      </c>
      <c r="F3812" t="b">
        <f>ISNUMBER(SEARCH("Shell", A3812))</f>
        <v>0</v>
      </c>
      <c r="G3812" t="b">
        <f>ISNUMBER(SEARCH("Esso", A3812))</f>
        <v>0</v>
      </c>
      <c r="H3812" t="b">
        <f>ISNUMBER(SEARCH("Caltex", A3812))</f>
        <v>0</v>
      </c>
    </row>
    <row r="3813" spans="1:8" x14ac:dyDescent="0.25">
      <c r="A3813" t="s">
        <v>3</v>
      </c>
      <c r="B3813">
        <v>12.737636999999999</v>
      </c>
      <c r="C3813">
        <v>101.126109</v>
      </c>
      <c r="D3813" t="b">
        <f>ISNUMBER(SEARCH("PT",A3813))</f>
        <v>1</v>
      </c>
      <c r="E3813" t="b">
        <f>ISNUMBER(SEARCH("PTT", A3813))</f>
        <v>1</v>
      </c>
      <c r="F3813" t="b">
        <f>ISNUMBER(SEARCH("Shell", A3813))</f>
        <v>0</v>
      </c>
      <c r="G3813" t="b">
        <f>ISNUMBER(SEARCH("Esso", A3813))</f>
        <v>0</v>
      </c>
      <c r="H3813" t="b">
        <f>ISNUMBER(SEARCH("Caltex", A3813))</f>
        <v>0</v>
      </c>
    </row>
    <row r="3814" spans="1:8" x14ac:dyDescent="0.25">
      <c r="A3814" t="s">
        <v>3</v>
      </c>
      <c r="B3814">
        <v>12.658621399999999</v>
      </c>
      <c r="C3814">
        <v>101.327538</v>
      </c>
      <c r="D3814" t="b">
        <f>ISNUMBER(SEARCH("PT",A3814))</f>
        <v>1</v>
      </c>
      <c r="E3814" t="b">
        <f>ISNUMBER(SEARCH("PTT", A3814))</f>
        <v>1</v>
      </c>
      <c r="F3814" t="b">
        <f>ISNUMBER(SEARCH("Shell", A3814))</f>
        <v>0</v>
      </c>
      <c r="G3814" t="b">
        <f>ISNUMBER(SEARCH("Esso", A3814))</f>
        <v>0</v>
      </c>
      <c r="H3814" t="b">
        <f>ISNUMBER(SEARCH("Caltex", A3814))</f>
        <v>0</v>
      </c>
    </row>
    <row r="3815" spans="1:8" x14ac:dyDescent="0.25">
      <c r="A3815" t="s">
        <v>3</v>
      </c>
      <c r="B3815">
        <v>12.658489299999999</v>
      </c>
      <c r="C3815">
        <v>101.3277173</v>
      </c>
      <c r="D3815" t="b">
        <f>ISNUMBER(SEARCH("PT",A3815))</f>
        <v>1</v>
      </c>
      <c r="E3815" t="b">
        <f>ISNUMBER(SEARCH("PTT", A3815))</f>
        <v>1</v>
      </c>
      <c r="F3815" t="b">
        <f>ISNUMBER(SEARCH("Shell", A3815))</f>
        <v>0</v>
      </c>
      <c r="G3815" t="b">
        <f>ISNUMBER(SEARCH("Esso", A3815))</f>
        <v>0</v>
      </c>
      <c r="H3815" t="b">
        <f>ISNUMBER(SEARCH("Caltex", A3815))</f>
        <v>0</v>
      </c>
    </row>
    <row r="3816" spans="1:8" x14ac:dyDescent="0.25">
      <c r="A3816" t="s">
        <v>3</v>
      </c>
      <c r="B3816">
        <v>12.638087499999999</v>
      </c>
      <c r="C3816">
        <v>101.5175752</v>
      </c>
      <c r="D3816" t="b">
        <f>ISNUMBER(SEARCH("PT",A3816))</f>
        <v>1</v>
      </c>
      <c r="E3816" t="b">
        <f>ISNUMBER(SEARCH("PTT", A3816))</f>
        <v>1</v>
      </c>
      <c r="F3816" t="b">
        <f>ISNUMBER(SEARCH("Shell", A3816))</f>
        <v>0</v>
      </c>
      <c r="G3816" t="b">
        <f>ISNUMBER(SEARCH("Esso", A3816))</f>
        <v>0</v>
      </c>
      <c r="H3816" t="b">
        <f>ISNUMBER(SEARCH("Caltex", A3816))</f>
        <v>0</v>
      </c>
    </row>
    <row r="3817" spans="1:8" x14ac:dyDescent="0.25">
      <c r="A3817" t="s">
        <v>3</v>
      </c>
      <c r="B3817">
        <v>12.76887</v>
      </c>
      <c r="C3817">
        <v>101.631366</v>
      </c>
      <c r="D3817" t="b">
        <f>ISNUMBER(SEARCH("PT",A3817))</f>
        <v>1</v>
      </c>
      <c r="E3817" t="b">
        <f>ISNUMBER(SEARCH("PTT", A3817))</f>
        <v>1</v>
      </c>
      <c r="F3817" t="b">
        <f>ISNUMBER(SEARCH("Shell", A3817))</f>
        <v>0</v>
      </c>
      <c r="G3817" t="b">
        <f>ISNUMBER(SEARCH("Esso", A3817))</f>
        <v>0</v>
      </c>
      <c r="H3817" t="b">
        <f>ISNUMBER(SEARCH("Caltex", A3817))</f>
        <v>0</v>
      </c>
    </row>
    <row r="3818" spans="1:8" x14ac:dyDescent="0.25">
      <c r="A3818" t="s">
        <v>3</v>
      </c>
      <c r="B3818">
        <v>12.792025000000001</v>
      </c>
      <c r="C3818">
        <v>101.645826</v>
      </c>
      <c r="D3818" t="b">
        <f>ISNUMBER(SEARCH("PT",A3818))</f>
        <v>1</v>
      </c>
      <c r="E3818" t="b">
        <f>ISNUMBER(SEARCH("PTT", A3818))</f>
        <v>1</v>
      </c>
      <c r="F3818" t="b">
        <f>ISNUMBER(SEARCH("Shell", A3818))</f>
        <v>0</v>
      </c>
      <c r="G3818" t="b">
        <f>ISNUMBER(SEARCH("Esso", A3818))</f>
        <v>0</v>
      </c>
      <c r="H3818" t="b">
        <f>ISNUMBER(SEARCH("Caltex", A3818))</f>
        <v>0</v>
      </c>
    </row>
    <row r="3819" spans="1:8" x14ac:dyDescent="0.25">
      <c r="A3819" t="s">
        <v>3</v>
      </c>
      <c r="B3819">
        <v>12.782899</v>
      </c>
      <c r="C3819">
        <v>101.691575</v>
      </c>
      <c r="D3819" t="b">
        <f>ISNUMBER(SEARCH("PT",A3819))</f>
        <v>1</v>
      </c>
      <c r="E3819" t="b">
        <f>ISNUMBER(SEARCH("PTT", A3819))</f>
        <v>1</v>
      </c>
      <c r="F3819" t="b">
        <f>ISNUMBER(SEARCH("Shell", A3819))</f>
        <v>0</v>
      </c>
      <c r="G3819" t="b">
        <f>ISNUMBER(SEARCH("Esso", A3819))</f>
        <v>0</v>
      </c>
      <c r="H3819" t="b">
        <f>ISNUMBER(SEARCH("Caltex", A3819))</f>
        <v>0</v>
      </c>
    </row>
    <row r="3820" spans="1:8" x14ac:dyDescent="0.25">
      <c r="A3820" t="s">
        <v>3</v>
      </c>
      <c r="B3820">
        <v>12.784607899999999</v>
      </c>
      <c r="C3820">
        <v>101.6855193</v>
      </c>
      <c r="D3820" t="b">
        <f>ISNUMBER(SEARCH("PT",A3820))</f>
        <v>1</v>
      </c>
      <c r="E3820" t="b">
        <f>ISNUMBER(SEARCH("PTT", A3820))</f>
        <v>1</v>
      </c>
      <c r="F3820" t="b">
        <f>ISNUMBER(SEARCH("Shell", A3820))</f>
        <v>0</v>
      </c>
      <c r="G3820" t="b">
        <f>ISNUMBER(SEARCH("Esso", A3820))</f>
        <v>0</v>
      </c>
      <c r="H3820" t="b">
        <f>ISNUMBER(SEARCH("Caltex", A3820))</f>
        <v>0</v>
      </c>
    </row>
    <row r="3821" spans="1:8" x14ac:dyDescent="0.25">
      <c r="A3821" t="s">
        <v>3</v>
      </c>
      <c r="B3821">
        <v>12.776799799999999</v>
      </c>
      <c r="C3821">
        <v>101.7098654</v>
      </c>
      <c r="D3821" t="b">
        <f>ISNUMBER(SEARCH("PT",A3821))</f>
        <v>1</v>
      </c>
      <c r="E3821" t="b">
        <f>ISNUMBER(SEARCH("PTT", A3821))</f>
        <v>1</v>
      </c>
      <c r="F3821" t="b">
        <f>ISNUMBER(SEARCH("Shell", A3821))</f>
        <v>0</v>
      </c>
      <c r="G3821" t="b">
        <f>ISNUMBER(SEARCH("Esso", A3821))</f>
        <v>0</v>
      </c>
      <c r="H3821" t="b">
        <f>ISNUMBER(SEARCH("Caltex", A3821))</f>
        <v>0</v>
      </c>
    </row>
    <row r="3822" spans="1:8" x14ac:dyDescent="0.25">
      <c r="A3822" t="s">
        <v>3</v>
      </c>
      <c r="B3822">
        <v>12.722516499999999</v>
      </c>
      <c r="C3822">
        <v>101.96166220000001</v>
      </c>
      <c r="D3822" t="b">
        <f>ISNUMBER(SEARCH("PT",A3822))</f>
        <v>1</v>
      </c>
      <c r="E3822" t="b">
        <f>ISNUMBER(SEARCH("PTT", A3822))</f>
        <v>1</v>
      </c>
      <c r="F3822" t="b">
        <f>ISNUMBER(SEARCH("Shell", A3822))</f>
        <v>0</v>
      </c>
      <c r="G3822" t="b">
        <f>ISNUMBER(SEARCH("Esso", A3822))</f>
        <v>0</v>
      </c>
      <c r="H3822" t="b">
        <f>ISNUMBER(SEARCH("Caltex", A3822))</f>
        <v>0</v>
      </c>
    </row>
    <row r="3823" spans="1:8" x14ac:dyDescent="0.25">
      <c r="A3823" t="s">
        <v>3</v>
      </c>
      <c r="B3823">
        <v>12.659151</v>
      </c>
      <c r="C3823">
        <v>102.0612603</v>
      </c>
      <c r="D3823" t="b">
        <f>ISNUMBER(SEARCH("PT",A3823))</f>
        <v>1</v>
      </c>
      <c r="E3823" t="b">
        <f>ISNUMBER(SEARCH("PTT", A3823))</f>
        <v>1</v>
      </c>
      <c r="F3823" t="b">
        <f>ISNUMBER(SEARCH("Shell", A3823))</f>
        <v>0</v>
      </c>
      <c r="G3823" t="b">
        <f>ISNUMBER(SEARCH("Esso", A3823))</f>
        <v>0</v>
      </c>
      <c r="H3823" t="b">
        <f>ISNUMBER(SEARCH("Caltex", A3823))</f>
        <v>0</v>
      </c>
    </row>
    <row r="3824" spans="1:8" x14ac:dyDescent="0.25">
      <c r="A3824" t="s">
        <v>3</v>
      </c>
      <c r="B3824">
        <v>12.595628100000001</v>
      </c>
      <c r="C3824">
        <v>102.14265589999999</v>
      </c>
      <c r="D3824" t="b">
        <f>ISNUMBER(SEARCH("PT",A3824))</f>
        <v>1</v>
      </c>
      <c r="E3824" t="b">
        <f>ISNUMBER(SEARCH("PTT", A3824))</f>
        <v>1</v>
      </c>
      <c r="F3824" t="b">
        <f>ISNUMBER(SEARCH("Shell", A3824))</f>
        <v>0</v>
      </c>
      <c r="G3824" t="b">
        <f>ISNUMBER(SEARCH("Esso", A3824))</f>
        <v>0</v>
      </c>
      <c r="H3824" t="b">
        <f>ISNUMBER(SEARCH("Caltex", A3824))</f>
        <v>0</v>
      </c>
    </row>
    <row r="3825" spans="1:8" x14ac:dyDescent="0.25">
      <c r="A3825" t="s">
        <v>3</v>
      </c>
      <c r="B3825">
        <v>12.6165684</v>
      </c>
      <c r="C3825">
        <v>102.1146437</v>
      </c>
      <c r="D3825" t="b">
        <f>ISNUMBER(SEARCH("PT",A3825))</f>
        <v>1</v>
      </c>
      <c r="E3825" t="b">
        <f>ISNUMBER(SEARCH("PTT", A3825))</f>
        <v>1</v>
      </c>
      <c r="F3825" t="b">
        <f>ISNUMBER(SEARCH("Shell", A3825))</f>
        <v>0</v>
      </c>
      <c r="G3825" t="b">
        <f>ISNUMBER(SEARCH("Esso", A3825))</f>
        <v>0</v>
      </c>
      <c r="H3825" t="b">
        <f>ISNUMBER(SEARCH("Caltex", A3825))</f>
        <v>0</v>
      </c>
    </row>
    <row r="3826" spans="1:8" x14ac:dyDescent="0.25">
      <c r="A3826" t="s">
        <v>3</v>
      </c>
      <c r="B3826">
        <v>12.6307039</v>
      </c>
      <c r="C3826">
        <v>102.1007042</v>
      </c>
      <c r="D3826" t="b">
        <f>ISNUMBER(SEARCH("PT",A3826))</f>
        <v>1</v>
      </c>
      <c r="E3826" t="b">
        <f>ISNUMBER(SEARCH("PTT", A3826))</f>
        <v>1</v>
      </c>
      <c r="F3826" t="b">
        <f>ISNUMBER(SEARCH("Shell", A3826))</f>
        <v>0</v>
      </c>
      <c r="G3826" t="b">
        <f>ISNUMBER(SEARCH("Esso", A3826))</f>
        <v>0</v>
      </c>
      <c r="H3826" t="b">
        <f>ISNUMBER(SEARCH("Caltex", A3826))</f>
        <v>0</v>
      </c>
    </row>
    <row r="3827" spans="1:8" x14ac:dyDescent="0.25">
      <c r="A3827" t="s">
        <v>3</v>
      </c>
      <c r="B3827">
        <v>12.614493</v>
      </c>
      <c r="C3827">
        <v>102.12777699999999</v>
      </c>
      <c r="D3827" t="b">
        <f>ISNUMBER(SEARCH("PT",A3827))</f>
        <v>1</v>
      </c>
      <c r="E3827" t="b">
        <f>ISNUMBER(SEARCH("PTT", A3827))</f>
        <v>1</v>
      </c>
      <c r="F3827" t="b">
        <f>ISNUMBER(SEARCH("Shell", A3827))</f>
        <v>0</v>
      </c>
      <c r="G3827" t="b">
        <f>ISNUMBER(SEARCH("Esso", A3827))</f>
        <v>0</v>
      </c>
      <c r="H3827" t="b">
        <f>ISNUMBER(SEARCH("Caltex", A3827))</f>
        <v>0</v>
      </c>
    </row>
    <row r="3828" spans="1:8" x14ac:dyDescent="0.25">
      <c r="A3828" t="s">
        <v>3</v>
      </c>
      <c r="B3828">
        <v>12.3031957</v>
      </c>
      <c r="C3828">
        <v>102.3450229</v>
      </c>
      <c r="D3828" t="b">
        <f>ISNUMBER(SEARCH("PT",A3828))</f>
        <v>1</v>
      </c>
      <c r="E3828" t="b">
        <f>ISNUMBER(SEARCH("PTT", A3828))</f>
        <v>1</v>
      </c>
      <c r="F3828" t="b">
        <f>ISNUMBER(SEARCH("Shell", A3828))</f>
        <v>0</v>
      </c>
      <c r="G3828" t="b">
        <f>ISNUMBER(SEARCH("Esso", A3828))</f>
        <v>0</v>
      </c>
      <c r="H3828" t="b">
        <f>ISNUMBER(SEARCH("Caltex", A3828))</f>
        <v>0</v>
      </c>
    </row>
    <row r="3829" spans="1:8" x14ac:dyDescent="0.25">
      <c r="A3829" t="s">
        <v>3</v>
      </c>
      <c r="B3829">
        <v>12.193792999999999</v>
      </c>
      <c r="C3829">
        <v>102.3761454</v>
      </c>
      <c r="D3829" t="b">
        <f>ISNUMBER(SEARCH("PT",A3829))</f>
        <v>1</v>
      </c>
      <c r="E3829" t="b">
        <f>ISNUMBER(SEARCH("PTT", A3829))</f>
        <v>1</v>
      </c>
      <c r="F3829" t="b">
        <f>ISNUMBER(SEARCH("Shell", A3829))</f>
        <v>0</v>
      </c>
      <c r="G3829" t="b">
        <f>ISNUMBER(SEARCH("Esso", A3829))</f>
        <v>0</v>
      </c>
      <c r="H3829" t="b">
        <f>ISNUMBER(SEARCH("Caltex", A3829))</f>
        <v>0</v>
      </c>
    </row>
    <row r="3830" spans="1:8" x14ac:dyDescent="0.25">
      <c r="A3830" t="s">
        <v>3</v>
      </c>
      <c r="B3830">
        <v>12.2262925</v>
      </c>
      <c r="C3830">
        <v>102.5047481</v>
      </c>
      <c r="D3830" t="b">
        <f>ISNUMBER(SEARCH("PT",A3830))</f>
        <v>1</v>
      </c>
      <c r="E3830" t="b">
        <f>ISNUMBER(SEARCH("PTT", A3830))</f>
        <v>1</v>
      </c>
      <c r="F3830" t="b">
        <f>ISNUMBER(SEARCH("Shell", A3830))</f>
        <v>0</v>
      </c>
      <c r="G3830" t="b">
        <f>ISNUMBER(SEARCH("Esso", A3830))</f>
        <v>0</v>
      </c>
      <c r="H3830" t="b">
        <f>ISNUMBER(SEARCH("Caltex", A3830))</f>
        <v>0</v>
      </c>
    </row>
    <row r="3831" spans="1:8" x14ac:dyDescent="0.25">
      <c r="A3831" t="s">
        <v>3</v>
      </c>
      <c r="B3831">
        <v>12.6750063</v>
      </c>
      <c r="C3831">
        <v>102.1912291</v>
      </c>
      <c r="D3831" t="b">
        <f>ISNUMBER(SEARCH("PT",A3831))</f>
        <v>1</v>
      </c>
      <c r="E3831" t="b">
        <f>ISNUMBER(SEARCH("PTT", A3831))</f>
        <v>1</v>
      </c>
      <c r="F3831" t="b">
        <f>ISNUMBER(SEARCH("Shell", A3831))</f>
        <v>0</v>
      </c>
      <c r="G3831" t="b">
        <f>ISNUMBER(SEARCH("Esso", A3831))</f>
        <v>0</v>
      </c>
      <c r="H3831" t="b">
        <f>ISNUMBER(SEARCH("Caltex", A3831))</f>
        <v>0</v>
      </c>
    </row>
    <row r="3832" spans="1:8" x14ac:dyDescent="0.25">
      <c r="A3832" t="s">
        <v>3</v>
      </c>
      <c r="B3832">
        <v>13.2246787</v>
      </c>
      <c r="C3832">
        <v>102.3129498</v>
      </c>
      <c r="D3832" t="b">
        <f>ISNUMBER(SEARCH("PT",A3832))</f>
        <v>1</v>
      </c>
      <c r="E3832" t="b">
        <f>ISNUMBER(SEARCH("PTT", A3832))</f>
        <v>1</v>
      </c>
      <c r="F3832" t="b">
        <f>ISNUMBER(SEARCH("Shell", A3832))</f>
        <v>0</v>
      </c>
      <c r="G3832" t="b">
        <f>ISNUMBER(SEARCH("Esso", A3832))</f>
        <v>0</v>
      </c>
      <c r="H3832" t="b">
        <f>ISNUMBER(SEARCH("Caltex", A3832))</f>
        <v>0</v>
      </c>
    </row>
    <row r="3833" spans="1:8" x14ac:dyDescent="0.25">
      <c r="A3833" t="s">
        <v>3</v>
      </c>
      <c r="B3833">
        <v>13.4371528</v>
      </c>
      <c r="C3833">
        <v>102.1828163</v>
      </c>
      <c r="D3833" t="b">
        <f>ISNUMBER(SEARCH("PT",A3833))</f>
        <v>1</v>
      </c>
      <c r="E3833" t="b">
        <f>ISNUMBER(SEARCH("PTT", A3833))</f>
        <v>1</v>
      </c>
      <c r="F3833" t="b">
        <f>ISNUMBER(SEARCH("Shell", A3833))</f>
        <v>0</v>
      </c>
      <c r="G3833" t="b">
        <f>ISNUMBER(SEARCH("Esso", A3833))</f>
        <v>0</v>
      </c>
      <c r="H3833" t="b">
        <f>ISNUMBER(SEARCH("Caltex", A3833))</f>
        <v>0</v>
      </c>
    </row>
    <row r="3834" spans="1:8" x14ac:dyDescent="0.25">
      <c r="A3834" t="s">
        <v>3</v>
      </c>
      <c r="B3834">
        <v>13.549083</v>
      </c>
      <c r="C3834">
        <v>102.156689</v>
      </c>
      <c r="D3834" t="b">
        <f>ISNUMBER(SEARCH("PT",A3834))</f>
        <v>1</v>
      </c>
      <c r="E3834" t="b">
        <f>ISNUMBER(SEARCH("PTT", A3834))</f>
        <v>1</v>
      </c>
      <c r="F3834" t="b">
        <f>ISNUMBER(SEARCH("Shell", A3834))</f>
        <v>0</v>
      </c>
      <c r="G3834" t="b">
        <f>ISNUMBER(SEARCH("Esso", A3834))</f>
        <v>0</v>
      </c>
      <c r="H3834" t="b">
        <f>ISNUMBER(SEARCH("Caltex", A3834))</f>
        <v>0</v>
      </c>
    </row>
    <row r="3835" spans="1:8" x14ac:dyDescent="0.25">
      <c r="A3835" t="s">
        <v>3</v>
      </c>
      <c r="B3835">
        <v>14.3135882</v>
      </c>
      <c r="C3835">
        <v>102.7482854</v>
      </c>
      <c r="D3835" t="b">
        <f>ISNUMBER(SEARCH("PT",A3835))</f>
        <v>1</v>
      </c>
      <c r="E3835" t="b">
        <f>ISNUMBER(SEARCH("PTT", A3835))</f>
        <v>1</v>
      </c>
      <c r="F3835" t="b">
        <f>ISNUMBER(SEARCH("Shell", A3835))</f>
        <v>0</v>
      </c>
      <c r="G3835" t="b">
        <f>ISNUMBER(SEARCH("Esso", A3835))</f>
        <v>0</v>
      </c>
      <c r="H3835" t="b">
        <f>ISNUMBER(SEARCH("Caltex", A3835))</f>
        <v>0</v>
      </c>
    </row>
    <row r="3836" spans="1:8" x14ac:dyDescent="0.25">
      <c r="A3836" t="s">
        <v>3</v>
      </c>
      <c r="B3836">
        <v>14.648111999999999</v>
      </c>
      <c r="C3836">
        <v>103.8561594</v>
      </c>
      <c r="D3836" t="b">
        <f>ISNUMBER(SEARCH("PT",A3836))</f>
        <v>1</v>
      </c>
      <c r="E3836" t="b">
        <f>ISNUMBER(SEARCH("PTT", A3836))</f>
        <v>1</v>
      </c>
      <c r="F3836" t="b">
        <f>ISNUMBER(SEARCH("Shell", A3836))</f>
        <v>0</v>
      </c>
      <c r="G3836" t="b">
        <f>ISNUMBER(SEARCH("Esso", A3836))</f>
        <v>0</v>
      </c>
      <c r="H3836" t="b">
        <f>ISNUMBER(SEARCH("Caltex", A3836))</f>
        <v>0</v>
      </c>
    </row>
    <row r="3837" spans="1:8" x14ac:dyDescent="0.25">
      <c r="A3837" t="s">
        <v>3</v>
      </c>
      <c r="B3837">
        <v>14.6392568</v>
      </c>
      <c r="C3837">
        <v>104.09671539999999</v>
      </c>
      <c r="D3837" t="b">
        <f>ISNUMBER(SEARCH("PT",A3837))</f>
        <v>1</v>
      </c>
      <c r="E3837" t="b">
        <f>ISNUMBER(SEARCH("PTT", A3837))</f>
        <v>1</v>
      </c>
      <c r="F3837" t="b">
        <f>ISNUMBER(SEARCH("Shell", A3837))</f>
        <v>0</v>
      </c>
      <c r="G3837" t="b">
        <f>ISNUMBER(SEARCH("Esso", A3837))</f>
        <v>0</v>
      </c>
      <c r="H3837" t="b">
        <f>ISNUMBER(SEARCH("Caltex", A3837))</f>
        <v>0</v>
      </c>
    </row>
    <row r="3838" spans="1:8" x14ac:dyDescent="0.25">
      <c r="A3838" t="s">
        <v>3</v>
      </c>
      <c r="B3838">
        <v>14.768981200000001</v>
      </c>
      <c r="C3838">
        <v>105.39414669999999</v>
      </c>
      <c r="D3838" t="b">
        <f>ISNUMBER(SEARCH("PT",A3838))</f>
        <v>1</v>
      </c>
      <c r="E3838" t="b">
        <f>ISNUMBER(SEARCH("PTT", A3838))</f>
        <v>1</v>
      </c>
      <c r="F3838" t="b">
        <f>ISNUMBER(SEARCH("Shell", A3838))</f>
        <v>0</v>
      </c>
      <c r="G3838" t="b">
        <f>ISNUMBER(SEARCH("Esso", A3838))</f>
        <v>0</v>
      </c>
      <c r="H3838" t="b">
        <f>ISNUMBER(SEARCH("Caltex", A3838))</f>
        <v>0</v>
      </c>
    </row>
    <row r="3839" spans="1:8" x14ac:dyDescent="0.25">
      <c r="A3839" t="s">
        <v>3</v>
      </c>
      <c r="B3839">
        <v>14.7687022</v>
      </c>
      <c r="C3839">
        <v>105.3940291</v>
      </c>
      <c r="D3839" t="b">
        <f>ISNUMBER(SEARCH("PT",A3839))</f>
        <v>1</v>
      </c>
      <c r="E3839" t="b">
        <f>ISNUMBER(SEARCH("PTT", A3839))</f>
        <v>1</v>
      </c>
      <c r="F3839" t="b">
        <f>ISNUMBER(SEARCH("Shell", A3839))</f>
        <v>0</v>
      </c>
      <c r="G3839" t="b">
        <f>ISNUMBER(SEARCH("Esso", A3839))</f>
        <v>0</v>
      </c>
      <c r="H3839" t="b">
        <f>ISNUMBER(SEARCH("Caltex", A3839))</f>
        <v>0</v>
      </c>
    </row>
    <row r="3840" spans="1:8" x14ac:dyDescent="0.25">
      <c r="A3840" t="s">
        <v>3</v>
      </c>
      <c r="B3840">
        <v>15.133859899999999</v>
      </c>
      <c r="C3840">
        <v>105.4503473</v>
      </c>
      <c r="D3840" t="b">
        <f>ISNUMBER(SEARCH("PT",A3840))</f>
        <v>1</v>
      </c>
      <c r="E3840" t="b">
        <f>ISNUMBER(SEARCH("PTT", A3840))</f>
        <v>1</v>
      </c>
      <c r="F3840" t="b">
        <f>ISNUMBER(SEARCH("Shell", A3840))</f>
        <v>0</v>
      </c>
      <c r="G3840" t="b">
        <f>ISNUMBER(SEARCH("Esso", A3840))</f>
        <v>0</v>
      </c>
      <c r="H3840" t="b">
        <f>ISNUMBER(SEARCH("Caltex", A3840))</f>
        <v>0</v>
      </c>
    </row>
    <row r="3841" spans="1:8" x14ac:dyDescent="0.25">
      <c r="A3841" t="s">
        <v>3</v>
      </c>
      <c r="B3841">
        <v>15.23991</v>
      </c>
      <c r="C3841">
        <v>105.216824</v>
      </c>
      <c r="D3841" t="b">
        <f>ISNUMBER(SEARCH("PT",A3841))</f>
        <v>1</v>
      </c>
      <c r="E3841" t="b">
        <f>ISNUMBER(SEARCH("PTT", A3841))</f>
        <v>1</v>
      </c>
      <c r="F3841" t="b">
        <f>ISNUMBER(SEARCH("Shell", A3841))</f>
        <v>0</v>
      </c>
      <c r="G3841" t="b">
        <f>ISNUMBER(SEARCH("Esso", A3841))</f>
        <v>0</v>
      </c>
      <c r="H3841" t="b">
        <f>ISNUMBER(SEARCH("Caltex", A3841))</f>
        <v>0</v>
      </c>
    </row>
    <row r="3842" spans="1:8" x14ac:dyDescent="0.25">
      <c r="A3842" t="s">
        <v>3</v>
      </c>
      <c r="B3842">
        <v>15.792868199999999</v>
      </c>
      <c r="C3842">
        <v>104.9949862</v>
      </c>
      <c r="D3842" t="b">
        <f>ISNUMBER(SEARCH("PT",A3842))</f>
        <v>1</v>
      </c>
      <c r="E3842" t="b">
        <f>ISNUMBER(SEARCH("PTT", A3842))</f>
        <v>1</v>
      </c>
      <c r="F3842" t="b">
        <f>ISNUMBER(SEARCH("Shell", A3842))</f>
        <v>0</v>
      </c>
      <c r="G3842" t="b">
        <f>ISNUMBER(SEARCH("Esso", A3842))</f>
        <v>0</v>
      </c>
      <c r="H3842" t="b">
        <f>ISNUMBER(SEARCH("Caltex", A3842))</f>
        <v>0</v>
      </c>
    </row>
    <row r="3843" spans="1:8" x14ac:dyDescent="0.25">
      <c r="A3843" t="s">
        <v>3</v>
      </c>
      <c r="B3843">
        <v>16.327130700000001</v>
      </c>
      <c r="C3843">
        <v>104.9064066</v>
      </c>
      <c r="D3843" t="b">
        <f>ISNUMBER(SEARCH("PT",A3843))</f>
        <v>1</v>
      </c>
      <c r="E3843" t="b">
        <f>ISNUMBER(SEARCH("PTT", A3843))</f>
        <v>1</v>
      </c>
      <c r="F3843" t="b">
        <f>ISNUMBER(SEARCH("Shell", A3843))</f>
        <v>0</v>
      </c>
      <c r="G3843" t="b">
        <f>ISNUMBER(SEARCH("Esso", A3843))</f>
        <v>0</v>
      </c>
      <c r="H3843" t="b">
        <f>ISNUMBER(SEARCH("Caltex", A3843))</f>
        <v>0</v>
      </c>
    </row>
    <row r="3844" spans="1:8" x14ac:dyDescent="0.25">
      <c r="A3844" t="s">
        <v>3</v>
      </c>
      <c r="B3844">
        <v>16.725708000000001</v>
      </c>
      <c r="C3844">
        <v>104.664357</v>
      </c>
      <c r="D3844" t="b">
        <f>ISNUMBER(SEARCH("PT",A3844))</f>
        <v>1</v>
      </c>
      <c r="E3844" t="b">
        <f>ISNUMBER(SEARCH("PTT", A3844))</f>
        <v>1</v>
      </c>
      <c r="F3844" t="b">
        <f>ISNUMBER(SEARCH("Shell", A3844))</f>
        <v>0</v>
      </c>
      <c r="G3844" t="b">
        <f>ISNUMBER(SEARCH("Esso", A3844))</f>
        <v>0</v>
      </c>
      <c r="H3844" t="b">
        <f>ISNUMBER(SEARCH("Caltex", A3844))</f>
        <v>0</v>
      </c>
    </row>
    <row r="3845" spans="1:8" x14ac:dyDescent="0.25">
      <c r="A3845" t="s">
        <v>3</v>
      </c>
      <c r="B3845">
        <v>16.916722</v>
      </c>
      <c r="C3845">
        <v>104.680949</v>
      </c>
      <c r="D3845" t="b">
        <f>ISNUMBER(SEARCH("PT",A3845))</f>
        <v>1</v>
      </c>
      <c r="E3845" t="b">
        <f>ISNUMBER(SEARCH("PTT", A3845))</f>
        <v>1</v>
      </c>
      <c r="F3845" t="b">
        <f>ISNUMBER(SEARCH("Shell", A3845))</f>
        <v>0</v>
      </c>
      <c r="G3845" t="b">
        <f>ISNUMBER(SEARCH("Esso", A3845))</f>
        <v>0</v>
      </c>
      <c r="H3845" t="b">
        <f>ISNUMBER(SEARCH("Caltex", A3845))</f>
        <v>0</v>
      </c>
    </row>
    <row r="3846" spans="1:8" x14ac:dyDescent="0.25">
      <c r="A3846" t="s">
        <v>3</v>
      </c>
      <c r="B3846">
        <v>17.054876799999999</v>
      </c>
      <c r="C3846">
        <v>104.6753452</v>
      </c>
      <c r="D3846" t="b">
        <f>ISNUMBER(SEARCH("PT",A3846))</f>
        <v>1</v>
      </c>
      <c r="E3846" t="b">
        <f>ISNUMBER(SEARCH("PTT", A3846))</f>
        <v>1</v>
      </c>
      <c r="F3846" t="b">
        <f>ISNUMBER(SEARCH("Shell", A3846))</f>
        <v>0</v>
      </c>
      <c r="G3846" t="b">
        <f>ISNUMBER(SEARCH("Esso", A3846))</f>
        <v>0</v>
      </c>
      <c r="H3846" t="b">
        <f>ISNUMBER(SEARCH("Caltex", A3846))</f>
        <v>0</v>
      </c>
    </row>
    <row r="3847" spans="1:8" x14ac:dyDescent="0.25">
      <c r="A3847" t="s">
        <v>3</v>
      </c>
      <c r="B3847">
        <v>17.396080999999999</v>
      </c>
      <c r="C3847">
        <v>104.781435</v>
      </c>
      <c r="D3847" t="b">
        <f>ISNUMBER(SEARCH("PT",A3847))</f>
        <v>1</v>
      </c>
      <c r="E3847" t="b">
        <f>ISNUMBER(SEARCH("PTT", A3847))</f>
        <v>1</v>
      </c>
      <c r="F3847" t="b">
        <f>ISNUMBER(SEARCH("Shell", A3847))</f>
        <v>0</v>
      </c>
      <c r="G3847" t="b">
        <f>ISNUMBER(SEARCH("Esso", A3847))</f>
        <v>0</v>
      </c>
      <c r="H3847" t="b">
        <f>ISNUMBER(SEARCH("Caltex", A3847))</f>
        <v>0</v>
      </c>
    </row>
    <row r="3848" spans="1:8" x14ac:dyDescent="0.25">
      <c r="A3848" t="s">
        <v>3</v>
      </c>
      <c r="B3848">
        <v>17.3729181</v>
      </c>
      <c r="C3848">
        <v>104.666805</v>
      </c>
      <c r="D3848" t="b">
        <f>ISNUMBER(SEARCH("PT",A3848))</f>
        <v>1</v>
      </c>
      <c r="E3848" t="b">
        <f>ISNUMBER(SEARCH("PTT", A3848))</f>
        <v>1</v>
      </c>
      <c r="F3848" t="b">
        <f>ISNUMBER(SEARCH("Shell", A3848))</f>
        <v>0</v>
      </c>
      <c r="G3848" t="b">
        <f>ISNUMBER(SEARCH("Esso", A3848))</f>
        <v>0</v>
      </c>
      <c r="H3848" t="b">
        <f>ISNUMBER(SEARCH("Caltex", A3848))</f>
        <v>0</v>
      </c>
    </row>
    <row r="3849" spans="1:8" x14ac:dyDescent="0.25">
      <c r="A3849" t="s">
        <v>3</v>
      </c>
      <c r="B3849">
        <v>17.438987099999999</v>
      </c>
      <c r="C3849">
        <v>104.7531319</v>
      </c>
      <c r="D3849" t="b">
        <f>ISNUMBER(SEARCH("PT",A3849))</f>
        <v>1</v>
      </c>
      <c r="E3849" t="b">
        <f>ISNUMBER(SEARCH("PTT", A3849))</f>
        <v>1</v>
      </c>
      <c r="F3849" t="b">
        <f>ISNUMBER(SEARCH("Shell", A3849))</f>
        <v>0</v>
      </c>
      <c r="G3849" t="b">
        <f>ISNUMBER(SEARCH("Esso", A3849))</f>
        <v>0</v>
      </c>
      <c r="H3849" t="b">
        <f>ISNUMBER(SEARCH("Caltex", A3849))</f>
        <v>0</v>
      </c>
    </row>
    <row r="3850" spans="1:8" x14ac:dyDescent="0.25">
      <c r="A3850" t="s">
        <v>3</v>
      </c>
      <c r="B3850">
        <v>17.572949699999999</v>
      </c>
      <c r="C3850">
        <v>104.5967732</v>
      </c>
      <c r="D3850" t="b">
        <f>ISNUMBER(SEARCH("PT",A3850))</f>
        <v>1</v>
      </c>
      <c r="E3850" t="b">
        <f>ISNUMBER(SEARCH("PTT", A3850))</f>
        <v>1</v>
      </c>
      <c r="F3850" t="b">
        <f>ISNUMBER(SEARCH("Shell", A3850))</f>
        <v>0</v>
      </c>
      <c r="G3850" t="b">
        <f>ISNUMBER(SEARCH("Esso", A3850))</f>
        <v>0</v>
      </c>
      <c r="H3850" t="b">
        <f>ISNUMBER(SEARCH("Caltex", A3850))</f>
        <v>0</v>
      </c>
    </row>
    <row r="3851" spans="1:8" x14ac:dyDescent="0.25">
      <c r="A3851" t="s">
        <v>3</v>
      </c>
      <c r="B3851">
        <v>17.961648</v>
      </c>
      <c r="C3851">
        <v>104.21091800000001</v>
      </c>
      <c r="D3851" t="b">
        <f>ISNUMBER(SEARCH("PT",A3851))</f>
        <v>1</v>
      </c>
      <c r="E3851" t="b">
        <f>ISNUMBER(SEARCH("PTT", A3851))</f>
        <v>1</v>
      </c>
      <c r="F3851" t="b">
        <f>ISNUMBER(SEARCH("Shell", A3851))</f>
        <v>0</v>
      </c>
      <c r="G3851" t="b">
        <f>ISNUMBER(SEARCH("Esso", A3851))</f>
        <v>0</v>
      </c>
      <c r="H3851" t="b">
        <f>ISNUMBER(SEARCH("Caltex", A3851))</f>
        <v>0</v>
      </c>
    </row>
    <row r="3852" spans="1:8" x14ac:dyDescent="0.25">
      <c r="A3852" t="s">
        <v>3</v>
      </c>
      <c r="B3852">
        <v>18.362482400000001</v>
      </c>
      <c r="C3852">
        <v>103.6457377</v>
      </c>
      <c r="D3852" t="b">
        <f>ISNUMBER(SEARCH("PT",A3852))</f>
        <v>1</v>
      </c>
      <c r="E3852" t="b">
        <f>ISNUMBER(SEARCH("PTT", A3852))</f>
        <v>1</v>
      </c>
      <c r="F3852" t="b">
        <f>ISNUMBER(SEARCH("Shell", A3852))</f>
        <v>0</v>
      </c>
      <c r="G3852" t="b">
        <f>ISNUMBER(SEARCH("Esso", A3852))</f>
        <v>0</v>
      </c>
      <c r="H3852" t="b">
        <f>ISNUMBER(SEARCH("Caltex", A3852))</f>
        <v>0</v>
      </c>
    </row>
    <row r="3853" spans="1:8" x14ac:dyDescent="0.25">
      <c r="A3853" t="s">
        <v>3</v>
      </c>
      <c r="B3853">
        <v>17.8052393</v>
      </c>
      <c r="C3853">
        <v>102.7612312</v>
      </c>
      <c r="D3853" t="b">
        <f>ISNUMBER(SEARCH("PT",A3853))</f>
        <v>1</v>
      </c>
      <c r="E3853" t="b">
        <f>ISNUMBER(SEARCH("PTT", A3853))</f>
        <v>1</v>
      </c>
      <c r="F3853" t="b">
        <f>ISNUMBER(SEARCH("Shell", A3853))</f>
        <v>0</v>
      </c>
      <c r="G3853" t="b">
        <f>ISNUMBER(SEARCH("Esso", A3853))</f>
        <v>0</v>
      </c>
      <c r="H3853" t="b">
        <f>ISNUMBER(SEARCH("Caltex", A3853))</f>
        <v>0</v>
      </c>
    </row>
    <row r="3854" spans="1:8" x14ac:dyDescent="0.25">
      <c r="A3854" t="s">
        <v>3</v>
      </c>
      <c r="B3854">
        <v>17.955369999999998</v>
      </c>
      <c r="C3854">
        <v>102.59478300000001</v>
      </c>
      <c r="D3854" t="b">
        <f>ISNUMBER(SEARCH("PT",A3854))</f>
        <v>1</v>
      </c>
      <c r="E3854" t="b">
        <f>ISNUMBER(SEARCH("PTT", A3854))</f>
        <v>1</v>
      </c>
      <c r="F3854" t="b">
        <f>ISNUMBER(SEARCH("Shell", A3854))</f>
        <v>0</v>
      </c>
      <c r="G3854" t="b">
        <f>ISNUMBER(SEARCH("Esso", A3854))</f>
        <v>0</v>
      </c>
      <c r="H3854" t="b">
        <f>ISNUMBER(SEARCH("Caltex", A3854))</f>
        <v>0</v>
      </c>
    </row>
    <row r="3855" spans="1:8" x14ac:dyDescent="0.25">
      <c r="A3855" t="s">
        <v>3</v>
      </c>
      <c r="B3855">
        <v>18.055576899999998</v>
      </c>
      <c r="C3855">
        <v>102.2835037</v>
      </c>
      <c r="D3855" t="b">
        <f>ISNUMBER(SEARCH("PT",A3855))</f>
        <v>1</v>
      </c>
      <c r="E3855" t="b">
        <f>ISNUMBER(SEARCH("PTT", A3855))</f>
        <v>1</v>
      </c>
      <c r="F3855" t="b">
        <f>ISNUMBER(SEARCH("Shell", A3855))</f>
        <v>0</v>
      </c>
      <c r="G3855" t="b">
        <f>ISNUMBER(SEARCH("Esso", A3855))</f>
        <v>0</v>
      </c>
      <c r="H3855" t="b">
        <f>ISNUMBER(SEARCH("Caltex", A3855))</f>
        <v>0</v>
      </c>
    </row>
    <row r="3856" spans="1:8" x14ac:dyDescent="0.25">
      <c r="A3856" t="s">
        <v>3</v>
      </c>
      <c r="B3856">
        <v>17.521720500000001</v>
      </c>
      <c r="C3856">
        <v>101.725033</v>
      </c>
      <c r="D3856" t="b">
        <f>ISNUMBER(SEARCH("PT",A3856))</f>
        <v>1</v>
      </c>
      <c r="E3856" t="b">
        <f>ISNUMBER(SEARCH("PTT", A3856))</f>
        <v>1</v>
      </c>
      <c r="F3856" t="b">
        <f>ISNUMBER(SEARCH("Shell", A3856))</f>
        <v>0</v>
      </c>
      <c r="G3856" t="b">
        <f>ISNUMBER(SEARCH("Esso", A3856))</f>
        <v>0</v>
      </c>
      <c r="H3856" t="b">
        <f>ISNUMBER(SEARCH("Caltex", A3856))</f>
        <v>0</v>
      </c>
    </row>
    <row r="3857" spans="1:8" x14ac:dyDescent="0.25">
      <c r="A3857" t="s">
        <v>3</v>
      </c>
      <c r="B3857">
        <v>17.366856299999998</v>
      </c>
      <c r="C3857">
        <v>101.25872819999999</v>
      </c>
      <c r="D3857" t="b">
        <f>ISNUMBER(SEARCH("PT",A3857))</f>
        <v>1</v>
      </c>
      <c r="E3857" t="b">
        <f>ISNUMBER(SEARCH("PTT", A3857))</f>
        <v>1</v>
      </c>
      <c r="F3857" t="b">
        <f>ISNUMBER(SEARCH("Shell", A3857))</f>
        <v>0</v>
      </c>
      <c r="G3857" t="b">
        <f>ISNUMBER(SEARCH("Esso", A3857))</f>
        <v>0</v>
      </c>
      <c r="H3857" t="b">
        <f>ISNUMBER(SEARCH("Caltex", A3857))</f>
        <v>0</v>
      </c>
    </row>
    <row r="3858" spans="1:8" x14ac:dyDescent="0.25">
      <c r="A3858" t="s">
        <v>3</v>
      </c>
      <c r="B3858">
        <v>17.292186999999998</v>
      </c>
      <c r="C3858">
        <v>101.14635699999999</v>
      </c>
      <c r="D3858" t="b">
        <f>ISNUMBER(SEARCH("PT",A3858))</f>
        <v>1</v>
      </c>
      <c r="E3858" t="b">
        <f>ISNUMBER(SEARCH("PTT", A3858))</f>
        <v>1</v>
      </c>
      <c r="F3858" t="b">
        <f>ISNUMBER(SEARCH("Shell", A3858))</f>
        <v>0</v>
      </c>
      <c r="G3858" t="b">
        <f>ISNUMBER(SEARCH("Esso", A3858))</f>
        <v>0</v>
      </c>
      <c r="H3858" t="b">
        <f>ISNUMBER(SEARCH("Caltex", A3858))</f>
        <v>0</v>
      </c>
    </row>
    <row r="3859" spans="1:8" x14ac:dyDescent="0.25">
      <c r="A3859" t="s">
        <v>3</v>
      </c>
      <c r="B3859">
        <v>17.809700299999999</v>
      </c>
      <c r="C3859">
        <v>100.93676910000001</v>
      </c>
      <c r="D3859" t="b">
        <f>ISNUMBER(SEARCH("PT",A3859))</f>
        <v>1</v>
      </c>
      <c r="E3859" t="b">
        <f>ISNUMBER(SEARCH("PTT", A3859))</f>
        <v>1</v>
      </c>
      <c r="F3859" t="b">
        <f>ISNUMBER(SEARCH("Shell", A3859))</f>
        <v>0</v>
      </c>
      <c r="G3859" t="b">
        <f>ISNUMBER(SEARCH("Esso", A3859))</f>
        <v>0</v>
      </c>
      <c r="H3859" t="b">
        <f>ISNUMBER(SEARCH("Caltex", A3859))</f>
        <v>0</v>
      </c>
    </row>
    <row r="3860" spans="1:8" x14ac:dyDescent="0.25">
      <c r="A3860" t="s">
        <v>3</v>
      </c>
      <c r="B3860">
        <v>18.488236499999999</v>
      </c>
      <c r="C3860">
        <v>100.93467339999999</v>
      </c>
      <c r="D3860" t="b">
        <f>ISNUMBER(SEARCH("PT",A3860))</f>
        <v>1</v>
      </c>
      <c r="E3860" t="b">
        <f>ISNUMBER(SEARCH("PTT", A3860))</f>
        <v>1</v>
      </c>
      <c r="F3860" t="b">
        <f>ISNUMBER(SEARCH("Shell", A3860))</f>
        <v>0</v>
      </c>
      <c r="G3860" t="b">
        <f>ISNUMBER(SEARCH("Esso", A3860))</f>
        <v>0</v>
      </c>
      <c r="H3860" t="b">
        <f>ISNUMBER(SEARCH("Caltex", A3860))</f>
        <v>0</v>
      </c>
    </row>
    <row r="3861" spans="1:8" x14ac:dyDescent="0.25">
      <c r="A3861" t="s">
        <v>3</v>
      </c>
      <c r="B3861">
        <v>18.330355999999998</v>
      </c>
      <c r="C3861">
        <v>100.716846</v>
      </c>
      <c r="D3861" t="b">
        <f>ISNUMBER(SEARCH("PT",A3861))</f>
        <v>1</v>
      </c>
      <c r="E3861" t="b">
        <f>ISNUMBER(SEARCH("PTT", A3861))</f>
        <v>1</v>
      </c>
      <c r="F3861" t="b">
        <f>ISNUMBER(SEARCH("Shell", A3861))</f>
        <v>0</v>
      </c>
      <c r="G3861" t="b">
        <f>ISNUMBER(SEARCH("Esso", A3861))</f>
        <v>0</v>
      </c>
      <c r="H3861" t="b">
        <f>ISNUMBER(SEARCH("Caltex", A3861))</f>
        <v>0</v>
      </c>
    </row>
    <row r="3862" spans="1:8" x14ac:dyDescent="0.25">
      <c r="A3862" t="s">
        <v>3</v>
      </c>
      <c r="B3862">
        <v>18.783082</v>
      </c>
      <c r="C3862">
        <v>100.774928</v>
      </c>
      <c r="D3862" t="b">
        <f>ISNUMBER(SEARCH("PT",A3862))</f>
        <v>1</v>
      </c>
      <c r="E3862" t="b">
        <f>ISNUMBER(SEARCH("PTT", A3862))</f>
        <v>1</v>
      </c>
      <c r="F3862" t="b">
        <f>ISNUMBER(SEARCH("Shell", A3862))</f>
        <v>0</v>
      </c>
      <c r="G3862" t="b">
        <f>ISNUMBER(SEARCH("Esso", A3862))</f>
        <v>0</v>
      </c>
      <c r="H3862" t="b">
        <f>ISNUMBER(SEARCH("Caltex", A3862))</f>
        <v>0</v>
      </c>
    </row>
    <row r="3863" spans="1:8" x14ac:dyDescent="0.25">
      <c r="A3863" t="s">
        <v>3</v>
      </c>
      <c r="B3863">
        <v>18.850307099999998</v>
      </c>
      <c r="C3863">
        <v>100.8130627</v>
      </c>
      <c r="D3863" t="b">
        <f>ISNUMBER(SEARCH("PT",A3863))</f>
        <v>1</v>
      </c>
      <c r="E3863" t="b">
        <f>ISNUMBER(SEARCH("PTT", A3863))</f>
        <v>1</v>
      </c>
      <c r="F3863" t="b">
        <f>ISNUMBER(SEARCH("Shell", A3863))</f>
        <v>0</v>
      </c>
      <c r="G3863" t="b">
        <f>ISNUMBER(SEARCH("Esso", A3863))</f>
        <v>0</v>
      </c>
      <c r="H3863" t="b">
        <f>ISNUMBER(SEARCH("Caltex", A3863))</f>
        <v>0</v>
      </c>
    </row>
    <row r="3864" spans="1:8" x14ac:dyDescent="0.25">
      <c r="A3864" t="s">
        <v>3</v>
      </c>
      <c r="B3864">
        <v>20.104230900000001</v>
      </c>
      <c r="C3864">
        <v>100.50517739999999</v>
      </c>
      <c r="D3864" t="b">
        <f>ISNUMBER(SEARCH("PT",A3864))</f>
        <v>1</v>
      </c>
      <c r="E3864" t="b">
        <f>ISNUMBER(SEARCH("PTT", A3864))</f>
        <v>1</v>
      </c>
      <c r="F3864" t="b">
        <f>ISNUMBER(SEARCH("Shell", A3864))</f>
        <v>0</v>
      </c>
      <c r="G3864" t="b">
        <f>ISNUMBER(SEARCH("Esso", A3864))</f>
        <v>0</v>
      </c>
      <c r="H3864" t="b">
        <f>ISNUMBER(SEARCH("Caltex", A3864))</f>
        <v>0</v>
      </c>
    </row>
    <row r="3865" spans="1:8" x14ac:dyDescent="0.25">
      <c r="A3865" t="s">
        <v>3</v>
      </c>
      <c r="B3865">
        <v>20.290344900000001</v>
      </c>
      <c r="C3865">
        <v>99.944504300000006</v>
      </c>
      <c r="D3865" t="b">
        <f>ISNUMBER(SEARCH("PT",A3865))</f>
        <v>1</v>
      </c>
      <c r="E3865" t="b">
        <f>ISNUMBER(SEARCH("PTT", A3865))</f>
        <v>1</v>
      </c>
      <c r="F3865" t="b">
        <f>ISNUMBER(SEARCH("Shell", A3865))</f>
        <v>0</v>
      </c>
      <c r="G3865" t="b">
        <f>ISNUMBER(SEARCH("Esso", A3865))</f>
        <v>0</v>
      </c>
      <c r="H3865" t="b">
        <f>ISNUMBER(SEARCH("Caltex", A3865))</f>
        <v>0</v>
      </c>
    </row>
    <row r="3866" spans="1:8" x14ac:dyDescent="0.25">
      <c r="A3866" t="s">
        <v>3</v>
      </c>
      <c r="B3866">
        <v>20.418301</v>
      </c>
      <c r="C3866">
        <v>99.884804000000003</v>
      </c>
      <c r="D3866" t="b">
        <f>ISNUMBER(SEARCH("PT",A3866))</f>
        <v>1</v>
      </c>
      <c r="E3866" t="b">
        <f>ISNUMBER(SEARCH("PTT", A3866))</f>
        <v>1</v>
      </c>
      <c r="F3866" t="b">
        <f>ISNUMBER(SEARCH("Shell", A3866))</f>
        <v>0</v>
      </c>
      <c r="G3866" t="b">
        <f>ISNUMBER(SEARCH("Esso", A3866))</f>
        <v>0</v>
      </c>
      <c r="H3866" t="b">
        <f>ISNUMBER(SEARCH("Caltex", A3866))</f>
        <v>0</v>
      </c>
    </row>
    <row r="3867" spans="1:8" x14ac:dyDescent="0.25">
      <c r="A3867" t="s">
        <v>3</v>
      </c>
      <c r="B3867">
        <v>20.027486</v>
      </c>
      <c r="C3867">
        <v>99.285319000000001</v>
      </c>
      <c r="D3867" t="b">
        <f>ISNUMBER(SEARCH("PT",A3867))</f>
        <v>1</v>
      </c>
      <c r="E3867" t="b">
        <f>ISNUMBER(SEARCH("PTT", A3867))</f>
        <v>1</v>
      </c>
      <c r="F3867" t="b">
        <f>ISNUMBER(SEARCH("Shell", A3867))</f>
        <v>0</v>
      </c>
      <c r="G3867" t="b">
        <f>ISNUMBER(SEARCH("Esso", A3867))</f>
        <v>0</v>
      </c>
      <c r="H3867" t="b">
        <f>ISNUMBER(SEARCH("Caltex", A3867))</f>
        <v>0</v>
      </c>
    </row>
    <row r="3868" spans="1:8" x14ac:dyDescent="0.25">
      <c r="A3868" t="s">
        <v>3</v>
      </c>
      <c r="B3868">
        <v>20.163063999999999</v>
      </c>
      <c r="C3868">
        <v>99.622540999999998</v>
      </c>
      <c r="D3868" t="b">
        <f>ISNUMBER(SEARCH("PT",A3868))</f>
        <v>1</v>
      </c>
      <c r="E3868" t="b">
        <f>ISNUMBER(SEARCH("PTT", A3868))</f>
        <v>1</v>
      </c>
      <c r="F3868" t="b">
        <f>ISNUMBER(SEARCH("Shell", A3868))</f>
        <v>0</v>
      </c>
      <c r="G3868" t="b">
        <f>ISNUMBER(SEARCH("Esso", A3868))</f>
        <v>0</v>
      </c>
      <c r="H3868" t="b">
        <f>ISNUMBER(SEARCH("Caltex", A3868))</f>
        <v>0</v>
      </c>
    </row>
    <row r="3869" spans="1:8" x14ac:dyDescent="0.25">
      <c r="A3869" t="s">
        <v>3</v>
      </c>
      <c r="B3869">
        <v>19.983746</v>
      </c>
      <c r="C3869">
        <v>99.247845999999996</v>
      </c>
      <c r="D3869" t="b">
        <f>ISNUMBER(SEARCH("PT",A3869))</f>
        <v>1</v>
      </c>
      <c r="E3869" t="b">
        <f>ISNUMBER(SEARCH("PTT", A3869))</f>
        <v>1</v>
      </c>
      <c r="F3869" t="b">
        <f>ISNUMBER(SEARCH("Shell", A3869))</f>
        <v>0</v>
      </c>
      <c r="G3869" t="b">
        <f>ISNUMBER(SEARCH("Esso", A3869))</f>
        <v>0</v>
      </c>
      <c r="H3869" t="b">
        <f>ISNUMBER(SEARCH("Caltex", A3869))</f>
        <v>0</v>
      </c>
    </row>
    <row r="3870" spans="1:8" x14ac:dyDescent="0.25">
      <c r="A3870" t="s">
        <v>3</v>
      </c>
      <c r="B3870">
        <v>19.847499599999999</v>
      </c>
      <c r="C3870">
        <v>99.733154799999994</v>
      </c>
      <c r="D3870" t="b">
        <f>ISNUMBER(SEARCH("PT",A3870))</f>
        <v>1</v>
      </c>
      <c r="E3870" t="b">
        <f>ISNUMBER(SEARCH("PTT", A3870))</f>
        <v>1</v>
      </c>
      <c r="F3870" t="b">
        <f>ISNUMBER(SEARCH("Shell", A3870))</f>
        <v>0</v>
      </c>
      <c r="G3870" t="b">
        <f>ISNUMBER(SEARCH("Esso", A3870))</f>
        <v>0</v>
      </c>
      <c r="H3870" t="b">
        <f>ISNUMBER(SEARCH("Caltex", A3870))</f>
        <v>0</v>
      </c>
    </row>
    <row r="3871" spans="1:8" x14ac:dyDescent="0.25">
      <c r="A3871" t="s">
        <v>3</v>
      </c>
      <c r="B3871">
        <v>19.3533969</v>
      </c>
      <c r="C3871">
        <v>98.963773000000003</v>
      </c>
      <c r="D3871" t="b">
        <f>ISNUMBER(SEARCH("PT",A3871))</f>
        <v>1</v>
      </c>
      <c r="E3871" t="b">
        <f>ISNUMBER(SEARCH("PTT", A3871))</f>
        <v>1</v>
      </c>
      <c r="F3871" t="b">
        <f>ISNUMBER(SEARCH("Shell", A3871))</f>
        <v>0</v>
      </c>
      <c r="G3871" t="b">
        <f>ISNUMBER(SEARCH("Esso", A3871))</f>
        <v>0</v>
      </c>
      <c r="H3871" t="b">
        <f>ISNUMBER(SEARCH("Caltex", A3871))</f>
        <v>0</v>
      </c>
    </row>
    <row r="3872" spans="1:8" x14ac:dyDescent="0.25">
      <c r="A3872" t="s">
        <v>3</v>
      </c>
      <c r="B3872">
        <v>19.355389500000001</v>
      </c>
      <c r="C3872">
        <v>98.437327300000007</v>
      </c>
      <c r="D3872" t="b">
        <f>ISNUMBER(SEARCH("PT",A3872))</f>
        <v>1</v>
      </c>
      <c r="E3872" t="b">
        <f>ISNUMBER(SEARCH("PTT", A3872))</f>
        <v>1</v>
      </c>
      <c r="F3872" t="b">
        <f>ISNUMBER(SEARCH("Shell", A3872))</f>
        <v>0</v>
      </c>
      <c r="G3872" t="b">
        <f>ISNUMBER(SEARCH("Esso", A3872))</f>
        <v>0</v>
      </c>
      <c r="H3872" t="b">
        <f>ISNUMBER(SEARCH("Caltex", A3872))</f>
        <v>0</v>
      </c>
    </row>
    <row r="3873" spans="1:8" x14ac:dyDescent="0.25">
      <c r="A3873" t="s">
        <v>3</v>
      </c>
      <c r="B3873">
        <v>18.812424</v>
      </c>
      <c r="C3873">
        <v>97.933672999999999</v>
      </c>
      <c r="D3873" t="b">
        <f>ISNUMBER(SEARCH("PT",A3873))</f>
        <v>1</v>
      </c>
      <c r="E3873" t="b">
        <f>ISNUMBER(SEARCH("PTT", A3873))</f>
        <v>1</v>
      </c>
      <c r="F3873" t="b">
        <f>ISNUMBER(SEARCH("Shell", A3873))</f>
        <v>0</v>
      </c>
      <c r="G3873" t="b">
        <f>ISNUMBER(SEARCH("Esso", A3873))</f>
        <v>0</v>
      </c>
      <c r="H3873" t="b">
        <f>ISNUMBER(SEARCH("Caltex", A3873))</f>
        <v>0</v>
      </c>
    </row>
    <row r="3874" spans="1:8" x14ac:dyDescent="0.25">
      <c r="A3874" t="s">
        <v>3</v>
      </c>
      <c r="B3874">
        <v>18.792511999999999</v>
      </c>
      <c r="C3874">
        <v>98.151814999999999</v>
      </c>
      <c r="D3874" t="b">
        <f>ISNUMBER(SEARCH("PT",A3874))</f>
        <v>1</v>
      </c>
      <c r="E3874" t="b">
        <f>ISNUMBER(SEARCH("PTT", A3874))</f>
        <v>1</v>
      </c>
      <c r="F3874" t="b">
        <f>ISNUMBER(SEARCH("Shell", A3874))</f>
        <v>0</v>
      </c>
      <c r="G3874" t="b">
        <f>ISNUMBER(SEARCH("Esso", A3874))</f>
        <v>0</v>
      </c>
      <c r="H3874" t="b">
        <f>ISNUMBER(SEARCH("Caltex", A3874))</f>
        <v>0</v>
      </c>
    </row>
    <row r="3875" spans="1:8" x14ac:dyDescent="0.25">
      <c r="A3875" t="s">
        <v>3</v>
      </c>
      <c r="B3875">
        <v>18.166364999999999</v>
      </c>
      <c r="C3875">
        <v>97.937096999999994</v>
      </c>
      <c r="D3875" t="b">
        <f>ISNUMBER(SEARCH("PT",A3875))</f>
        <v>1</v>
      </c>
      <c r="E3875" t="b">
        <f>ISNUMBER(SEARCH("PTT", A3875))</f>
        <v>1</v>
      </c>
      <c r="F3875" t="b">
        <f>ISNUMBER(SEARCH("Shell", A3875))</f>
        <v>0</v>
      </c>
      <c r="G3875" t="b">
        <f>ISNUMBER(SEARCH("Esso", A3875))</f>
        <v>0</v>
      </c>
      <c r="H3875" t="b">
        <f>ISNUMBER(SEARCH("Caltex", A3875))</f>
        <v>0</v>
      </c>
    </row>
    <row r="3876" spans="1:8" x14ac:dyDescent="0.25">
      <c r="A3876" t="s">
        <v>3</v>
      </c>
      <c r="B3876">
        <v>18.161384999999999</v>
      </c>
      <c r="C3876">
        <v>97.930162999999993</v>
      </c>
      <c r="D3876" t="b">
        <f>ISNUMBER(SEARCH("PT",A3876))</f>
        <v>1</v>
      </c>
      <c r="E3876" t="b">
        <f>ISNUMBER(SEARCH("PTT", A3876))</f>
        <v>1</v>
      </c>
      <c r="F3876" t="b">
        <f>ISNUMBER(SEARCH("Shell", A3876))</f>
        <v>0</v>
      </c>
      <c r="G3876" t="b">
        <f>ISNUMBER(SEARCH("Esso", A3876))</f>
        <v>0</v>
      </c>
      <c r="H3876" t="b">
        <f>ISNUMBER(SEARCH("Caltex", A3876))</f>
        <v>0</v>
      </c>
    </row>
    <row r="3877" spans="1:8" x14ac:dyDescent="0.25">
      <c r="A3877" t="s">
        <v>3</v>
      </c>
      <c r="B3877">
        <v>16.5902438</v>
      </c>
      <c r="C3877">
        <v>98.625689100000002</v>
      </c>
      <c r="D3877" t="b">
        <f>ISNUMBER(SEARCH("PT",A3877))</f>
        <v>1</v>
      </c>
      <c r="E3877" t="b">
        <f>ISNUMBER(SEARCH("PTT", A3877))</f>
        <v>1</v>
      </c>
      <c r="F3877" t="b">
        <f>ISNUMBER(SEARCH("Shell", A3877))</f>
        <v>0</v>
      </c>
      <c r="G3877" t="b">
        <f>ISNUMBER(SEARCH("Esso", A3877))</f>
        <v>0</v>
      </c>
      <c r="H3877" t="b">
        <f>ISNUMBER(SEARCH("Caltex", A3877))</f>
        <v>0</v>
      </c>
    </row>
    <row r="3878" spans="1:8" x14ac:dyDescent="0.25">
      <c r="A3878" t="s">
        <v>3</v>
      </c>
      <c r="B3878">
        <v>16.114327200000002</v>
      </c>
      <c r="C3878">
        <v>99.328186599999995</v>
      </c>
      <c r="D3878" t="b">
        <f>ISNUMBER(SEARCH("PT",A3878))</f>
        <v>1</v>
      </c>
      <c r="E3878" t="b">
        <f>ISNUMBER(SEARCH("PTT", A3878))</f>
        <v>1</v>
      </c>
      <c r="F3878" t="b">
        <f>ISNUMBER(SEARCH("Shell", A3878))</f>
        <v>0</v>
      </c>
      <c r="G3878" t="b">
        <f>ISNUMBER(SEARCH("Esso", A3878))</f>
        <v>0</v>
      </c>
      <c r="H3878" t="b">
        <f>ISNUMBER(SEARCH("Caltex", A3878))</f>
        <v>0</v>
      </c>
    </row>
    <row r="3879" spans="1:8" x14ac:dyDescent="0.25">
      <c r="A3879" t="s">
        <v>3</v>
      </c>
      <c r="B3879">
        <v>15.180683999999999</v>
      </c>
      <c r="C3879">
        <v>98.463556999999994</v>
      </c>
      <c r="D3879" t="b">
        <f>ISNUMBER(SEARCH("PT",A3879))</f>
        <v>1</v>
      </c>
      <c r="E3879" t="b">
        <f>ISNUMBER(SEARCH("PTT", A3879))</f>
        <v>1</v>
      </c>
      <c r="F3879" t="b">
        <f>ISNUMBER(SEARCH("Shell", A3879))</f>
        <v>0</v>
      </c>
      <c r="G3879" t="b">
        <f>ISNUMBER(SEARCH("Esso", A3879))</f>
        <v>0</v>
      </c>
      <c r="H3879" t="b">
        <f>ISNUMBER(SEARCH("Caltex", A3879))</f>
        <v>0</v>
      </c>
    </row>
    <row r="3880" spans="1:8" x14ac:dyDescent="0.25">
      <c r="A3880" t="s">
        <v>3</v>
      </c>
      <c r="B3880">
        <v>14.734475</v>
      </c>
      <c r="C3880">
        <v>98.648908000000006</v>
      </c>
      <c r="D3880" t="b">
        <f>ISNUMBER(SEARCH("PT",A3880))</f>
        <v>1</v>
      </c>
      <c r="E3880" t="b">
        <f>ISNUMBER(SEARCH("PTT", A3880))</f>
        <v>1</v>
      </c>
      <c r="F3880" t="b">
        <f>ISNUMBER(SEARCH("Shell", A3880))</f>
        <v>0</v>
      </c>
      <c r="G3880" t="b">
        <f>ISNUMBER(SEARCH("Esso", A3880))</f>
        <v>0</v>
      </c>
      <c r="H3880" t="b">
        <f>ISNUMBER(SEARCH("Caltex", A3880))</f>
        <v>0</v>
      </c>
    </row>
    <row r="3881" spans="1:8" x14ac:dyDescent="0.25">
      <c r="A3881" t="s">
        <v>3</v>
      </c>
      <c r="B3881">
        <v>14.093468</v>
      </c>
      <c r="C3881">
        <v>99.422765999999996</v>
      </c>
      <c r="D3881" t="b">
        <f>ISNUMBER(SEARCH("PT",A3881))</f>
        <v>1</v>
      </c>
      <c r="E3881" t="b">
        <f>ISNUMBER(SEARCH("PTT", A3881))</f>
        <v>1</v>
      </c>
      <c r="F3881" t="b">
        <f>ISNUMBER(SEARCH("Shell", A3881))</f>
        <v>0</v>
      </c>
      <c r="G3881" t="b">
        <f>ISNUMBER(SEARCH("Esso", A3881))</f>
        <v>0</v>
      </c>
      <c r="H3881" t="b">
        <f>ISNUMBER(SEARCH("Caltex", A3881))</f>
        <v>0</v>
      </c>
    </row>
    <row r="3882" spans="1:8" x14ac:dyDescent="0.25">
      <c r="A3882" t="s">
        <v>3</v>
      </c>
      <c r="B3882">
        <v>12.3031957</v>
      </c>
      <c r="C3882">
        <v>102.3450229</v>
      </c>
      <c r="D3882" t="b">
        <f>ISNUMBER(SEARCH("PT",A3882))</f>
        <v>1</v>
      </c>
      <c r="E3882" t="b">
        <f>ISNUMBER(SEARCH("PTT", A3882))</f>
        <v>1</v>
      </c>
      <c r="F3882" t="b">
        <f>ISNUMBER(SEARCH("Shell", A3882))</f>
        <v>0</v>
      </c>
      <c r="G3882" t="b">
        <f>ISNUMBER(SEARCH("Esso", A3882))</f>
        <v>0</v>
      </c>
      <c r="H3882" t="b">
        <f>ISNUMBER(SEARCH("Caltex", A3882))</f>
        <v>0</v>
      </c>
    </row>
    <row r="3883" spans="1:8" x14ac:dyDescent="0.25">
      <c r="A3883" t="s">
        <v>3</v>
      </c>
      <c r="B3883">
        <v>12.193792999999999</v>
      </c>
      <c r="C3883">
        <v>102.3761454</v>
      </c>
      <c r="D3883" t="b">
        <f>ISNUMBER(SEARCH("PT",A3883))</f>
        <v>1</v>
      </c>
      <c r="E3883" t="b">
        <f>ISNUMBER(SEARCH("PTT", A3883))</f>
        <v>1</v>
      </c>
      <c r="F3883" t="b">
        <f>ISNUMBER(SEARCH("Shell", A3883))</f>
        <v>0</v>
      </c>
      <c r="G3883" t="b">
        <f>ISNUMBER(SEARCH("Esso", A3883))</f>
        <v>0</v>
      </c>
      <c r="H3883" t="b">
        <f>ISNUMBER(SEARCH("Caltex", A3883))</f>
        <v>0</v>
      </c>
    </row>
    <row r="3884" spans="1:8" x14ac:dyDescent="0.25">
      <c r="A3884" t="s">
        <v>3</v>
      </c>
      <c r="B3884">
        <v>12.909055499999999</v>
      </c>
      <c r="C3884">
        <v>100.8885894</v>
      </c>
      <c r="D3884" t="b">
        <f>ISNUMBER(SEARCH("PT",A3884))</f>
        <v>1</v>
      </c>
      <c r="E3884" t="b">
        <f>ISNUMBER(SEARCH("PTT", A3884))</f>
        <v>1</v>
      </c>
      <c r="F3884" t="b">
        <f>ISNUMBER(SEARCH("Shell", A3884))</f>
        <v>0</v>
      </c>
      <c r="G3884" t="b">
        <f>ISNUMBER(SEARCH("Esso", A3884))</f>
        <v>0</v>
      </c>
      <c r="H3884" t="b">
        <f>ISNUMBER(SEARCH("Caltex", A3884))</f>
        <v>0</v>
      </c>
    </row>
    <row r="3885" spans="1:8" x14ac:dyDescent="0.25">
      <c r="A3885" t="s">
        <v>3</v>
      </c>
      <c r="B3885">
        <v>12.943547199999999</v>
      </c>
      <c r="C3885">
        <v>100.903695</v>
      </c>
      <c r="D3885" t="b">
        <f>ISNUMBER(SEARCH("PT",A3885))</f>
        <v>1</v>
      </c>
      <c r="E3885" t="b">
        <f>ISNUMBER(SEARCH("PTT", A3885))</f>
        <v>1</v>
      </c>
      <c r="F3885" t="b">
        <f>ISNUMBER(SEARCH("Shell", A3885))</f>
        <v>0</v>
      </c>
      <c r="G3885" t="b">
        <f>ISNUMBER(SEARCH("Esso", A3885))</f>
        <v>0</v>
      </c>
      <c r="H3885" t="b">
        <f>ISNUMBER(SEARCH("Caltex", A3885))</f>
        <v>0</v>
      </c>
    </row>
    <row r="3886" spans="1:8" x14ac:dyDescent="0.25">
      <c r="A3886" t="s">
        <v>3</v>
      </c>
      <c r="B3886">
        <v>12.9453967</v>
      </c>
      <c r="C3886">
        <v>100.90442849999999</v>
      </c>
      <c r="D3886" t="b">
        <f>ISNUMBER(SEARCH("PT",A3886))</f>
        <v>1</v>
      </c>
      <c r="E3886" t="b">
        <f>ISNUMBER(SEARCH("PTT", A3886))</f>
        <v>1</v>
      </c>
      <c r="F3886" t="b">
        <f>ISNUMBER(SEARCH("Shell", A3886))</f>
        <v>0</v>
      </c>
      <c r="G3886" t="b">
        <f>ISNUMBER(SEARCH("Esso", A3886))</f>
        <v>0</v>
      </c>
      <c r="H3886" t="b">
        <f>ISNUMBER(SEARCH("Caltex", A3886))</f>
        <v>0</v>
      </c>
    </row>
    <row r="3887" spans="1:8" x14ac:dyDescent="0.25">
      <c r="A3887" t="s">
        <v>3</v>
      </c>
      <c r="B3887">
        <v>12.958044299999999</v>
      </c>
      <c r="C3887">
        <v>100.9087517</v>
      </c>
      <c r="D3887" t="b">
        <f>ISNUMBER(SEARCH("PT",A3887))</f>
        <v>1</v>
      </c>
      <c r="E3887" t="b">
        <f>ISNUMBER(SEARCH("PTT", A3887))</f>
        <v>1</v>
      </c>
      <c r="F3887" t="b">
        <f>ISNUMBER(SEARCH("Shell", A3887))</f>
        <v>0</v>
      </c>
      <c r="G3887" t="b">
        <f>ISNUMBER(SEARCH("Esso", A3887))</f>
        <v>0</v>
      </c>
      <c r="H3887" t="b">
        <f>ISNUMBER(SEARCH("Caltex", A3887))</f>
        <v>0</v>
      </c>
    </row>
    <row r="3888" spans="1:8" x14ac:dyDescent="0.25">
      <c r="A3888" t="s">
        <v>3</v>
      </c>
      <c r="B3888">
        <v>12.2262925</v>
      </c>
      <c r="C3888">
        <v>102.5047481</v>
      </c>
      <c r="D3888" t="b">
        <f>ISNUMBER(SEARCH("PT",A3888))</f>
        <v>1</v>
      </c>
      <c r="E3888" t="b">
        <f>ISNUMBER(SEARCH("PTT", A3888))</f>
        <v>1</v>
      </c>
      <c r="F3888" t="b">
        <f>ISNUMBER(SEARCH("Shell", A3888))</f>
        <v>0</v>
      </c>
      <c r="G3888" t="b">
        <f>ISNUMBER(SEARCH("Esso", A3888))</f>
        <v>0</v>
      </c>
      <c r="H3888" t="b">
        <f>ISNUMBER(SEARCH("Caltex", A3888))</f>
        <v>0</v>
      </c>
    </row>
    <row r="3889" spans="1:8" x14ac:dyDescent="0.25">
      <c r="A3889" t="s">
        <v>3</v>
      </c>
      <c r="B3889">
        <v>7.4089669999999996</v>
      </c>
      <c r="C3889">
        <v>99.522729999999996</v>
      </c>
      <c r="D3889" t="b">
        <f>ISNUMBER(SEARCH("PT",A3889))</f>
        <v>1</v>
      </c>
      <c r="E3889" t="b">
        <f>ISNUMBER(SEARCH("PTT", A3889))</f>
        <v>1</v>
      </c>
      <c r="F3889" t="b">
        <f>ISNUMBER(SEARCH("Shell", A3889))</f>
        <v>0</v>
      </c>
      <c r="G3889" t="b">
        <f>ISNUMBER(SEARCH("Esso", A3889))</f>
        <v>0</v>
      </c>
      <c r="H3889" t="b">
        <f>ISNUMBER(SEARCH("Caltex", A3889))</f>
        <v>0</v>
      </c>
    </row>
    <row r="3890" spans="1:8" x14ac:dyDescent="0.25">
      <c r="A3890" t="s">
        <v>3</v>
      </c>
      <c r="B3890">
        <v>7.5565579999999999</v>
      </c>
      <c r="C3890">
        <v>99.405896999999996</v>
      </c>
      <c r="D3890" t="b">
        <f>ISNUMBER(SEARCH("PT",A3890))</f>
        <v>1</v>
      </c>
      <c r="E3890" t="b">
        <f>ISNUMBER(SEARCH("PTT", A3890))</f>
        <v>1</v>
      </c>
      <c r="F3890" t="b">
        <f>ISNUMBER(SEARCH("Shell", A3890))</f>
        <v>0</v>
      </c>
      <c r="G3890" t="b">
        <f>ISNUMBER(SEARCH("Esso", A3890))</f>
        <v>0</v>
      </c>
      <c r="H3890" t="b">
        <f>ISNUMBER(SEARCH("Caltex", A3890))</f>
        <v>0</v>
      </c>
    </row>
    <row r="3891" spans="1:8" x14ac:dyDescent="0.25">
      <c r="A3891" t="s">
        <v>3</v>
      </c>
      <c r="B3891">
        <v>8.0987740000000006</v>
      </c>
      <c r="C3891">
        <v>98.802398199999999</v>
      </c>
      <c r="D3891" t="b">
        <f>ISNUMBER(SEARCH("PT",A3891))</f>
        <v>1</v>
      </c>
      <c r="E3891" t="b">
        <f>ISNUMBER(SEARCH("PTT", A3891))</f>
        <v>1</v>
      </c>
      <c r="F3891" t="b">
        <f>ISNUMBER(SEARCH("Shell", A3891))</f>
        <v>0</v>
      </c>
      <c r="G3891" t="b">
        <f>ISNUMBER(SEARCH("Esso", A3891))</f>
        <v>0</v>
      </c>
      <c r="H3891" t="b">
        <f>ISNUMBER(SEARCH("Caltex", A3891))</f>
        <v>0</v>
      </c>
    </row>
    <row r="3892" spans="1:8" x14ac:dyDescent="0.25">
      <c r="A3892" t="s">
        <v>3</v>
      </c>
      <c r="B3892">
        <v>8.0518689999999999</v>
      </c>
      <c r="C3892">
        <v>98.809625999999994</v>
      </c>
      <c r="D3892" t="b">
        <f>ISNUMBER(SEARCH("PT",A3892))</f>
        <v>1</v>
      </c>
      <c r="E3892" t="b">
        <f>ISNUMBER(SEARCH("PTT", A3892))</f>
        <v>1</v>
      </c>
      <c r="F3892" t="b">
        <f>ISNUMBER(SEARCH("Shell", A3892))</f>
        <v>0</v>
      </c>
      <c r="G3892" t="b">
        <f>ISNUMBER(SEARCH("Esso", A3892))</f>
        <v>0</v>
      </c>
      <c r="H3892" t="b">
        <f>ISNUMBER(SEARCH("Caltex", A3892))</f>
        <v>0</v>
      </c>
    </row>
    <row r="3893" spans="1:8" x14ac:dyDescent="0.25">
      <c r="A3893" t="s">
        <v>3</v>
      </c>
      <c r="B3893">
        <v>8.8697222</v>
      </c>
      <c r="C3893">
        <v>98.347222200000004</v>
      </c>
      <c r="D3893" t="b">
        <f>ISNUMBER(SEARCH("PT",A3893))</f>
        <v>1</v>
      </c>
      <c r="E3893" t="b">
        <f>ISNUMBER(SEARCH("PTT", A3893))</f>
        <v>1</v>
      </c>
      <c r="F3893" t="b">
        <f>ISNUMBER(SEARCH("Shell", A3893))</f>
        <v>0</v>
      </c>
      <c r="G3893" t="b">
        <f>ISNUMBER(SEARCH("Esso", A3893))</f>
        <v>0</v>
      </c>
      <c r="H3893" t="b">
        <f>ISNUMBER(SEARCH("Caltex", A3893))</f>
        <v>0</v>
      </c>
    </row>
    <row r="3894" spans="1:8" x14ac:dyDescent="0.25">
      <c r="A3894" t="s">
        <v>3</v>
      </c>
      <c r="B3894">
        <v>8.1062110000000001</v>
      </c>
      <c r="C3894">
        <v>98.914410000000004</v>
      </c>
      <c r="D3894" t="b">
        <f>ISNUMBER(SEARCH("PT",A3894))</f>
        <v>1</v>
      </c>
      <c r="E3894" t="b">
        <f>ISNUMBER(SEARCH("PTT", A3894))</f>
        <v>1</v>
      </c>
      <c r="F3894" t="b">
        <f>ISNUMBER(SEARCH("Shell", A3894))</f>
        <v>0</v>
      </c>
      <c r="G3894" t="b">
        <f>ISNUMBER(SEARCH("Esso", A3894))</f>
        <v>0</v>
      </c>
      <c r="H3894" t="b">
        <f>ISNUMBER(SEARCH("Caltex", A3894))</f>
        <v>0</v>
      </c>
    </row>
    <row r="3895" spans="1:8" x14ac:dyDescent="0.25">
      <c r="A3895" t="s">
        <v>3</v>
      </c>
      <c r="B3895">
        <v>7.5565579999999999</v>
      </c>
      <c r="C3895">
        <v>99.405896999999996</v>
      </c>
      <c r="D3895" t="b">
        <f>ISNUMBER(SEARCH("PT",A3895))</f>
        <v>1</v>
      </c>
      <c r="E3895" t="b">
        <f>ISNUMBER(SEARCH("PTT", A3895))</f>
        <v>1</v>
      </c>
      <c r="F3895" t="b">
        <f>ISNUMBER(SEARCH("Shell", A3895))</f>
        <v>0</v>
      </c>
      <c r="G3895" t="b">
        <f>ISNUMBER(SEARCH("Esso", A3895))</f>
        <v>0</v>
      </c>
      <c r="H3895" t="b">
        <f>ISNUMBER(SEARCH("Caltex", A3895))</f>
        <v>0</v>
      </c>
    </row>
    <row r="3896" spans="1:8" x14ac:dyDescent="0.25">
      <c r="A3896" t="s">
        <v>3</v>
      </c>
      <c r="B3896">
        <v>7.4089669999999996</v>
      </c>
      <c r="C3896">
        <v>99.522729999999996</v>
      </c>
      <c r="D3896" t="b">
        <f>ISNUMBER(SEARCH("PT",A3896))</f>
        <v>1</v>
      </c>
      <c r="E3896" t="b">
        <f>ISNUMBER(SEARCH("PTT", A3896))</f>
        <v>1</v>
      </c>
      <c r="F3896" t="b">
        <f>ISNUMBER(SEARCH("Shell", A3896))</f>
        <v>0</v>
      </c>
      <c r="G3896" t="b">
        <f>ISNUMBER(SEARCH("Esso", A3896))</f>
        <v>0</v>
      </c>
      <c r="H3896" t="b">
        <f>ISNUMBER(SEARCH("Caltex", A3896))</f>
        <v>0</v>
      </c>
    </row>
    <row r="3897" spans="1:8" x14ac:dyDescent="0.25">
      <c r="A3897" t="s">
        <v>3</v>
      </c>
      <c r="B3897">
        <v>7.6500690000000002</v>
      </c>
      <c r="C3897">
        <v>99.457166999999998</v>
      </c>
      <c r="D3897" t="b">
        <f>ISNUMBER(SEARCH("PT",A3897))</f>
        <v>1</v>
      </c>
      <c r="E3897" t="b">
        <f>ISNUMBER(SEARCH("PTT", A3897))</f>
        <v>1</v>
      </c>
      <c r="F3897" t="b">
        <f>ISNUMBER(SEARCH("Shell", A3897))</f>
        <v>0</v>
      </c>
      <c r="G3897" t="b">
        <f>ISNUMBER(SEARCH("Esso", A3897))</f>
        <v>0</v>
      </c>
      <c r="H3897" t="b">
        <f>ISNUMBER(SEARCH("Caltex", A3897))</f>
        <v>0</v>
      </c>
    </row>
    <row r="3898" spans="1:8" x14ac:dyDescent="0.25">
      <c r="A3898" t="s">
        <v>3</v>
      </c>
      <c r="B3898">
        <v>8.0088030000000003</v>
      </c>
      <c r="C3898">
        <v>99.211423999999994</v>
      </c>
      <c r="D3898" t="b">
        <f>ISNUMBER(SEARCH("PT",A3898))</f>
        <v>1</v>
      </c>
      <c r="E3898" t="b">
        <f>ISNUMBER(SEARCH("PTT", A3898))</f>
        <v>1</v>
      </c>
      <c r="F3898" t="b">
        <f>ISNUMBER(SEARCH("Shell", A3898))</f>
        <v>0</v>
      </c>
      <c r="G3898" t="b">
        <f>ISNUMBER(SEARCH("Esso", A3898))</f>
        <v>0</v>
      </c>
      <c r="H3898" t="b">
        <f>ISNUMBER(SEARCH("Caltex", A3898))</f>
        <v>0</v>
      </c>
    </row>
    <row r="3899" spans="1:8" x14ac:dyDescent="0.25">
      <c r="A3899" t="s">
        <v>3</v>
      </c>
      <c r="B3899">
        <v>8.0750919999999997</v>
      </c>
      <c r="C3899">
        <v>98.994900000000001</v>
      </c>
      <c r="D3899" t="b">
        <f>ISNUMBER(SEARCH("PT",A3899))</f>
        <v>1</v>
      </c>
      <c r="E3899" t="b">
        <f>ISNUMBER(SEARCH("PTT", A3899))</f>
        <v>1</v>
      </c>
      <c r="F3899" t="b">
        <f>ISNUMBER(SEARCH("Shell", A3899))</f>
        <v>0</v>
      </c>
      <c r="G3899" t="b">
        <f>ISNUMBER(SEARCH("Esso", A3899))</f>
        <v>0</v>
      </c>
      <c r="H3899" t="b">
        <f>ISNUMBER(SEARCH("Caltex", A3899))</f>
        <v>0</v>
      </c>
    </row>
    <row r="3900" spans="1:8" x14ac:dyDescent="0.25">
      <c r="A3900" t="s">
        <v>3</v>
      </c>
      <c r="B3900">
        <v>9.7863419999999994</v>
      </c>
      <c r="C3900">
        <v>98.760801999999998</v>
      </c>
      <c r="D3900" t="b">
        <f>ISNUMBER(SEARCH("PT",A3900))</f>
        <v>1</v>
      </c>
      <c r="E3900" t="b">
        <f>ISNUMBER(SEARCH("PTT", A3900))</f>
        <v>1</v>
      </c>
      <c r="F3900" t="b">
        <f>ISNUMBER(SEARCH("Shell", A3900))</f>
        <v>0</v>
      </c>
      <c r="G3900" t="b">
        <f>ISNUMBER(SEARCH("Esso", A3900))</f>
        <v>0</v>
      </c>
      <c r="H3900" t="b">
        <f>ISNUMBER(SEARCH("Caltex", A3900))</f>
        <v>0</v>
      </c>
    </row>
    <row r="3901" spans="1:8" x14ac:dyDescent="0.25">
      <c r="A3901" t="s">
        <v>3</v>
      </c>
      <c r="B3901">
        <v>13.127060699999999</v>
      </c>
      <c r="C3901">
        <v>100.9172753</v>
      </c>
      <c r="D3901" t="b">
        <f>ISNUMBER(SEARCH("PT",A3901))</f>
        <v>1</v>
      </c>
      <c r="E3901" t="b">
        <f>ISNUMBER(SEARCH("PTT", A3901))</f>
        <v>1</v>
      </c>
      <c r="F3901" t="b">
        <f>ISNUMBER(SEARCH("Shell", A3901))</f>
        <v>0</v>
      </c>
      <c r="G3901" t="b">
        <f>ISNUMBER(SEARCH("Esso", A3901))</f>
        <v>0</v>
      </c>
      <c r="H3901" t="b">
        <f>ISNUMBER(SEARCH("Caltex", A3901))</f>
        <v>0</v>
      </c>
    </row>
    <row r="3902" spans="1:8" x14ac:dyDescent="0.25">
      <c r="A3902" t="s">
        <v>3</v>
      </c>
      <c r="B3902">
        <v>13.196111800000001</v>
      </c>
      <c r="C3902">
        <v>100.9368085</v>
      </c>
      <c r="D3902" t="b">
        <f>ISNUMBER(SEARCH("PT",A3902))</f>
        <v>1</v>
      </c>
      <c r="E3902" t="b">
        <f>ISNUMBER(SEARCH("PTT", A3902))</f>
        <v>1</v>
      </c>
      <c r="F3902" t="b">
        <f>ISNUMBER(SEARCH("Shell", A3902))</f>
        <v>0</v>
      </c>
      <c r="G3902" t="b">
        <f>ISNUMBER(SEARCH("Esso", A3902))</f>
        <v>0</v>
      </c>
      <c r="H3902" t="b">
        <f>ISNUMBER(SEARCH("Caltex", A3902))</f>
        <v>0</v>
      </c>
    </row>
    <row r="3903" spans="1:8" x14ac:dyDescent="0.25">
      <c r="A3903" t="s">
        <v>3</v>
      </c>
      <c r="B3903">
        <v>13.2756357</v>
      </c>
      <c r="C3903">
        <v>100.93571180000001</v>
      </c>
      <c r="D3903" t="b">
        <f>ISNUMBER(SEARCH("PT",A3903))</f>
        <v>1</v>
      </c>
      <c r="E3903" t="b">
        <f>ISNUMBER(SEARCH("PTT", A3903))</f>
        <v>1</v>
      </c>
      <c r="F3903" t="b">
        <f>ISNUMBER(SEARCH("Shell", A3903))</f>
        <v>0</v>
      </c>
      <c r="G3903" t="b">
        <f>ISNUMBER(SEARCH("Esso", A3903))</f>
        <v>0</v>
      </c>
      <c r="H3903" t="b">
        <f>ISNUMBER(SEARCH("Caltex", A3903))</f>
        <v>0</v>
      </c>
    </row>
    <row r="3904" spans="1:8" x14ac:dyDescent="0.25">
      <c r="A3904" t="s">
        <v>3</v>
      </c>
      <c r="B3904">
        <v>13.320194300000001</v>
      </c>
      <c r="C3904">
        <v>100.9604124</v>
      </c>
      <c r="D3904" t="b">
        <f>ISNUMBER(SEARCH("PT",A3904))</f>
        <v>1</v>
      </c>
      <c r="E3904" t="b">
        <f>ISNUMBER(SEARCH("PTT", A3904))</f>
        <v>1</v>
      </c>
      <c r="F3904" t="b">
        <f>ISNUMBER(SEARCH("Shell", A3904))</f>
        <v>0</v>
      </c>
      <c r="G3904" t="b">
        <f>ISNUMBER(SEARCH("Esso", A3904))</f>
        <v>0</v>
      </c>
      <c r="H3904" t="b">
        <f>ISNUMBER(SEARCH("Caltex", A3904))</f>
        <v>0</v>
      </c>
    </row>
    <row r="3905" spans="1:8" x14ac:dyDescent="0.25">
      <c r="A3905" t="s">
        <v>3481</v>
      </c>
      <c r="B3905">
        <v>13.541599700000001</v>
      </c>
      <c r="C3905">
        <v>100.1671429</v>
      </c>
      <c r="D3905" t="b">
        <f>ISNUMBER(SEARCH("PT",A3905))</f>
        <v>1</v>
      </c>
      <c r="E3905" t="b">
        <f>ISNUMBER(SEARCH("PTT", A3905))</f>
        <v>1</v>
      </c>
      <c r="F3905" t="b">
        <f>ISNUMBER(SEARCH("Shell", A3905))</f>
        <v>0</v>
      </c>
      <c r="G3905" t="b">
        <f>ISNUMBER(SEARCH("Esso", A3905))</f>
        <v>0</v>
      </c>
      <c r="H3905" t="b">
        <f>ISNUMBER(SEARCH("Caltex", A3905))</f>
        <v>0</v>
      </c>
    </row>
    <row r="3906" spans="1:8" x14ac:dyDescent="0.25">
      <c r="A3906" t="s">
        <v>3714</v>
      </c>
      <c r="B3906">
        <v>14.6217036</v>
      </c>
      <c r="C3906">
        <v>103.8377017</v>
      </c>
      <c r="D3906" t="b">
        <f>ISNUMBER(SEARCH("PT",A3906))</f>
        <v>1</v>
      </c>
      <c r="E3906" t="b">
        <f>ISNUMBER(SEARCH("PTT", A3906))</f>
        <v>1</v>
      </c>
      <c r="F3906" t="b">
        <f>ISNUMBER(SEARCH("Shell", A3906))</f>
        <v>0</v>
      </c>
      <c r="G3906" t="b">
        <f>ISNUMBER(SEARCH("Esso", A3906))</f>
        <v>0</v>
      </c>
      <c r="H3906" t="b">
        <f>ISNUMBER(SEARCH("Caltex", A3906))</f>
        <v>0</v>
      </c>
    </row>
    <row r="3907" spans="1:8" x14ac:dyDescent="0.25">
      <c r="A3907" t="s">
        <v>3694</v>
      </c>
      <c r="B3907">
        <v>14.40399</v>
      </c>
      <c r="C3907">
        <v>103.10474000000001</v>
      </c>
      <c r="D3907" t="b">
        <f>ISNUMBER(SEARCH("PT",A3907))</f>
        <v>1</v>
      </c>
      <c r="E3907" t="b">
        <f>ISNUMBER(SEARCH("PTT", A3907))</f>
        <v>1</v>
      </c>
      <c r="F3907" t="b">
        <f>ISNUMBER(SEARCH("Shell", A3907))</f>
        <v>0</v>
      </c>
      <c r="G3907" t="b">
        <f>ISNUMBER(SEARCH("Esso", A3907))</f>
        <v>0</v>
      </c>
      <c r="H3907" t="b">
        <f>ISNUMBER(SEARCH("Caltex", A3907))</f>
        <v>0</v>
      </c>
    </row>
    <row r="3908" spans="1:8" x14ac:dyDescent="0.25">
      <c r="A3908" t="s">
        <v>58</v>
      </c>
      <c r="B3908">
        <v>17.8927871</v>
      </c>
      <c r="C3908">
        <v>102.8443114</v>
      </c>
      <c r="D3908" t="b">
        <f>ISNUMBER(SEARCH("PT",A3908))</f>
        <v>1</v>
      </c>
      <c r="E3908" t="b">
        <f>ISNUMBER(SEARCH("PTT", A3908))</f>
        <v>1</v>
      </c>
      <c r="F3908" t="b">
        <f>ISNUMBER(SEARCH("Shell", A3908))</f>
        <v>0</v>
      </c>
      <c r="G3908" t="b">
        <f>ISNUMBER(SEARCH("Esso", A3908))</f>
        <v>0</v>
      </c>
      <c r="H3908" t="b">
        <f>ISNUMBER(SEARCH("Caltex", A3908))</f>
        <v>0</v>
      </c>
    </row>
    <row r="3909" spans="1:8" x14ac:dyDescent="0.25">
      <c r="A3909" t="s">
        <v>91</v>
      </c>
      <c r="B3909">
        <v>13.1079626</v>
      </c>
      <c r="C3909">
        <v>102.22880720000001</v>
      </c>
      <c r="D3909" t="b">
        <f>ISNUMBER(SEARCH("PT",A3909))</f>
        <v>1</v>
      </c>
      <c r="E3909" t="b">
        <f>ISNUMBER(SEARCH("PTT", A3909))</f>
        <v>1</v>
      </c>
      <c r="F3909" t="b">
        <f>ISNUMBER(SEARCH("Shell", A3909))</f>
        <v>0</v>
      </c>
      <c r="G3909" t="b">
        <f>ISNUMBER(SEARCH("Esso", A3909))</f>
        <v>0</v>
      </c>
      <c r="H3909" t="b">
        <f>ISNUMBER(SEARCH("Caltex", A3909))</f>
        <v>0</v>
      </c>
    </row>
    <row r="3910" spans="1:8" x14ac:dyDescent="0.25">
      <c r="A3910" t="s">
        <v>3298</v>
      </c>
      <c r="B3910">
        <v>6.9519282000000002</v>
      </c>
      <c r="C3910">
        <v>100.69285619999999</v>
      </c>
      <c r="D3910" t="b">
        <f>ISNUMBER(SEARCH("PT",A3910))</f>
        <v>1</v>
      </c>
      <c r="E3910" t="b">
        <f>ISNUMBER(SEARCH("PTT", A3910))</f>
        <v>1</v>
      </c>
      <c r="F3910" t="b">
        <f>ISNUMBER(SEARCH("Shell", A3910))</f>
        <v>0</v>
      </c>
      <c r="G3910" t="b">
        <f>ISNUMBER(SEARCH("Esso", A3910))</f>
        <v>0</v>
      </c>
      <c r="H3910" t="b">
        <f>ISNUMBER(SEARCH("Caltex", A3910))</f>
        <v>0</v>
      </c>
    </row>
    <row r="3911" spans="1:8" x14ac:dyDescent="0.25">
      <c r="A3911" t="s">
        <v>3374</v>
      </c>
      <c r="B3911">
        <v>8.7206480000000006</v>
      </c>
      <c r="C3911">
        <v>99.925973999999997</v>
      </c>
      <c r="D3911" t="b">
        <f>ISNUMBER(SEARCH("PT",A3911))</f>
        <v>1</v>
      </c>
      <c r="E3911" t="b">
        <f>ISNUMBER(SEARCH("PTT", A3911))</f>
        <v>1</v>
      </c>
      <c r="F3911" t="b">
        <f>ISNUMBER(SEARCH("Shell", A3911))</f>
        <v>0</v>
      </c>
      <c r="G3911" t="b">
        <f>ISNUMBER(SEARCH("Esso", A3911))</f>
        <v>0</v>
      </c>
      <c r="H3911" t="b">
        <f>ISNUMBER(SEARCH("Caltex", A3911))</f>
        <v>0</v>
      </c>
    </row>
    <row r="3912" spans="1:8" x14ac:dyDescent="0.25">
      <c r="A3912" t="s">
        <v>3582</v>
      </c>
      <c r="B3912">
        <v>12.796064100000001</v>
      </c>
      <c r="C3912">
        <v>100.9170678</v>
      </c>
      <c r="D3912" t="b">
        <f>ISNUMBER(SEARCH("PT",A3912))</f>
        <v>1</v>
      </c>
      <c r="E3912" t="b">
        <f>ISNUMBER(SEARCH("PTT", A3912))</f>
        <v>1</v>
      </c>
      <c r="F3912" t="b">
        <f>ISNUMBER(SEARCH("Shell", A3912))</f>
        <v>0</v>
      </c>
      <c r="G3912" t="b">
        <f>ISNUMBER(SEARCH("Esso", A3912))</f>
        <v>0</v>
      </c>
      <c r="H3912" t="b">
        <f>ISNUMBER(SEARCH("Caltex", A3912))</f>
        <v>0</v>
      </c>
    </row>
    <row r="3913" spans="1:8" x14ac:dyDescent="0.25">
      <c r="A3913" t="s">
        <v>3585</v>
      </c>
      <c r="B3913">
        <v>12.796504000000001</v>
      </c>
      <c r="C3913">
        <v>100.91725099999999</v>
      </c>
      <c r="D3913" t="b">
        <f>ISNUMBER(SEARCH("PT",A3913))</f>
        <v>1</v>
      </c>
      <c r="E3913" t="b">
        <f>ISNUMBER(SEARCH("PTT", A3913))</f>
        <v>1</v>
      </c>
      <c r="F3913" t="b">
        <f>ISNUMBER(SEARCH("Shell", A3913))</f>
        <v>0</v>
      </c>
      <c r="G3913" t="b">
        <f>ISNUMBER(SEARCH("Esso", A3913))</f>
        <v>0</v>
      </c>
      <c r="H3913" t="b">
        <f>ISNUMBER(SEARCH("Caltex", A3913))</f>
        <v>0</v>
      </c>
    </row>
    <row r="3914" spans="1:8" x14ac:dyDescent="0.25">
      <c r="A3914" t="s">
        <v>238</v>
      </c>
      <c r="B3914">
        <v>13.0516022</v>
      </c>
      <c r="C3914">
        <v>99.941499699999994</v>
      </c>
      <c r="D3914" t="b">
        <f>ISNUMBER(SEARCH("PT",A3914))</f>
        <v>1</v>
      </c>
      <c r="E3914" t="b">
        <f>ISNUMBER(SEARCH("PTT", A3914))</f>
        <v>1</v>
      </c>
      <c r="F3914" t="b">
        <f>ISNUMBER(SEARCH("Shell", A3914))</f>
        <v>0</v>
      </c>
      <c r="G3914" t="b">
        <f>ISNUMBER(SEARCH("Esso", A3914))</f>
        <v>0</v>
      </c>
      <c r="H3914" t="b">
        <f>ISNUMBER(SEARCH("Caltex", A3914))</f>
        <v>0</v>
      </c>
    </row>
    <row r="3915" spans="1:8" x14ac:dyDescent="0.25">
      <c r="A3915" t="s">
        <v>194</v>
      </c>
      <c r="B3915">
        <v>18.3486279</v>
      </c>
      <c r="C3915">
        <v>103.6378212</v>
      </c>
      <c r="D3915" t="b">
        <f>ISNUMBER(SEARCH("PT",A3915))</f>
        <v>1</v>
      </c>
      <c r="E3915" t="b">
        <f>ISNUMBER(SEARCH("PTT", A3915))</f>
        <v>1</v>
      </c>
      <c r="F3915" t="b">
        <f>ISNUMBER(SEARCH("Shell", A3915))</f>
        <v>0</v>
      </c>
      <c r="G3915" t="b">
        <f>ISNUMBER(SEARCH("Esso", A3915))</f>
        <v>0</v>
      </c>
      <c r="H3915" t="b">
        <f>ISNUMBER(SEARCH("Caltex", A3915))</f>
        <v>0</v>
      </c>
    </row>
    <row r="3916" spans="1:8" x14ac:dyDescent="0.25">
      <c r="A3916" t="s">
        <v>3748</v>
      </c>
      <c r="B3916">
        <v>16.502504500000001</v>
      </c>
      <c r="C3916">
        <v>104.6726362</v>
      </c>
      <c r="D3916" t="b">
        <f>ISNUMBER(SEARCH("PT",A3916))</f>
        <v>1</v>
      </c>
      <c r="E3916" t="b">
        <f>ISNUMBER(SEARCH("PTT", A3916))</f>
        <v>1</v>
      </c>
      <c r="F3916" t="b">
        <f>ISNUMBER(SEARCH("Shell", A3916))</f>
        <v>0</v>
      </c>
      <c r="G3916" t="b">
        <f>ISNUMBER(SEARCH("Esso", A3916))</f>
        <v>0</v>
      </c>
      <c r="H3916" t="b">
        <f>ISNUMBER(SEARCH("Caltex", A3916))</f>
        <v>0</v>
      </c>
    </row>
    <row r="3917" spans="1:8" x14ac:dyDescent="0.25">
      <c r="A3917" t="s">
        <v>4283</v>
      </c>
      <c r="B3917">
        <v>8.004588</v>
      </c>
      <c r="C3917">
        <v>98.342989500000002</v>
      </c>
      <c r="D3917" t="b">
        <f>ISNUMBER(SEARCH("PT",A3917))</f>
        <v>1</v>
      </c>
      <c r="E3917" t="b">
        <f>ISNUMBER(SEARCH("PTT", A3917))</f>
        <v>1</v>
      </c>
      <c r="F3917" t="b">
        <f>ISNUMBER(SEARCH("Shell", A3917))</f>
        <v>0</v>
      </c>
      <c r="G3917" t="b">
        <f>ISNUMBER(SEARCH("Esso", A3917))</f>
        <v>0</v>
      </c>
      <c r="H3917" t="b">
        <f>ISNUMBER(SEARCH("Caltex", A3917))</f>
        <v>0</v>
      </c>
    </row>
    <row r="3918" spans="1:8" x14ac:dyDescent="0.25">
      <c r="A3918" t="s">
        <v>4376</v>
      </c>
      <c r="B3918">
        <v>9.9368200000000009</v>
      </c>
      <c r="C3918">
        <v>98.634553999999994</v>
      </c>
      <c r="D3918" t="b">
        <f>ISNUMBER(SEARCH("PT",A3918))</f>
        <v>0</v>
      </c>
      <c r="E3918" t="b">
        <f>ISNUMBER(SEARCH("PTT", A3918))</f>
        <v>0</v>
      </c>
      <c r="F3918" t="b">
        <f>ISNUMBER(SEARCH("Shell", A3918))</f>
        <v>1</v>
      </c>
      <c r="G3918" t="b">
        <f>ISNUMBER(SEARCH("Esso", A3918))</f>
        <v>0</v>
      </c>
      <c r="H3918" t="b">
        <f>ISNUMBER(SEARCH("Caltex", A3918))</f>
        <v>0</v>
      </c>
    </row>
    <row r="3919" spans="1:8" x14ac:dyDescent="0.25">
      <c r="A3919" t="s">
        <v>4165</v>
      </c>
      <c r="B3919">
        <v>12.230944300000001</v>
      </c>
      <c r="C3919">
        <v>102.50700929999999</v>
      </c>
      <c r="D3919" t="b">
        <f>ISNUMBER(SEARCH("PT",A3919))</f>
        <v>0</v>
      </c>
      <c r="E3919" t="b">
        <f>ISNUMBER(SEARCH("PTT", A3919))</f>
        <v>0</v>
      </c>
      <c r="F3919" t="b">
        <f>ISNUMBER(SEARCH("Shell", A3919))</f>
        <v>1</v>
      </c>
      <c r="G3919" t="b">
        <f>ISNUMBER(SEARCH("Esso", A3919))</f>
        <v>0</v>
      </c>
      <c r="H3919" t="b">
        <f>ISNUMBER(SEARCH("Caltex", A3919))</f>
        <v>0</v>
      </c>
    </row>
    <row r="3920" spans="1:8" x14ac:dyDescent="0.25">
      <c r="A3920" t="s">
        <v>460</v>
      </c>
      <c r="B3920">
        <v>12.9230749</v>
      </c>
      <c r="C3920">
        <v>100.8838619</v>
      </c>
      <c r="D3920" t="b">
        <f>ISNUMBER(SEARCH("PT",A3920))</f>
        <v>0</v>
      </c>
      <c r="E3920" t="b">
        <f>ISNUMBER(SEARCH("PTT", A3920))</f>
        <v>0</v>
      </c>
      <c r="F3920" t="b">
        <f>ISNUMBER(SEARCH("Shell", A3920))</f>
        <v>1</v>
      </c>
      <c r="G3920" t="b">
        <f>ISNUMBER(SEARCH("Esso", A3920))</f>
        <v>0</v>
      </c>
      <c r="H3920" t="b">
        <f>ISNUMBER(SEARCH("Caltex", A3920))</f>
        <v>0</v>
      </c>
    </row>
    <row r="3921" spans="1:8" x14ac:dyDescent="0.25">
      <c r="A3921" t="s">
        <v>4377</v>
      </c>
      <c r="B3921">
        <v>9.9368200000000009</v>
      </c>
      <c r="C3921">
        <v>98.634553999999994</v>
      </c>
      <c r="D3921" t="b">
        <f>ISNUMBER(SEARCH("PT",A3921))</f>
        <v>0</v>
      </c>
      <c r="E3921" t="b">
        <f>ISNUMBER(SEARCH("PTT", A3921))</f>
        <v>0</v>
      </c>
      <c r="F3921" t="b">
        <f>ISNUMBER(SEARCH("Shell", A3921))</f>
        <v>1</v>
      </c>
      <c r="G3921" t="b">
        <f>ISNUMBER(SEARCH("Esso", A3921))</f>
        <v>0</v>
      </c>
      <c r="H3921" t="b">
        <f>ISNUMBER(SEARCH("Caltex", A3921))</f>
        <v>0</v>
      </c>
    </row>
    <row r="3922" spans="1:8" x14ac:dyDescent="0.25">
      <c r="A3922" t="s">
        <v>452</v>
      </c>
      <c r="B3922">
        <v>8.1714977999999991</v>
      </c>
      <c r="C3922">
        <v>98.298607500000003</v>
      </c>
      <c r="D3922" t="b">
        <f>ISNUMBER(SEARCH("PT",A3922))</f>
        <v>0</v>
      </c>
      <c r="E3922" t="b">
        <f>ISNUMBER(SEARCH("PTT", A3922))</f>
        <v>0</v>
      </c>
      <c r="F3922" t="b">
        <f>ISNUMBER(SEARCH("Shell", A3922))</f>
        <v>1</v>
      </c>
      <c r="G3922" t="b">
        <f>ISNUMBER(SEARCH("Esso", A3922))</f>
        <v>0</v>
      </c>
      <c r="H3922" t="b">
        <f>ISNUMBER(SEARCH("Caltex", A3922))</f>
        <v>0</v>
      </c>
    </row>
    <row r="3923" spans="1:8" x14ac:dyDescent="0.25">
      <c r="A3923" t="s">
        <v>452</v>
      </c>
      <c r="B3923">
        <v>8.1714977999999991</v>
      </c>
      <c r="C3923">
        <v>98.298607500000003</v>
      </c>
      <c r="D3923" t="b">
        <f>ISNUMBER(SEARCH("PT",A3923))</f>
        <v>0</v>
      </c>
      <c r="E3923" t="b">
        <f>ISNUMBER(SEARCH("PTT", A3923))</f>
        <v>0</v>
      </c>
      <c r="F3923" t="b">
        <f>ISNUMBER(SEARCH("Shell", A3923))</f>
        <v>1</v>
      </c>
      <c r="G3923" t="b">
        <f>ISNUMBER(SEARCH("Esso", A3923))</f>
        <v>0</v>
      </c>
      <c r="H3923" t="b">
        <f>ISNUMBER(SEARCH("Caltex", A3923))</f>
        <v>0</v>
      </c>
    </row>
    <row r="3924" spans="1:8" x14ac:dyDescent="0.25">
      <c r="A3924" t="s">
        <v>460</v>
      </c>
      <c r="B3924">
        <v>12.230944300000001</v>
      </c>
      <c r="C3924">
        <v>102.50700929999999</v>
      </c>
      <c r="D3924" t="b">
        <f>ISNUMBER(SEARCH("PT",A3924))</f>
        <v>0</v>
      </c>
      <c r="E3924" t="b">
        <f>ISNUMBER(SEARCH("PTT", A3924))</f>
        <v>0</v>
      </c>
      <c r="F3924" t="b">
        <f>ISNUMBER(SEARCH("Shell", A3924))</f>
        <v>1</v>
      </c>
      <c r="G3924" t="b">
        <f>ISNUMBER(SEARCH("Esso", A3924))</f>
        <v>0</v>
      </c>
      <c r="H3924" t="b">
        <f>ISNUMBER(SEARCH("Caltex", A3924))</f>
        <v>0</v>
      </c>
    </row>
    <row r="3925" spans="1:8" x14ac:dyDescent="0.25">
      <c r="A3925" t="s">
        <v>452</v>
      </c>
      <c r="B3925">
        <v>8.5943658999999997</v>
      </c>
      <c r="C3925">
        <v>98.256040999999996</v>
      </c>
      <c r="D3925" t="b">
        <f>ISNUMBER(SEARCH("PT",A3925))</f>
        <v>0</v>
      </c>
      <c r="E3925" t="b">
        <f>ISNUMBER(SEARCH("PTT", A3925))</f>
        <v>0</v>
      </c>
      <c r="F3925" t="b">
        <f>ISNUMBER(SEARCH("Shell", A3925))</f>
        <v>1</v>
      </c>
      <c r="G3925" t="b">
        <f>ISNUMBER(SEARCH("Esso", A3925))</f>
        <v>0</v>
      </c>
      <c r="H3925" t="b">
        <f>ISNUMBER(SEARCH("Caltex", A3925))</f>
        <v>0</v>
      </c>
    </row>
    <row r="3926" spans="1:8" x14ac:dyDescent="0.25">
      <c r="A3926" t="s">
        <v>4378</v>
      </c>
      <c r="B3926">
        <v>12.718021</v>
      </c>
      <c r="C3926">
        <v>100.9758638</v>
      </c>
      <c r="D3926" t="b">
        <f>ISNUMBER(SEARCH("PT",A3926))</f>
        <v>0</v>
      </c>
      <c r="E3926" t="b">
        <f>ISNUMBER(SEARCH("PTT", A3926))</f>
        <v>0</v>
      </c>
      <c r="F3926" t="b">
        <f>ISNUMBER(SEARCH("Shell", A3926))</f>
        <v>1</v>
      </c>
      <c r="G3926" t="b">
        <f>ISNUMBER(SEARCH("Esso", A3926))</f>
        <v>0</v>
      </c>
      <c r="H3926" t="b">
        <f>ISNUMBER(SEARCH("Caltex", A3926))</f>
        <v>0</v>
      </c>
    </row>
    <row r="3927" spans="1:8" x14ac:dyDescent="0.25">
      <c r="A3927" t="s">
        <v>452</v>
      </c>
      <c r="B3927">
        <v>14.523956200000001</v>
      </c>
      <c r="C3927">
        <v>103.94847559999999</v>
      </c>
      <c r="D3927" t="b">
        <f>ISNUMBER(SEARCH("PT",A3927))</f>
        <v>0</v>
      </c>
      <c r="E3927" t="b">
        <f>ISNUMBER(SEARCH("PTT", A3927))</f>
        <v>0</v>
      </c>
      <c r="F3927" t="b">
        <f>ISNUMBER(SEARCH("Shell", A3927))</f>
        <v>1</v>
      </c>
      <c r="G3927" t="b">
        <f>ISNUMBER(SEARCH("Esso", A3927))</f>
        <v>0</v>
      </c>
      <c r="H3927" t="b">
        <f>ISNUMBER(SEARCH("Caltex", A3927))</f>
        <v>0</v>
      </c>
    </row>
    <row r="3928" spans="1:8" x14ac:dyDescent="0.25">
      <c r="A3928" t="s">
        <v>452</v>
      </c>
      <c r="B3928">
        <v>8.1714977999999991</v>
      </c>
      <c r="C3928">
        <v>98.298607500000003</v>
      </c>
      <c r="D3928" t="b">
        <f>ISNUMBER(SEARCH("PT",A3928))</f>
        <v>0</v>
      </c>
      <c r="E3928" t="b">
        <f>ISNUMBER(SEARCH("PTT", A3928))</f>
        <v>0</v>
      </c>
      <c r="F3928" t="b">
        <f>ISNUMBER(SEARCH("Shell", A3928))</f>
        <v>1</v>
      </c>
      <c r="G3928" t="b">
        <f>ISNUMBER(SEARCH("Esso", A3928))</f>
        <v>0</v>
      </c>
      <c r="H3928" t="b">
        <f>ISNUMBER(SEARCH("Caltex", A3928))</f>
        <v>0</v>
      </c>
    </row>
    <row r="3929" spans="1:8" x14ac:dyDescent="0.25">
      <c r="A3929" t="s">
        <v>452</v>
      </c>
      <c r="B3929">
        <v>8.1714977999999991</v>
      </c>
      <c r="C3929">
        <v>98.298607500000003</v>
      </c>
      <c r="D3929" t="b">
        <f>ISNUMBER(SEARCH("PT",A3929))</f>
        <v>0</v>
      </c>
      <c r="E3929" t="b">
        <f>ISNUMBER(SEARCH("PTT", A3929))</f>
        <v>0</v>
      </c>
      <c r="F3929" t="b">
        <f>ISNUMBER(SEARCH("Shell", A3929))</f>
        <v>1</v>
      </c>
      <c r="G3929" t="b">
        <f>ISNUMBER(SEARCH("Esso", A3929))</f>
        <v>0</v>
      </c>
      <c r="H3929" t="b">
        <f>ISNUMBER(SEARCH("Caltex", A3929))</f>
        <v>0</v>
      </c>
    </row>
    <row r="3930" spans="1:8" x14ac:dyDescent="0.25">
      <c r="A3930" t="s">
        <v>452</v>
      </c>
      <c r="B3930">
        <v>13.710812000000001</v>
      </c>
      <c r="C3930">
        <v>100.497732</v>
      </c>
      <c r="D3930" t="b">
        <f>ISNUMBER(SEARCH("PT",A3930))</f>
        <v>0</v>
      </c>
      <c r="E3930" t="b">
        <f>ISNUMBER(SEARCH("PTT", A3930))</f>
        <v>0</v>
      </c>
      <c r="F3930" t="b">
        <f>ISNUMBER(SEARCH("Shell", A3930))</f>
        <v>1</v>
      </c>
      <c r="G3930" t="b">
        <f>ISNUMBER(SEARCH("Esso", A3930))</f>
        <v>0</v>
      </c>
      <c r="H3930" t="b">
        <f>ISNUMBER(SEARCH("Caltex", A3930))</f>
        <v>0</v>
      </c>
    </row>
    <row r="3931" spans="1:8" x14ac:dyDescent="0.25">
      <c r="A3931" t="s">
        <v>4379</v>
      </c>
      <c r="B3931">
        <v>9.7089651999999997</v>
      </c>
      <c r="C3931">
        <v>100.00224009999999</v>
      </c>
      <c r="D3931" t="b">
        <f>ISNUMBER(SEARCH("PT",A3931))</f>
        <v>0</v>
      </c>
      <c r="E3931" t="b">
        <f>ISNUMBER(SEARCH("PTT", A3931))</f>
        <v>0</v>
      </c>
      <c r="F3931" t="b">
        <f>ISNUMBER(SEARCH("Shell", A3931))</f>
        <v>1</v>
      </c>
      <c r="G3931" t="b">
        <f>ISNUMBER(SEARCH("Esso", A3931))</f>
        <v>0</v>
      </c>
      <c r="H3931" t="b">
        <f>ISNUMBER(SEARCH("Caltex", A3931))</f>
        <v>0</v>
      </c>
    </row>
    <row r="3932" spans="1:8" x14ac:dyDescent="0.25">
      <c r="A3932" t="s">
        <v>4379</v>
      </c>
      <c r="B3932">
        <v>9.7318753000000005</v>
      </c>
      <c r="C3932">
        <v>100.01359290000001</v>
      </c>
      <c r="D3932" t="b">
        <f>ISNUMBER(SEARCH("PT",A3932))</f>
        <v>0</v>
      </c>
      <c r="E3932" t="b">
        <f>ISNUMBER(SEARCH("PTT", A3932))</f>
        <v>0</v>
      </c>
      <c r="F3932" t="b">
        <f>ISNUMBER(SEARCH("Shell", A3932))</f>
        <v>1</v>
      </c>
      <c r="G3932" t="b">
        <f>ISNUMBER(SEARCH("Esso", A3932))</f>
        <v>0</v>
      </c>
      <c r="H3932" t="b">
        <f>ISNUMBER(SEARCH("Caltex", A3932))</f>
        <v>0</v>
      </c>
    </row>
    <row r="3933" spans="1:8" x14ac:dyDescent="0.25">
      <c r="A3933" t="s">
        <v>4262</v>
      </c>
      <c r="B3933">
        <v>7.8233280000000001</v>
      </c>
      <c r="C3933">
        <v>98.334695999999994</v>
      </c>
      <c r="D3933" t="b">
        <f>ISNUMBER(SEARCH("PT",A3933))</f>
        <v>0</v>
      </c>
      <c r="E3933" t="b">
        <f>ISNUMBER(SEARCH("PTT", A3933))</f>
        <v>0</v>
      </c>
      <c r="F3933" t="b">
        <f>ISNUMBER(SEARCH("Shell", A3933))</f>
        <v>1</v>
      </c>
      <c r="G3933" t="b">
        <f>ISNUMBER(SEARCH("Esso", A3933))</f>
        <v>0</v>
      </c>
      <c r="H3933" t="b">
        <f>ISNUMBER(SEARCH("Caltex", A3933))</f>
        <v>0</v>
      </c>
    </row>
    <row r="3934" spans="1:8" x14ac:dyDescent="0.25">
      <c r="A3934" t="s">
        <v>452</v>
      </c>
      <c r="B3934">
        <v>10.564435</v>
      </c>
      <c r="C3934">
        <v>99.116212000000004</v>
      </c>
      <c r="D3934" t="b">
        <f>ISNUMBER(SEARCH("PT",A3934))</f>
        <v>0</v>
      </c>
      <c r="E3934" t="b">
        <f>ISNUMBER(SEARCH("PTT", A3934))</f>
        <v>0</v>
      </c>
      <c r="F3934" t="b">
        <f>ISNUMBER(SEARCH("Shell", A3934))</f>
        <v>1</v>
      </c>
      <c r="G3934" t="b">
        <f>ISNUMBER(SEARCH("Esso", A3934))</f>
        <v>0</v>
      </c>
      <c r="H3934" t="b">
        <f>ISNUMBER(SEARCH("Caltex", A3934))</f>
        <v>0</v>
      </c>
    </row>
    <row r="3935" spans="1:8" x14ac:dyDescent="0.25">
      <c r="A3935" t="s">
        <v>452</v>
      </c>
      <c r="B3935">
        <v>10.564435</v>
      </c>
      <c r="C3935">
        <v>99.116212000000004</v>
      </c>
      <c r="D3935" t="b">
        <f>ISNUMBER(SEARCH("PT",A3935))</f>
        <v>0</v>
      </c>
      <c r="E3935" t="b">
        <f>ISNUMBER(SEARCH("PTT", A3935))</f>
        <v>0</v>
      </c>
      <c r="F3935" t="b">
        <f>ISNUMBER(SEARCH("Shell", A3935))</f>
        <v>1</v>
      </c>
      <c r="G3935" t="b">
        <f>ISNUMBER(SEARCH("Esso", A3935))</f>
        <v>0</v>
      </c>
      <c r="H3935" t="b">
        <f>ISNUMBER(SEARCH("Caltex", A3935))</f>
        <v>0</v>
      </c>
    </row>
    <row r="3936" spans="1:8" x14ac:dyDescent="0.25">
      <c r="A3936" t="s">
        <v>4372</v>
      </c>
      <c r="B3936">
        <v>13.2896924</v>
      </c>
      <c r="C3936">
        <v>100.9407758</v>
      </c>
      <c r="D3936" t="b">
        <f>ISNUMBER(SEARCH("PT",A3936))</f>
        <v>0</v>
      </c>
      <c r="E3936" t="b">
        <f>ISNUMBER(SEARCH("PTT", A3936))</f>
        <v>0</v>
      </c>
      <c r="F3936" t="b">
        <f>ISNUMBER(SEARCH("Shell", A3936))</f>
        <v>1</v>
      </c>
      <c r="G3936" t="b">
        <f>ISNUMBER(SEARCH("Esso", A3936))</f>
        <v>0</v>
      </c>
      <c r="H3936" t="b">
        <f>ISNUMBER(SEARCH("Caltex", A3936))</f>
        <v>0</v>
      </c>
    </row>
    <row r="3937" spans="1:8" x14ac:dyDescent="0.25">
      <c r="A3937" t="s">
        <v>452</v>
      </c>
      <c r="B3937">
        <v>12.7026425</v>
      </c>
      <c r="C3937">
        <v>101.1644414</v>
      </c>
      <c r="D3937" t="b">
        <f>ISNUMBER(SEARCH("PT",A3937))</f>
        <v>0</v>
      </c>
      <c r="E3937" t="b">
        <f>ISNUMBER(SEARCH("PTT", A3937))</f>
        <v>0</v>
      </c>
      <c r="F3937" t="b">
        <f>ISNUMBER(SEARCH("Shell", A3937))</f>
        <v>1</v>
      </c>
      <c r="G3937" t="b">
        <f>ISNUMBER(SEARCH("Esso", A3937))</f>
        <v>0</v>
      </c>
      <c r="H3937" t="b">
        <f>ISNUMBER(SEARCH("Caltex", A3937))</f>
        <v>0</v>
      </c>
    </row>
    <row r="3938" spans="1:8" x14ac:dyDescent="0.25">
      <c r="A3938" t="s">
        <v>452</v>
      </c>
      <c r="B3938">
        <v>10.507612</v>
      </c>
      <c r="C3938">
        <v>99.091811000000007</v>
      </c>
      <c r="D3938" t="b">
        <f>ISNUMBER(SEARCH("PT",A3938))</f>
        <v>0</v>
      </c>
      <c r="E3938" t="b">
        <f>ISNUMBER(SEARCH("PTT", A3938))</f>
        <v>0</v>
      </c>
      <c r="F3938" t="b">
        <f>ISNUMBER(SEARCH("Shell", A3938))</f>
        <v>1</v>
      </c>
      <c r="G3938" t="b">
        <f>ISNUMBER(SEARCH("Esso", A3938))</f>
        <v>0</v>
      </c>
      <c r="H3938" t="b">
        <f>ISNUMBER(SEARCH("Caltex", A3938))</f>
        <v>0</v>
      </c>
    </row>
    <row r="3939" spans="1:8" x14ac:dyDescent="0.25">
      <c r="A3939" t="s">
        <v>4372</v>
      </c>
      <c r="B3939">
        <v>10.008885299999999</v>
      </c>
      <c r="C3939">
        <v>99.0662296</v>
      </c>
      <c r="D3939" t="b">
        <f>ISNUMBER(SEARCH("PT",A3939))</f>
        <v>0</v>
      </c>
      <c r="E3939" t="b">
        <f>ISNUMBER(SEARCH("PTT", A3939))</f>
        <v>0</v>
      </c>
      <c r="F3939" t="b">
        <f>ISNUMBER(SEARCH("Shell", A3939))</f>
        <v>1</v>
      </c>
      <c r="G3939" t="b">
        <f>ISNUMBER(SEARCH("Esso", A3939))</f>
        <v>0</v>
      </c>
      <c r="H3939" t="b">
        <f>ISNUMBER(SEARCH("Caltex", A3939))</f>
        <v>0</v>
      </c>
    </row>
    <row r="3940" spans="1:8" x14ac:dyDescent="0.25">
      <c r="A3940" t="s">
        <v>4372</v>
      </c>
      <c r="B3940">
        <v>12.873560400000001</v>
      </c>
      <c r="C3940">
        <v>100.9020632</v>
      </c>
      <c r="D3940" t="b">
        <f>ISNUMBER(SEARCH("PT",A3940))</f>
        <v>0</v>
      </c>
      <c r="E3940" t="b">
        <f>ISNUMBER(SEARCH("PTT", A3940))</f>
        <v>0</v>
      </c>
      <c r="F3940" t="b">
        <f>ISNUMBER(SEARCH("Shell", A3940))</f>
        <v>1</v>
      </c>
      <c r="G3940" t="b">
        <f>ISNUMBER(SEARCH("Esso", A3940))</f>
        <v>0</v>
      </c>
      <c r="H3940" t="b">
        <f>ISNUMBER(SEARCH("Caltex", A3940))</f>
        <v>0</v>
      </c>
    </row>
    <row r="3941" spans="1:8" x14ac:dyDescent="0.25">
      <c r="A3941" t="s">
        <v>452</v>
      </c>
      <c r="B3941">
        <v>13.093570400000001</v>
      </c>
      <c r="C3941">
        <v>100.9156821</v>
      </c>
      <c r="D3941" t="b">
        <f>ISNUMBER(SEARCH("PT",A3941))</f>
        <v>0</v>
      </c>
      <c r="E3941" t="b">
        <f>ISNUMBER(SEARCH("PTT", A3941))</f>
        <v>0</v>
      </c>
      <c r="F3941" t="b">
        <f>ISNUMBER(SEARCH("Shell", A3941))</f>
        <v>1</v>
      </c>
      <c r="G3941" t="b">
        <f>ISNUMBER(SEARCH("Esso", A3941))</f>
        <v>0</v>
      </c>
      <c r="H3941" t="b">
        <f>ISNUMBER(SEARCH("Caltex", A3941))</f>
        <v>0</v>
      </c>
    </row>
    <row r="3942" spans="1:8" x14ac:dyDescent="0.25">
      <c r="A3942" t="s">
        <v>452</v>
      </c>
      <c r="B3942">
        <v>13.022872</v>
      </c>
      <c r="C3942">
        <v>100.930742</v>
      </c>
      <c r="D3942" t="b">
        <f>ISNUMBER(SEARCH("PT",A3942))</f>
        <v>0</v>
      </c>
      <c r="E3942" t="b">
        <f>ISNUMBER(SEARCH("PTT", A3942))</f>
        <v>0</v>
      </c>
      <c r="F3942" t="b">
        <f>ISNUMBER(SEARCH("Shell", A3942))</f>
        <v>1</v>
      </c>
      <c r="G3942" t="b">
        <f>ISNUMBER(SEARCH("Esso", A3942))</f>
        <v>0</v>
      </c>
      <c r="H3942" t="b">
        <f>ISNUMBER(SEARCH("Caltex", A3942))</f>
        <v>0</v>
      </c>
    </row>
    <row r="3943" spans="1:8" x14ac:dyDescent="0.25">
      <c r="A3943" t="s">
        <v>452</v>
      </c>
      <c r="B3943">
        <v>8.3935887000000005</v>
      </c>
      <c r="C3943">
        <v>98.742675500000004</v>
      </c>
      <c r="D3943" t="b">
        <f>ISNUMBER(SEARCH("PT",A3943))</f>
        <v>0</v>
      </c>
      <c r="E3943" t="b">
        <f>ISNUMBER(SEARCH("PTT", A3943))</f>
        <v>0</v>
      </c>
      <c r="F3943" t="b">
        <f>ISNUMBER(SEARCH("Shell", A3943))</f>
        <v>1</v>
      </c>
      <c r="G3943" t="b">
        <f>ISNUMBER(SEARCH("Esso", A3943))</f>
        <v>0</v>
      </c>
      <c r="H3943" t="b">
        <f>ISNUMBER(SEARCH("Caltex", A3943))</f>
        <v>0</v>
      </c>
    </row>
    <row r="3944" spans="1:8" x14ac:dyDescent="0.25">
      <c r="A3944" t="s">
        <v>4247</v>
      </c>
      <c r="B3944">
        <v>7.8860847999999999</v>
      </c>
      <c r="C3944">
        <v>98.390723100000002</v>
      </c>
      <c r="D3944" t="b">
        <f>ISNUMBER(SEARCH("PT",A3944))</f>
        <v>0</v>
      </c>
      <c r="E3944" t="b">
        <f>ISNUMBER(SEARCH("PTT", A3944))</f>
        <v>0</v>
      </c>
      <c r="F3944" t="b">
        <f>ISNUMBER(SEARCH("Shell", A3944))</f>
        <v>1</v>
      </c>
      <c r="G3944" t="b">
        <f>ISNUMBER(SEARCH("Esso", A3944))</f>
        <v>0</v>
      </c>
      <c r="H3944" t="b">
        <f>ISNUMBER(SEARCH("Caltex", A3944))</f>
        <v>0</v>
      </c>
    </row>
    <row r="3945" spans="1:8" x14ac:dyDescent="0.25">
      <c r="A3945" t="s">
        <v>4247</v>
      </c>
      <c r="B3945">
        <v>7.8860847999999999</v>
      </c>
      <c r="C3945">
        <v>98.390723100000002</v>
      </c>
      <c r="D3945" t="b">
        <f>ISNUMBER(SEARCH("PT",A3945))</f>
        <v>0</v>
      </c>
      <c r="E3945" t="b">
        <f>ISNUMBER(SEARCH("PTT", A3945))</f>
        <v>0</v>
      </c>
      <c r="F3945" t="b">
        <f>ISNUMBER(SEARCH("Shell", A3945))</f>
        <v>1</v>
      </c>
      <c r="G3945" t="b">
        <f>ISNUMBER(SEARCH("Esso", A3945))</f>
        <v>0</v>
      </c>
      <c r="H3945" t="b">
        <f>ISNUMBER(SEARCH("Caltex", A3945))</f>
        <v>0</v>
      </c>
    </row>
    <row r="3946" spans="1:8" x14ac:dyDescent="0.25">
      <c r="A3946" t="s">
        <v>511</v>
      </c>
      <c r="B3946">
        <v>9.4722074000000003</v>
      </c>
      <c r="C3946">
        <v>99.960322399999995</v>
      </c>
      <c r="D3946" t="b">
        <f>ISNUMBER(SEARCH("PT",A3946))</f>
        <v>0</v>
      </c>
      <c r="E3946" t="b">
        <f>ISNUMBER(SEARCH("PTT", A3946))</f>
        <v>0</v>
      </c>
      <c r="F3946" t="b">
        <f>ISNUMBER(SEARCH("Shell", A3946))</f>
        <v>1</v>
      </c>
      <c r="G3946" t="b">
        <f>ISNUMBER(SEARCH("Esso", A3946))</f>
        <v>0</v>
      </c>
      <c r="H3946" t="b">
        <f>ISNUMBER(SEARCH("Caltex", A3946))</f>
        <v>0</v>
      </c>
    </row>
    <row r="3947" spans="1:8" x14ac:dyDescent="0.25">
      <c r="A3947" t="s">
        <v>511</v>
      </c>
      <c r="B3947">
        <v>9.4722074000000003</v>
      </c>
      <c r="C3947">
        <v>99.960322399999995</v>
      </c>
      <c r="D3947" t="b">
        <f>ISNUMBER(SEARCH("PT",A3947))</f>
        <v>0</v>
      </c>
      <c r="E3947" t="b">
        <f>ISNUMBER(SEARCH("PTT", A3947))</f>
        <v>0</v>
      </c>
      <c r="F3947" t="b">
        <f>ISNUMBER(SEARCH("Shell", A3947))</f>
        <v>1</v>
      </c>
      <c r="G3947" t="b">
        <f>ISNUMBER(SEARCH("Esso", A3947))</f>
        <v>0</v>
      </c>
      <c r="H3947" t="b">
        <f>ISNUMBER(SEARCH("Caltex", A3947))</f>
        <v>0</v>
      </c>
    </row>
    <row r="3948" spans="1:8" x14ac:dyDescent="0.25">
      <c r="A3948" t="s">
        <v>568</v>
      </c>
      <c r="B3948">
        <v>9.5877955999999998</v>
      </c>
      <c r="C3948">
        <v>99.127733599999999</v>
      </c>
      <c r="D3948" t="b">
        <f>ISNUMBER(SEARCH("PT",A3948))</f>
        <v>0</v>
      </c>
      <c r="E3948" t="b">
        <f>ISNUMBER(SEARCH("PTT", A3948))</f>
        <v>0</v>
      </c>
      <c r="F3948" t="b">
        <f>ISNUMBER(SEARCH("Shell", A3948))</f>
        <v>1</v>
      </c>
      <c r="G3948" t="b">
        <f>ISNUMBER(SEARCH("Esso", A3948))</f>
        <v>0</v>
      </c>
      <c r="H3948" t="b">
        <f>ISNUMBER(SEARCH("Caltex", A3948))</f>
        <v>0</v>
      </c>
    </row>
    <row r="3949" spans="1:8" x14ac:dyDescent="0.25">
      <c r="A3949" t="s">
        <v>4380</v>
      </c>
      <c r="B3949">
        <v>12.6403265</v>
      </c>
      <c r="C3949">
        <v>101.39810319999999</v>
      </c>
      <c r="D3949" t="b">
        <f>ISNUMBER(SEARCH("PT",A3949))</f>
        <v>0</v>
      </c>
      <c r="E3949" t="b">
        <f>ISNUMBER(SEARCH("PTT", A3949))</f>
        <v>0</v>
      </c>
      <c r="F3949" t="b">
        <f>ISNUMBER(SEARCH("Shell", A3949))</f>
        <v>1</v>
      </c>
      <c r="G3949" t="b">
        <f>ISNUMBER(SEARCH("Esso", A3949))</f>
        <v>0</v>
      </c>
      <c r="H3949" t="b">
        <f>ISNUMBER(SEARCH("Caltex", A3949))</f>
        <v>0</v>
      </c>
    </row>
    <row r="3950" spans="1:8" x14ac:dyDescent="0.25">
      <c r="A3950" t="s">
        <v>4380</v>
      </c>
      <c r="B3950">
        <v>12.782563</v>
      </c>
      <c r="C3950">
        <v>101.68960800000001</v>
      </c>
      <c r="D3950" t="b">
        <f>ISNUMBER(SEARCH("PT",A3950))</f>
        <v>0</v>
      </c>
      <c r="E3950" t="b">
        <f>ISNUMBER(SEARCH("PTT", A3950))</f>
        <v>0</v>
      </c>
      <c r="F3950" t="b">
        <f>ISNUMBER(SEARCH("Shell", A3950))</f>
        <v>1</v>
      </c>
      <c r="G3950" t="b">
        <f>ISNUMBER(SEARCH("Esso", A3950))</f>
        <v>0</v>
      </c>
      <c r="H3950" t="b">
        <f>ISNUMBER(SEARCH("Caltex", A3950))</f>
        <v>0</v>
      </c>
    </row>
    <row r="3951" spans="1:8" x14ac:dyDescent="0.25">
      <c r="A3951" t="s">
        <v>625</v>
      </c>
      <c r="B3951">
        <v>12.397755999999999</v>
      </c>
      <c r="C3951">
        <v>99.921758999999994</v>
      </c>
      <c r="D3951" t="b">
        <f>ISNUMBER(SEARCH("PT",A3951))</f>
        <v>0</v>
      </c>
      <c r="E3951" t="b">
        <f>ISNUMBER(SEARCH("PTT", A3951))</f>
        <v>0</v>
      </c>
      <c r="F3951" t="b">
        <f>ISNUMBER(SEARCH("Shell", A3951))</f>
        <v>1</v>
      </c>
      <c r="G3951" t="b">
        <f>ISNUMBER(SEARCH("Esso", A3951))</f>
        <v>0</v>
      </c>
      <c r="H3951" t="b">
        <f>ISNUMBER(SEARCH("Caltex", A3951))</f>
        <v>0</v>
      </c>
    </row>
    <row r="3952" spans="1:8" x14ac:dyDescent="0.25">
      <c r="A3952" t="s">
        <v>625</v>
      </c>
      <c r="B3952">
        <v>12.656105200000001</v>
      </c>
      <c r="C3952">
        <v>101.3331767</v>
      </c>
      <c r="D3952" t="b">
        <f>ISNUMBER(SEARCH("PT",A3952))</f>
        <v>0</v>
      </c>
      <c r="E3952" t="b">
        <f>ISNUMBER(SEARCH("PTT", A3952))</f>
        <v>0</v>
      </c>
      <c r="F3952" t="b">
        <f>ISNUMBER(SEARCH("Shell", A3952))</f>
        <v>1</v>
      </c>
      <c r="G3952" t="b">
        <f>ISNUMBER(SEARCH("Esso", A3952))</f>
        <v>0</v>
      </c>
      <c r="H3952" t="b">
        <f>ISNUMBER(SEARCH("Caltex", A3952))</f>
        <v>0</v>
      </c>
    </row>
    <row r="3953" spans="1:8" x14ac:dyDescent="0.25">
      <c r="A3953" t="s">
        <v>4349</v>
      </c>
      <c r="B3953">
        <v>10.0159153</v>
      </c>
      <c r="C3953">
        <v>98.6558335</v>
      </c>
      <c r="D3953" t="b">
        <f>ISNUMBER(SEARCH("PT",A3953))</f>
        <v>0</v>
      </c>
      <c r="E3953" t="b">
        <f>ISNUMBER(SEARCH("PTT", A3953))</f>
        <v>0</v>
      </c>
      <c r="F3953" t="b">
        <f>ISNUMBER(SEARCH("Shell", A3953))</f>
        <v>1</v>
      </c>
      <c r="G3953" t="b">
        <f>ISNUMBER(SEARCH("Esso", A3953))</f>
        <v>0</v>
      </c>
      <c r="H3953" t="b">
        <f>ISNUMBER(SEARCH("Caltex", A3953))</f>
        <v>0</v>
      </c>
    </row>
    <row r="3954" spans="1:8" x14ac:dyDescent="0.25">
      <c r="A3954" t="s">
        <v>4381</v>
      </c>
      <c r="B3954">
        <v>10.0159153</v>
      </c>
      <c r="C3954">
        <v>98.6558335</v>
      </c>
      <c r="D3954" t="b">
        <f>ISNUMBER(SEARCH("PT",A3954))</f>
        <v>0</v>
      </c>
      <c r="E3954" t="b">
        <f>ISNUMBER(SEARCH("PTT", A3954))</f>
        <v>0</v>
      </c>
      <c r="F3954" t="b">
        <f>ISNUMBER(SEARCH("Shell", A3954))</f>
        <v>1</v>
      </c>
      <c r="G3954" t="b">
        <f>ISNUMBER(SEARCH("Esso", A3954))</f>
        <v>0</v>
      </c>
      <c r="H3954" t="b">
        <f>ISNUMBER(SEARCH("Caltex", A3954))</f>
        <v>0</v>
      </c>
    </row>
    <row r="3955" spans="1:8" x14ac:dyDescent="0.25">
      <c r="A3955" t="s">
        <v>490</v>
      </c>
      <c r="B3955">
        <v>6.9439146999999997</v>
      </c>
      <c r="C3955">
        <v>100.698403</v>
      </c>
      <c r="D3955" t="b">
        <f>ISNUMBER(SEARCH("PT",A3955))</f>
        <v>0</v>
      </c>
      <c r="E3955" t="b">
        <f>ISNUMBER(SEARCH("PTT", A3955))</f>
        <v>0</v>
      </c>
      <c r="F3955" t="b">
        <f>ISNUMBER(SEARCH("Shell", A3955))</f>
        <v>1</v>
      </c>
      <c r="G3955" t="b">
        <f>ISNUMBER(SEARCH("Esso", A3955))</f>
        <v>0</v>
      </c>
      <c r="H3955" t="b">
        <f>ISNUMBER(SEARCH("Caltex", A3955))</f>
        <v>0</v>
      </c>
    </row>
    <row r="3956" spans="1:8" x14ac:dyDescent="0.25">
      <c r="A3956" t="s">
        <v>490</v>
      </c>
      <c r="B3956">
        <v>12.373073399999999</v>
      </c>
      <c r="C3956">
        <v>99.886409900000004</v>
      </c>
      <c r="D3956" t="b">
        <f>ISNUMBER(SEARCH("PT",A3956))</f>
        <v>0</v>
      </c>
      <c r="E3956" t="b">
        <f>ISNUMBER(SEARCH("PTT", A3956))</f>
        <v>0</v>
      </c>
      <c r="F3956" t="b">
        <f>ISNUMBER(SEARCH("Shell", A3956))</f>
        <v>1</v>
      </c>
      <c r="G3956" t="b">
        <f>ISNUMBER(SEARCH("Esso", A3956))</f>
        <v>0</v>
      </c>
      <c r="H3956" t="b">
        <f>ISNUMBER(SEARCH("Caltex", A3956))</f>
        <v>0</v>
      </c>
    </row>
    <row r="3957" spans="1:8" x14ac:dyDescent="0.25">
      <c r="A3957" t="s">
        <v>563</v>
      </c>
      <c r="B3957">
        <v>10.476057000000001</v>
      </c>
      <c r="C3957">
        <v>99.126028000000005</v>
      </c>
      <c r="D3957" t="b">
        <f>ISNUMBER(SEARCH("PT",A3957))</f>
        <v>0</v>
      </c>
      <c r="E3957" t="b">
        <f>ISNUMBER(SEARCH("PTT", A3957))</f>
        <v>0</v>
      </c>
      <c r="F3957" t="b">
        <f>ISNUMBER(SEARCH("Shell", A3957))</f>
        <v>1</v>
      </c>
      <c r="G3957" t="b">
        <f>ISNUMBER(SEARCH("Esso", A3957))</f>
        <v>0</v>
      </c>
      <c r="H3957" t="b">
        <f>ISNUMBER(SEARCH("Caltex", A3957))</f>
        <v>0</v>
      </c>
    </row>
    <row r="3958" spans="1:8" x14ac:dyDescent="0.25">
      <c r="A3958" t="s">
        <v>3673</v>
      </c>
      <c r="B3958">
        <v>11.785795500000001</v>
      </c>
      <c r="C3958">
        <v>102.8735148</v>
      </c>
      <c r="D3958" t="b">
        <f>ISNUMBER(SEARCH("PT",A3958))</f>
        <v>0</v>
      </c>
      <c r="E3958" t="b">
        <f>ISNUMBER(SEARCH("PTT", A3958))</f>
        <v>0</v>
      </c>
      <c r="F3958" t="b">
        <f>ISNUMBER(SEARCH("Shell", A3958))</f>
        <v>1</v>
      </c>
      <c r="G3958" t="b">
        <f>ISNUMBER(SEARCH("Esso", A3958))</f>
        <v>0</v>
      </c>
      <c r="H3958" t="b">
        <f>ISNUMBER(SEARCH("Caltex", A3958))</f>
        <v>0</v>
      </c>
    </row>
    <row r="3959" spans="1:8" x14ac:dyDescent="0.25">
      <c r="A3959" t="s">
        <v>4375</v>
      </c>
      <c r="B3959">
        <v>11.394315000000001</v>
      </c>
      <c r="C3959">
        <v>99.513311599999994</v>
      </c>
      <c r="D3959" t="b">
        <f>ISNUMBER(SEARCH("PT",A3959))</f>
        <v>0</v>
      </c>
      <c r="E3959" t="b">
        <f>ISNUMBER(SEARCH("PTT", A3959))</f>
        <v>0</v>
      </c>
      <c r="F3959" t="b">
        <f>ISNUMBER(SEARCH("Shell", A3959))</f>
        <v>1</v>
      </c>
      <c r="G3959" t="b">
        <f>ISNUMBER(SEARCH("Esso", A3959))</f>
        <v>0</v>
      </c>
      <c r="H3959" t="b">
        <f>ISNUMBER(SEARCH("Caltex", A3959))</f>
        <v>0</v>
      </c>
    </row>
    <row r="3960" spans="1:8" x14ac:dyDescent="0.25">
      <c r="A3960" t="s">
        <v>4374</v>
      </c>
      <c r="B3960">
        <v>11.394315000000001</v>
      </c>
      <c r="C3960">
        <v>99.513311599999994</v>
      </c>
      <c r="D3960" t="b">
        <f>ISNUMBER(SEARCH("PT",A3960))</f>
        <v>0</v>
      </c>
      <c r="E3960" t="b">
        <f>ISNUMBER(SEARCH("PTT", A3960))</f>
        <v>0</v>
      </c>
      <c r="F3960" t="b">
        <f>ISNUMBER(SEARCH("Shell", A3960))</f>
        <v>1</v>
      </c>
      <c r="G3960" t="b">
        <f>ISNUMBER(SEARCH("Esso", A3960))</f>
        <v>0</v>
      </c>
      <c r="H3960" t="b">
        <f>ISNUMBER(SEARCH("Caltex", A3960))</f>
        <v>0</v>
      </c>
    </row>
    <row r="3961" spans="1:8" x14ac:dyDescent="0.25">
      <c r="A3961" t="s">
        <v>462</v>
      </c>
      <c r="B3961">
        <v>12.95139</v>
      </c>
      <c r="C3961">
        <v>100.90611</v>
      </c>
      <c r="D3961" t="b">
        <f>ISNUMBER(SEARCH("PT",A3961))</f>
        <v>0</v>
      </c>
      <c r="E3961" t="b">
        <f>ISNUMBER(SEARCH("PTT", A3961))</f>
        <v>0</v>
      </c>
      <c r="F3961" t="b">
        <f>ISNUMBER(SEARCH("Shell", A3961))</f>
        <v>1</v>
      </c>
      <c r="G3961" t="b">
        <f>ISNUMBER(SEARCH("Esso", A3961))</f>
        <v>0</v>
      </c>
      <c r="H3961" t="b">
        <f>ISNUMBER(SEARCH("Caltex", A3961))</f>
        <v>0</v>
      </c>
    </row>
    <row r="3962" spans="1:8" x14ac:dyDescent="0.25">
      <c r="A3962" t="s">
        <v>475</v>
      </c>
      <c r="B3962">
        <v>18.016870000000001</v>
      </c>
      <c r="C3962">
        <v>101.88308000000001</v>
      </c>
      <c r="D3962" t="b">
        <f>ISNUMBER(SEARCH("PT",A3962))</f>
        <v>0</v>
      </c>
      <c r="E3962" t="b">
        <f>ISNUMBER(SEARCH("PTT", A3962))</f>
        <v>0</v>
      </c>
      <c r="F3962" t="b">
        <f>ISNUMBER(SEARCH("Shell", A3962))</f>
        <v>1</v>
      </c>
      <c r="G3962" t="b">
        <f>ISNUMBER(SEARCH("Esso", A3962))</f>
        <v>0</v>
      </c>
      <c r="H3962" t="b">
        <f>ISNUMBER(SEARCH("Caltex", A3962))</f>
        <v>0</v>
      </c>
    </row>
    <row r="3963" spans="1:8" x14ac:dyDescent="0.25">
      <c r="A3963" t="s">
        <v>651</v>
      </c>
      <c r="B3963">
        <v>7.8128525</v>
      </c>
      <c r="C3963">
        <v>98.338768400000006</v>
      </c>
      <c r="D3963" t="b">
        <f>ISNUMBER(SEARCH("PT",A3963))</f>
        <v>0</v>
      </c>
      <c r="E3963" t="b">
        <f>ISNUMBER(SEARCH("PTT", A3963))</f>
        <v>0</v>
      </c>
      <c r="F3963" t="b">
        <f>ISNUMBER(SEARCH("Shell", A3963))</f>
        <v>1</v>
      </c>
      <c r="G3963" t="b">
        <f>ISNUMBER(SEARCH("Esso", A3963))</f>
        <v>0</v>
      </c>
      <c r="H3963" t="b">
        <f>ISNUMBER(SEARCH("Caltex", A3963))</f>
        <v>0</v>
      </c>
    </row>
    <row r="3964" spans="1:8" x14ac:dyDescent="0.25">
      <c r="A3964" t="s">
        <v>622</v>
      </c>
      <c r="B3964">
        <v>13.2864193</v>
      </c>
      <c r="C3964">
        <v>100.984814</v>
      </c>
      <c r="D3964" t="b">
        <f>ISNUMBER(SEARCH("PT",A3964))</f>
        <v>0</v>
      </c>
      <c r="E3964" t="b">
        <f>ISNUMBER(SEARCH("PTT", A3964))</f>
        <v>0</v>
      </c>
      <c r="F3964" t="b">
        <f>ISNUMBER(SEARCH("Shell", A3964))</f>
        <v>1</v>
      </c>
      <c r="G3964" t="b">
        <f>ISNUMBER(SEARCH("Esso", A3964))</f>
        <v>0</v>
      </c>
      <c r="H3964" t="b">
        <f>ISNUMBER(SEARCH("Caltex", A3964))</f>
        <v>0</v>
      </c>
    </row>
    <row r="3965" spans="1:8" x14ac:dyDescent="0.25">
      <c r="A3965" t="s">
        <v>4373</v>
      </c>
      <c r="B3965">
        <v>12.7581124</v>
      </c>
      <c r="C3965">
        <v>99.963226399999996</v>
      </c>
      <c r="D3965" t="b">
        <f>ISNUMBER(SEARCH("PT",A3965))</f>
        <v>0</v>
      </c>
      <c r="E3965" t="b">
        <f>ISNUMBER(SEARCH("PTT", A3965))</f>
        <v>0</v>
      </c>
      <c r="F3965" t="b">
        <f>ISNUMBER(SEARCH("Shell", A3965))</f>
        <v>1</v>
      </c>
      <c r="G3965" t="b">
        <f>ISNUMBER(SEARCH("Esso", A3965))</f>
        <v>0</v>
      </c>
      <c r="H3965" t="b">
        <f>ISNUMBER(SEARCH("Caltex", A3965))</f>
        <v>0</v>
      </c>
    </row>
    <row r="3966" spans="1:8" x14ac:dyDescent="0.25">
      <c r="A3966" t="s">
        <v>3708</v>
      </c>
      <c r="B3966">
        <v>14.6224504</v>
      </c>
      <c r="C3966">
        <v>103.4118828</v>
      </c>
      <c r="D3966" t="b">
        <f>ISNUMBER(SEARCH("PT",A3966))</f>
        <v>0</v>
      </c>
      <c r="E3966" t="b">
        <f>ISNUMBER(SEARCH("PTT", A3966))</f>
        <v>0</v>
      </c>
      <c r="F3966" t="b">
        <f>ISNUMBER(SEARCH("Shell", A3966))</f>
        <v>1</v>
      </c>
      <c r="G3966" t="b">
        <f>ISNUMBER(SEARCH("Esso", A3966))</f>
        <v>0</v>
      </c>
      <c r="H3966" t="b">
        <f>ISNUMBER(SEARCH("Caltex", A3966))</f>
        <v>0</v>
      </c>
    </row>
    <row r="3967" spans="1:8" x14ac:dyDescent="0.25">
      <c r="A3967" t="s">
        <v>4372</v>
      </c>
      <c r="B3967">
        <v>8.6492353000000008</v>
      </c>
      <c r="C3967">
        <v>99.941758399999998</v>
      </c>
      <c r="D3967" t="b">
        <f>ISNUMBER(SEARCH("PT",A3967))</f>
        <v>0</v>
      </c>
      <c r="E3967" t="b">
        <f>ISNUMBER(SEARCH("PTT", A3967))</f>
        <v>0</v>
      </c>
      <c r="F3967" t="b">
        <f>ISNUMBER(SEARCH("Shell", A3967))</f>
        <v>1</v>
      </c>
      <c r="G3967" t="b">
        <f>ISNUMBER(SEARCH("Esso", A3967))</f>
        <v>0</v>
      </c>
      <c r="H3967" t="b">
        <f>ISNUMBER(SEARCH("Caltex", A3967))</f>
        <v>0</v>
      </c>
    </row>
    <row r="3968" spans="1:8" x14ac:dyDescent="0.25">
      <c r="A3968" t="s">
        <v>4372</v>
      </c>
      <c r="B3968">
        <v>8.6501591999999992</v>
      </c>
      <c r="C3968">
        <v>99.938189600000001</v>
      </c>
      <c r="D3968" t="b">
        <f>ISNUMBER(SEARCH("PT",A3968))</f>
        <v>0</v>
      </c>
      <c r="E3968" t="b">
        <f>ISNUMBER(SEARCH("PTT", A3968))</f>
        <v>0</v>
      </c>
      <c r="F3968" t="b">
        <f>ISNUMBER(SEARCH("Shell", A3968))</f>
        <v>1</v>
      </c>
      <c r="G3968" t="b">
        <f>ISNUMBER(SEARCH("Esso", A3968))</f>
        <v>0</v>
      </c>
      <c r="H3968" t="b">
        <f>ISNUMBER(SEARCH("Caltex", A3968))</f>
        <v>0</v>
      </c>
    </row>
    <row r="3969" spans="1:8" x14ac:dyDescent="0.25">
      <c r="A3969" t="s">
        <v>4372</v>
      </c>
      <c r="B3969">
        <v>8.6160064999999992</v>
      </c>
      <c r="C3969">
        <v>99.953980700000002</v>
      </c>
      <c r="D3969" t="b">
        <f>ISNUMBER(SEARCH("PT",A3969))</f>
        <v>0</v>
      </c>
      <c r="E3969" t="b">
        <f>ISNUMBER(SEARCH("PTT", A3969))</f>
        <v>0</v>
      </c>
      <c r="F3969" t="b">
        <f>ISNUMBER(SEARCH("Shell", A3969))</f>
        <v>1</v>
      </c>
      <c r="G3969" t="b">
        <f>ISNUMBER(SEARCH("Esso", A3969))</f>
        <v>0</v>
      </c>
      <c r="H3969" t="b">
        <f>ISNUMBER(SEARCH("Caltex", A3969))</f>
        <v>0</v>
      </c>
    </row>
    <row r="3970" spans="1:8" x14ac:dyDescent="0.25">
      <c r="A3970" t="s">
        <v>580</v>
      </c>
      <c r="B3970">
        <v>7.3504616</v>
      </c>
      <c r="C3970">
        <v>100.3216766</v>
      </c>
      <c r="D3970" t="b">
        <f>ISNUMBER(SEARCH("PT",A3970))</f>
        <v>0</v>
      </c>
      <c r="E3970" t="b">
        <f>ISNUMBER(SEARCH("PTT", A3970))</f>
        <v>0</v>
      </c>
      <c r="F3970" t="b">
        <f>ISNUMBER(SEARCH("Shell", A3970))</f>
        <v>1</v>
      </c>
      <c r="G3970" t="b">
        <f>ISNUMBER(SEARCH("Esso", A3970))</f>
        <v>0</v>
      </c>
      <c r="H3970" t="b">
        <f>ISNUMBER(SEARCH("Caltex", A3970))</f>
        <v>0</v>
      </c>
    </row>
    <row r="3971" spans="1:8" x14ac:dyDescent="0.25">
      <c r="A3971" t="s">
        <v>514</v>
      </c>
      <c r="B3971">
        <v>8.6500208999999995</v>
      </c>
      <c r="C3971">
        <v>99.940111999999999</v>
      </c>
      <c r="D3971" t="b">
        <f>ISNUMBER(SEARCH("PT",A3971))</f>
        <v>0</v>
      </c>
      <c r="E3971" t="b">
        <f>ISNUMBER(SEARCH("PTT", A3971))</f>
        <v>0</v>
      </c>
      <c r="F3971" t="b">
        <f>ISNUMBER(SEARCH("Shell", A3971))</f>
        <v>1</v>
      </c>
      <c r="G3971" t="b">
        <f>ISNUMBER(SEARCH("Esso", A3971))</f>
        <v>0</v>
      </c>
      <c r="H3971" t="b">
        <f>ISNUMBER(SEARCH("Caltex", A3971))</f>
        <v>0</v>
      </c>
    </row>
    <row r="3972" spans="1:8" x14ac:dyDescent="0.25">
      <c r="A3972" t="s">
        <v>661</v>
      </c>
      <c r="B3972">
        <v>8.0433576999999996</v>
      </c>
      <c r="C3972">
        <v>100.3028182</v>
      </c>
      <c r="D3972" t="b">
        <f>ISNUMBER(SEARCH("PT",A3972))</f>
        <v>0</v>
      </c>
      <c r="E3972" t="b">
        <f>ISNUMBER(SEARCH("PTT", A3972))</f>
        <v>0</v>
      </c>
      <c r="F3972" t="b">
        <f>ISNUMBER(SEARCH("Shell", A3972))</f>
        <v>1</v>
      </c>
      <c r="G3972" t="b">
        <f>ISNUMBER(SEARCH("Esso", A3972))</f>
        <v>0</v>
      </c>
      <c r="H3972" t="b">
        <f>ISNUMBER(SEARCH("Caltex", A3972))</f>
        <v>0</v>
      </c>
    </row>
    <row r="3973" spans="1:8" x14ac:dyDescent="0.25">
      <c r="A3973" t="s">
        <v>575</v>
      </c>
      <c r="B3973">
        <v>7.7597516000000004</v>
      </c>
      <c r="C3973">
        <v>100.1018864</v>
      </c>
      <c r="D3973" t="b">
        <f>ISNUMBER(SEARCH("PT",A3973))</f>
        <v>0</v>
      </c>
      <c r="E3973" t="b">
        <f>ISNUMBER(SEARCH("PTT", A3973))</f>
        <v>0</v>
      </c>
      <c r="F3973" t="b">
        <f>ISNUMBER(SEARCH("Shell", A3973))</f>
        <v>1</v>
      </c>
      <c r="G3973" t="b">
        <f>ISNUMBER(SEARCH("Esso", A3973))</f>
        <v>0</v>
      </c>
      <c r="H3973" t="b">
        <f>ISNUMBER(SEARCH("Caltex", A3973))</f>
        <v>0</v>
      </c>
    </row>
    <row r="3974" spans="1:8" x14ac:dyDescent="0.25">
      <c r="A3974" t="s">
        <v>3821</v>
      </c>
      <c r="B3974">
        <v>17.689306200000001</v>
      </c>
      <c r="C3974">
        <v>102.4754181</v>
      </c>
      <c r="D3974" t="b">
        <f>ISNUMBER(SEARCH("PT",A3974))</f>
        <v>0</v>
      </c>
      <c r="E3974" t="b">
        <f>ISNUMBER(SEARCH("PTT", A3974))</f>
        <v>0</v>
      </c>
      <c r="F3974" t="b">
        <f>ISNUMBER(SEARCH("Shell", A3974))</f>
        <v>1</v>
      </c>
      <c r="G3974" t="b">
        <f>ISNUMBER(SEARCH("Esso", A3974))</f>
        <v>0</v>
      </c>
      <c r="H3974" t="b">
        <f>ISNUMBER(SEARCH("Caltex", A3974))</f>
        <v>0</v>
      </c>
    </row>
    <row r="3975" spans="1:8" x14ac:dyDescent="0.25">
      <c r="A3975" t="s">
        <v>2854</v>
      </c>
      <c r="B3975">
        <v>8.2664276000000001</v>
      </c>
      <c r="C3975">
        <v>98.301617899999997</v>
      </c>
      <c r="D3975" t="b">
        <f>ISNUMBER(SEARCH("PT",A3975))</f>
        <v>0</v>
      </c>
      <c r="E3975" t="b">
        <f>ISNUMBER(SEARCH("PTT", A3975))</f>
        <v>0</v>
      </c>
      <c r="F3975" t="b">
        <f>ISNUMBER(SEARCH("Shell", A3975))</f>
        <v>1</v>
      </c>
      <c r="G3975" t="b">
        <f>ISNUMBER(SEARCH("Esso", A3975))</f>
        <v>0</v>
      </c>
      <c r="H3975" t="b">
        <f>ISNUMBER(SEARCH("Caltex", A3975))</f>
        <v>0</v>
      </c>
    </row>
    <row r="3976" spans="1:8" x14ac:dyDescent="0.25">
      <c r="A3976" t="s">
        <v>2854</v>
      </c>
      <c r="B3976">
        <v>8.2664276000000001</v>
      </c>
      <c r="C3976">
        <v>98.301617899999997</v>
      </c>
      <c r="D3976" t="b">
        <f>ISNUMBER(SEARCH("PT",A3976))</f>
        <v>0</v>
      </c>
      <c r="E3976" t="b">
        <f>ISNUMBER(SEARCH("PTT", A3976))</f>
        <v>0</v>
      </c>
      <c r="F3976" t="b">
        <f>ISNUMBER(SEARCH("Shell", A3976))</f>
        <v>1</v>
      </c>
      <c r="G3976" t="b">
        <f>ISNUMBER(SEARCH("Esso", A3976))</f>
        <v>0</v>
      </c>
      <c r="H3976" t="b">
        <f>ISNUMBER(SEARCH("Caltex", A3976))</f>
        <v>0</v>
      </c>
    </row>
    <row r="3977" spans="1:8" x14ac:dyDescent="0.25">
      <c r="A3977" t="s">
        <v>2854</v>
      </c>
      <c r="B3977">
        <v>8.2664276000000001</v>
      </c>
      <c r="C3977">
        <v>98.301617899999997</v>
      </c>
      <c r="D3977" t="b">
        <f>ISNUMBER(SEARCH("PT",A3977))</f>
        <v>0</v>
      </c>
      <c r="E3977" t="b">
        <f>ISNUMBER(SEARCH("PTT", A3977))</f>
        <v>0</v>
      </c>
      <c r="F3977" t="b">
        <f>ISNUMBER(SEARCH("Shell", A3977))</f>
        <v>1</v>
      </c>
      <c r="G3977" t="b">
        <f>ISNUMBER(SEARCH("Esso", A3977))</f>
        <v>0</v>
      </c>
      <c r="H3977" t="b">
        <f>ISNUMBER(SEARCH("Caltex", A3977))</f>
        <v>0</v>
      </c>
    </row>
    <row r="3978" spans="1:8" x14ac:dyDescent="0.25">
      <c r="A3978" t="s">
        <v>2854</v>
      </c>
      <c r="B3978">
        <v>8.2664276000000001</v>
      </c>
      <c r="C3978">
        <v>98.301617899999997</v>
      </c>
      <c r="D3978" t="b">
        <f>ISNUMBER(SEARCH("PT",A3978))</f>
        <v>0</v>
      </c>
      <c r="E3978" t="b">
        <f>ISNUMBER(SEARCH("PTT", A3978))</f>
        <v>0</v>
      </c>
      <c r="F3978" t="b">
        <f>ISNUMBER(SEARCH("Shell", A3978))</f>
        <v>1</v>
      </c>
      <c r="G3978" t="b">
        <f>ISNUMBER(SEARCH("Esso", A3978))</f>
        <v>0</v>
      </c>
      <c r="H3978" t="b">
        <f>ISNUMBER(SEARCH("Caltex", A3978))</f>
        <v>0</v>
      </c>
    </row>
    <row r="3979" spans="1:8" x14ac:dyDescent="0.25">
      <c r="A3979" t="s">
        <v>472</v>
      </c>
      <c r="B3979">
        <v>12.6030564</v>
      </c>
      <c r="C3979">
        <v>102.1347414</v>
      </c>
      <c r="D3979" t="b">
        <f>ISNUMBER(SEARCH("PT",A3979))</f>
        <v>0</v>
      </c>
      <c r="E3979" t="b">
        <f>ISNUMBER(SEARCH("PTT", A3979))</f>
        <v>0</v>
      </c>
      <c r="F3979" t="b">
        <f>ISNUMBER(SEARCH("Shell", A3979))</f>
        <v>1</v>
      </c>
      <c r="G3979" t="b">
        <f>ISNUMBER(SEARCH("Esso", A3979))</f>
        <v>0</v>
      </c>
      <c r="H3979" t="b">
        <f>ISNUMBER(SEARCH("Caltex", A3979))</f>
        <v>0</v>
      </c>
    </row>
    <row r="3980" spans="1:8" x14ac:dyDescent="0.25">
      <c r="A3980" t="s">
        <v>3983</v>
      </c>
      <c r="B3980">
        <v>20.1532889</v>
      </c>
      <c r="C3980">
        <v>99.858686199999994</v>
      </c>
      <c r="D3980" t="b">
        <f>ISNUMBER(SEARCH("PT",A3980))</f>
        <v>0</v>
      </c>
      <c r="E3980" t="b">
        <f>ISNUMBER(SEARCH("PTT", A3980))</f>
        <v>0</v>
      </c>
      <c r="F3980" t="b">
        <f>ISNUMBER(SEARCH("Shell", A3980))</f>
        <v>1</v>
      </c>
      <c r="G3980" t="b">
        <f>ISNUMBER(SEARCH("Esso", A3980))</f>
        <v>0</v>
      </c>
      <c r="H3980" t="b">
        <f>ISNUMBER(SEARCH("Caltex", A3980))</f>
        <v>0</v>
      </c>
    </row>
    <row r="3981" spans="1:8" x14ac:dyDescent="0.25">
      <c r="A3981" t="s">
        <v>510</v>
      </c>
      <c r="B3981">
        <v>8.6605094000000005</v>
      </c>
      <c r="C3981">
        <v>99.929176999999996</v>
      </c>
      <c r="D3981" t="b">
        <f>ISNUMBER(SEARCH("PT",A3981))</f>
        <v>0</v>
      </c>
      <c r="E3981" t="b">
        <f>ISNUMBER(SEARCH("PTT", A3981))</f>
        <v>0</v>
      </c>
      <c r="F3981" t="b">
        <f>ISNUMBER(SEARCH("Shell", A3981))</f>
        <v>1</v>
      </c>
      <c r="G3981" t="b">
        <f>ISNUMBER(SEARCH("Esso", A3981))</f>
        <v>0</v>
      </c>
      <c r="H3981" t="b">
        <f>ISNUMBER(SEARCH("Caltex", A3981))</f>
        <v>0</v>
      </c>
    </row>
    <row r="3982" spans="1:8" x14ac:dyDescent="0.25">
      <c r="A3982" t="s">
        <v>3697</v>
      </c>
      <c r="B3982">
        <v>14.3896763</v>
      </c>
      <c r="C3982">
        <v>103.11388959999999</v>
      </c>
      <c r="D3982" t="b">
        <f>ISNUMBER(SEARCH("PT",A3982))</f>
        <v>0</v>
      </c>
      <c r="E3982" t="b">
        <f>ISNUMBER(SEARCH("PTT", A3982))</f>
        <v>0</v>
      </c>
      <c r="F3982" t="b">
        <f>ISNUMBER(SEARCH("Shell", A3982))</f>
        <v>1</v>
      </c>
      <c r="G3982" t="b">
        <f>ISNUMBER(SEARCH("Esso", A3982))</f>
        <v>0</v>
      </c>
      <c r="H3982" t="b">
        <f>ISNUMBER(SEARCH("Caltex", A3982))</f>
        <v>0</v>
      </c>
    </row>
    <row r="3983" spans="1:8" x14ac:dyDescent="0.25">
      <c r="A3983" t="s">
        <v>518</v>
      </c>
      <c r="B3983">
        <v>8.3857356999999997</v>
      </c>
      <c r="C3983">
        <v>98.452011900000002</v>
      </c>
      <c r="D3983" t="b">
        <f>ISNUMBER(SEARCH("PT",A3983))</f>
        <v>0</v>
      </c>
      <c r="E3983" t="b">
        <f>ISNUMBER(SEARCH("PTT", A3983))</f>
        <v>0</v>
      </c>
      <c r="F3983" t="b">
        <f>ISNUMBER(SEARCH("Shell", A3983))</f>
        <v>1</v>
      </c>
      <c r="G3983" t="b">
        <f>ISNUMBER(SEARCH("Esso", A3983))</f>
        <v>0</v>
      </c>
      <c r="H3983" t="b">
        <f>ISNUMBER(SEARCH("Caltex", A3983))</f>
        <v>0</v>
      </c>
    </row>
    <row r="3984" spans="1:8" x14ac:dyDescent="0.25">
      <c r="A3984" t="s">
        <v>518</v>
      </c>
      <c r="B3984">
        <v>8.3857356999999997</v>
      </c>
      <c r="C3984">
        <v>98.452011900000002</v>
      </c>
      <c r="D3984" t="b">
        <f>ISNUMBER(SEARCH("PT",A3984))</f>
        <v>0</v>
      </c>
      <c r="E3984" t="b">
        <f>ISNUMBER(SEARCH("PTT", A3984))</f>
        <v>0</v>
      </c>
      <c r="F3984" t="b">
        <f>ISNUMBER(SEARCH("Shell", A3984))</f>
        <v>1</v>
      </c>
      <c r="G3984" t="b">
        <f>ISNUMBER(SEARCH("Esso", A3984))</f>
        <v>0</v>
      </c>
      <c r="H3984" t="b">
        <f>ISNUMBER(SEARCH("Caltex", A3984))</f>
        <v>0</v>
      </c>
    </row>
    <row r="3985" spans="1:8" x14ac:dyDescent="0.25">
      <c r="A3985" t="s">
        <v>518</v>
      </c>
      <c r="B3985">
        <v>8.3857356999999997</v>
      </c>
      <c r="C3985">
        <v>98.452011900000002</v>
      </c>
      <c r="D3985" t="b">
        <f>ISNUMBER(SEARCH("PT",A3985))</f>
        <v>0</v>
      </c>
      <c r="E3985" t="b">
        <f>ISNUMBER(SEARCH("PTT", A3985))</f>
        <v>0</v>
      </c>
      <c r="F3985" t="b">
        <f>ISNUMBER(SEARCH("Shell", A3985))</f>
        <v>1</v>
      </c>
      <c r="G3985" t="b">
        <f>ISNUMBER(SEARCH("Esso", A3985))</f>
        <v>0</v>
      </c>
      <c r="H3985" t="b">
        <f>ISNUMBER(SEARCH("Caltex", A3985))</f>
        <v>0</v>
      </c>
    </row>
    <row r="3986" spans="1:8" x14ac:dyDescent="0.25">
      <c r="A3986" t="s">
        <v>504</v>
      </c>
      <c r="B3986">
        <v>7.0147684000000003</v>
      </c>
      <c r="C3986">
        <v>100.4946611</v>
      </c>
      <c r="D3986" t="b">
        <f>ISNUMBER(SEARCH("PT",A3986))</f>
        <v>0</v>
      </c>
      <c r="E3986" t="b">
        <f>ISNUMBER(SEARCH("PTT", A3986))</f>
        <v>0</v>
      </c>
      <c r="F3986" t="b">
        <f>ISNUMBER(SEARCH("Shell", A3986))</f>
        <v>1</v>
      </c>
      <c r="G3986" t="b">
        <f>ISNUMBER(SEARCH("Esso", A3986))</f>
        <v>0</v>
      </c>
      <c r="H3986" t="b">
        <f>ISNUMBER(SEARCH("Caltex", A3986))</f>
        <v>0</v>
      </c>
    </row>
    <row r="3987" spans="1:8" x14ac:dyDescent="0.25">
      <c r="A3987" t="s">
        <v>658</v>
      </c>
      <c r="B3987">
        <v>8.6500555000000006</v>
      </c>
      <c r="C3987">
        <v>99.9381281</v>
      </c>
      <c r="D3987" t="b">
        <f>ISNUMBER(SEARCH("PT",A3987))</f>
        <v>0</v>
      </c>
      <c r="E3987" t="b">
        <f>ISNUMBER(SEARCH("PTT", A3987))</f>
        <v>0</v>
      </c>
      <c r="F3987" t="b">
        <f>ISNUMBER(SEARCH("Shell", A3987))</f>
        <v>1</v>
      </c>
      <c r="G3987" t="b">
        <f>ISNUMBER(SEARCH("Esso", A3987))</f>
        <v>0</v>
      </c>
      <c r="H3987" t="b">
        <f>ISNUMBER(SEARCH("Caltex", A3987))</f>
        <v>0</v>
      </c>
    </row>
    <row r="3988" spans="1:8" x14ac:dyDescent="0.25">
      <c r="A3988" t="s">
        <v>576</v>
      </c>
      <c r="B3988">
        <v>7.3682749999999997</v>
      </c>
      <c r="C3988">
        <v>99.676664700000003</v>
      </c>
      <c r="D3988" t="b">
        <f>ISNUMBER(SEARCH("PT",A3988))</f>
        <v>0</v>
      </c>
      <c r="E3988" t="b">
        <f>ISNUMBER(SEARCH("PTT", A3988))</f>
        <v>0</v>
      </c>
      <c r="F3988" t="b">
        <f>ISNUMBER(SEARCH("Shell", A3988))</f>
        <v>1</v>
      </c>
      <c r="G3988" t="b">
        <f>ISNUMBER(SEARCH("Esso", A3988))</f>
        <v>0</v>
      </c>
      <c r="H3988" t="b">
        <f>ISNUMBER(SEARCH("Caltex", A3988))</f>
        <v>0</v>
      </c>
    </row>
    <row r="3989" spans="1:8" x14ac:dyDescent="0.25">
      <c r="A3989" t="s">
        <v>576</v>
      </c>
      <c r="B3989">
        <v>7.3682749999999997</v>
      </c>
      <c r="C3989">
        <v>99.676664700000003</v>
      </c>
      <c r="D3989" t="b">
        <f>ISNUMBER(SEARCH("PT",A3989))</f>
        <v>0</v>
      </c>
      <c r="E3989" t="b">
        <f>ISNUMBER(SEARCH("PTT", A3989))</f>
        <v>0</v>
      </c>
      <c r="F3989" t="b">
        <f>ISNUMBER(SEARCH("Shell", A3989))</f>
        <v>1</v>
      </c>
      <c r="G3989" t="b">
        <f>ISNUMBER(SEARCH("Esso", A3989))</f>
        <v>0</v>
      </c>
      <c r="H3989" t="b">
        <f>ISNUMBER(SEARCH("Caltex", A3989))</f>
        <v>0</v>
      </c>
    </row>
    <row r="3990" spans="1:8" x14ac:dyDescent="0.25">
      <c r="A3990" t="s">
        <v>577</v>
      </c>
      <c r="B3990">
        <v>7.6677415</v>
      </c>
      <c r="C3990">
        <v>100.0204684</v>
      </c>
      <c r="D3990" t="b">
        <f>ISNUMBER(SEARCH("PT",A3990))</f>
        <v>0</v>
      </c>
      <c r="E3990" t="b">
        <f>ISNUMBER(SEARCH("PTT", A3990))</f>
        <v>0</v>
      </c>
      <c r="F3990" t="b">
        <f>ISNUMBER(SEARCH("Shell", A3990))</f>
        <v>1</v>
      </c>
      <c r="G3990" t="b">
        <f>ISNUMBER(SEARCH("Esso", A3990))</f>
        <v>0</v>
      </c>
      <c r="H3990" t="b">
        <f>ISNUMBER(SEARCH("Caltex", A3990))</f>
        <v>0</v>
      </c>
    </row>
    <row r="3991" spans="1:8" x14ac:dyDescent="0.25">
      <c r="A3991" t="s">
        <v>3143</v>
      </c>
      <c r="B3991">
        <v>10.400050800000001</v>
      </c>
      <c r="C3991">
        <v>98.776932599999995</v>
      </c>
      <c r="D3991" t="b">
        <f>ISNUMBER(SEARCH("PT",A3991))</f>
        <v>0</v>
      </c>
      <c r="E3991" t="b">
        <f>ISNUMBER(SEARCH("PTT", A3991))</f>
        <v>0</v>
      </c>
      <c r="F3991" t="b">
        <f>ISNUMBER(SEARCH("Shell", A3991))</f>
        <v>1</v>
      </c>
      <c r="G3991" t="b">
        <f>ISNUMBER(SEARCH("Esso", A3991))</f>
        <v>0</v>
      </c>
      <c r="H3991" t="b">
        <f>ISNUMBER(SEARCH("Caltex", A3991))</f>
        <v>0</v>
      </c>
    </row>
    <row r="3992" spans="1:8" x14ac:dyDescent="0.25">
      <c r="A3992" t="s">
        <v>521</v>
      </c>
      <c r="B3992">
        <v>18.701143999999999</v>
      </c>
      <c r="C3992">
        <v>101.00495410000001</v>
      </c>
      <c r="D3992" t="b">
        <f>ISNUMBER(SEARCH("PT",A3992))</f>
        <v>0</v>
      </c>
      <c r="E3992" t="b">
        <f>ISNUMBER(SEARCH("PTT", A3992))</f>
        <v>0</v>
      </c>
      <c r="F3992" t="b">
        <f>ISNUMBER(SEARCH("Shell", A3992))</f>
        <v>1</v>
      </c>
      <c r="G3992" t="b">
        <f>ISNUMBER(SEARCH("Esso", A3992))</f>
        <v>0</v>
      </c>
      <c r="H3992" t="b">
        <f>ISNUMBER(SEARCH("Caltex", A3992))</f>
        <v>0</v>
      </c>
    </row>
    <row r="3993" spans="1:8" x14ac:dyDescent="0.25">
      <c r="A3993" t="s">
        <v>513</v>
      </c>
      <c r="B3993">
        <v>7.5342367000000001</v>
      </c>
      <c r="C3993">
        <v>99.621363900000006</v>
      </c>
      <c r="D3993" t="b">
        <f>ISNUMBER(SEARCH("PT",A3993))</f>
        <v>0</v>
      </c>
      <c r="E3993" t="b">
        <f>ISNUMBER(SEARCH("PTT", A3993))</f>
        <v>0</v>
      </c>
      <c r="F3993" t="b">
        <f>ISNUMBER(SEARCH("Shell", A3993))</f>
        <v>1</v>
      </c>
      <c r="G3993" t="b">
        <f>ISNUMBER(SEARCH("Esso", A3993))</f>
        <v>0</v>
      </c>
      <c r="H3993" t="b">
        <f>ISNUMBER(SEARCH("Caltex", A3993))</f>
        <v>0</v>
      </c>
    </row>
    <row r="3994" spans="1:8" x14ac:dyDescent="0.25">
      <c r="A3994" t="s">
        <v>513</v>
      </c>
      <c r="B3994">
        <v>7.5342367000000001</v>
      </c>
      <c r="C3994">
        <v>99.621363900000006</v>
      </c>
      <c r="D3994" t="b">
        <f>ISNUMBER(SEARCH("PT",A3994))</f>
        <v>0</v>
      </c>
      <c r="E3994" t="b">
        <f>ISNUMBER(SEARCH("PTT", A3994))</f>
        <v>0</v>
      </c>
      <c r="F3994" t="b">
        <f>ISNUMBER(SEARCH("Shell", A3994))</f>
        <v>1</v>
      </c>
      <c r="G3994" t="b">
        <f>ISNUMBER(SEARCH("Esso", A3994))</f>
        <v>0</v>
      </c>
      <c r="H3994" t="b">
        <f>ISNUMBER(SEARCH("Caltex", A3994))</f>
        <v>0</v>
      </c>
    </row>
    <row r="3995" spans="1:8" x14ac:dyDescent="0.25">
      <c r="A3995" t="s">
        <v>624</v>
      </c>
      <c r="B3995">
        <v>12.6890348</v>
      </c>
      <c r="C3995">
        <v>101.2740707</v>
      </c>
      <c r="D3995" t="b">
        <f>ISNUMBER(SEARCH("PT",A3995))</f>
        <v>0</v>
      </c>
      <c r="E3995" t="b">
        <f>ISNUMBER(SEARCH("PTT", A3995))</f>
        <v>0</v>
      </c>
      <c r="F3995" t="b">
        <f>ISNUMBER(SEARCH("Shell", A3995))</f>
        <v>1</v>
      </c>
      <c r="G3995" t="b">
        <f>ISNUMBER(SEARCH("Esso", A3995))</f>
        <v>0</v>
      </c>
      <c r="H3995" t="b">
        <f>ISNUMBER(SEARCH("Caltex", A3995))</f>
        <v>0</v>
      </c>
    </row>
    <row r="3996" spans="1:8" x14ac:dyDescent="0.25">
      <c r="A3996" t="s">
        <v>535</v>
      </c>
      <c r="B3996">
        <v>13.4518076</v>
      </c>
      <c r="C3996">
        <v>102.2915258</v>
      </c>
      <c r="D3996" t="b">
        <f>ISNUMBER(SEARCH("PT",A3996))</f>
        <v>0</v>
      </c>
      <c r="E3996" t="b">
        <f>ISNUMBER(SEARCH("PTT", A3996))</f>
        <v>0</v>
      </c>
      <c r="F3996" t="b">
        <f>ISNUMBER(SEARCH("Shell", A3996))</f>
        <v>1</v>
      </c>
      <c r="G3996" t="b">
        <f>ISNUMBER(SEARCH("Esso", A3996))</f>
        <v>0</v>
      </c>
      <c r="H3996" t="b">
        <f>ISNUMBER(SEARCH("Caltex", A3996))</f>
        <v>0</v>
      </c>
    </row>
    <row r="3997" spans="1:8" x14ac:dyDescent="0.25">
      <c r="A3997" t="s">
        <v>476</v>
      </c>
      <c r="B3997">
        <v>13.520848600000001</v>
      </c>
      <c r="C3997">
        <v>102.1718231</v>
      </c>
      <c r="D3997" t="b">
        <f>ISNUMBER(SEARCH("PT",A3997))</f>
        <v>0</v>
      </c>
      <c r="E3997" t="b">
        <f>ISNUMBER(SEARCH("PTT", A3997))</f>
        <v>0</v>
      </c>
      <c r="F3997" t="b">
        <f>ISNUMBER(SEARCH("Shell", A3997))</f>
        <v>1</v>
      </c>
      <c r="G3997" t="b">
        <f>ISNUMBER(SEARCH("Esso", A3997))</f>
        <v>0</v>
      </c>
      <c r="H3997" t="b">
        <f>ISNUMBER(SEARCH("Caltex", A3997))</f>
        <v>0</v>
      </c>
    </row>
    <row r="3998" spans="1:8" x14ac:dyDescent="0.25">
      <c r="A3998" t="s">
        <v>493</v>
      </c>
      <c r="B3998">
        <v>17.890393599999999</v>
      </c>
      <c r="C3998">
        <v>101.6534911</v>
      </c>
      <c r="D3998" t="b">
        <f>ISNUMBER(SEARCH("PT",A3998))</f>
        <v>0</v>
      </c>
      <c r="E3998" t="b">
        <f>ISNUMBER(SEARCH("PTT", A3998))</f>
        <v>0</v>
      </c>
      <c r="F3998" t="b">
        <f>ISNUMBER(SEARCH("Shell", A3998))</f>
        <v>1</v>
      </c>
      <c r="G3998" t="b">
        <f>ISNUMBER(SEARCH("Esso", A3998))</f>
        <v>0</v>
      </c>
      <c r="H3998" t="b">
        <f>ISNUMBER(SEARCH("Caltex", A3998))</f>
        <v>0</v>
      </c>
    </row>
    <row r="3999" spans="1:8" x14ac:dyDescent="0.25">
      <c r="A3999" t="s">
        <v>506</v>
      </c>
      <c r="B3999">
        <v>7.1860685000000002</v>
      </c>
      <c r="C3999">
        <v>100.59804560000001</v>
      </c>
      <c r="D3999" t="b">
        <f>ISNUMBER(SEARCH("PT",A3999))</f>
        <v>0</v>
      </c>
      <c r="E3999" t="b">
        <f>ISNUMBER(SEARCH("PTT", A3999))</f>
        <v>0</v>
      </c>
      <c r="F3999" t="b">
        <f>ISNUMBER(SEARCH("Shell", A3999))</f>
        <v>1</v>
      </c>
      <c r="G3999" t="b">
        <f>ISNUMBER(SEARCH("Esso", A3999))</f>
        <v>0</v>
      </c>
      <c r="H3999" t="b">
        <f>ISNUMBER(SEARCH("Caltex", A3999))</f>
        <v>0</v>
      </c>
    </row>
    <row r="4000" spans="1:8" x14ac:dyDescent="0.25">
      <c r="A4000" t="s">
        <v>506</v>
      </c>
      <c r="B4000">
        <v>7.1860685000000002</v>
      </c>
      <c r="C4000">
        <v>100.59804560000001</v>
      </c>
      <c r="D4000" t="b">
        <f>ISNUMBER(SEARCH("PT",A4000))</f>
        <v>0</v>
      </c>
      <c r="E4000" t="b">
        <f>ISNUMBER(SEARCH("PTT", A4000))</f>
        <v>0</v>
      </c>
      <c r="F4000" t="b">
        <f>ISNUMBER(SEARCH("Shell", A4000))</f>
        <v>1</v>
      </c>
      <c r="G4000" t="b">
        <f>ISNUMBER(SEARCH("Esso", A4000))</f>
        <v>0</v>
      </c>
      <c r="H4000" t="b">
        <f>ISNUMBER(SEARCH("Caltex", A4000))</f>
        <v>0</v>
      </c>
    </row>
    <row r="4001" spans="1:8" x14ac:dyDescent="0.25">
      <c r="A4001" t="s">
        <v>585</v>
      </c>
      <c r="B4001">
        <v>7.2134508999999998</v>
      </c>
      <c r="C4001">
        <v>99.722853299999997</v>
      </c>
      <c r="D4001" t="b">
        <f>ISNUMBER(SEARCH("PT",A4001))</f>
        <v>0</v>
      </c>
      <c r="E4001" t="b">
        <f>ISNUMBER(SEARCH("PTT", A4001))</f>
        <v>0</v>
      </c>
      <c r="F4001" t="b">
        <f>ISNUMBER(SEARCH("Shell", A4001))</f>
        <v>1</v>
      </c>
      <c r="G4001" t="b">
        <f>ISNUMBER(SEARCH("Esso", A4001))</f>
        <v>0</v>
      </c>
      <c r="H4001" t="b">
        <f>ISNUMBER(SEARCH("Caltex", A4001))</f>
        <v>0</v>
      </c>
    </row>
    <row r="4002" spans="1:8" x14ac:dyDescent="0.25">
      <c r="A4002" t="s">
        <v>649</v>
      </c>
      <c r="B4002">
        <v>7.044689</v>
      </c>
      <c r="C4002">
        <v>100.466416</v>
      </c>
      <c r="D4002" t="b">
        <f>ISNUMBER(SEARCH("PT",A4002))</f>
        <v>0</v>
      </c>
      <c r="E4002" t="b">
        <f>ISNUMBER(SEARCH("PTT", A4002))</f>
        <v>0</v>
      </c>
      <c r="F4002" t="b">
        <f>ISNUMBER(SEARCH("Shell", A4002))</f>
        <v>1</v>
      </c>
      <c r="G4002" t="b">
        <f>ISNUMBER(SEARCH("Esso", A4002))</f>
        <v>0</v>
      </c>
      <c r="H4002" t="b">
        <f>ISNUMBER(SEARCH("Caltex", A4002))</f>
        <v>0</v>
      </c>
    </row>
    <row r="4003" spans="1:8" x14ac:dyDescent="0.25">
      <c r="A4003" t="s">
        <v>649</v>
      </c>
      <c r="B4003">
        <v>7.6140509999999999</v>
      </c>
      <c r="C4003">
        <v>100.0508591</v>
      </c>
      <c r="D4003" t="b">
        <f>ISNUMBER(SEARCH("PT",A4003))</f>
        <v>0</v>
      </c>
      <c r="E4003" t="b">
        <f>ISNUMBER(SEARCH("PTT", A4003))</f>
        <v>0</v>
      </c>
      <c r="F4003" t="b">
        <f>ISNUMBER(SEARCH("Shell", A4003))</f>
        <v>1</v>
      </c>
      <c r="G4003" t="b">
        <f>ISNUMBER(SEARCH("Esso", A4003))</f>
        <v>0</v>
      </c>
      <c r="H4003" t="b">
        <f>ISNUMBER(SEARCH("Caltex", A4003))</f>
        <v>0</v>
      </c>
    </row>
    <row r="4004" spans="1:8" x14ac:dyDescent="0.25">
      <c r="A4004" t="s">
        <v>649</v>
      </c>
      <c r="B4004">
        <v>8.3399190000000001</v>
      </c>
      <c r="C4004">
        <v>100.172747</v>
      </c>
      <c r="D4004" t="b">
        <f>ISNUMBER(SEARCH("PT",A4004))</f>
        <v>0</v>
      </c>
      <c r="E4004" t="b">
        <f>ISNUMBER(SEARCH("PTT", A4004))</f>
        <v>0</v>
      </c>
      <c r="F4004" t="b">
        <f>ISNUMBER(SEARCH("Shell", A4004))</f>
        <v>1</v>
      </c>
      <c r="G4004" t="b">
        <f>ISNUMBER(SEARCH("Esso", A4004))</f>
        <v>0</v>
      </c>
      <c r="H4004" t="b">
        <f>ISNUMBER(SEARCH("Caltex", A4004))</f>
        <v>0</v>
      </c>
    </row>
    <row r="4005" spans="1:8" x14ac:dyDescent="0.25">
      <c r="A4005" t="s">
        <v>649</v>
      </c>
      <c r="B4005">
        <v>7.823302</v>
      </c>
      <c r="C4005">
        <v>98.334596000000005</v>
      </c>
      <c r="D4005" t="b">
        <f>ISNUMBER(SEARCH("PT",A4005))</f>
        <v>0</v>
      </c>
      <c r="E4005" t="b">
        <f>ISNUMBER(SEARCH("PTT", A4005))</f>
        <v>0</v>
      </c>
      <c r="F4005" t="b">
        <f>ISNUMBER(SEARCH("Shell", A4005))</f>
        <v>1</v>
      </c>
      <c r="G4005" t="b">
        <f>ISNUMBER(SEARCH("Esso", A4005))</f>
        <v>0</v>
      </c>
      <c r="H4005" t="b">
        <f>ISNUMBER(SEARCH("Caltex", A4005))</f>
        <v>0</v>
      </c>
    </row>
    <row r="4006" spans="1:8" x14ac:dyDescent="0.25">
      <c r="A4006" t="s">
        <v>649</v>
      </c>
      <c r="B4006">
        <v>7.044689</v>
      </c>
      <c r="C4006">
        <v>100.466416</v>
      </c>
      <c r="D4006" t="b">
        <f>ISNUMBER(SEARCH("PT",A4006))</f>
        <v>0</v>
      </c>
      <c r="E4006" t="b">
        <f>ISNUMBER(SEARCH("PTT", A4006))</f>
        <v>0</v>
      </c>
      <c r="F4006" t="b">
        <f>ISNUMBER(SEARCH("Shell", A4006))</f>
        <v>1</v>
      </c>
      <c r="G4006" t="b">
        <f>ISNUMBER(SEARCH("Esso", A4006))</f>
        <v>0</v>
      </c>
      <c r="H4006" t="b">
        <f>ISNUMBER(SEARCH("Caltex", A4006))</f>
        <v>0</v>
      </c>
    </row>
    <row r="4007" spans="1:8" x14ac:dyDescent="0.25">
      <c r="A4007" t="s">
        <v>509</v>
      </c>
      <c r="B4007">
        <v>9.1678400999999994</v>
      </c>
      <c r="C4007">
        <v>99.138869499999998</v>
      </c>
      <c r="D4007" t="b">
        <f>ISNUMBER(SEARCH("PT",A4007))</f>
        <v>0</v>
      </c>
      <c r="E4007" t="b">
        <f>ISNUMBER(SEARCH("PTT", A4007))</f>
        <v>0</v>
      </c>
      <c r="F4007" t="b">
        <f>ISNUMBER(SEARCH("Shell", A4007))</f>
        <v>1</v>
      </c>
      <c r="G4007" t="b">
        <f>ISNUMBER(SEARCH("Esso", A4007))</f>
        <v>0</v>
      </c>
      <c r="H4007" t="b">
        <f>ISNUMBER(SEARCH("Caltex", A4007))</f>
        <v>0</v>
      </c>
    </row>
    <row r="4008" spans="1:8" x14ac:dyDescent="0.25">
      <c r="A4008" t="s">
        <v>452</v>
      </c>
      <c r="B4008">
        <v>11.605778000000001</v>
      </c>
      <c r="C4008">
        <v>99.662497000000002</v>
      </c>
      <c r="D4008" t="b">
        <f>ISNUMBER(SEARCH("PT",A4008))</f>
        <v>0</v>
      </c>
      <c r="E4008" t="b">
        <f>ISNUMBER(SEARCH("PTT", A4008))</f>
        <v>0</v>
      </c>
      <c r="F4008" t="b">
        <f>ISNUMBER(SEARCH("Shell", A4008))</f>
        <v>1</v>
      </c>
      <c r="G4008" t="b">
        <f>ISNUMBER(SEARCH("Esso", A4008))</f>
        <v>0</v>
      </c>
      <c r="H4008" t="b">
        <f>ISNUMBER(SEARCH("Caltex", A4008))</f>
        <v>0</v>
      </c>
    </row>
    <row r="4009" spans="1:8" x14ac:dyDescent="0.25">
      <c r="A4009" t="s">
        <v>452</v>
      </c>
      <c r="B4009">
        <v>11.3943811</v>
      </c>
      <c r="C4009">
        <v>99.513627099999994</v>
      </c>
      <c r="D4009" t="b">
        <f>ISNUMBER(SEARCH("PT",A4009))</f>
        <v>0</v>
      </c>
      <c r="E4009" t="b">
        <f>ISNUMBER(SEARCH("PTT", A4009))</f>
        <v>0</v>
      </c>
      <c r="F4009" t="b">
        <f>ISNUMBER(SEARCH("Shell", A4009))</f>
        <v>1</v>
      </c>
      <c r="G4009" t="b">
        <f>ISNUMBER(SEARCH("Esso", A4009))</f>
        <v>0</v>
      </c>
      <c r="H4009" t="b">
        <f>ISNUMBER(SEARCH("Caltex", A4009))</f>
        <v>0</v>
      </c>
    </row>
    <row r="4010" spans="1:8" x14ac:dyDescent="0.25">
      <c r="A4010" t="s">
        <v>452</v>
      </c>
      <c r="B4010">
        <v>11.249123000000001</v>
      </c>
      <c r="C4010">
        <v>99.439294000000004</v>
      </c>
      <c r="D4010" t="b">
        <f>ISNUMBER(SEARCH("PT",A4010))</f>
        <v>0</v>
      </c>
      <c r="E4010" t="b">
        <f>ISNUMBER(SEARCH("PTT", A4010))</f>
        <v>0</v>
      </c>
      <c r="F4010" t="b">
        <f>ISNUMBER(SEARCH("Shell", A4010))</f>
        <v>1</v>
      </c>
      <c r="G4010" t="b">
        <f>ISNUMBER(SEARCH("Esso", A4010))</f>
        <v>0</v>
      </c>
      <c r="H4010" t="b">
        <f>ISNUMBER(SEARCH("Caltex", A4010))</f>
        <v>0</v>
      </c>
    </row>
    <row r="4011" spans="1:8" x14ac:dyDescent="0.25">
      <c r="A4011" t="s">
        <v>452</v>
      </c>
      <c r="B4011">
        <v>10.5074434</v>
      </c>
      <c r="C4011">
        <v>99.091750099999999</v>
      </c>
      <c r="D4011" t="b">
        <f>ISNUMBER(SEARCH("PT",A4011))</f>
        <v>0</v>
      </c>
      <c r="E4011" t="b">
        <f>ISNUMBER(SEARCH("PTT", A4011))</f>
        <v>0</v>
      </c>
      <c r="F4011" t="b">
        <f>ISNUMBER(SEARCH("Shell", A4011))</f>
        <v>1</v>
      </c>
      <c r="G4011" t="b">
        <f>ISNUMBER(SEARCH("Esso", A4011))</f>
        <v>0</v>
      </c>
      <c r="H4011" t="b">
        <f>ISNUMBER(SEARCH("Caltex", A4011))</f>
        <v>0</v>
      </c>
    </row>
    <row r="4012" spans="1:8" x14ac:dyDescent="0.25">
      <c r="A4012" t="s">
        <v>452</v>
      </c>
      <c r="B4012">
        <v>10.0158874</v>
      </c>
      <c r="C4012">
        <v>98.6557909</v>
      </c>
      <c r="D4012" t="b">
        <f>ISNUMBER(SEARCH("PT",A4012))</f>
        <v>0</v>
      </c>
      <c r="E4012" t="b">
        <f>ISNUMBER(SEARCH("PTT", A4012))</f>
        <v>0</v>
      </c>
      <c r="F4012" t="b">
        <f>ISNUMBER(SEARCH("Shell", A4012))</f>
        <v>1</v>
      </c>
      <c r="G4012" t="b">
        <f>ISNUMBER(SEARCH("Esso", A4012))</f>
        <v>0</v>
      </c>
      <c r="H4012" t="b">
        <f>ISNUMBER(SEARCH("Caltex", A4012))</f>
        <v>0</v>
      </c>
    </row>
    <row r="4013" spans="1:8" x14ac:dyDescent="0.25">
      <c r="A4013" t="s">
        <v>452</v>
      </c>
      <c r="B4013">
        <v>9.9373143000000006</v>
      </c>
      <c r="C4013">
        <v>98.633425799999998</v>
      </c>
      <c r="D4013" t="b">
        <f>ISNUMBER(SEARCH("PT",A4013))</f>
        <v>0</v>
      </c>
      <c r="E4013" t="b">
        <f>ISNUMBER(SEARCH("PTT", A4013))</f>
        <v>0</v>
      </c>
      <c r="F4013" t="b">
        <f>ISNUMBER(SEARCH("Shell", A4013))</f>
        <v>1</v>
      </c>
      <c r="G4013" t="b">
        <f>ISNUMBER(SEARCH("Esso", A4013))</f>
        <v>0</v>
      </c>
      <c r="H4013" t="b">
        <f>ISNUMBER(SEARCH("Caltex", A4013))</f>
        <v>0</v>
      </c>
    </row>
    <row r="4014" spans="1:8" x14ac:dyDescent="0.25">
      <c r="A4014" t="s">
        <v>452</v>
      </c>
      <c r="B4014">
        <v>8.1714336000000003</v>
      </c>
      <c r="C4014">
        <v>98.298520100000005</v>
      </c>
      <c r="D4014" t="b">
        <f>ISNUMBER(SEARCH("PT",A4014))</f>
        <v>0</v>
      </c>
      <c r="E4014" t="b">
        <f>ISNUMBER(SEARCH("PTT", A4014))</f>
        <v>0</v>
      </c>
      <c r="F4014" t="b">
        <f>ISNUMBER(SEARCH("Shell", A4014))</f>
        <v>1</v>
      </c>
      <c r="G4014" t="b">
        <f>ISNUMBER(SEARCH("Esso", A4014))</f>
        <v>0</v>
      </c>
      <c r="H4014" t="b">
        <f>ISNUMBER(SEARCH("Caltex", A4014))</f>
        <v>0</v>
      </c>
    </row>
    <row r="4015" spans="1:8" x14ac:dyDescent="0.25">
      <c r="A4015" t="s">
        <v>452</v>
      </c>
      <c r="B4015">
        <v>8.1093770000000003</v>
      </c>
      <c r="C4015">
        <v>98.335547000000005</v>
      </c>
      <c r="D4015" t="b">
        <f>ISNUMBER(SEARCH("PT",A4015))</f>
        <v>0</v>
      </c>
      <c r="E4015" t="b">
        <f>ISNUMBER(SEARCH("PTT", A4015))</f>
        <v>0</v>
      </c>
      <c r="F4015" t="b">
        <f>ISNUMBER(SEARCH("Shell", A4015))</f>
        <v>1</v>
      </c>
      <c r="G4015" t="b">
        <f>ISNUMBER(SEARCH("Esso", A4015))</f>
        <v>0</v>
      </c>
      <c r="H4015" t="b">
        <f>ISNUMBER(SEARCH("Caltex", A4015))</f>
        <v>0</v>
      </c>
    </row>
    <row r="4016" spans="1:8" x14ac:dyDescent="0.25">
      <c r="A4016" t="s">
        <v>452</v>
      </c>
      <c r="B4016">
        <v>8.0378769999999999</v>
      </c>
      <c r="C4016">
        <v>98.334593999999996</v>
      </c>
      <c r="D4016" t="b">
        <f>ISNUMBER(SEARCH("PT",A4016))</f>
        <v>0</v>
      </c>
      <c r="E4016" t="b">
        <f>ISNUMBER(SEARCH("PTT", A4016))</f>
        <v>0</v>
      </c>
      <c r="F4016" t="b">
        <f>ISNUMBER(SEARCH("Shell", A4016))</f>
        <v>1</v>
      </c>
      <c r="G4016" t="b">
        <f>ISNUMBER(SEARCH("Esso", A4016))</f>
        <v>0</v>
      </c>
      <c r="H4016" t="b">
        <f>ISNUMBER(SEARCH("Caltex", A4016))</f>
        <v>0</v>
      </c>
    </row>
    <row r="4017" spans="1:8" x14ac:dyDescent="0.25">
      <c r="A4017" t="s">
        <v>452</v>
      </c>
      <c r="B4017">
        <v>8.1093770000000003</v>
      </c>
      <c r="C4017">
        <v>98.335547000000005</v>
      </c>
      <c r="D4017" t="b">
        <f>ISNUMBER(SEARCH("PT",A4017))</f>
        <v>0</v>
      </c>
      <c r="E4017" t="b">
        <f>ISNUMBER(SEARCH("PTT", A4017))</f>
        <v>0</v>
      </c>
      <c r="F4017" t="b">
        <f>ISNUMBER(SEARCH("Shell", A4017))</f>
        <v>1</v>
      </c>
      <c r="G4017" t="b">
        <f>ISNUMBER(SEARCH("Esso", A4017))</f>
        <v>0</v>
      </c>
      <c r="H4017" t="b">
        <f>ISNUMBER(SEARCH("Caltex", A4017))</f>
        <v>0</v>
      </c>
    </row>
    <row r="4018" spans="1:8" x14ac:dyDescent="0.25">
      <c r="A4018" t="s">
        <v>452</v>
      </c>
      <c r="B4018">
        <v>8.1714336000000003</v>
      </c>
      <c r="C4018">
        <v>98.298520100000005</v>
      </c>
      <c r="D4018" t="b">
        <f>ISNUMBER(SEARCH("PT",A4018))</f>
        <v>0</v>
      </c>
      <c r="E4018" t="b">
        <f>ISNUMBER(SEARCH("PTT", A4018))</f>
        <v>0</v>
      </c>
      <c r="F4018" t="b">
        <f>ISNUMBER(SEARCH("Shell", A4018))</f>
        <v>1</v>
      </c>
      <c r="G4018" t="b">
        <f>ISNUMBER(SEARCH("Esso", A4018))</f>
        <v>0</v>
      </c>
      <c r="H4018" t="b">
        <f>ISNUMBER(SEARCH("Caltex", A4018))</f>
        <v>0</v>
      </c>
    </row>
    <row r="4019" spans="1:8" x14ac:dyDescent="0.25">
      <c r="A4019" t="s">
        <v>452</v>
      </c>
      <c r="B4019">
        <v>8.4696108999999993</v>
      </c>
      <c r="C4019">
        <v>98.530434999999997</v>
      </c>
      <c r="D4019" t="b">
        <f>ISNUMBER(SEARCH("PT",A4019))</f>
        <v>0</v>
      </c>
      <c r="E4019" t="b">
        <f>ISNUMBER(SEARCH("PTT", A4019))</f>
        <v>0</v>
      </c>
      <c r="F4019" t="b">
        <f>ISNUMBER(SEARCH("Shell", A4019))</f>
        <v>1</v>
      </c>
      <c r="G4019" t="b">
        <f>ISNUMBER(SEARCH("Esso", A4019))</f>
        <v>0</v>
      </c>
      <c r="H4019" t="b">
        <f>ISNUMBER(SEARCH("Caltex", A4019))</f>
        <v>0</v>
      </c>
    </row>
    <row r="4020" spans="1:8" x14ac:dyDescent="0.25">
      <c r="A4020" t="s">
        <v>452</v>
      </c>
      <c r="B4020">
        <v>8.5180217000000003</v>
      </c>
      <c r="C4020">
        <v>98.636431799999997</v>
      </c>
      <c r="D4020" t="b">
        <f>ISNUMBER(SEARCH("PT",A4020))</f>
        <v>0</v>
      </c>
      <c r="E4020" t="b">
        <f>ISNUMBER(SEARCH("PTT", A4020))</f>
        <v>0</v>
      </c>
      <c r="F4020" t="b">
        <f>ISNUMBER(SEARCH("Shell", A4020))</f>
        <v>1</v>
      </c>
      <c r="G4020" t="b">
        <f>ISNUMBER(SEARCH("Esso", A4020))</f>
        <v>0</v>
      </c>
      <c r="H4020" t="b">
        <f>ISNUMBER(SEARCH("Caltex", A4020))</f>
        <v>0</v>
      </c>
    </row>
    <row r="4021" spans="1:8" x14ac:dyDescent="0.25">
      <c r="A4021" t="s">
        <v>452</v>
      </c>
      <c r="B4021">
        <v>8.1023130000000005</v>
      </c>
      <c r="C4021">
        <v>98.903299799999999</v>
      </c>
      <c r="D4021" t="b">
        <f>ISNUMBER(SEARCH("PT",A4021))</f>
        <v>0</v>
      </c>
      <c r="E4021" t="b">
        <f>ISNUMBER(SEARCH("PTT", A4021))</f>
        <v>0</v>
      </c>
      <c r="F4021" t="b">
        <f>ISNUMBER(SEARCH("Shell", A4021))</f>
        <v>1</v>
      </c>
      <c r="G4021" t="b">
        <f>ISNUMBER(SEARCH("Esso", A4021))</f>
        <v>0</v>
      </c>
      <c r="H4021" t="b">
        <f>ISNUMBER(SEARCH("Caltex", A4021))</f>
        <v>0</v>
      </c>
    </row>
    <row r="4022" spans="1:8" x14ac:dyDescent="0.25">
      <c r="A4022" t="s">
        <v>452</v>
      </c>
      <c r="B4022">
        <v>8.0840119999999995</v>
      </c>
      <c r="C4022">
        <v>98.894769999999994</v>
      </c>
      <c r="D4022" t="b">
        <f>ISNUMBER(SEARCH("PT",A4022))</f>
        <v>0</v>
      </c>
      <c r="E4022" t="b">
        <f>ISNUMBER(SEARCH("PTT", A4022))</f>
        <v>0</v>
      </c>
      <c r="F4022" t="b">
        <f>ISNUMBER(SEARCH("Shell", A4022))</f>
        <v>1</v>
      </c>
      <c r="G4022" t="b">
        <f>ISNUMBER(SEARCH("Esso", A4022))</f>
        <v>0</v>
      </c>
      <c r="H4022" t="b">
        <f>ISNUMBER(SEARCH("Caltex", A4022))</f>
        <v>0</v>
      </c>
    </row>
    <row r="4023" spans="1:8" x14ac:dyDescent="0.25">
      <c r="A4023" t="s">
        <v>452</v>
      </c>
      <c r="B4023">
        <v>8.0671970000000002</v>
      </c>
      <c r="C4023">
        <v>98.914321999999999</v>
      </c>
      <c r="D4023" t="b">
        <f>ISNUMBER(SEARCH("PT",A4023))</f>
        <v>0</v>
      </c>
      <c r="E4023" t="b">
        <f>ISNUMBER(SEARCH("PTT", A4023))</f>
        <v>0</v>
      </c>
      <c r="F4023" t="b">
        <f>ISNUMBER(SEARCH("Shell", A4023))</f>
        <v>1</v>
      </c>
      <c r="G4023" t="b">
        <f>ISNUMBER(SEARCH("Esso", A4023))</f>
        <v>0</v>
      </c>
      <c r="H4023" t="b">
        <f>ISNUMBER(SEARCH("Caltex", A4023))</f>
        <v>0</v>
      </c>
    </row>
    <row r="4024" spans="1:8" x14ac:dyDescent="0.25">
      <c r="A4024" t="s">
        <v>452</v>
      </c>
      <c r="B4024">
        <v>8.073893</v>
      </c>
      <c r="C4024">
        <v>98.995963000000003</v>
      </c>
      <c r="D4024" t="b">
        <f>ISNUMBER(SEARCH("PT",A4024))</f>
        <v>0</v>
      </c>
      <c r="E4024" t="b">
        <f>ISNUMBER(SEARCH("PTT", A4024))</f>
        <v>0</v>
      </c>
      <c r="F4024" t="b">
        <f>ISNUMBER(SEARCH("Shell", A4024))</f>
        <v>1</v>
      </c>
      <c r="G4024" t="b">
        <f>ISNUMBER(SEARCH("Esso", A4024))</f>
        <v>0</v>
      </c>
      <c r="H4024" t="b">
        <f>ISNUMBER(SEARCH("Caltex", A4024))</f>
        <v>0</v>
      </c>
    </row>
    <row r="4025" spans="1:8" x14ac:dyDescent="0.25">
      <c r="A4025" t="s">
        <v>452</v>
      </c>
      <c r="B4025">
        <v>7.5338322</v>
      </c>
      <c r="C4025">
        <v>99.621684099999996</v>
      </c>
      <c r="D4025" t="b">
        <f>ISNUMBER(SEARCH("PT",A4025))</f>
        <v>0</v>
      </c>
      <c r="E4025" t="b">
        <f>ISNUMBER(SEARCH("PTT", A4025))</f>
        <v>0</v>
      </c>
      <c r="F4025" t="b">
        <f>ISNUMBER(SEARCH("Shell", A4025))</f>
        <v>1</v>
      </c>
      <c r="G4025" t="b">
        <f>ISNUMBER(SEARCH("Esso", A4025))</f>
        <v>0</v>
      </c>
      <c r="H4025" t="b">
        <f>ISNUMBER(SEARCH("Caltex", A4025))</f>
        <v>0</v>
      </c>
    </row>
    <row r="4026" spans="1:8" x14ac:dyDescent="0.25">
      <c r="A4026" t="s">
        <v>452</v>
      </c>
      <c r="B4026">
        <v>7.368112</v>
      </c>
      <c r="C4026">
        <v>99.676681000000002</v>
      </c>
      <c r="D4026" t="b">
        <f>ISNUMBER(SEARCH("PT",A4026))</f>
        <v>0</v>
      </c>
      <c r="E4026" t="b">
        <f>ISNUMBER(SEARCH("PTT", A4026))</f>
        <v>0</v>
      </c>
      <c r="F4026" t="b">
        <f>ISNUMBER(SEARCH("Shell", A4026))</f>
        <v>1</v>
      </c>
      <c r="G4026" t="b">
        <f>ISNUMBER(SEARCH("Esso", A4026))</f>
        <v>0</v>
      </c>
      <c r="H4026" t="b">
        <f>ISNUMBER(SEARCH("Caltex", A4026))</f>
        <v>0</v>
      </c>
    </row>
    <row r="4027" spans="1:8" x14ac:dyDescent="0.25">
      <c r="A4027" t="s">
        <v>452</v>
      </c>
      <c r="B4027">
        <v>6.8408705999999997</v>
      </c>
      <c r="C4027">
        <v>100.08948909999999</v>
      </c>
      <c r="D4027" t="b">
        <f>ISNUMBER(SEARCH("PT",A4027))</f>
        <v>0</v>
      </c>
      <c r="E4027" t="b">
        <f>ISNUMBER(SEARCH("PTT", A4027))</f>
        <v>0</v>
      </c>
      <c r="F4027" t="b">
        <f>ISNUMBER(SEARCH("Shell", A4027))</f>
        <v>1</v>
      </c>
      <c r="G4027" t="b">
        <f>ISNUMBER(SEARCH("Esso", A4027))</f>
        <v>0</v>
      </c>
      <c r="H4027" t="b">
        <f>ISNUMBER(SEARCH("Caltex", A4027))</f>
        <v>0</v>
      </c>
    </row>
    <row r="4028" spans="1:8" x14ac:dyDescent="0.25">
      <c r="A4028" t="s">
        <v>452</v>
      </c>
      <c r="B4028">
        <v>6.5767369999999996</v>
      </c>
      <c r="C4028">
        <v>101.2609367</v>
      </c>
      <c r="D4028" t="b">
        <f>ISNUMBER(SEARCH("PT",A4028))</f>
        <v>0</v>
      </c>
      <c r="E4028" t="b">
        <f>ISNUMBER(SEARCH("PTT", A4028))</f>
        <v>0</v>
      </c>
      <c r="F4028" t="b">
        <f>ISNUMBER(SEARCH("Shell", A4028))</f>
        <v>1</v>
      </c>
      <c r="G4028" t="b">
        <f>ISNUMBER(SEARCH("Esso", A4028))</f>
        <v>0</v>
      </c>
      <c r="H4028" t="b">
        <f>ISNUMBER(SEARCH("Caltex", A4028))</f>
        <v>0</v>
      </c>
    </row>
    <row r="4029" spans="1:8" x14ac:dyDescent="0.25">
      <c r="A4029" t="s">
        <v>452</v>
      </c>
      <c r="B4029">
        <v>6.0907450000000001</v>
      </c>
      <c r="C4029">
        <v>101.8825126</v>
      </c>
      <c r="D4029" t="b">
        <f>ISNUMBER(SEARCH("PT",A4029))</f>
        <v>0</v>
      </c>
      <c r="E4029" t="b">
        <f>ISNUMBER(SEARCH("PTT", A4029))</f>
        <v>0</v>
      </c>
      <c r="F4029" t="b">
        <f>ISNUMBER(SEARCH("Shell", A4029))</f>
        <v>1</v>
      </c>
      <c r="G4029" t="b">
        <f>ISNUMBER(SEARCH("Esso", A4029))</f>
        <v>0</v>
      </c>
      <c r="H4029" t="b">
        <f>ISNUMBER(SEARCH("Caltex", A4029))</f>
        <v>0</v>
      </c>
    </row>
    <row r="4030" spans="1:8" x14ac:dyDescent="0.25">
      <c r="A4030" t="s">
        <v>452</v>
      </c>
      <c r="B4030">
        <v>6.0907450000000001</v>
      </c>
      <c r="C4030">
        <v>101.8825126</v>
      </c>
      <c r="D4030" t="b">
        <f>ISNUMBER(SEARCH("PT",A4030))</f>
        <v>0</v>
      </c>
      <c r="E4030" t="b">
        <f>ISNUMBER(SEARCH("PTT", A4030))</f>
        <v>0</v>
      </c>
      <c r="F4030" t="b">
        <f>ISNUMBER(SEARCH("Shell", A4030))</f>
        <v>1</v>
      </c>
      <c r="G4030" t="b">
        <f>ISNUMBER(SEARCH("Esso", A4030))</f>
        <v>0</v>
      </c>
      <c r="H4030" t="b">
        <f>ISNUMBER(SEARCH("Caltex", A4030))</f>
        <v>0</v>
      </c>
    </row>
    <row r="4031" spans="1:8" x14ac:dyDescent="0.25">
      <c r="A4031" t="s">
        <v>452</v>
      </c>
      <c r="B4031">
        <v>6.4365519999999998</v>
      </c>
      <c r="C4031">
        <v>101.824411</v>
      </c>
      <c r="D4031" t="b">
        <f>ISNUMBER(SEARCH("PT",A4031))</f>
        <v>0</v>
      </c>
      <c r="E4031" t="b">
        <f>ISNUMBER(SEARCH("PTT", A4031))</f>
        <v>0</v>
      </c>
      <c r="F4031" t="b">
        <f>ISNUMBER(SEARCH("Shell", A4031))</f>
        <v>1</v>
      </c>
      <c r="G4031" t="b">
        <f>ISNUMBER(SEARCH("Esso", A4031))</f>
        <v>0</v>
      </c>
      <c r="H4031" t="b">
        <f>ISNUMBER(SEARCH("Caltex", A4031))</f>
        <v>0</v>
      </c>
    </row>
    <row r="4032" spans="1:8" x14ac:dyDescent="0.25">
      <c r="A4032" t="s">
        <v>452</v>
      </c>
      <c r="B4032">
        <v>6.4242059999999999</v>
      </c>
      <c r="C4032">
        <v>101.82234</v>
      </c>
      <c r="D4032" t="b">
        <f>ISNUMBER(SEARCH("PT",A4032))</f>
        <v>0</v>
      </c>
      <c r="E4032" t="b">
        <f>ISNUMBER(SEARCH("PTT", A4032))</f>
        <v>0</v>
      </c>
      <c r="F4032" t="b">
        <f>ISNUMBER(SEARCH("Shell", A4032))</f>
        <v>1</v>
      </c>
      <c r="G4032" t="b">
        <f>ISNUMBER(SEARCH("Esso", A4032))</f>
        <v>0</v>
      </c>
      <c r="H4032" t="b">
        <f>ISNUMBER(SEARCH("Caltex", A4032))</f>
        <v>0</v>
      </c>
    </row>
    <row r="4033" spans="1:8" x14ac:dyDescent="0.25">
      <c r="A4033" t="s">
        <v>452</v>
      </c>
      <c r="B4033">
        <v>6.8028170000000001</v>
      </c>
      <c r="C4033">
        <v>101.13871899999999</v>
      </c>
      <c r="D4033" t="b">
        <f>ISNUMBER(SEARCH("PT",A4033))</f>
        <v>0</v>
      </c>
      <c r="E4033" t="b">
        <f>ISNUMBER(SEARCH("PTT", A4033))</f>
        <v>0</v>
      </c>
      <c r="F4033" t="b">
        <f>ISNUMBER(SEARCH("Shell", A4033))</f>
        <v>1</v>
      </c>
      <c r="G4033" t="b">
        <f>ISNUMBER(SEARCH("Esso", A4033))</f>
        <v>0</v>
      </c>
      <c r="H4033" t="b">
        <f>ISNUMBER(SEARCH("Caltex", A4033))</f>
        <v>0</v>
      </c>
    </row>
    <row r="4034" spans="1:8" x14ac:dyDescent="0.25">
      <c r="A4034" t="s">
        <v>452</v>
      </c>
      <c r="B4034">
        <v>6.8226597</v>
      </c>
      <c r="C4034">
        <v>101.0620636</v>
      </c>
      <c r="D4034" t="b">
        <f>ISNUMBER(SEARCH("PT",A4034))</f>
        <v>0</v>
      </c>
      <c r="E4034" t="b">
        <f>ISNUMBER(SEARCH("PTT", A4034))</f>
        <v>0</v>
      </c>
      <c r="F4034" t="b">
        <f>ISNUMBER(SEARCH("Shell", A4034))</f>
        <v>1</v>
      </c>
      <c r="G4034" t="b">
        <f>ISNUMBER(SEARCH("Esso", A4034))</f>
        <v>0</v>
      </c>
      <c r="H4034" t="b">
        <f>ISNUMBER(SEARCH("Caltex", A4034))</f>
        <v>0</v>
      </c>
    </row>
    <row r="4035" spans="1:8" x14ac:dyDescent="0.25">
      <c r="A4035" t="s">
        <v>452</v>
      </c>
      <c r="B4035">
        <v>6.8682239999999997</v>
      </c>
      <c r="C4035">
        <v>101.258785</v>
      </c>
      <c r="D4035" t="b">
        <f>ISNUMBER(SEARCH("PT",A4035))</f>
        <v>0</v>
      </c>
      <c r="E4035" t="b">
        <f>ISNUMBER(SEARCH("PTT", A4035))</f>
        <v>0</v>
      </c>
      <c r="F4035" t="b">
        <f>ISNUMBER(SEARCH("Shell", A4035))</f>
        <v>1</v>
      </c>
      <c r="G4035" t="b">
        <f>ISNUMBER(SEARCH("Esso", A4035))</f>
        <v>0</v>
      </c>
      <c r="H4035" t="b">
        <f>ISNUMBER(SEARCH("Caltex", A4035))</f>
        <v>0</v>
      </c>
    </row>
    <row r="4036" spans="1:8" x14ac:dyDescent="0.25">
      <c r="A4036" t="s">
        <v>452</v>
      </c>
      <c r="B4036">
        <v>6.9460420000000003</v>
      </c>
      <c r="C4036">
        <v>100.69601400000001</v>
      </c>
      <c r="D4036" t="b">
        <f>ISNUMBER(SEARCH("PT",A4036))</f>
        <v>0</v>
      </c>
      <c r="E4036" t="b">
        <f>ISNUMBER(SEARCH("PTT", A4036))</f>
        <v>0</v>
      </c>
      <c r="F4036" t="b">
        <f>ISNUMBER(SEARCH("Shell", A4036))</f>
        <v>1</v>
      </c>
      <c r="G4036" t="b">
        <f>ISNUMBER(SEARCH("Esso", A4036))</f>
        <v>0</v>
      </c>
      <c r="H4036" t="b">
        <f>ISNUMBER(SEARCH("Caltex", A4036))</f>
        <v>0</v>
      </c>
    </row>
    <row r="4037" spans="1:8" x14ac:dyDescent="0.25">
      <c r="A4037" t="s">
        <v>452</v>
      </c>
      <c r="B4037">
        <v>7.1791963000000001</v>
      </c>
      <c r="C4037">
        <v>100.61048630000001</v>
      </c>
      <c r="D4037" t="b">
        <f>ISNUMBER(SEARCH("PT",A4037))</f>
        <v>0</v>
      </c>
      <c r="E4037" t="b">
        <f>ISNUMBER(SEARCH("PTT", A4037))</f>
        <v>0</v>
      </c>
      <c r="F4037" t="b">
        <f>ISNUMBER(SEARCH("Shell", A4037))</f>
        <v>1</v>
      </c>
      <c r="G4037" t="b">
        <f>ISNUMBER(SEARCH("Esso", A4037))</f>
        <v>0</v>
      </c>
      <c r="H4037" t="b">
        <f>ISNUMBER(SEARCH("Caltex", A4037))</f>
        <v>0</v>
      </c>
    </row>
    <row r="4038" spans="1:8" x14ac:dyDescent="0.25">
      <c r="A4038" t="s">
        <v>452</v>
      </c>
      <c r="B4038">
        <v>7.1908519999999996</v>
      </c>
      <c r="C4038">
        <v>100.59415199999999</v>
      </c>
      <c r="D4038" t="b">
        <f>ISNUMBER(SEARCH("PT",A4038))</f>
        <v>0</v>
      </c>
      <c r="E4038" t="b">
        <f>ISNUMBER(SEARCH("PTT", A4038))</f>
        <v>0</v>
      </c>
      <c r="F4038" t="b">
        <f>ISNUMBER(SEARCH("Shell", A4038))</f>
        <v>1</v>
      </c>
      <c r="G4038" t="b">
        <f>ISNUMBER(SEARCH("Esso", A4038))</f>
        <v>0</v>
      </c>
      <c r="H4038" t="b">
        <f>ISNUMBER(SEARCH("Caltex", A4038))</f>
        <v>0</v>
      </c>
    </row>
    <row r="4039" spans="1:8" x14ac:dyDescent="0.25">
      <c r="A4039" t="s">
        <v>452</v>
      </c>
      <c r="B4039">
        <v>7.1495100000000003</v>
      </c>
      <c r="C4039">
        <v>100.597622</v>
      </c>
      <c r="D4039" t="b">
        <f>ISNUMBER(SEARCH("PT",A4039))</f>
        <v>0</v>
      </c>
      <c r="E4039" t="b">
        <f>ISNUMBER(SEARCH("PTT", A4039))</f>
        <v>0</v>
      </c>
      <c r="F4039" t="b">
        <f>ISNUMBER(SEARCH("Shell", A4039))</f>
        <v>1</v>
      </c>
      <c r="G4039" t="b">
        <f>ISNUMBER(SEARCH("Esso", A4039))</f>
        <v>0</v>
      </c>
      <c r="H4039" t="b">
        <f>ISNUMBER(SEARCH("Caltex", A4039))</f>
        <v>0</v>
      </c>
    </row>
    <row r="4040" spans="1:8" x14ac:dyDescent="0.25">
      <c r="A4040" t="s">
        <v>452</v>
      </c>
      <c r="B4040">
        <v>7.1792449999999999</v>
      </c>
      <c r="C4040">
        <v>100.610513</v>
      </c>
      <c r="D4040" t="b">
        <f>ISNUMBER(SEARCH("PT",A4040))</f>
        <v>0</v>
      </c>
      <c r="E4040" t="b">
        <f>ISNUMBER(SEARCH("PTT", A4040))</f>
        <v>0</v>
      </c>
      <c r="F4040" t="b">
        <f>ISNUMBER(SEARCH("Shell", A4040))</f>
        <v>1</v>
      </c>
      <c r="G4040" t="b">
        <f>ISNUMBER(SEARCH("Esso", A4040))</f>
        <v>0</v>
      </c>
      <c r="H4040" t="b">
        <f>ISNUMBER(SEARCH("Caltex", A4040))</f>
        <v>0</v>
      </c>
    </row>
    <row r="4041" spans="1:8" x14ac:dyDescent="0.25">
      <c r="A4041" t="s">
        <v>452</v>
      </c>
      <c r="B4041">
        <v>7.2045570000000003</v>
      </c>
      <c r="C4041">
        <v>100.554991</v>
      </c>
      <c r="D4041" t="b">
        <f>ISNUMBER(SEARCH("PT",A4041))</f>
        <v>0</v>
      </c>
      <c r="E4041" t="b">
        <f>ISNUMBER(SEARCH("PTT", A4041))</f>
        <v>0</v>
      </c>
      <c r="F4041" t="b">
        <f>ISNUMBER(SEARCH("Shell", A4041))</f>
        <v>1</v>
      </c>
      <c r="G4041" t="b">
        <f>ISNUMBER(SEARCH("Esso", A4041))</f>
        <v>0</v>
      </c>
      <c r="H4041" t="b">
        <f>ISNUMBER(SEARCH("Caltex", A4041))</f>
        <v>0</v>
      </c>
    </row>
    <row r="4042" spans="1:8" x14ac:dyDescent="0.25">
      <c r="A4042" t="s">
        <v>452</v>
      </c>
      <c r="B4042">
        <v>7.1210459999999998</v>
      </c>
      <c r="C4042">
        <v>100.552454</v>
      </c>
      <c r="D4042" t="b">
        <f>ISNUMBER(SEARCH("PT",A4042))</f>
        <v>0</v>
      </c>
      <c r="E4042" t="b">
        <f>ISNUMBER(SEARCH("PTT", A4042))</f>
        <v>0</v>
      </c>
      <c r="F4042" t="b">
        <f>ISNUMBER(SEARCH("Shell", A4042))</f>
        <v>1</v>
      </c>
      <c r="G4042" t="b">
        <f>ISNUMBER(SEARCH("Esso", A4042))</f>
        <v>0</v>
      </c>
      <c r="H4042" t="b">
        <f>ISNUMBER(SEARCH("Caltex", A4042))</f>
        <v>0</v>
      </c>
    </row>
    <row r="4043" spans="1:8" x14ac:dyDescent="0.25">
      <c r="A4043" t="s">
        <v>452</v>
      </c>
      <c r="B4043">
        <v>7.0134340000000002</v>
      </c>
      <c r="C4043">
        <v>100.41208899999999</v>
      </c>
      <c r="D4043" t="b">
        <f>ISNUMBER(SEARCH("PT",A4043))</f>
        <v>0</v>
      </c>
      <c r="E4043" t="b">
        <f>ISNUMBER(SEARCH("PTT", A4043))</f>
        <v>0</v>
      </c>
      <c r="F4043" t="b">
        <f>ISNUMBER(SEARCH("Shell", A4043))</f>
        <v>1</v>
      </c>
      <c r="G4043" t="b">
        <f>ISNUMBER(SEARCH("Esso", A4043))</f>
        <v>0</v>
      </c>
      <c r="H4043" t="b">
        <f>ISNUMBER(SEARCH("Caltex", A4043))</f>
        <v>0</v>
      </c>
    </row>
    <row r="4044" spans="1:8" x14ac:dyDescent="0.25">
      <c r="A4044" t="s">
        <v>452</v>
      </c>
      <c r="B4044">
        <v>7.2639519999999997</v>
      </c>
      <c r="C4044">
        <v>100.329932</v>
      </c>
      <c r="D4044" t="b">
        <f>ISNUMBER(SEARCH("PT",A4044))</f>
        <v>0</v>
      </c>
      <c r="E4044" t="b">
        <f>ISNUMBER(SEARCH("PTT", A4044))</f>
        <v>0</v>
      </c>
      <c r="F4044" t="b">
        <f>ISNUMBER(SEARCH("Shell", A4044))</f>
        <v>1</v>
      </c>
      <c r="G4044" t="b">
        <f>ISNUMBER(SEARCH("Esso", A4044))</f>
        <v>0</v>
      </c>
      <c r="H4044" t="b">
        <f>ISNUMBER(SEARCH("Caltex", A4044))</f>
        <v>0</v>
      </c>
    </row>
    <row r="4045" spans="1:8" x14ac:dyDescent="0.25">
      <c r="A4045" t="s">
        <v>452</v>
      </c>
      <c r="B4045">
        <v>7.3076749999999997</v>
      </c>
      <c r="C4045">
        <v>100.41955299999999</v>
      </c>
      <c r="D4045" t="b">
        <f>ISNUMBER(SEARCH("PT",A4045))</f>
        <v>0</v>
      </c>
      <c r="E4045" t="b">
        <f>ISNUMBER(SEARCH("PTT", A4045))</f>
        <v>0</v>
      </c>
      <c r="F4045" t="b">
        <f>ISNUMBER(SEARCH("Shell", A4045))</f>
        <v>1</v>
      </c>
      <c r="G4045" t="b">
        <f>ISNUMBER(SEARCH("Esso", A4045))</f>
        <v>0</v>
      </c>
      <c r="H4045" t="b">
        <f>ISNUMBER(SEARCH("Caltex", A4045))</f>
        <v>0</v>
      </c>
    </row>
    <row r="4046" spans="1:8" x14ac:dyDescent="0.25">
      <c r="A4046" t="s">
        <v>452</v>
      </c>
      <c r="B4046">
        <v>7.3254419999999998</v>
      </c>
      <c r="C4046">
        <v>100.40320199999999</v>
      </c>
      <c r="D4046" t="b">
        <f>ISNUMBER(SEARCH("PT",A4046))</f>
        <v>0</v>
      </c>
      <c r="E4046" t="b">
        <f>ISNUMBER(SEARCH("PTT", A4046))</f>
        <v>0</v>
      </c>
      <c r="F4046" t="b">
        <f>ISNUMBER(SEARCH("Shell", A4046))</f>
        <v>1</v>
      </c>
      <c r="G4046" t="b">
        <f>ISNUMBER(SEARCH("Esso", A4046))</f>
        <v>0</v>
      </c>
      <c r="H4046" t="b">
        <f>ISNUMBER(SEARCH("Caltex", A4046))</f>
        <v>0</v>
      </c>
    </row>
    <row r="4047" spans="1:8" x14ac:dyDescent="0.25">
      <c r="A4047" t="s">
        <v>452</v>
      </c>
      <c r="B4047">
        <v>7.3461699999999999</v>
      </c>
      <c r="C4047">
        <v>100.36342</v>
      </c>
      <c r="D4047" t="b">
        <f>ISNUMBER(SEARCH("PT",A4047))</f>
        <v>0</v>
      </c>
      <c r="E4047" t="b">
        <f>ISNUMBER(SEARCH("PTT", A4047))</f>
        <v>0</v>
      </c>
      <c r="F4047" t="b">
        <f>ISNUMBER(SEARCH("Shell", A4047))</f>
        <v>1</v>
      </c>
      <c r="G4047" t="b">
        <f>ISNUMBER(SEARCH("Esso", A4047))</f>
        <v>0</v>
      </c>
      <c r="H4047" t="b">
        <f>ISNUMBER(SEARCH("Caltex", A4047))</f>
        <v>0</v>
      </c>
    </row>
    <row r="4048" spans="1:8" x14ac:dyDescent="0.25">
      <c r="A4048" t="s">
        <v>452</v>
      </c>
      <c r="B4048">
        <v>7.6244202999999997</v>
      </c>
      <c r="C4048">
        <v>100.1007366</v>
      </c>
      <c r="D4048" t="b">
        <f>ISNUMBER(SEARCH("PT",A4048))</f>
        <v>0</v>
      </c>
      <c r="E4048" t="b">
        <f>ISNUMBER(SEARCH("PTT", A4048))</f>
        <v>0</v>
      </c>
      <c r="F4048" t="b">
        <f>ISNUMBER(SEARCH("Shell", A4048))</f>
        <v>1</v>
      </c>
      <c r="G4048" t="b">
        <f>ISNUMBER(SEARCH("Esso", A4048))</f>
        <v>0</v>
      </c>
      <c r="H4048" t="b">
        <f>ISNUMBER(SEARCH("Caltex", A4048))</f>
        <v>0</v>
      </c>
    </row>
    <row r="4049" spans="1:8" x14ac:dyDescent="0.25">
      <c r="A4049" t="s">
        <v>452</v>
      </c>
      <c r="B4049">
        <v>7.6166559999999999</v>
      </c>
      <c r="C4049">
        <v>100.077102</v>
      </c>
      <c r="D4049" t="b">
        <f>ISNUMBER(SEARCH("PT",A4049))</f>
        <v>0</v>
      </c>
      <c r="E4049" t="b">
        <f>ISNUMBER(SEARCH("PTT", A4049))</f>
        <v>0</v>
      </c>
      <c r="F4049" t="b">
        <f>ISNUMBER(SEARCH("Shell", A4049))</f>
        <v>1</v>
      </c>
      <c r="G4049" t="b">
        <f>ISNUMBER(SEARCH("Esso", A4049))</f>
        <v>0</v>
      </c>
      <c r="H4049" t="b">
        <f>ISNUMBER(SEARCH("Caltex", A4049))</f>
        <v>0</v>
      </c>
    </row>
    <row r="4050" spans="1:8" x14ac:dyDescent="0.25">
      <c r="A4050" t="s">
        <v>452</v>
      </c>
      <c r="B4050">
        <v>7.7778480999999999</v>
      </c>
      <c r="C4050">
        <v>100.1131926</v>
      </c>
      <c r="D4050" t="b">
        <f>ISNUMBER(SEARCH("PT",A4050))</f>
        <v>0</v>
      </c>
      <c r="E4050" t="b">
        <f>ISNUMBER(SEARCH("PTT", A4050))</f>
        <v>0</v>
      </c>
      <c r="F4050" t="b">
        <f>ISNUMBER(SEARCH("Shell", A4050))</f>
        <v>1</v>
      </c>
      <c r="G4050" t="b">
        <f>ISNUMBER(SEARCH("Esso", A4050))</f>
        <v>0</v>
      </c>
      <c r="H4050" t="b">
        <f>ISNUMBER(SEARCH("Caltex", A4050))</f>
        <v>0</v>
      </c>
    </row>
    <row r="4051" spans="1:8" x14ac:dyDescent="0.25">
      <c r="A4051" t="s">
        <v>452</v>
      </c>
      <c r="B4051">
        <v>7.2302299999999997</v>
      </c>
      <c r="C4051">
        <v>100.56005</v>
      </c>
      <c r="D4051" t="b">
        <f>ISNUMBER(SEARCH("PT",A4051))</f>
        <v>0</v>
      </c>
      <c r="E4051" t="b">
        <f>ISNUMBER(SEARCH("PTT", A4051))</f>
        <v>0</v>
      </c>
      <c r="F4051" t="b">
        <f>ISNUMBER(SEARCH("Shell", A4051))</f>
        <v>1</v>
      </c>
      <c r="G4051" t="b">
        <f>ISNUMBER(SEARCH("Esso", A4051))</f>
        <v>0</v>
      </c>
      <c r="H4051" t="b">
        <f>ISNUMBER(SEARCH("Caltex", A4051))</f>
        <v>0</v>
      </c>
    </row>
    <row r="4052" spans="1:8" x14ac:dyDescent="0.25">
      <c r="A4052" t="s">
        <v>452</v>
      </c>
      <c r="B4052">
        <v>8.3817196999999997</v>
      </c>
      <c r="C4052">
        <v>100.03546799999999</v>
      </c>
      <c r="D4052" t="b">
        <f>ISNUMBER(SEARCH("PT",A4052))</f>
        <v>0</v>
      </c>
      <c r="E4052" t="b">
        <f>ISNUMBER(SEARCH("PTT", A4052))</f>
        <v>0</v>
      </c>
      <c r="F4052" t="b">
        <f>ISNUMBER(SEARCH("Shell", A4052))</f>
        <v>1</v>
      </c>
      <c r="G4052" t="b">
        <f>ISNUMBER(SEARCH("Esso", A4052))</f>
        <v>0</v>
      </c>
      <c r="H4052" t="b">
        <f>ISNUMBER(SEARCH("Caltex", A4052))</f>
        <v>0</v>
      </c>
    </row>
    <row r="4053" spans="1:8" x14ac:dyDescent="0.25">
      <c r="A4053" t="s">
        <v>452</v>
      </c>
      <c r="B4053">
        <v>8.3854310000000005</v>
      </c>
      <c r="C4053">
        <v>99.978568999999993</v>
      </c>
      <c r="D4053" t="b">
        <f>ISNUMBER(SEARCH("PT",A4053))</f>
        <v>0</v>
      </c>
      <c r="E4053" t="b">
        <f>ISNUMBER(SEARCH("PTT", A4053))</f>
        <v>0</v>
      </c>
      <c r="F4053" t="b">
        <f>ISNUMBER(SEARCH("Shell", A4053))</f>
        <v>1</v>
      </c>
      <c r="G4053" t="b">
        <f>ISNUMBER(SEARCH("Esso", A4053))</f>
        <v>0</v>
      </c>
      <c r="H4053" t="b">
        <f>ISNUMBER(SEARCH("Caltex", A4053))</f>
        <v>0</v>
      </c>
    </row>
    <row r="4054" spans="1:8" x14ac:dyDescent="0.25">
      <c r="A4054" t="s">
        <v>452</v>
      </c>
      <c r="B4054">
        <v>8.4410980000000002</v>
      </c>
      <c r="C4054">
        <v>99.968580000000003</v>
      </c>
      <c r="D4054" t="b">
        <f>ISNUMBER(SEARCH("PT",A4054))</f>
        <v>0</v>
      </c>
      <c r="E4054" t="b">
        <f>ISNUMBER(SEARCH("PTT", A4054))</f>
        <v>0</v>
      </c>
      <c r="F4054" t="b">
        <f>ISNUMBER(SEARCH("Shell", A4054))</f>
        <v>1</v>
      </c>
      <c r="G4054" t="b">
        <f>ISNUMBER(SEARCH("Esso", A4054))</f>
        <v>0</v>
      </c>
      <c r="H4054" t="b">
        <f>ISNUMBER(SEARCH("Caltex", A4054))</f>
        <v>0</v>
      </c>
    </row>
    <row r="4055" spans="1:8" x14ac:dyDescent="0.25">
      <c r="A4055" t="s">
        <v>452</v>
      </c>
      <c r="B4055">
        <v>8.6498729000000001</v>
      </c>
      <c r="C4055">
        <v>99.938171499999996</v>
      </c>
      <c r="D4055" t="b">
        <f>ISNUMBER(SEARCH("PT",A4055))</f>
        <v>0</v>
      </c>
      <c r="E4055" t="b">
        <f>ISNUMBER(SEARCH("PTT", A4055))</f>
        <v>0</v>
      </c>
      <c r="F4055" t="b">
        <f>ISNUMBER(SEARCH("Shell", A4055))</f>
        <v>1</v>
      </c>
      <c r="G4055" t="b">
        <f>ISNUMBER(SEARCH("Esso", A4055))</f>
        <v>0</v>
      </c>
      <c r="H4055" t="b">
        <f>ISNUMBER(SEARCH("Caltex", A4055))</f>
        <v>0</v>
      </c>
    </row>
    <row r="4056" spans="1:8" x14ac:dyDescent="0.25">
      <c r="A4056" t="s">
        <v>452</v>
      </c>
      <c r="B4056">
        <v>8.4180811000000002</v>
      </c>
      <c r="C4056">
        <v>99.921509799999995</v>
      </c>
      <c r="D4056" t="b">
        <f>ISNUMBER(SEARCH("PT",A4056))</f>
        <v>0</v>
      </c>
      <c r="E4056" t="b">
        <f>ISNUMBER(SEARCH("PTT", A4056))</f>
        <v>0</v>
      </c>
      <c r="F4056" t="b">
        <f>ISNUMBER(SEARCH("Shell", A4056))</f>
        <v>1</v>
      </c>
      <c r="G4056" t="b">
        <f>ISNUMBER(SEARCH("Esso", A4056))</f>
        <v>0</v>
      </c>
      <c r="H4056" t="b">
        <f>ISNUMBER(SEARCH("Caltex", A4056))</f>
        <v>0</v>
      </c>
    </row>
    <row r="4057" spans="1:8" x14ac:dyDescent="0.25">
      <c r="A4057" t="s">
        <v>452</v>
      </c>
      <c r="B4057">
        <v>8.9930489999999992</v>
      </c>
      <c r="C4057">
        <v>99.889550999999997</v>
      </c>
      <c r="D4057" t="b">
        <f>ISNUMBER(SEARCH("PT",A4057))</f>
        <v>0</v>
      </c>
      <c r="E4057" t="b">
        <f>ISNUMBER(SEARCH("PTT", A4057))</f>
        <v>0</v>
      </c>
      <c r="F4057" t="b">
        <f>ISNUMBER(SEARCH("Shell", A4057))</f>
        <v>1</v>
      </c>
      <c r="G4057" t="b">
        <f>ISNUMBER(SEARCH("Esso", A4057))</f>
        <v>0</v>
      </c>
      <c r="H4057" t="b">
        <f>ISNUMBER(SEARCH("Caltex", A4057))</f>
        <v>0</v>
      </c>
    </row>
    <row r="4058" spans="1:8" x14ac:dyDescent="0.25">
      <c r="A4058" t="s">
        <v>452</v>
      </c>
      <c r="B4058">
        <v>9.1443040999999994</v>
      </c>
      <c r="C4058">
        <v>99.652397800000003</v>
      </c>
      <c r="D4058" t="b">
        <f>ISNUMBER(SEARCH("PT",A4058))</f>
        <v>0</v>
      </c>
      <c r="E4058" t="b">
        <f>ISNUMBER(SEARCH("PTT", A4058))</f>
        <v>0</v>
      </c>
      <c r="F4058" t="b">
        <f>ISNUMBER(SEARCH("Shell", A4058))</f>
        <v>1</v>
      </c>
      <c r="G4058" t="b">
        <f>ISNUMBER(SEARCH("Esso", A4058))</f>
        <v>0</v>
      </c>
      <c r="H4058" t="b">
        <f>ISNUMBER(SEARCH("Caltex", A4058))</f>
        <v>0</v>
      </c>
    </row>
    <row r="4059" spans="1:8" x14ac:dyDescent="0.25">
      <c r="A4059" t="s">
        <v>452</v>
      </c>
      <c r="B4059">
        <v>9.1507930000000002</v>
      </c>
      <c r="C4059">
        <v>99.373591000000005</v>
      </c>
      <c r="D4059" t="b">
        <f>ISNUMBER(SEARCH("PT",A4059))</f>
        <v>0</v>
      </c>
      <c r="E4059" t="b">
        <f>ISNUMBER(SEARCH("PTT", A4059))</f>
        <v>0</v>
      </c>
      <c r="F4059" t="b">
        <f>ISNUMBER(SEARCH("Shell", A4059))</f>
        <v>1</v>
      </c>
      <c r="G4059" t="b">
        <f>ISNUMBER(SEARCH("Esso", A4059))</f>
        <v>0</v>
      </c>
      <c r="H4059" t="b">
        <f>ISNUMBER(SEARCH("Caltex", A4059))</f>
        <v>0</v>
      </c>
    </row>
    <row r="4060" spans="1:8" x14ac:dyDescent="0.25">
      <c r="A4060" t="s">
        <v>452</v>
      </c>
      <c r="B4060">
        <v>9.1480958999999995</v>
      </c>
      <c r="C4060">
        <v>99.398451100000003</v>
      </c>
      <c r="D4060" t="b">
        <f>ISNUMBER(SEARCH("PT",A4060))</f>
        <v>0</v>
      </c>
      <c r="E4060" t="b">
        <f>ISNUMBER(SEARCH("PTT", A4060))</f>
        <v>0</v>
      </c>
      <c r="F4060" t="b">
        <f>ISNUMBER(SEARCH("Shell", A4060))</f>
        <v>1</v>
      </c>
      <c r="G4060" t="b">
        <f>ISNUMBER(SEARCH("Esso", A4060))</f>
        <v>0</v>
      </c>
      <c r="H4060" t="b">
        <f>ISNUMBER(SEARCH("Caltex", A4060))</f>
        <v>0</v>
      </c>
    </row>
    <row r="4061" spans="1:8" x14ac:dyDescent="0.25">
      <c r="A4061" t="s">
        <v>452</v>
      </c>
      <c r="B4061">
        <v>9.1466940000000001</v>
      </c>
      <c r="C4061">
        <v>99.331365000000005</v>
      </c>
      <c r="D4061" t="b">
        <f>ISNUMBER(SEARCH("PT",A4061))</f>
        <v>0</v>
      </c>
      <c r="E4061" t="b">
        <f>ISNUMBER(SEARCH("PTT", A4061))</f>
        <v>0</v>
      </c>
      <c r="F4061" t="b">
        <f>ISNUMBER(SEARCH("Shell", A4061))</f>
        <v>1</v>
      </c>
      <c r="G4061" t="b">
        <f>ISNUMBER(SEARCH("Esso", A4061))</f>
        <v>0</v>
      </c>
      <c r="H4061" t="b">
        <f>ISNUMBER(SEARCH("Caltex", A4061))</f>
        <v>0</v>
      </c>
    </row>
    <row r="4062" spans="1:8" x14ac:dyDescent="0.25">
      <c r="A4062" t="s">
        <v>452</v>
      </c>
      <c r="B4062">
        <v>9.3943300000000001</v>
      </c>
      <c r="C4062">
        <v>99.169275999999996</v>
      </c>
      <c r="D4062" t="b">
        <f>ISNUMBER(SEARCH("PT",A4062))</f>
        <v>0</v>
      </c>
      <c r="E4062" t="b">
        <f>ISNUMBER(SEARCH("PTT", A4062))</f>
        <v>0</v>
      </c>
      <c r="F4062" t="b">
        <f>ISNUMBER(SEARCH("Shell", A4062))</f>
        <v>1</v>
      </c>
      <c r="G4062" t="b">
        <f>ISNUMBER(SEARCH("Esso", A4062))</f>
        <v>0</v>
      </c>
      <c r="H4062" t="b">
        <f>ISNUMBER(SEARCH("Caltex", A4062))</f>
        <v>0</v>
      </c>
    </row>
    <row r="4063" spans="1:8" x14ac:dyDescent="0.25">
      <c r="A4063" t="s">
        <v>452</v>
      </c>
      <c r="B4063">
        <v>9.5877838999999998</v>
      </c>
      <c r="C4063">
        <v>99.127717700000005</v>
      </c>
      <c r="D4063" t="b">
        <f>ISNUMBER(SEARCH("PT",A4063))</f>
        <v>0</v>
      </c>
      <c r="E4063" t="b">
        <f>ISNUMBER(SEARCH("PTT", A4063))</f>
        <v>0</v>
      </c>
      <c r="F4063" t="b">
        <f>ISNUMBER(SEARCH("Shell", A4063))</f>
        <v>1</v>
      </c>
      <c r="G4063" t="b">
        <f>ISNUMBER(SEARCH("Esso", A4063))</f>
        <v>0</v>
      </c>
      <c r="H4063" t="b">
        <f>ISNUMBER(SEARCH("Caltex", A4063))</f>
        <v>0</v>
      </c>
    </row>
    <row r="4064" spans="1:8" x14ac:dyDescent="0.25">
      <c r="A4064" t="s">
        <v>452</v>
      </c>
      <c r="B4064">
        <v>9.7576441000000003</v>
      </c>
      <c r="C4064">
        <v>99.058194499999999</v>
      </c>
      <c r="D4064" t="b">
        <f>ISNUMBER(SEARCH("PT",A4064))</f>
        <v>0</v>
      </c>
      <c r="E4064" t="b">
        <f>ISNUMBER(SEARCH("PTT", A4064))</f>
        <v>0</v>
      </c>
      <c r="F4064" t="b">
        <f>ISNUMBER(SEARCH("Shell", A4064))</f>
        <v>1</v>
      </c>
      <c r="G4064" t="b">
        <f>ISNUMBER(SEARCH("Esso", A4064))</f>
        <v>0</v>
      </c>
      <c r="H4064" t="b">
        <f>ISNUMBER(SEARCH("Caltex", A4064))</f>
        <v>0</v>
      </c>
    </row>
    <row r="4065" spans="1:8" x14ac:dyDescent="0.25">
      <c r="A4065" t="s">
        <v>452</v>
      </c>
      <c r="B4065">
        <v>9.9513359999999995</v>
      </c>
      <c r="C4065">
        <v>99.071680999999998</v>
      </c>
      <c r="D4065" t="b">
        <f>ISNUMBER(SEARCH("PT",A4065))</f>
        <v>0</v>
      </c>
      <c r="E4065" t="b">
        <f>ISNUMBER(SEARCH("PTT", A4065))</f>
        <v>0</v>
      </c>
      <c r="F4065" t="b">
        <f>ISNUMBER(SEARCH("Shell", A4065))</f>
        <v>1</v>
      </c>
      <c r="G4065" t="b">
        <f>ISNUMBER(SEARCH("Esso", A4065))</f>
        <v>0</v>
      </c>
      <c r="H4065" t="b">
        <f>ISNUMBER(SEARCH("Caltex", A4065))</f>
        <v>0</v>
      </c>
    </row>
    <row r="4066" spans="1:8" x14ac:dyDescent="0.25">
      <c r="A4066" t="s">
        <v>452</v>
      </c>
      <c r="B4066">
        <v>10.5074434</v>
      </c>
      <c r="C4066">
        <v>99.091750099999999</v>
      </c>
      <c r="D4066" t="b">
        <f>ISNUMBER(SEARCH("PT",A4066))</f>
        <v>0</v>
      </c>
      <c r="E4066" t="b">
        <f>ISNUMBER(SEARCH("PTT", A4066))</f>
        <v>0</v>
      </c>
      <c r="F4066" t="b">
        <f>ISNUMBER(SEARCH("Shell", A4066))</f>
        <v>1</v>
      </c>
      <c r="G4066" t="b">
        <f>ISNUMBER(SEARCH("Esso", A4066))</f>
        <v>0</v>
      </c>
      <c r="H4066" t="b">
        <f>ISNUMBER(SEARCH("Caltex", A4066))</f>
        <v>0</v>
      </c>
    </row>
    <row r="4067" spans="1:8" x14ac:dyDescent="0.25">
      <c r="A4067" t="s">
        <v>452</v>
      </c>
      <c r="B4067">
        <v>11.249123000000001</v>
      </c>
      <c r="C4067">
        <v>99.439294000000004</v>
      </c>
      <c r="D4067" t="b">
        <f>ISNUMBER(SEARCH("PT",A4067))</f>
        <v>0</v>
      </c>
      <c r="E4067" t="b">
        <f>ISNUMBER(SEARCH("PTT", A4067))</f>
        <v>0</v>
      </c>
      <c r="F4067" t="b">
        <f>ISNUMBER(SEARCH("Shell", A4067))</f>
        <v>1</v>
      </c>
      <c r="G4067" t="b">
        <f>ISNUMBER(SEARCH("Esso", A4067))</f>
        <v>0</v>
      </c>
      <c r="H4067" t="b">
        <f>ISNUMBER(SEARCH("Caltex", A4067))</f>
        <v>0</v>
      </c>
    </row>
    <row r="4068" spans="1:8" x14ac:dyDescent="0.25">
      <c r="A4068" t="s">
        <v>452</v>
      </c>
      <c r="B4068">
        <v>11.3943811</v>
      </c>
      <c r="C4068">
        <v>99.513627099999994</v>
      </c>
      <c r="D4068" t="b">
        <f>ISNUMBER(SEARCH("PT",A4068))</f>
        <v>0</v>
      </c>
      <c r="E4068" t="b">
        <f>ISNUMBER(SEARCH("PTT", A4068))</f>
        <v>0</v>
      </c>
      <c r="F4068" t="b">
        <f>ISNUMBER(SEARCH("Shell", A4068))</f>
        <v>1</v>
      </c>
      <c r="G4068" t="b">
        <f>ISNUMBER(SEARCH("Esso", A4068))</f>
        <v>0</v>
      </c>
      <c r="H4068" t="b">
        <f>ISNUMBER(SEARCH("Caltex", A4068))</f>
        <v>0</v>
      </c>
    </row>
    <row r="4069" spans="1:8" x14ac:dyDescent="0.25">
      <c r="A4069" t="s">
        <v>452</v>
      </c>
      <c r="B4069">
        <v>11.605778000000001</v>
      </c>
      <c r="C4069">
        <v>99.662497000000002</v>
      </c>
      <c r="D4069" t="b">
        <f>ISNUMBER(SEARCH("PT",A4069))</f>
        <v>0</v>
      </c>
      <c r="E4069" t="b">
        <f>ISNUMBER(SEARCH("PTT", A4069))</f>
        <v>0</v>
      </c>
      <c r="F4069" t="b">
        <f>ISNUMBER(SEARCH("Shell", A4069))</f>
        <v>1</v>
      </c>
      <c r="G4069" t="b">
        <f>ISNUMBER(SEARCH("Esso", A4069))</f>
        <v>0</v>
      </c>
      <c r="H4069" t="b">
        <f>ISNUMBER(SEARCH("Caltex", A4069))</f>
        <v>0</v>
      </c>
    </row>
    <row r="4070" spans="1:8" x14ac:dyDescent="0.25">
      <c r="A4070" t="s">
        <v>452</v>
      </c>
      <c r="B4070">
        <v>12.580992800000001</v>
      </c>
      <c r="C4070">
        <v>99.952317800000003</v>
      </c>
      <c r="D4070" t="b">
        <f>ISNUMBER(SEARCH("PT",A4070))</f>
        <v>0</v>
      </c>
      <c r="E4070" t="b">
        <f>ISNUMBER(SEARCH("PTT", A4070))</f>
        <v>0</v>
      </c>
      <c r="F4070" t="b">
        <f>ISNUMBER(SEARCH("Shell", A4070))</f>
        <v>1</v>
      </c>
      <c r="G4070" t="b">
        <f>ISNUMBER(SEARCH("Esso", A4070))</f>
        <v>0</v>
      </c>
      <c r="H4070" t="b">
        <f>ISNUMBER(SEARCH("Caltex", A4070))</f>
        <v>0</v>
      </c>
    </row>
    <row r="4071" spans="1:8" x14ac:dyDescent="0.25">
      <c r="A4071" t="s">
        <v>452</v>
      </c>
      <c r="B4071">
        <v>12.572449499999999</v>
      </c>
      <c r="C4071">
        <v>99.875541900000002</v>
      </c>
      <c r="D4071" t="b">
        <f>ISNUMBER(SEARCH("PT",A4071))</f>
        <v>0</v>
      </c>
      <c r="E4071" t="b">
        <f>ISNUMBER(SEARCH("PTT", A4071))</f>
        <v>0</v>
      </c>
      <c r="F4071" t="b">
        <f>ISNUMBER(SEARCH("Shell", A4071))</f>
        <v>1</v>
      </c>
      <c r="G4071" t="b">
        <f>ISNUMBER(SEARCH("Esso", A4071))</f>
        <v>0</v>
      </c>
      <c r="H4071" t="b">
        <f>ISNUMBER(SEARCH("Caltex", A4071))</f>
        <v>0</v>
      </c>
    </row>
    <row r="4072" spans="1:8" x14ac:dyDescent="0.25">
      <c r="A4072" t="s">
        <v>452</v>
      </c>
      <c r="B4072">
        <v>12.798206</v>
      </c>
      <c r="C4072">
        <v>99.972673</v>
      </c>
      <c r="D4072" t="b">
        <f>ISNUMBER(SEARCH("PT",A4072))</f>
        <v>0</v>
      </c>
      <c r="E4072" t="b">
        <f>ISNUMBER(SEARCH("PTT", A4072))</f>
        <v>0</v>
      </c>
      <c r="F4072" t="b">
        <f>ISNUMBER(SEARCH("Shell", A4072))</f>
        <v>1</v>
      </c>
      <c r="G4072" t="b">
        <f>ISNUMBER(SEARCH("Esso", A4072))</f>
        <v>0</v>
      </c>
      <c r="H4072" t="b">
        <f>ISNUMBER(SEARCH("Caltex", A4072))</f>
        <v>0</v>
      </c>
    </row>
    <row r="4073" spans="1:8" x14ac:dyDescent="0.25">
      <c r="A4073" t="s">
        <v>452</v>
      </c>
      <c r="B4073">
        <v>12.8635298</v>
      </c>
      <c r="C4073">
        <v>99.919809900000004</v>
      </c>
      <c r="D4073" t="b">
        <f>ISNUMBER(SEARCH("PT",A4073))</f>
        <v>0</v>
      </c>
      <c r="E4073" t="b">
        <f>ISNUMBER(SEARCH("PTT", A4073))</f>
        <v>0</v>
      </c>
      <c r="F4073" t="b">
        <f>ISNUMBER(SEARCH("Shell", A4073))</f>
        <v>1</v>
      </c>
      <c r="G4073" t="b">
        <f>ISNUMBER(SEARCH("Esso", A4073))</f>
        <v>0</v>
      </c>
      <c r="H4073" t="b">
        <f>ISNUMBER(SEARCH("Caltex", A4073))</f>
        <v>0</v>
      </c>
    </row>
    <row r="4074" spans="1:8" x14ac:dyDescent="0.25">
      <c r="A4074" t="s">
        <v>452</v>
      </c>
      <c r="B4074">
        <v>13.058355000000001</v>
      </c>
      <c r="C4074">
        <v>99.944690899999998</v>
      </c>
      <c r="D4074" t="b">
        <f>ISNUMBER(SEARCH("PT",A4074))</f>
        <v>0</v>
      </c>
      <c r="E4074" t="b">
        <f>ISNUMBER(SEARCH("PTT", A4074))</f>
        <v>0</v>
      </c>
      <c r="F4074" t="b">
        <f>ISNUMBER(SEARCH("Shell", A4074))</f>
        <v>1</v>
      </c>
      <c r="G4074" t="b">
        <f>ISNUMBER(SEARCH("Esso", A4074))</f>
        <v>0</v>
      </c>
      <c r="H4074" t="b">
        <f>ISNUMBER(SEARCH("Caltex", A4074))</f>
        <v>0</v>
      </c>
    </row>
    <row r="4075" spans="1:8" x14ac:dyDescent="0.25">
      <c r="A4075" t="s">
        <v>452</v>
      </c>
      <c r="B4075">
        <v>13.239653000000001</v>
      </c>
      <c r="C4075">
        <v>99.823998000000003</v>
      </c>
      <c r="D4075" t="b">
        <f>ISNUMBER(SEARCH("PT",A4075))</f>
        <v>0</v>
      </c>
      <c r="E4075" t="b">
        <f>ISNUMBER(SEARCH("PTT", A4075))</f>
        <v>0</v>
      </c>
      <c r="F4075" t="b">
        <f>ISNUMBER(SEARCH("Shell", A4075))</f>
        <v>1</v>
      </c>
      <c r="G4075" t="b">
        <f>ISNUMBER(SEARCH("Esso", A4075))</f>
        <v>0</v>
      </c>
      <c r="H4075" t="b">
        <f>ISNUMBER(SEARCH("Caltex", A4075))</f>
        <v>0</v>
      </c>
    </row>
    <row r="4076" spans="1:8" x14ac:dyDescent="0.25">
      <c r="A4076" t="s">
        <v>452</v>
      </c>
      <c r="B4076">
        <v>13.4029212</v>
      </c>
      <c r="C4076">
        <v>100.00395930000001</v>
      </c>
      <c r="D4076" t="b">
        <f>ISNUMBER(SEARCH("PT",A4076))</f>
        <v>0</v>
      </c>
      <c r="E4076" t="b">
        <f>ISNUMBER(SEARCH("PTT", A4076))</f>
        <v>0</v>
      </c>
      <c r="F4076" t="b">
        <f>ISNUMBER(SEARCH("Shell", A4076))</f>
        <v>1</v>
      </c>
      <c r="G4076" t="b">
        <f>ISNUMBER(SEARCH("Esso", A4076))</f>
        <v>0</v>
      </c>
      <c r="H4076" t="b">
        <f>ISNUMBER(SEARCH("Caltex", A4076))</f>
        <v>0</v>
      </c>
    </row>
    <row r="4077" spans="1:8" x14ac:dyDescent="0.25">
      <c r="A4077" t="s">
        <v>452</v>
      </c>
      <c r="B4077">
        <v>13.406451499999999</v>
      </c>
      <c r="C4077">
        <v>100.01557</v>
      </c>
      <c r="D4077" t="b">
        <f>ISNUMBER(SEARCH("PT",A4077))</f>
        <v>0</v>
      </c>
      <c r="E4077" t="b">
        <f>ISNUMBER(SEARCH("PTT", A4077))</f>
        <v>0</v>
      </c>
      <c r="F4077" t="b">
        <f>ISNUMBER(SEARCH("Shell", A4077))</f>
        <v>1</v>
      </c>
      <c r="G4077" t="b">
        <f>ISNUMBER(SEARCH("Esso", A4077))</f>
        <v>0</v>
      </c>
      <c r="H4077" t="b">
        <f>ISNUMBER(SEARCH("Caltex", A4077))</f>
        <v>0</v>
      </c>
    </row>
    <row r="4078" spans="1:8" x14ac:dyDescent="0.25">
      <c r="A4078" t="s">
        <v>452</v>
      </c>
      <c r="B4078">
        <v>13.550122999999999</v>
      </c>
      <c r="C4078">
        <v>100.14672299999999</v>
      </c>
      <c r="D4078" t="b">
        <f>ISNUMBER(SEARCH("PT",A4078))</f>
        <v>0</v>
      </c>
      <c r="E4078" t="b">
        <f>ISNUMBER(SEARCH("PTT", A4078))</f>
        <v>0</v>
      </c>
      <c r="F4078" t="b">
        <f>ISNUMBER(SEARCH("Shell", A4078))</f>
        <v>1</v>
      </c>
      <c r="G4078" t="b">
        <f>ISNUMBER(SEARCH("Esso", A4078))</f>
        <v>0</v>
      </c>
      <c r="H4078" t="b">
        <f>ISNUMBER(SEARCH("Caltex", A4078))</f>
        <v>0</v>
      </c>
    </row>
    <row r="4079" spans="1:8" x14ac:dyDescent="0.25">
      <c r="A4079" t="s">
        <v>452</v>
      </c>
      <c r="B4079">
        <v>13.592126800000001</v>
      </c>
      <c r="C4079">
        <v>100.334199</v>
      </c>
      <c r="D4079" t="b">
        <f>ISNUMBER(SEARCH("PT",A4079))</f>
        <v>0</v>
      </c>
      <c r="E4079" t="b">
        <f>ISNUMBER(SEARCH("PTT", A4079))</f>
        <v>0</v>
      </c>
      <c r="F4079" t="b">
        <f>ISNUMBER(SEARCH("Shell", A4079))</f>
        <v>1</v>
      </c>
      <c r="G4079" t="b">
        <f>ISNUMBER(SEARCH("Esso", A4079))</f>
        <v>0</v>
      </c>
      <c r="H4079" t="b">
        <f>ISNUMBER(SEARCH("Caltex", A4079))</f>
        <v>0</v>
      </c>
    </row>
    <row r="4080" spans="1:8" x14ac:dyDescent="0.25">
      <c r="A4080" t="s">
        <v>452</v>
      </c>
      <c r="B4080">
        <v>13.716289</v>
      </c>
      <c r="C4080">
        <v>100.507171</v>
      </c>
      <c r="D4080" t="b">
        <f>ISNUMBER(SEARCH("PT",A4080))</f>
        <v>0</v>
      </c>
      <c r="E4080" t="b">
        <f>ISNUMBER(SEARCH("PTT", A4080))</f>
        <v>0</v>
      </c>
      <c r="F4080" t="b">
        <f>ISNUMBER(SEARCH("Shell", A4080))</f>
        <v>1</v>
      </c>
      <c r="G4080" t="b">
        <f>ISNUMBER(SEARCH("Esso", A4080))</f>
        <v>0</v>
      </c>
      <c r="H4080" t="b">
        <f>ISNUMBER(SEARCH("Caltex", A4080))</f>
        <v>0</v>
      </c>
    </row>
    <row r="4081" spans="1:8" x14ac:dyDescent="0.25">
      <c r="A4081" t="s">
        <v>452</v>
      </c>
      <c r="B4081">
        <v>13.716915</v>
      </c>
      <c r="C4081">
        <v>100.489666</v>
      </c>
      <c r="D4081" t="b">
        <f>ISNUMBER(SEARCH("PT",A4081))</f>
        <v>0</v>
      </c>
      <c r="E4081" t="b">
        <f>ISNUMBER(SEARCH("PTT", A4081))</f>
        <v>0</v>
      </c>
      <c r="F4081" t="b">
        <f>ISNUMBER(SEARCH("Shell", A4081))</f>
        <v>1</v>
      </c>
      <c r="G4081" t="b">
        <f>ISNUMBER(SEARCH("Esso", A4081))</f>
        <v>0</v>
      </c>
      <c r="H4081" t="b">
        <f>ISNUMBER(SEARCH("Caltex", A4081))</f>
        <v>0</v>
      </c>
    </row>
    <row r="4082" spans="1:8" x14ac:dyDescent="0.25">
      <c r="A4082" t="s">
        <v>452</v>
      </c>
      <c r="B4082">
        <v>13.687821599999999</v>
      </c>
      <c r="C4082">
        <v>100.49192859999999</v>
      </c>
      <c r="D4082" t="b">
        <f>ISNUMBER(SEARCH("PT",A4082))</f>
        <v>0</v>
      </c>
      <c r="E4082" t="b">
        <f>ISNUMBER(SEARCH("PTT", A4082))</f>
        <v>0</v>
      </c>
      <c r="F4082" t="b">
        <f>ISNUMBER(SEARCH("Shell", A4082))</f>
        <v>1</v>
      </c>
      <c r="G4082" t="b">
        <f>ISNUMBER(SEARCH("Esso", A4082))</f>
        <v>0</v>
      </c>
      <c r="H4082" t="b">
        <f>ISNUMBER(SEARCH("Caltex", A4082))</f>
        <v>0</v>
      </c>
    </row>
    <row r="4083" spans="1:8" x14ac:dyDescent="0.25">
      <c r="A4083" t="s">
        <v>452</v>
      </c>
      <c r="B4083">
        <v>13.723542999999999</v>
      </c>
      <c r="C4083">
        <v>100.534869</v>
      </c>
      <c r="D4083" t="b">
        <f>ISNUMBER(SEARCH("PT",A4083))</f>
        <v>0</v>
      </c>
      <c r="E4083" t="b">
        <f>ISNUMBER(SEARCH("PTT", A4083))</f>
        <v>0</v>
      </c>
      <c r="F4083" t="b">
        <f>ISNUMBER(SEARCH("Shell", A4083))</f>
        <v>1</v>
      </c>
      <c r="G4083" t="b">
        <f>ISNUMBER(SEARCH("Esso", A4083))</f>
        <v>0</v>
      </c>
      <c r="H4083" t="b">
        <f>ISNUMBER(SEARCH("Caltex", A4083))</f>
        <v>0</v>
      </c>
    </row>
    <row r="4084" spans="1:8" x14ac:dyDescent="0.25">
      <c r="A4084" t="s">
        <v>452</v>
      </c>
      <c r="B4084">
        <v>13.57095</v>
      </c>
      <c r="C4084">
        <v>100.605728</v>
      </c>
      <c r="D4084" t="b">
        <f>ISNUMBER(SEARCH("PT",A4084))</f>
        <v>0</v>
      </c>
      <c r="E4084" t="b">
        <f>ISNUMBER(SEARCH("PTT", A4084))</f>
        <v>0</v>
      </c>
      <c r="F4084" t="b">
        <f>ISNUMBER(SEARCH("Shell", A4084))</f>
        <v>1</v>
      </c>
      <c r="G4084" t="b">
        <f>ISNUMBER(SEARCH("Esso", A4084))</f>
        <v>0</v>
      </c>
      <c r="H4084" t="b">
        <f>ISNUMBER(SEARCH("Caltex", A4084))</f>
        <v>0</v>
      </c>
    </row>
    <row r="4085" spans="1:8" x14ac:dyDescent="0.25">
      <c r="A4085" t="s">
        <v>452</v>
      </c>
      <c r="B4085">
        <v>13.581367999999999</v>
      </c>
      <c r="C4085">
        <v>100.60186</v>
      </c>
      <c r="D4085" t="b">
        <f>ISNUMBER(SEARCH("PT",A4085))</f>
        <v>0</v>
      </c>
      <c r="E4085" t="b">
        <f>ISNUMBER(SEARCH("PTT", A4085))</f>
        <v>0</v>
      </c>
      <c r="F4085" t="b">
        <f>ISNUMBER(SEARCH("Shell", A4085))</f>
        <v>1</v>
      </c>
      <c r="G4085" t="b">
        <f>ISNUMBER(SEARCH("Esso", A4085))</f>
        <v>0</v>
      </c>
      <c r="H4085" t="b">
        <f>ISNUMBER(SEARCH("Caltex", A4085))</f>
        <v>0</v>
      </c>
    </row>
    <row r="4086" spans="1:8" x14ac:dyDescent="0.25">
      <c r="A4086" t="s">
        <v>452</v>
      </c>
      <c r="B4086">
        <v>13.612719999999999</v>
      </c>
      <c r="C4086">
        <v>100.593722</v>
      </c>
      <c r="D4086" t="b">
        <f>ISNUMBER(SEARCH("PT",A4086))</f>
        <v>0</v>
      </c>
      <c r="E4086" t="b">
        <f>ISNUMBER(SEARCH("PTT", A4086))</f>
        <v>0</v>
      </c>
      <c r="F4086" t="b">
        <f>ISNUMBER(SEARCH("Shell", A4086))</f>
        <v>1</v>
      </c>
      <c r="G4086" t="b">
        <f>ISNUMBER(SEARCH("Esso", A4086))</f>
        <v>0</v>
      </c>
      <c r="H4086" t="b">
        <f>ISNUMBER(SEARCH("Caltex", A4086))</f>
        <v>0</v>
      </c>
    </row>
    <row r="4087" spans="1:8" x14ac:dyDescent="0.25">
      <c r="A4087" t="s">
        <v>452</v>
      </c>
      <c r="B4087">
        <v>13.579658</v>
      </c>
      <c r="C4087">
        <v>100.62519</v>
      </c>
      <c r="D4087" t="b">
        <f>ISNUMBER(SEARCH("PT",A4087))</f>
        <v>0</v>
      </c>
      <c r="E4087" t="b">
        <f>ISNUMBER(SEARCH("PTT", A4087))</f>
        <v>0</v>
      </c>
      <c r="F4087" t="b">
        <f>ISNUMBER(SEARCH("Shell", A4087))</f>
        <v>1</v>
      </c>
      <c r="G4087" t="b">
        <f>ISNUMBER(SEARCH("Esso", A4087))</f>
        <v>0</v>
      </c>
      <c r="H4087" t="b">
        <f>ISNUMBER(SEARCH("Caltex", A4087))</f>
        <v>0</v>
      </c>
    </row>
    <row r="4088" spans="1:8" x14ac:dyDescent="0.25">
      <c r="A4088" t="s">
        <v>452</v>
      </c>
      <c r="B4088">
        <v>13.610201999999999</v>
      </c>
      <c r="C4088">
        <v>100.676402</v>
      </c>
      <c r="D4088" t="b">
        <f>ISNUMBER(SEARCH("PT",A4088))</f>
        <v>0</v>
      </c>
      <c r="E4088" t="b">
        <f>ISNUMBER(SEARCH("PTT", A4088))</f>
        <v>0</v>
      </c>
      <c r="F4088" t="b">
        <f>ISNUMBER(SEARCH("Shell", A4088))</f>
        <v>1</v>
      </c>
      <c r="G4088" t="b">
        <f>ISNUMBER(SEARCH("Esso", A4088))</f>
        <v>0</v>
      </c>
      <c r="H4088" t="b">
        <f>ISNUMBER(SEARCH("Caltex", A4088))</f>
        <v>0</v>
      </c>
    </row>
    <row r="4089" spans="1:8" x14ac:dyDescent="0.25">
      <c r="A4089" t="s">
        <v>452</v>
      </c>
      <c r="B4089">
        <v>13.412201899999999</v>
      </c>
      <c r="C4089">
        <v>101.0002594</v>
      </c>
      <c r="D4089" t="b">
        <f>ISNUMBER(SEARCH("PT",A4089))</f>
        <v>0</v>
      </c>
      <c r="E4089" t="b">
        <f>ISNUMBER(SEARCH("PTT", A4089))</f>
        <v>0</v>
      </c>
      <c r="F4089" t="b">
        <f>ISNUMBER(SEARCH("Shell", A4089))</f>
        <v>1</v>
      </c>
      <c r="G4089" t="b">
        <f>ISNUMBER(SEARCH("Esso", A4089))</f>
        <v>0</v>
      </c>
      <c r="H4089" t="b">
        <f>ISNUMBER(SEARCH("Caltex", A4089))</f>
        <v>0</v>
      </c>
    </row>
    <row r="4090" spans="1:8" x14ac:dyDescent="0.25">
      <c r="A4090" t="s">
        <v>452</v>
      </c>
      <c r="B4090">
        <v>13.412132</v>
      </c>
      <c r="C4090">
        <v>101.000179</v>
      </c>
      <c r="D4090" t="b">
        <f>ISNUMBER(SEARCH("PT",A4090))</f>
        <v>0</v>
      </c>
      <c r="E4090" t="b">
        <f>ISNUMBER(SEARCH("PTT", A4090))</f>
        <v>0</v>
      </c>
      <c r="F4090" t="b">
        <f>ISNUMBER(SEARCH("Shell", A4090))</f>
        <v>1</v>
      </c>
      <c r="G4090" t="b">
        <f>ISNUMBER(SEARCH("Esso", A4090))</f>
        <v>0</v>
      </c>
      <c r="H4090" t="b">
        <f>ISNUMBER(SEARCH("Caltex", A4090))</f>
        <v>0</v>
      </c>
    </row>
    <row r="4091" spans="1:8" x14ac:dyDescent="0.25">
      <c r="A4091" t="s">
        <v>452</v>
      </c>
      <c r="B4091">
        <v>13.412789</v>
      </c>
      <c r="C4091">
        <v>100.99896699999999</v>
      </c>
      <c r="D4091" t="b">
        <f>ISNUMBER(SEARCH("PT",A4091))</f>
        <v>0</v>
      </c>
      <c r="E4091" t="b">
        <f>ISNUMBER(SEARCH("PTT", A4091))</f>
        <v>0</v>
      </c>
      <c r="F4091" t="b">
        <f>ISNUMBER(SEARCH("Shell", A4091))</f>
        <v>1</v>
      </c>
      <c r="G4091" t="b">
        <f>ISNUMBER(SEARCH("Esso", A4091))</f>
        <v>0</v>
      </c>
      <c r="H4091" t="b">
        <f>ISNUMBER(SEARCH("Caltex", A4091))</f>
        <v>0</v>
      </c>
    </row>
    <row r="4092" spans="1:8" x14ac:dyDescent="0.25">
      <c r="A4092" t="s">
        <v>452</v>
      </c>
      <c r="B4092">
        <v>13.380127</v>
      </c>
      <c r="C4092">
        <v>100.991848</v>
      </c>
      <c r="D4092" t="b">
        <f>ISNUMBER(SEARCH("PT",A4092))</f>
        <v>0</v>
      </c>
      <c r="E4092" t="b">
        <f>ISNUMBER(SEARCH("PTT", A4092))</f>
        <v>0</v>
      </c>
      <c r="F4092" t="b">
        <f>ISNUMBER(SEARCH("Shell", A4092))</f>
        <v>1</v>
      </c>
      <c r="G4092" t="b">
        <f>ISNUMBER(SEARCH("Esso", A4092))</f>
        <v>0</v>
      </c>
      <c r="H4092" t="b">
        <f>ISNUMBER(SEARCH("Caltex", A4092))</f>
        <v>0</v>
      </c>
    </row>
    <row r="4093" spans="1:8" x14ac:dyDescent="0.25">
      <c r="A4093" t="s">
        <v>452</v>
      </c>
      <c r="B4093">
        <v>13.289720000000001</v>
      </c>
      <c r="C4093">
        <v>100.940685</v>
      </c>
      <c r="D4093" t="b">
        <f>ISNUMBER(SEARCH("PT",A4093))</f>
        <v>0</v>
      </c>
      <c r="E4093" t="b">
        <f>ISNUMBER(SEARCH("PTT", A4093))</f>
        <v>0</v>
      </c>
      <c r="F4093" t="b">
        <f>ISNUMBER(SEARCH("Shell", A4093))</f>
        <v>1</v>
      </c>
      <c r="G4093" t="b">
        <f>ISNUMBER(SEARCH("Esso", A4093))</f>
        <v>0</v>
      </c>
      <c r="H4093" t="b">
        <f>ISNUMBER(SEARCH("Caltex", A4093))</f>
        <v>0</v>
      </c>
    </row>
    <row r="4094" spans="1:8" x14ac:dyDescent="0.25">
      <c r="A4094" t="s">
        <v>452</v>
      </c>
      <c r="B4094">
        <v>13.164642199999999</v>
      </c>
      <c r="C4094">
        <v>100.93128230000001</v>
      </c>
      <c r="D4094" t="b">
        <f>ISNUMBER(SEARCH("PT",A4094))</f>
        <v>0</v>
      </c>
      <c r="E4094" t="b">
        <f>ISNUMBER(SEARCH("PTT", A4094))</f>
        <v>0</v>
      </c>
      <c r="F4094" t="b">
        <f>ISNUMBER(SEARCH("Shell", A4094))</f>
        <v>1</v>
      </c>
      <c r="G4094" t="b">
        <f>ISNUMBER(SEARCH("Esso", A4094))</f>
        <v>0</v>
      </c>
      <c r="H4094" t="b">
        <f>ISNUMBER(SEARCH("Caltex", A4094))</f>
        <v>0</v>
      </c>
    </row>
    <row r="4095" spans="1:8" x14ac:dyDescent="0.25">
      <c r="A4095" t="s">
        <v>452</v>
      </c>
      <c r="B4095">
        <v>13.1633266</v>
      </c>
      <c r="C4095">
        <v>100.9290237</v>
      </c>
      <c r="D4095" t="b">
        <f>ISNUMBER(SEARCH("PT",A4095))</f>
        <v>0</v>
      </c>
      <c r="E4095" t="b">
        <f>ISNUMBER(SEARCH("PTT", A4095))</f>
        <v>0</v>
      </c>
      <c r="F4095" t="b">
        <f>ISNUMBER(SEARCH("Shell", A4095))</f>
        <v>1</v>
      </c>
      <c r="G4095" t="b">
        <f>ISNUMBER(SEARCH("Esso", A4095))</f>
        <v>0</v>
      </c>
      <c r="H4095" t="b">
        <f>ISNUMBER(SEARCH("Caltex", A4095))</f>
        <v>0</v>
      </c>
    </row>
    <row r="4096" spans="1:8" x14ac:dyDescent="0.25">
      <c r="A4096" t="s">
        <v>452</v>
      </c>
      <c r="B4096">
        <v>13.0935883</v>
      </c>
      <c r="C4096">
        <v>100.91593829999999</v>
      </c>
      <c r="D4096" t="b">
        <f>ISNUMBER(SEARCH("PT",A4096))</f>
        <v>0</v>
      </c>
      <c r="E4096" t="b">
        <f>ISNUMBER(SEARCH("PTT", A4096))</f>
        <v>0</v>
      </c>
      <c r="F4096" t="b">
        <f>ISNUMBER(SEARCH("Shell", A4096))</f>
        <v>1</v>
      </c>
      <c r="G4096" t="b">
        <f>ISNUMBER(SEARCH("Esso", A4096))</f>
        <v>0</v>
      </c>
      <c r="H4096" t="b">
        <f>ISNUMBER(SEARCH("Caltex", A4096))</f>
        <v>0</v>
      </c>
    </row>
    <row r="4097" spans="1:8" x14ac:dyDescent="0.25">
      <c r="A4097" t="s">
        <v>452</v>
      </c>
      <c r="B4097">
        <v>12.996383</v>
      </c>
      <c r="C4097">
        <v>100.936257</v>
      </c>
      <c r="D4097" t="b">
        <f>ISNUMBER(SEARCH("PT",A4097))</f>
        <v>0</v>
      </c>
      <c r="E4097" t="b">
        <f>ISNUMBER(SEARCH("PTT", A4097))</f>
        <v>0</v>
      </c>
      <c r="F4097" t="b">
        <f>ISNUMBER(SEARCH("Shell", A4097))</f>
        <v>1</v>
      </c>
      <c r="G4097" t="b">
        <f>ISNUMBER(SEARCH("Esso", A4097))</f>
        <v>0</v>
      </c>
      <c r="H4097" t="b">
        <f>ISNUMBER(SEARCH("Caltex", A4097))</f>
        <v>0</v>
      </c>
    </row>
    <row r="4098" spans="1:8" x14ac:dyDescent="0.25">
      <c r="A4098" t="s">
        <v>452</v>
      </c>
      <c r="B4098">
        <v>12.9603416</v>
      </c>
      <c r="C4098">
        <v>100.9094188</v>
      </c>
      <c r="D4098" t="b">
        <f>ISNUMBER(SEARCH("PT",A4098))</f>
        <v>0</v>
      </c>
      <c r="E4098" t="b">
        <f>ISNUMBER(SEARCH("PTT", A4098))</f>
        <v>0</v>
      </c>
      <c r="F4098" t="b">
        <f>ISNUMBER(SEARCH("Shell", A4098))</f>
        <v>1</v>
      </c>
      <c r="G4098" t="b">
        <f>ISNUMBER(SEARCH("Esso", A4098))</f>
        <v>0</v>
      </c>
      <c r="H4098" t="b">
        <f>ISNUMBER(SEARCH("Caltex", A4098))</f>
        <v>0</v>
      </c>
    </row>
    <row r="4099" spans="1:8" x14ac:dyDescent="0.25">
      <c r="A4099" t="s">
        <v>452</v>
      </c>
      <c r="B4099">
        <v>12.951518500000001</v>
      </c>
      <c r="C4099">
        <v>100.90598</v>
      </c>
      <c r="D4099" t="b">
        <f>ISNUMBER(SEARCH("PT",A4099))</f>
        <v>0</v>
      </c>
      <c r="E4099" t="b">
        <f>ISNUMBER(SEARCH("PTT", A4099))</f>
        <v>0</v>
      </c>
      <c r="F4099" t="b">
        <f>ISNUMBER(SEARCH("Shell", A4099))</f>
        <v>1</v>
      </c>
      <c r="G4099" t="b">
        <f>ISNUMBER(SEARCH("Esso", A4099))</f>
        <v>0</v>
      </c>
      <c r="H4099" t="b">
        <f>ISNUMBER(SEARCH("Caltex", A4099))</f>
        <v>0</v>
      </c>
    </row>
    <row r="4100" spans="1:8" x14ac:dyDescent="0.25">
      <c r="A4100" t="s">
        <v>452</v>
      </c>
      <c r="B4100">
        <v>12.937291999999999</v>
      </c>
      <c r="C4100">
        <v>100.890057</v>
      </c>
      <c r="D4100" t="b">
        <f>ISNUMBER(SEARCH("PT",A4100))</f>
        <v>0</v>
      </c>
      <c r="E4100" t="b">
        <f>ISNUMBER(SEARCH("PTT", A4100))</f>
        <v>0</v>
      </c>
      <c r="F4100" t="b">
        <f>ISNUMBER(SEARCH("Shell", A4100))</f>
        <v>1</v>
      </c>
      <c r="G4100" t="b">
        <f>ISNUMBER(SEARCH("Esso", A4100))</f>
        <v>0</v>
      </c>
      <c r="H4100" t="b">
        <f>ISNUMBER(SEARCH("Caltex", A4100))</f>
        <v>0</v>
      </c>
    </row>
    <row r="4101" spans="1:8" x14ac:dyDescent="0.25">
      <c r="A4101" t="s">
        <v>452</v>
      </c>
      <c r="B4101">
        <v>12.8736912</v>
      </c>
      <c r="C4101">
        <v>100.902361</v>
      </c>
      <c r="D4101" t="b">
        <f>ISNUMBER(SEARCH("PT",A4101))</f>
        <v>0</v>
      </c>
      <c r="E4101" t="b">
        <f>ISNUMBER(SEARCH("PTT", A4101))</f>
        <v>0</v>
      </c>
      <c r="F4101" t="b">
        <f>ISNUMBER(SEARCH("Shell", A4101))</f>
        <v>1</v>
      </c>
      <c r="G4101" t="b">
        <f>ISNUMBER(SEARCH("Esso", A4101))</f>
        <v>0</v>
      </c>
      <c r="H4101" t="b">
        <f>ISNUMBER(SEARCH("Caltex", A4101))</f>
        <v>0</v>
      </c>
    </row>
    <row r="4102" spans="1:8" x14ac:dyDescent="0.25">
      <c r="A4102" t="s">
        <v>452</v>
      </c>
      <c r="B4102">
        <v>12.849021</v>
      </c>
      <c r="C4102">
        <v>100.90867299999999</v>
      </c>
      <c r="D4102" t="b">
        <f>ISNUMBER(SEARCH("PT",A4102))</f>
        <v>0</v>
      </c>
      <c r="E4102" t="b">
        <f>ISNUMBER(SEARCH("PTT", A4102))</f>
        <v>0</v>
      </c>
      <c r="F4102" t="b">
        <f>ISNUMBER(SEARCH("Shell", A4102))</f>
        <v>1</v>
      </c>
      <c r="G4102" t="b">
        <f>ISNUMBER(SEARCH("Esso", A4102))</f>
        <v>0</v>
      </c>
      <c r="H4102" t="b">
        <f>ISNUMBER(SEARCH("Caltex", A4102))</f>
        <v>0</v>
      </c>
    </row>
    <row r="4103" spans="1:8" x14ac:dyDescent="0.25">
      <c r="A4103" t="s">
        <v>452</v>
      </c>
      <c r="B4103">
        <v>12.6957144</v>
      </c>
      <c r="C4103">
        <v>100.9765494</v>
      </c>
      <c r="D4103" t="b">
        <f>ISNUMBER(SEARCH("PT",A4103))</f>
        <v>0</v>
      </c>
      <c r="E4103" t="b">
        <f>ISNUMBER(SEARCH("PTT", A4103))</f>
        <v>0</v>
      </c>
      <c r="F4103" t="b">
        <f>ISNUMBER(SEARCH("Shell", A4103))</f>
        <v>1</v>
      </c>
      <c r="G4103" t="b">
        <f>ISNUMBER(SEARCH("Esso", A4103))</f>
        <v>0</v>
      </c>
      <c r="H4103" t="b">
        <f>ISNUMBER(SEARCH("Caltex", A4103))</f>
        <v>0</v>
      </c>
    </row>
    <row r="4104" spans="1:8" x14ac:dyDescent="0.25">
      <c r="A4104" t="s">
        <v>452</v>
      </c>
      <c r="B4104">
        <v>12.731128999999999</v>
      </c>
      <c r="C4104">
        <v>101.067331</v>
      </c>
      <c r="D4104" t="b">
        <f>ISNUMBER(SEARCH("PT",A4104))</f>
        <v>0</v>
      </c>
      <c r="E4104" t="b">
        <f>ISNUMBER(SEARCH("PTT", A4104))</f>
        <v>0</v>
      </c>
      <c r="F4104" t="b">
        <f>ISNUMBER(SEARCH("Shell", A4104))</f>
        <v>1</v>
      </c>
      <c r="G4104" t="b">
        <f>ISNUMBER(SEARCH("Esso", A4104))</f>
        <v>0</v>
      </c>
      <c r="H4104" t="b">
        <f>ISNUMBER(SEARCH("Caltex", A4104))</f>
        <v>0</v>
      </c>
    </row>
    <row r="4105" spans="1:8" x14ac:dyDescent="0.25">
      <c r="A4105" t="s">
        <v>452</v>
      </c>
      <c r="B4105">
        <v>12.7022569</v>
      </c>
      <c r="C4105">
        <v>101.24547250000001</v>
      </c>
      <c r="D4105" t="b">
        <f>ISNUMBER(SEARCH("PT",A4105))</f>
        <v>0</v>
      </c>
      <c r="E4105" t="b">
        <f>ISNUMBER(SEARCH("PTT", A4105))</f>
        <v>0</v>
      </c>
      <c r="F4105" t="b">
        <f>ISNUMBER(SEARCH("Shell", A4105))</f>
        <v>1</v>
      </c>
      <c r="G4105" t="b">
        <f>ISNUMBER(SEARCH("Esso", A4105))</f>
        <v>0</v>
      </c>
      <c r="H4105" t="b">
        <f>ISNUMBER(SEARCH("Caltex", A4105))</f>
        <v>0</v>
      </c>
    </row>
    <row r="4106" spans="1:8" x14ac:dyDescent="0.25">
      <c r="A4106" t="s">
        <v>452</v>
      </c>
      <c r="B4106">
        <v>12.640175899999999</v>
      </c>
      <c r="C4106">
        <v>101.3981522</v>
      </c>
      <c r="D4106" t="b">
        <f>ISNUMBER(SEARCH("PT",A4106))</f>
        <v>0</v>
      </c>
      <c r="E4106" t="b">
        <f>ISNUMBER(SEARCH("PTT", A4106))</f>
        <v>0</v>
      </c>
      <c r="F4106" t="b">
        <f>ISNUMBER(SEARCH("Shell", A4106))</f>
        <v>1</v>
      </c>
      <c r="G4106" t="b">
        <f>ISNUMBER(SEARCH("Esso", A4106))</f>
        <v>0</v>
      </c>
      <c r="H4106" t="b">
        <f>ISNUMBER(SEARCH("Caltex", A4106))</f>
        <v>0</v>
      </c>
    </row>
    <row r="4107" spans="1:8" x14ac:dyDescent="0.25">
      <c r="A4107" t="s">
        <v>452</v>
      </c>
      <c r="B4107">
        <v>12.732792</v>
      </c>
      <c r="C4107">
        <v>101.908407</v>
      </c>
      <c r="D4107" t="b">
        <f>ISNUMBER(SEARCH("PT",A4107))</f>
        <v>0</v>
      </c>
      <c r="E4107" t="b">
        <f>ISNUMBER(SEARCH("PTT", A4107))</f>
        <v>0</v>
      </c>
      <c r="F4107" t="b">
        <f>ISNUMBER(SEARCH("Shell", A4107))</f>
        <v>1</v>
      </c>
      <c r="G4107" t="b">
        <f>ISNUMBER(SEARCH("Esso", A4107))</f>
        <v>0</v>
      </c>
      <c r="H4107" t="b">
        <f>ISNUMBER(SEARCH("Caltex", A4107))</f>
        <v>0</v>
      </c>
    </row>
    <row r="4108" spans="1:8" x14ac:dyDescent="0.25">
      <c r="A4108" t="s">
        <v>452</v>
      </c>
      <c r="B4108">
        <v>12.607044200000001</v>
      </c>
      <c r="C4108">
        <v>102.08039770000001</v>
      </c>
      <c r="D4108" t="b">
        <f>ISNUMBER(SEARCH("PT",A4108))</f>
        <v>0</v>
      </c>
      <c r="E4108" t="b">
        <f>ISNUMBER(SEARCH("PTT", A4108))</f>
        <v>0</v>
      </c>
      <c r="F4108" t="b">
        <f>ISNUMBER(SEARCH("Shell", A4108))</f>
        <v>1</v>
      </c>
      <c r="G4108" t="b">
        <f>ISNUMBER(SEARCH("Esso", A4108))</f>
        <v>0</v>
      </c>
      <c r="H4108" t="b">
        <f>ISNUMBER(SEARCH("Caltex", A4108))</f>
        <v>0</v>
      </c>
    </row>
    <row r="4109" spans="1:8" x14ac:dyDescent="0.25">
      <c r="A4109" t="s">
        <v>452</v>
      </c>
      <c r="B4109">
        <v>12.6187393</v>
      </c>
      <c r="C4109">
        <v>102.10511200000001</v>
      </c>
      <c r="D4109" t="b">
        <f>ISNUMBER(SEARCH("PT",A4109))</f>
        <v>0</v>
      </c>
      <c r="E4109" t="b">
        <f>ISNUMBER(SEARCH("PTT", A4109))</f>
        <v>0</v>
      </c>
      <c r="F4109" t="b">
        <f>ISNUMBER(SEARCH("Shell", A4109))</f>
        <v>1</v>
      </c>
      <c r="G4109" t="b">
        <f>ISNUMBER(SEARCH("Esso", A4109))</f>
        <v>0</v>
      </c>
      <c r="H4109" t="b">
        <f>ISNUMBER(SEARCH("Caltex", A4109))</f>
        <v>0</v>
      </c>
    </row>
    <row r="4110" spans="1:8" x14ac:dyDescent="0.25">
      <c r="A4110" t="s">
        <v>452</v>
      </c>
      <c r="B4110">
        <v>12.613049999999999</v>
      </c>
      <c r="C4110">
        <v>102.11777499999999</v>
      </c>
      <c r="D4110" t="b">
        <f>ISNUMBER(SEARCH("PT",A4110))</f>
        <v>0</v>
      </c>
      <c r="E4110" t="b">
        <f>ISNUMBER(SEARCH("PTT", A4110))</f>
        <v>0</v>
      </c>
      <c r="F4110" t="b">
        <f>ISNUMBER(SEARCH("Shell", A4110))</f>
        <v>1</v>
      </c>
      <c r="G4110" t="b">
        <f>ISNUMBER(SEARCH("Esso", A4110))</f>
        <v>0</v>
      </c>
      <c r="H4110" t="b">
        <f>ISNUMBER(SEARCH("Caltex", A4110))</f>
        <v>0</v>
      </c>
    </row>
    <row r="4111" spans="1:8" x14ac:dyDescent="0.25">
      <c r="A4111" t="s">
        <v>452</v>
      </c>
      <c r="B4111">
        <v>12.602054000000001</v>
      </c>
      <c r="C4111">
        <v>102.106089</v>
      </c>
      <c r="D4111" t="b">
        <f>ISNUMBER(SEARCH("PT",A4111))</f>
        <v>0</v>
      </c>
      <c r="E4111" t="b">
        <f>ISNUMBER(SEARCH("PTT", A4111))</f>
        <v>0</v>
      </c>
      <c r="F4111" t="b">
        <f>ISNUMBER(SEARCH("Shell", A4111))</f>
        <v>1</v>
      </c>
      <c r="G4111" t="b">
        <f>ISNUMBER(SEARCH("Esso", A4111))</f>
        <v>0</v>
      </c>
      <c r="H4111" t="b">
        <f>ISNUMBER(SEARCH("Caltex", A4111))</f>
        <v>0</v>
      </c>
    </row>
    <row r="4112" spans="1:8" x14ac:dyDescent="0.25">
      <c r="A4112" t="s">
        <v>452</v>
      </c>
      <c r="B4112">
        <v>12.6184674</v>
      </c>
      <c r="C4112">
        <v>102.0914952</v>
      </c>
      <c r="D4112" t="b">
        <f>ISNUMBER(SEARCH("PT",A4112))</f>
        <v>0</v>
      </c>
      <c r="E4112" t="b">
        <f>ISNUMBER(SEARCH("PTT", A4112))</f>
        <v>0</v>
      </c>
      <c r="F4112" t="b">
        <f>ISNUMBER(SEARCH("Shell", A4112))</f>
        <v>1</v>
      </c>
      <c r="G4112" t="b">
        <f>ISNUMBER(SEARCH("Esso", A4112))</f>
        <v>0</v>
      </c>
      <c r="H4112" t="b">
        <f>ISNUMBER(SEARCH("Caltex", A4112))</f>
        <v>0</v>
      </c>
    </row>
    <row r="4113" spans="1:8" x14ac:dyDescent="0.25">
      <c r="A4113" t="s">
        <v>452</v>
      </c>
      <c r="B4113">
        <v>12.231032000000001</v>
      </c>
      <c r="C4113">
        <v>102.506918</v>
      </c>
      <c r="D4113" t="b">
        <f>ISNUMBER(SEARCH("PT",A4113))</f>
        <v>0</v>
      </c>
      <c r="E4113" t="b">
        <f>ISNUMBER(SEARCH("PTT", A4113))</f>
        <v>0</v>
      </c>
      <c r="F4113" t="b">
        <f>ISNUMBER(SEARCH("Shell", A4113))</f>
        <v>1</v>
      </c>
      <c r="G4113" t="b">
        <f>ISNUMBER(SEARCH("Esso", A4113))</f>
        <v>0</v>
      </c>
      <c r="H4113" t="b">
        <f>ISNUMBER(SEARCH("Caltex", A4113))</f>
        <v>0</v>
      </c>
    </row>
    <row r="4114" spans="1:8" x14ac:dyDescent="0.25">
      <c r="A4114" t="s">
        <v>452</v>
      </c>
      <c r="B4114">
        <v>12.5307625</v>
      </c>
      <c r="C4114">
        <v>102.4437441</v>
      </c>
      <c r="D4114" t="b">
        <f>ISNUMBER(SEARCH("PT",A4114))</f>
        <v>0</v>
      </c>
      <c r="E4114" t="b">
        <f>ISNUMBER(SEARCH("PTT", A4114))</f>
        <v>0</v>
      </c>
      <c r="F4114" t="b">
        <f>ISNUMBER(SEARCH("Shell", A4114))</f>
        <v>1</v>
      </c>
      <c r="G4114" t="b">
        <f>ISNUMBER(SEARCH("Esso", A4114))</f>
        <v>0</v>
      </c>
      <c r="H4114" t="b">
        <f>ISNUMBER(SEARCH("Caltex", A4114))</f>
        <v>0</v>
      </c>
    </row>
    <row r="4115" spans="1:8" x14ac:dyDescent="0.25">
      <c r="A4115" t="s">
        <v>452</v>
      </c>
      <c r="B4115">
        <v>13.694775</v>
      </c>
      <c r="C4115">
        <v>102.499759</v>
      </c>
      <c r="D4115" t="b">
        <f>ISNUMBER(SEARCH("PT",A4115))</f>
        <v>0</v>
      </c>
      <c r="E4115" t="b">
        <f>ISNUMBER(SEARCH("PTT", A4115))</f>
        <v>0</v>
      </c>
      <c r="F4115" t="b">
        <f>ISNUMBER(SEARCH("Shell", A4115))</f>
        <v>1</v>
      </c>
      <c r="G4115" t="b">
        <f>ISNUMBER(SEARCH("Esso", A4115))</f>
        <v>0</v>
      </c>
      <c r="H4115" t="b">
        <f>ISNUMBER(SEARCH("Caltex", A4115))</f>
        <v>0</v>
      </c>
    </row>
    <row r="4116" spans="1:8" x14ac:dyDescent="0.25">
      <c r="A4116" t="s">
        <v>452</v>
      </c>
      <c r="B4116">
        <v>13.714297800000001</v>
      </c>
      <c r="C4116">
        <v>102.4758654</v>
      </c>
      <c r="D4116" t="b">
        <f>ISNUMBER(SEARCH("PT",A4116))</f>
        <v>0</v>
      </c>
      <c r="E4116" t="b">
        <f>ISNUMBER(SEARCH("PTT", A4116))</f>
        <v>0</v>
      </c>
      <c r="F4116" t="b">
        <f>ISNUMBER(SEARCH("Shell", A4116))</f>
        <v>1</v>
      </c>
      <c r="G4116" t="b">
        <f>ISNUMBER(SEARCH("Esso", A4116))</f>
        <v>0</v>
      </c>
      <c r="H4116" t="b">
        <f>ISNUMBER(SEARCH("Caltex", A4116))</f>
        <v>0</v>
      </c>
    </row>
    <row r="4117" spans="1:8" x14ac:dyDescent="0.25">
      <c r="A4117" t="s">
        <v>452</v>
      </c>
      <c r="B4117">
        <v>14.622494100000001</v>
      </c>
      <c r="C4117">
        <v>103.4121452</v>
      </c>
      <c r="D4117" t="b">
        <f>ISNUMBER(SEARCH("PT",A4117))</f>
        <v>0</v>
      </c>
      <c r="E4117" t="b">
        <f>ISNUMBER(SEARCH("PTT", A4117))</f>
        <v>0</v>
      </c>
      <c r="F4117" t="b">
        <f>ISNUMBER(SEARCH("Shell", A4117))</f>
        <v>1</v>
      </c>
      <c r="G4117" t="b">
        <f>ISNUMBER(SEARCH("Esso", A4117))</f>
        <v>0</v>
      </c>
      <c r="H4117" t="b">
        <f>ISNUMBER(SEARCH("Caltex", A4117))</f>
        <v>0</v>
      </c>
    </row>
    <row r="4118" spans="1:8" x14ac:dyDescent="0.25">
      <c r="A4118" t="s">
        <v>452</v>
      </c>
      <c r="B4118">
        <v>14.622076</v>
      </c>
      <c r="C4118">
        <v>103.85476300000001</v>
      </c>
      <c r="D4118" t="b">
        <f>ISNUMBER(SEARCH("PT",A4118))</f>
        <v>0</v>
      </c>
      <c r="E4118" t="b">
        <f>ISNUMBER(SEARCH("PTT", A4118))</f>
        <v>0</v>
      </c>
      <c r="F4118" t="b">
        <f>ISNUMBER(SEARCH("Shell", A4118))</f>
        <v>1</v>
      </c>
      <c r="G4118" t="b">
        <f>ISNUMBER(SEARCH("Esso", A4118))</f>
        <v>0</v>
      </c>
      <c r="H4118" t="b">
        <f>ISNUMBER(SEARCH("Caltex", A4118))</f>
        <v>0</v>
      </c>
    </row>
    <row r="4119" spans="1:8" x14ac:dyDescent="0.25">
      <c r="A4119" t="s">
        <v>452</v>
      </c>
      <c r="B4119">
        <v>14.494281000000001</v>
      </c>
      <c r="C4119">
        <v>105.01584800000001</v>
      </c>
      <c r="D4119" t="b">
        <f>ISNUMBER(SEARCH("PT",A4119))</f>
        <v>0</v>
      </c>
      <c r="E4119" t="b">
        <f>ISNUMBER(SEARCH("PTT", A4119))</f>
        <v>0</v>
      </c>
      <c r="F4119" t="b">
        <f>ISNUMBER(SEARCH("Shell", A4119))</f>
        <v>1</v>
      </c>
      <c r="G4119" t="b">
        <f>ISNUMBER(SEARCH("Esso", A4119))</f>
        <v>0</v>
      </c>
      <c r="H4119" t="b">
        <f>ISNUMBER(SEARCH("Caltex", A4119))</f>
        <v>0</v>
      </c>
    </row>
    <row r="4120" spans="1:8" x14ac:dyDescent="0.25">
      <c r="A4120" t="s">
        <v>452</v>
      </c>
      <c r="B4120">
        <v>16.545966</v>
      </c>
      <c r="C4120">
        <v>104.71445900000001</v>
      </c>
      <c r="D4120" t="b">
        <f>ISNUMBER(SEARCH("PT",A4120))</f>
        <v>0</v>
      </c>
      <c r="E4120" t="b">
        <f>ISNUMBER(SEARCH("PTT", A4120))</f>
        <v>0</v>
      </c>
      <c r="F4120" t="b">
        <f>ISNUMBER(SEARCH("Shell", A4120))</f>
        <v>1</v>
      </c>
      <c r="G4120" t="b">
        <f>ISNUMBER(SEARCH("Esso", A4120))</f>
        <v>0</v>
      </c>
      <c r="H4120" t="b">
        <f>ISNUMBER(SEARCH("Caltex", A4120))</f>
        <v>0</v>
      </c>
    </row>
    <row r="4121" spans="1:8" x14ac:dyDescent="0.25">
      <c r="A4121" t="s">
        <v>452</v>
      </c>
      <c r="B4121">
        <v>16.583984000000001</v>
      </c>
      <c r="C4121">
        <v>104.720483</v>
      </c>
      <c r="D4121" t="b">
        <f>ISNUMBER(SEARCH("PT",A4121))</f>
        <v>0</v>
      </c>
      <c r="E4121" t="b">
        <f>ISNUMBER(SEARCH("PTT", A4121))</f>
        <v>0</v>
      </c>
      <c r="F4121" t="b">
        <f>ISNUMBER(SEARCH("Shell", A4121))</f>
        <v>1</v>
      </c>
      <c r="G4121" t="b">
        <f>ISNUMBER(SEARCH("Esso", A4121))</f>
        <v>0</v>
      </c>
      <c r="H4121" t="b">
        <f>ISNUMBER(SEARCH("Caltex", A4121))</f>
        <v>0</v>
      </c>
    </row>
    <row r="4122" spans="1:8" x14ac:dyDescent="0.25">
      <c r="A4122" t="s">
        <v>452</v>
      </c>
      <c r="B4122">
        <v>16.536729000000001</v>
      </c>
      <c r="C4122">
        <v>104.702282</v>
      </c>
      <c r="D4122" t="b">
        <f>ISNUMBER(SEARCH("PT",A4122))</f>
        <v>0</v>
      </c>
      <c r="E4122" t="b">
        <f>ISNUMBER(SEARCH("PTT", A4122))</f>
        <v>0</v>
      </c>
      <c r="F4122" t="b">
        <f>ISNUMBER(SEARCH("Shell", A4122))</f>
        <v>1</v>
      </c>
      <c r="G4122" t="b">
        <f>ISNUMBER(SEARCH("Esso", A4122))</f>
        <v>0</v>
      </c>
      <c r="H4122" t="b">
        <f>ISNUMBER(SEARCH("Caltex", A4122))</f>
        <v>0</v>
      </c>
    </row>
    <row r="4123" spans="1:8" x14ac:dyDescent="0.25">
      <c r="A4123" t="s">
        <v>452</v>
      </c>
      <c r="B4123">
        <v>18.3631666</v>
      </c>
      <c r="C4123">
        <v>103.64780639999999</v>
      </c>
      <c r="D4123" t="b">
        <f>ISNUMBER(SEARCH("PT",A4123))</f>
        <v>0</v>
      </c>
      <c r="E4123" t="b">
        <f>ISNUMBER(SEARCH("PTT", A4123))</f>
        <v>0</v>
      </c>
      <c r="F4123" t="b">
        <f>ISNUMBER(SEARCH("Shell", A4123))</f>
        <v>1</v>
      </c>
      <c r="G4123" t="b">
        <f>ISNUMBER(SEARCH("Esso", A4123))</f>
        <v>0</v>
      </c>
      <c r="H4123" t="b">
        <f>ISNUMBER(SEARCH("Caltex", A4123))</f>
        <v>0</v>
      </c>
    </row>
    <row r="4124" spans="1:8" x14ac:dyDescent="0.25">
      <c r="A4124" t="s">
        <v>452</v>
      </c>
      <c r="B4124">
        <v>18.313124800000001</v>
      </c>
      <c r="C4124">
        <v>103.30959989999999</v>
      </c>
      <c r="D4124" t="b">
        <f>ISNUMBER(SEARCH("PT",A4124))</f>
        <v>0</v>
      </c>
      <c r="E4124" t="b">
        <f>ISNUMBER(SEARCH("PTT", A4124))</f>
        <v>0</v>
      </c>
      <c r="F4124" t="b">
        <f>ISNUMBER(SEARCH("Shell", A4124))</f>
        <v>1</v>
      </c>
      <c r="G4124" t="b">
        <f>ISNUMBER(SEARCH("Esso", A4124))</f>
        <v>0</v>
      </c>
      <c r="H4124" t="b">
        <f>ISNUMBER(SEARCH("Caltex", A4124))</f>
        <v>0</v>
      </c>
    </row>
    <row r="4125" spans="1:8" x14ac:dyDescent="0.25">
      <c r="A4125" t="s">
        <v>452</v>
      </c>
      <c r="B4125">
        <v>18.02167</v>
      </c>
      <c r="C4125">
        <v>103.082711</v>
      </c>
      <c r="D4125" t="b">
        <f>ISNUMBER(SEARCH("PT",A4125))</f>
        <v>0</v>
      </c>
      <c r="E4125" t="b">
        <f>ISNUMBER(SEARCH("PTT", A4125))</f>
        <v>0</v>
      </c>
      <c r="F4125" t="b">
        <f>ISNUMBER(SEARCH("Shell", A4125))</f>
        <v>1</v>
      </c>
      <c r="G4125" t="b">
        <f>ISNUMBER(SEARCH("Esso", A4125))</f>
        <v>0</v>
      </c>
      <c r="H4125" t="b">
        <f>ISNUMBER(SEARCH("Caltex", A4125))</f>
        <v>0</v>
      </c>
    </row>
    <row r="4126" spans="1:8" x14ac:dyDescent="0.25">
      <c r="A4126" t="s">
        <v>452</v>
      </c>
      <c r="B4126">
        <v>17.885082799999999</v>
      </c>
      <c r="C4126">
        <v>102.7600308</v>
      </c>
      <c r="D4126" t="b">
        <f>ISNUMBER(SEARCH("PT",A4126))</f>
        <v>0</v>
      </c>
      <c r="E4126" t="b">
        <f>ISNUMBER(SEARCH("PTT", A4126))</f>
        <v>0</v>
      </c>
      <c r="F4126" t="b">
        <f>ISNUMBER(SEARCH("Shell", A4126))</f>
        <v>1</v>
      </c>
      <c r="G4126" t="b">
        <f>ISNUMBER(SEARCH("Esso", A4126))</f>
        <v>0</v>
      </c>
      <c r="H4126" t="b">
        <f>ISNUMBER(SEARCH("Caltex", A4126))</f>
        <v>0</v>
      </c>
    </row>
    <row r="4127" spans="1:8" x14ac:dyDescent="0.25">
      <c r="A4127" t="s">
        <v>452</v>
      </c>
      <c r="B4127">
        <v>17.879411000000001</v>
      </c>
      <c r="C4127">
        <v>102.742856</v>
      </c>
      <c r="D4127" t="b">
        <f>ISNUMBER(SEARCH("PT",A4127))</f>
        <v>0</v>
      </c>
      <c r="E4127" t="b">
        <f>ISNUMBER(SEARCH("PTT", A4127))</f>
        <v>0</v>
      </c>
      <c r="F4127" t="b">
        <f>ISNUMBER(SEARCH("Shell", A4127))</f>
        <v>1</v>
      </c>
      <c r="G4127" t="b">
        <f>ISNUMBER(SEARCH("Esso", A4127))</f>
        <v>0</v>
      </c>
      <c r="H4127" t="b">
        <f>ISNUMBER(SEARCH("Caltex", A4127))</f>
        <v>0</v>
      </c>
    </row>
    <row r="4128" spans="1:8" x14ac:dyDescent="0.25">
      <c r="A4128" t="s">
        <v>452</v>
      </c>
      <c r="B4128">
        <v>17.84198</v>
      </c>
      <c r="C4128">
        <v>102.58302</v>
      </c>
      <c r="D4128" t="b">
        <f>ISNUMBER(SEARCH("PT",A4128))</f>
        <v>0</v>
      </c>
      <c r="E4128" t="b">
        <f>ISNUMBER(SEARCH("PTT", A4128))</f>
        <v>0</v>
      </c>
      <c r="F4128" t="b">
        <f>ISNUMBER(SEARCH("Shell", A4128))</f>
        <v>1</v>
      </c>
      <c r="G4128" t="b">
        <f>ISNUMBER(SEARCH("Esso", A4128))</f>
        <v>0</v>
      </c>
      <c r="H4128" t="b">
        <f>ISNUMBER(SEARCH("Caltex", A4128))</f>
        <v>0</v>
      </c>
    </row>
    <row r="4129" spans="1:8" x14ac:dyDescent="0.25">
      <c r="A4129" t="s">
        <v>452</v>
      </c>
      <c r="B4129">
        <v>17.800599800000001</v>
      </c>
      <c r="C4129">
        <v>102.76094809999999</v>
      </c>
      <c r="D4129" t="b">
        <f>ISNUMBER(SEARCH("PT",A4129))</f>
        <v>0</v>
      </c>
      <c r="E4129" t="b">
        <f>ISNUMBER(SEARCH("PTT", A4129))</f>
        <v>0</v>
      </c>
      <c r="F4129" t="b">
        <f>ISNUMBER(SEARCH("Shell", A4129))</f>
        <v>1</v>
      </c>
      <c r="G4129" t="b">
        <f>ISNUMBER(SEARCH("Esso", A4129))</f>
        <v>0</v>
      </c>
      <c r="H4129" t="b">
        <f>ISNUMBER(SEARCH("Caltex", A4129))</f>
        <v>0</v>
      </c>
    </row>
    <row r="4130" spans="1:8" x14ac:dyDescent="0.25">
      <c r="A4130" t="s">
        <v>452</v>
      </c>
      <c r="B4130">
        <v>17.689074000000002</v>
      </c>
      <c r="C4130">
        <v>102.475555</v>
      </c>
      <c r="D4130" t="b">
        <f>ISNUMBER(SEARCH("PT",A4130))</f>
        <v>0</v>
      </c>
      <c r="E4130" t="b">
        <f>ISNUMBER(SEARCH("PTT", A4130))</f>
        <v>0</v>
      </c>
      <c r="F4130" t="b">
        <f>ISNUMBER(SEARCH("Shell", A4130))</f>
        <v>1</v>
      </c>
      <c r="G4130" t="b">
        <f>ISNUMBER(SEARCH("Esso", A4130))</f>
        <v>0</v>
      </c>
      <c r="H4130" t="b">
        <f>ISNUMBER(SEARCH("Caltex", A4130))</f>
        <v>0</v>
      </c>
    </row>
    <row r="4131" spans="1:8" x14ac:dyDescent="0.25">
      <c r="A4131" t="s">
        <v>452</v>
      </c>
      <c r="B4131">
        <v>18.5579924</v>
      </c>
      <c r="C4131">
        <v>100.71880849999999</v>
      </c>
      <c r="D4131" t="b">
        <f>ISNUMBER(SEARCH("PT",A4131))</f>
        <v>0</v>
      </c>
      <c r="E4131" t="b">
        <f>ISNUMBER(SEARCH("PTT", A4131))</f>
        <v>0</v>
      </c>
      <c r="F4131" t="b">
        <f>ISNUMBER(SEARCH("Shell", A4131))</f>
        <v>1</v>
      </c>
      <c r="G4131" t="b">
        <f>ISNUMBER(SEARCH("Esso", A4131))</f>
        <v>0</v>
      </c>
      <c r="H4131" t="b">
        <f>ISNUMBER(SEARCH("Caltex", A4131))</f>
        <v>0</v>
      </c>
    </row>
    <row r="4132" spans="1:8" x14ac:dyDescent="0.25">
      <c r="A4132" t="s">
        <v>452</v>
      </c>
      <c r="B4132">
        <v>20.153423</v>
      </c>
      <c r="C4132">
        <v>99.858626000000001</v>
      </c>
      <c r="D4132" t="b">
        <f>ISNUMBER(SEARCH("PT",A4132))</f>
        <v>0</v>
      </c>
      <c r="E4132" t="b">
        <f>ISNUMBER(SEARCH("PTT", A4132))</f>
        <v>0</v>
      </c>
      <c r="F4132" t="b">
        <f>ISNUMBER(SEARCH("Shell", A4132))</f>
        <v>1</v>
      </c>
      <c r="G4132" t="b">
        <f>ISNUMBER(SEARCH("Esso", A4132))</f>
        <v>0</v>
      </c>
      <c r="H4132" t="b">
        <f>ISNUMBER(SEARCH("Caltex", A4132))</f>
        <v>0</v>
      </c>
    </row>
    <row r="4133" spans="1:8" x14ac:dyDescent="0.25">
      <c r="A4133" t="s">
        <v>452</v>
      </c>
      <c r="B4133">
        <v>16.722445</v>
      </c>
      <c r="C4133">
        <v>98.570043999999996</v>
      </c>
      <c r="D4133" t="b">
        <f>ISNUMBER(SEARCH("PT",A4133))</f>
        <v>0</v>
      </c>
      <c r="E4133" t="b">
        <f>ISNUMBER(SEARCH("PTT", A4133))</f>
        <v>0</v>
      </c>
      <c r="F4133" t="b">
        <f>ISNUMBER(SEARCH("Shell", A4133))</f>
        <v>1</v>
      </c>
      <c r="G4133" t="b">
        <f>ISNUMBER(SEARCH("Esso", A4133))</f>
        <v>0</v>
      </c>
      <c r="H4133" t="b">
        <f>ISNUMBER(SEARCH("Caltex", A4133))</f>
        <v>0</v>
      </c>
    </row>
    <row r="4134" spans="1:8" x14ac:dyDescent="0.25">
      <c r="A4134" t="s">
        <v>452</v>
      </c>
      <c r="B4134">
        <v>16.72598</v>
      </c>
      <c r="C4134">
        <v>98.569700999999995</v>
      </c>
      <c r="D4134" t="b">
        <f>ISNUMBER(SEARCH("PT",A4134))</f>
        <v>0</v>
      </c>
      <c r="E4134" t="b">
        <f>ISNUMBER(SEARCH("PTT", A4134))</f>
        <v>0</v>
      </c>
      <c r="F4134" t="b">
        <f>ISNUMBER(SEARCH("Shell", A4134))</f>
        <v>1</v>
      </c>
      <c r="G4134" t="b">
        <f>ISNUMBER(SEARCH("Esso", A4134))</f>
        <v>0</v>
      </c>
      <c r="H4134" t="b">
        <f>ISNUMBER(SEARCH("Caltex", A4134))</f>
        <v>0</v>
      </c>
    </row>
    <row r="4135" spans="1:8" x14ac:dyDescent="0.25">
      <c r="A4135" t="s">
        <v>452</v>
      </c>
      <c r="B4135">
        <v>14.732137</v>
      </c>
      <c r="C4135">
        <v>98.653267999999997</v>
      </c>
      <c r="D4135" t="b">
        <f>ISNUMBER(SEARCH("PT",A4135))</f>
        <v>0</v>
      </c>
      <c r="E4135" t="b">
        <f>ISNUMBER(SEARCH("PTT", A4135))</f>
        <v>0</v>
      </c>
      <c r="F4135" t="b">
        <f>ISNUMBER(SEARCH("Shell", A4135))</f>
        <v>1</v>
      </c>
      <c r="G4135" t="b">
        <f>ISNUMBER(SEARCH("Esso", A4135))</f>
        <v>0</v>
      </c>
      <c r="H4135" t="b">
        <f>ISNUMBER(SEARCH("Caltex", A4135))</f>
        <v>0</v>
      </c>
    </row>
    <row r="4136" spans="1:8" x14ac:dyDescent="0.25">
      <c r="A4136" t="s">
        <v>452</v>
      </c>
      <c r="B4136">
        <v>12.9603416</v>
      </c>
      <c r="C4136">
        <v>100.9094188</v>
      </c>
      <c r="D4136" t="b">
        <f>ISNUMBER(SEARCH("PT",A4136))</f>
        <v>0</v>
      </c>
      <c r="E4136" t="b">
        <f>ISNUMBER(SEARCH("PTT", A4136))</f>
        <v>0</v>
      </c>
      <c r="F4136" t="b">
        <f>ISNUMBER(SEARCH("Shell", A4136))</f>
        <v>1</v>
      </c>
      <c r="G4136" t="b">
        <f>ISNUMBER(SEARCH("Esso", A4136))</f>
        <v>0</v>
      </c>
      <c r="H4136" t="b">
        <f>ISNUMBER(SEARCH("Caltex", A4136))</f>
        <v>0</v>
      </c>
    </row>
    <row r="4137" spans="1:8" x14ac:dyDescent="0.25">
      <c r="A4137" t="s">
        <v>452</v>
      </c>
      <c r="B4137">
        <v>12.231032000000001</v>
      </c>
      <c r="C4137">
        <v>102.506918</v>
      </c>
      <c r="D4137" t="b">
        <f>ISNUMBER(SEARCH("PT",A4137))</f>
        <v>0</v>
      </c>
      <c r="E4137" t="b">
        <f>ISNUMBER(SEARCH("PTT", A4137))</f>
        <v>0</v>
      </c>
      <c r="F4137" t="b">
        <f>ISNUMBER(SEARCH("Shell", A4137))</f>
        <v>1</v>
      </c>
      <c r="G4137" t="b">
        <f>ISNUMBER(SEARCH("Esso", A4137))</f>
        <v>0</v>
      </c>
      <c r="H4137" t="b">
        <f>ISNUMBER(SEARCH("Caltex", A4137))</f>
        <v>0</v>
      </c>
    </row>
    <row r="4138" spans="1:8" x14ac:dyDescent="0.25">
      <c r="A4138" t="s">
        <v>452</v>
      </c>
      <c r="B4138">
        <v>9.513916</v>
      </c>
      <c r="C4138">
        <v>100.050792</v>
      </c>
      <c r="D4138" t="b">
        <f>ISNUMBER(SEARCH("PT",A4138))</f>
        <v>0</v>
      </c>
      <c r="E4138" t="b">
        <f>ISNUMBER(SEARCH("PTT", A4138))</f>
        <v>0</v>
      </c>
      <c r="F4138" t="b">
        <f>ISNUMBER(SEARCH("Shell", A4138))</f>
        <v>1</v>
      </c>
      <c r="G4138" t="b">
        <f>ISNUMBER(SEARCH("Esso", A4138))</f>
        <v>0</v>
      </c>
      <c r="H4138" t="b">
        <f>ISNUMBER(SEARCH("Caltex", A4138))</f>
        <v>0</v>
      </c>
    </row>
    <row r="4139" spans="1:8" x14ac:dyDescent="0.25">
      <c r="A4139" t="s">
        <v>452</v>
      </c>
      <c r="B4139">
        <v>9.4720429999999993</v>
      </c>
      <c r="C4139">
        <v>99.960162999999994</v>
      </c>
      <c r="D4139" t="b">
        <f>ISNUMBER(SEARCH("PT",A4139))</f>
        <v>0</v>
      </c>
      <c r="E4139" t="b">
        <f>ISNUMBER(SEARCH("PTT", A4139))</f>
        <v>0</v>
      </c>
      <c r="F4139" t="b">
        <f>ISNUMBER(SEARCH("Shell", A4139))</f>
        <v>1</v>
      </c>
      <c r="G4139" t="b">
        <f>ISNUMBER(SEARCH("Esso", A4139))</f>
        <v>0</v>
      </c>
      <c r="H4139" t="b">
        <f>ISNUMBER(SEARCH("Caltex", A4139))</f>
        <v>0</v>
      </c>
    </row>
    <row r="4140" spans="1:8" x14ac:dyDescent="0.25">
      <c r="A4140" t="s">
        <v>452</v>
      </c>
      <c r="B4140">
        <v>7.368112</v>
      </c>
      <c r="C4140">
        <v>99.676681000000002</v>
      </c>
      <c r="D4140" t="b">
        <f>ISNUMBER(SEARCH("PT",A4140))</f>
        <v>0</v>
      </c>
      <c r="E4140" t="b">
        <f>ISNUMBER(SEARCH("PTT", A4140))</f>
        <v>0</v>
      </c>
      <c r="F4140" t="b">
        <f>ISNUMBER(SEARCH("Shell", A4140))</f>
        <v>1</v>
      </c>
      <c r="G4140" t="b">
        <f>ISNUMBER(SEARCH("Esso", A4140))</f>
        <v>0</v>
      </c>
      <c r="H4140" t="b">
        <f>ISNUMBER(SEARCH("Caltex", A4140))</f>
        <v>0</v>
      </c>
    </row>
    <row r="4141" spans="1:8" x14ac:dyDescent="0.25">
      <c r="A4141" t="s">
        <v>452</v>
      </c>
      <c r="B4141">
        <v>7.5338322</v>
      </c>
      <c r="C4141">
        <v>99.621684099999996</v>
      </c>
      <c r="D4141" t="b">
        <f>ISNUMBER(SEARCH("PT",A4141))</f>
        <v>0</v>
      </c>
      <c r="E4141" t="b">
        <f>ISNUMBER(SEARCH("PTT", A4141))</f>
        <v>0</v>
      </c>
      <c r="F4141" t="b">
        <f>ISNUMBER(SEARCH("Shell", A4141))</f>
        <v>1</v>
      </c>
      <c r="G4141" t="b">
        <f>ISNUMBER(SEARCH("Esso", A4141))</f>
        <v>0</v>
      </c>
      <c r="H4141" t="b">
        <f>ISNUMBER(SEARCH("Caltex", A4141))</f>
        <v>0</v>
      </c>
    </row>
    <row r="4142" spans="1:8" x14ac:dyDescent="0.25">
      <c r="A4142" t="s">
        <v>452</v>
      </c>
      <c r="B4142">
        <v>8.1093770000000003</v>
      </c>
      <c r="C4142">
        <v>98.335547000000005</v>
      </c>
      <c r="D4142" t="b">
        <f>ISNUMBER(SEARCH("PT",A4142))</f>
        <v>0</v>
      </c>
      <c r="E4142" t="b">
        <f>ISNUMBER(SEARCH("PTT", A4142))</f>
        <v>0</v>
      </c>
      <c r="F4142" t="b">
        <f>ISNUMBER(SEARCH("Shell", A4142))</f>
        <v>1</v>
      </c>
      <c r="G4142" t="b">
        <f>ISNUMBER(SEARCH("Esso", A4142))</f>
        <v>0</v>
      </c>
      <c r="H4142" t="b">
        <f>ISNUMBER(SEARCH("Caltex", A4142))</f>
        <v>0</v>
      </c>
    </row>
    <row r="4143" spans="1:8" x14ac:dyDescent="0.25">
      <c r="A4143" t="s">
        <v>452</v>
      </c>
      <c r="B4143">
        <v>8.1714336000000003</v>
      </c>
      <c r="C4143">
        <v>98.298520100000005</v>
      </c>
      <c r="D4143" t="b">
        <f>ISNUMBER(SEARCH("PT",A4143))</f>
        <v>0</v>
      </c>
      <c r="E4143" t="b">
        <f>ISNUMBER(SEARCH("PTT", A4143))</f>
        <v>0</v>
      </c>
      <c r="F4143" t="b">
        <f>ISNUMBER(SEARCH("Shell", A4143))</f>
        <v>1</v>
      </c>
      <c r="G4143" t="b">
        <f>ISNUMBER(SEARCH("Esso", A4143))</f>
        <v>0</v>
      </c>
      <c r="H4143" t="b">
        <f>ISNUMBER(SEARCH("Caltex", A4143))</f>
        <v>0</v>
      </c>
    </row>
    <row r="4144" spans="1:8" x14ac:dyDescent="0.25">
      <c r="A4144" t="s">
        <v>452</v>
      </c>
      <c r="B4144">
        <v>7.9085270000000003</v>
      </c>
      <c r="C4144">
        <v>98.351669000000001</v>
      </c>
      <c r="D4144" t="b">
        <f>ISNUMBER(SEARCH("PT",A4144))</f>
        <v>0</v>
      </c>
      <c r="E4144" t="b">
        <f>ISNUMBER(SEARCH("PTT", A4144))</f>
        <v>0</v>
      </c>
      <c r="F4144" t="b">
        <f>ISNUMBER(SEARCH("Shell", A4144))</f>
        <v>1</v>
      </c>
      <c r="G4144" t="b">
        <f>ISNUMBER(SEARCH("Esso", A4144))</f>
        <v>0</v>
      </c>
      <c r="H4144" t="b">
        <f>ISNUMBER(SEARCH("Caltex", A4144))</f>
        <v>0</v>
      </c>
    </row>
    <row r="4145" spans="1:8" x14ac:dyDescent="0.25">
      <c r="A4145" t="s">
        <v>452</v>
      </c>
      <c r="B4145">
        <v>7.8858540000000001</v>
      </c>
      <c r="C4145">
        <v>98.388672999999997</v>
      </c>
      <c r="D4145" t="b">
        <f>ISNUMBER(SEARCH("PT",A4145))</f>
        <v>0</v>
      </c>
      <c r="E4145" t="b">
        <f>ISNUMBER(SEARCH("PTT", A4145))</f>
        <v>0</v>
      </c>
      <c r="F4145" t="b">
        <f>ISNUMBER(SEARCH("Shell", A4145))</f>
        <v>1</v>
      </c>
      <c r="G4145" t="b">
        <f>ISNUMBER(SEARCH("Esso", A4145))</f>
        <v>0</v>
      </c>
      <c r="H4145" t="b">
        <f>ISNUMBER(SEARCH("Caltex", A4145))</f>
        <v>0</v>
      </c>
    </row>
    <row r="4146" spans="1:8" x14ac:dyDescent="0.25">
      <c r="A4146" t="s">
        <v>452</v>
      </c>
      <c r="B4146">
        <v>7.9417450000000001</v>
      </c>
      <c r="C4146">
        <v>98.394670000000005</v>
      </c>
      <c r="D4146" t="b">
        <f>ISNUMBER(SEARCH("PT",A4146))</f>
        <v>0</v>
      </c>
      <c r="E4146" t="b">
        <f>ISNUMBER(SEARCH("PTT", A4146))</f>
        <v>0</v>
      </c>
      <c r="F4146" t="b">
        <f>ISNUMBER(SEARCH("Shell", A4146))</f>
        <v>1</v>
      </c>
      <c r="G4146" t="b">
        <f>ISNUMBER(SEARCH("Esso", A4146))</f>
        <v>0</v>
      </c>
      <c r="H4146" t="b">
        <f>ISNUMBER(SEARCH("Caltex", A4146))</f>
        <v>0</v>
      </c>
    </row>
    <row r="4147" spans="1:8" x14ac:dyDescent="0.25">
      <c r="A4147" t="s">
        <v>452</v>
      </c>
      <c r="B4147">
        <v>7.9822600000000001</v>
      </c>
      <c r="C4147">
        <v>98.362076000000002</v>
      </c>
      <c r="D4147" t="b">
        <f>ISNUMBER(SEARCH("PT",A4147))</f>
        <v>0</v>
      </c>
      <c r="E4147" t="b">
        <f>ISNUMBER(SEARCH("PTT", A4147))</f>
        <v>0</v>
      </c>
      <c r="F4147" t="b">
        <f>ISNUMBER(SEARCH("Shell", A4147))</f>
        <v>1</v>
      </c>
      <c r="G4147" t="b">
        <f>ISNUMBER(SEARCH("Esso", A4147))</f>
        <v>0</v>
      </c>
      <c r="H4147" t="b">
        <f>ISNUMBER(SEARCH("Caltex", A4147))</f>
        <v>0</v>
      </c>
    </row>
    <row r="4148" spans="1:8" x14ac:dyDescent="0.25">
      <c r="A4148" t="s">
        <v>452</v>
      </c>
      <c r="B4148">
        <v>7.88307</v>
      </c>
      <c r="C4148">
        <v>98.399484999999999</v>
      </c>
      <c r="D4148" t="b">
        <f>ISNUMBER(SEARCH("PT",A4148))</f>
        <v>0</v>
      </c>
      <c r="E4148" t="b">
        <f>ISNUMBER(SEARCH("PTT", A4148))</f>
        <v>0</v>
      </c>
      <c r="F4148" t="b">
        <f>ISNUMBER(SEARCH("Shell", A4148))</f>
        <v>1</v>
      </c>
      <c r="G4148" t="b">
        <f>ISNUMBER(SEARCH("Esso", A4148))</f>
        <v>0</v>
      </c>
      <c r="H4148" t="b">
        <f>ISNUMBER(SEARCH("Caltex", A4148))</f>
        <v>0</v>
      </c>
    </row>
    <row r="4149" spans="1:8" x14ac:dyDescent="0.25">
      <c r="A4149" t="s">
        <v>452</v>
      </c>
      <c r="B4149">
        <v>7.8606737000000004</v>
      </c>
      <c r="C4149">
        <v>98.367013900000003</v>
      </c>
      <c r="D4149" t="b">
        <f>ISNUMBER(SEARCH("PT",A4149))</f>
        <v>0</v>
      </c>
      <c r="E4149" t="b">
        <f>ISNUMBER(SEARCH("PTT", A4149))</f>
        <v>0</v>
      </c>
      <c r="F4149" t="b">
        <f>ISNUMBER(SEARCH("Shell", A4149))</f>
        <v>1</v>
      </c>
      <c r="G4149" t="b">
        <f>ISNUMBER(SEARCH("Esso", A4149))</f>
        <v>0</v>
      </c>
      <c r="H4149" t="b">
        <f>ISNUMBER(SEARCH("Caltex", A4149))</f>
        <v>0</v>
      </c>
    </row>
    <row r="4150" spans="1:8" x14ac:dyDescent="0.25">
      <c r="A4150" t="s">
        <v>452</v>
      </c>
      <c r="B4150">
        <v>7.8681640000000002</v>
      </c>
      <c r="C4150">
        <v>98.355607000000006</v>
      </c>
      <c r="D4150" t="b">
        <f>ISNUMBER(SEARCH("PT",A4150))</f>
        <v>0</v>
      </c>
      <c r="E4150" t="b">
        <f>ISNUMBER(SEARCH("PTT", A4150))</f>
        <v>0</v>
      </c>
      <c r="F4150" t="b">
        <f>ISNUMBER(SEARCH("Shell", A4150))</f>
        <v>1</v>
      </c>
      <c r="G4150" t="b">
        <f>ISNUMBER(SEARCH("Esso", A4150))</f>
        <v>0</v>
      </c>
      <c r="H4150" t="b">
        <f>ISNUMBER(SEARCH("Caltex", A4150))</f>
        <v>0</v>
      </c>
    </row>
    <row r="4151" spans="1:8" x14ac:dyDescent="0.25">
      <c r="A4151" t="s">
        <v>452</v>
      </c>
      <c r="B4151">
        <v>7.9085270000000003</v>
      </c>
      <c r="C4151">
        <v>98.351669000000001</v>
      </c>
      <c r="D4151" t="b">
        <f>ISNUMBER(SEARCH("PT",A4151))</f>
        <v>0</v>
      </c>
      <c r="E4151" t="b">
        <f>ISNUMBER(SEARCH("PTT", A4151))</f>
        <v>0</v>
      </c>
      <c r="F4151" t="b">
        <f>ISNUMBER(SEARCH("Shell", A4151))</f>
        <v>1</v>
      </c>
      <c r="G4151" t="b">
        <f>ISNUMBER(SEARCH("Esso", A4151))</f>
        <v>0</v>
      </c>
      <c r="H4151" t="b">
        <f>ISNUMBER(SEARCH("Caltex", A4151))</f>
        <v>0</v>
      </c>
    </row>
    <row r="4152" spans="1:8" x14ac:dyDescent="0.25">
      <c r="A4152" t="s">
        <v>452</v>
      </c>
      <c r="B4152">
        <v>8.1093770000000003</v>
      </c>
      <c r="C4152">
        <v>98.335547000000005</v>
      </c>
      <c r="D4152" t="b">
        <f>ISNUMBER(SEARCH("PT",A4152))</f>
        <v>0</v>
      </c>
      <c r="E4152" t="b">
        <f>ISNUMBER(SEARCH("PTT", A4152))</f>
        <v>0</v>
      </c>
      <c r="F4152" t="b">
        <f>ISNUMBER(SEARCH("Shell", A4152))</f>
        <v>1</v>
      </c>
      <c r="G4152" t="b">
        <f>ISNUMBER(SEARCH("Esso", A4152))</f>
        <v>0</v>
      </c>
      <c r="H4152" t="b">
        <f>ISNUMBER(SEARCH("Caltex", A4152))</f>
        <v>0</v>
      </c>
    </row>
    <row r="4153" spans="1:8" x14ac:dyDescent="0.25">
      <c r="A4153" t="s">
        <v>452</v>
      </c>
      <c r="B4153">
        <v>8.0378769999999999</v>
      </c>
      <c r="C4153">
        <v>98.334593999999996</v>
      </c>
      <c r="D4153" t="b">
        <f>ISNUMBER(SEARCH("PT",A4153))</f>
        <v>0</v>
      </c>
      <c r="E4153" t="b">
        <f>ISNUMBER(SEARCH("PTT", A4153))</f>
        <v>0</v>
      </c>
      <c r="F4153" t="b">
        <f>ISNUMBER(SEARCH("Shell", A4153))</f>
        <v>1</v>
      </c>
      <c r="G4153" t="b">
        <f>ISNUMBER(SEARCH("Esso", A4153))</f>
        <v>0</v>
      </c>
      <c r="H4153" t="b">
        <f>ISNUMBER(SEARCH("Caltex", A4153))</f>
        <v>0</v>
      </c>
    </row>
    <row r="4154" spans="1:8" x14ac:dyDescent="0.25">
      <c r="A4154" t="s">
        <v>452</v>
      </c>
      <c r="B4154">
        <v>8.1714336000000003</v>
      </c>
      <c r="C4154">
        <v>98.298520100000005</v>
      </c>
      <c r="D4154" t="b">
        <f>ISNUMBER(SEARCH("PT",A4154))</f>
        <v>0</v>
      </c>
      <c r="E4154" t="b">
        <f>ISNUMBER(SEARCH("PTT", A4154))</f>
        <v>0</v>
      </c>
      <c r="F4154" t="b">
        <f>ISNUMBER(SEARCH("Shell", A4154))</f>
        <v>1</v>
      </c>
      <c r="G4154" t="b">
        <f>ISNUMBER(SEARCH("Esso", A4154))</f>
        <v>0</v>
      </c>
      <c r="H4154" t="b">
        <f>ISNUMBER(SEARCH("Caltex", A4154))</f>
        <v>0</v>
      </c>
    </row>
    <row r="4155" spans="1:8" x14ac:dyDescent="0.25">
      <c r="A4155" t="s">
        <v>452</v>
      </c>
      <c r="B4155">
        <v>7.8858540000000001</v>
      </c>
      <c r="C4155">
        <v>98.388672999999997</v>
      </c>
      <c r="D4155" t="b">
        <f>ISNUMBER(SEARCH("PT",A4155))</f>
        <v>0</v>
      </c>
      <c r="E4155" t="b">
        <f>ISNUMBER(SEARCH("PTT", A4155))</f>
        <v>0</v>
      </c>
      <c r="F4155" t="b">
        <f>ISNUMBER(SEARCH("Shell", A4155))</f>
        <v>1</v>
      </c>
      <c r="G4155" t="b">
        <f>ISNUMBER(SEARCH("Esso", A4155))</f>
        <v>0</v>
      </c>
      <c r="H4155" t="b">
        <f>ISNUMBER(SEARCH("Caltex", A4155))</f>
        <v>0</v>
      </c>
    </row>
    <row r="4156" spans="1:8" x14ac:dyDescent="0.25">
      <c r="A4156" t="s">
        <v>452</v>
      </c>
      <c r="B4156">
        <v>7.9417450000000001</v>
      </c>
      <c r="C4156">
        <v>98.394670000000005</v>
      </c>
      <c r="D4156" t="b">
        <f>ISNUMBER(SEARCH("PT",A4156))</f>
        <v>0</v>
      </c>
      <c r="E4156" t="b">
        <f>ISNUMBER(SEARCH("PTT", A4156))</f>
        <v>0</v>
      </c>
      <c r="F4156" t="b">
        <f>ISNUMBER(SEARCH("Shell", A4156))</f>
        <v>1</v>
      </c>
      <c r="G4156" t="b">
        <f>ISNUMBER(SEARCH("Esso", A4156))</f>
        <v>0</v>
      </c>
      <c r="H4156" t="b">
        <f>ISNUMBER(SEARCH("Caltex", A4156))</f>
        <v>0</v>
      </c>
    </row>
    <row r="4157" spans="1:8" x14ac:dyDescent="0.25">
      <c r="A4157" t="s">
        <v>452</v>
      </c>
      <c r="B4157">
        <v>7.8606737000000004</v>
      </c>
      <c r="C4157">
        <v>98.367013900000003</v>
      </c>
      <c r="D4157" t="b">
        <f>ISNUMBER(SEARCH("PT",A4157))</f>
        <v>0</v>
      </c>
      <c r="E4157" t="b">
        <f>ISNUMBER(SEARCH("PTT", A4157))</f>
        <v>0</v>
      </c>
      <c r="F4157" t="b">
        <f>ISNUMBER(SEARCH("Shell", A4157))</f>
        <v>1</v>
      </c>
      <c r="G4157" t="b">
        <f>ISNUMBER(SEARCH("Esso", A4157))</f>
        <v>0</v>
      </c>
      <c r="H4157" t="b">
        <f>ISNUMBER(SEARCH("Caltex", A4157))</f>
        <v>0</v>
      </c>
    </row>
    <row r="4158" spans="1:8" x14ac:dyDescent="0.25">
      <c r="A4158" t="s">
        <v>452</v>
      </c>
      <c r="B4158">
        <v>7.2045570000000003</v>
      </c>
      <c r="C4158">
        <v>100.554991</v>
      </c>
      <c r="D4158" t="b">
        <f>ISNUMBER(SEARCH("PT",A4158))</f>
        <v>0</v>
      </c>
      <c r="E4158" t="b">
        <f>ISNUMBER(SEARCH("PTT", A4158))</f>
        <v>0</v>
      </c>
      <c r="F4158" t="b">
        <f>ISNUMBER(SEARCH("Shell", A4158))</f>
        <v>1</v>
      </c>
      <c r="G4158" t="b">
        <f>ISNUMBER(SEARCH("Esso", A4158))</f>
        <v>0</v>
      </c>
      <c r="H4158" t="b">
        <f>ISNUMBER(SEARCH("Caltex", A4158))</f>
        <v>0</v>
      </c>
    </row>
    <row r="4159" spans="1:8" x14ac:dyDescent="0.25">
      <c r="A4159" t="s">
        <v>452</v>
      </c>
      <c r="B4159">
        <v>7.1791963000000001</v>
      </c>
      <c r="C4159">
        <v>100.61048630000001</v>
      </c>
      <c r="D4159" t="b">
        <f>ISNUMBER(SEARCH("PT",A4159))</f>
        <v>0</v>
      </c>
      <c r="E4159" t="b">
        <f>ISNUMBER(SEARCH("PTT", A4159))</f>
        <v>0</v>
      </c>
      <c r="F4159" t="b">
        <f>ISNUMBER(SEARCH("Shell", A4159))</f>
        <v>1</v>
      </c>
      <c r="G4159" t="b">
        <f>ISNUMBER(SEARCH("Esso", A4159))</f>
        <v>0</v>
      </c>
      <c r="H4159" t="b">
        <f>ISNUMBER(SEARCH("Caltex", A4159))</f>
        <v>0</v>
      </c>
    </row>
    <row r="4160" spans="1:8" x14ac:dyDescent="0.25">
      <c r="A4160" t="s">
        <v>452</v>
      </c>
      <c r="B4160">
        <v>7.1792449999999999</v>
      </c>
      <c r="C4160">
        <v>100.610513</v>
      </c>
      <c r="D4160" t="b">
        <f>ISNUMBER(SEARCH("PT",A4160))</f>
        <v>0</v>
      </c>
      <c r="E4160" t="b">
        <f>ISNUMBER(SEARCH("PTT", A4160))</f>
        <v>0</v>
      </c>
      <c r="F4160" t="b">
        <f>ISNUMBER(SEARCH("Shell", A4160))</f>
        <v>1</v>
      </c>
      <c r="G4160" t="b">
        <f>ISNUMBER(SEARCH("Esso", A4160))</f>
        <v>0</v>
      </c>
      <c r="H4160" t="b">
        <f>ISNUMBER(SEARCH("Caltex", A4160))</f>
        <v>0</v>
      </c>
    </row>
    <row r="4161" spans="1:8" x14ac:dyDescent="0.25">
      <c r="A4161" t="s">
        <v>452</v>
      </c>
      <c r="B4161">
        <v>9.9373143000000006</v>
      </c>
      <c r="C4161">
        <v>98.633425799999998</v>
      </c>
      <c r="D4161" t="b">
        <f>ISNUMBER(SEARCH("PT",A4161))</f>
        <v>0</v>
      </c>
      <c r="E4161" t="b">
        <f>ISNUMBER(SEARCH("PTT", A4161))</f>
        <v>0</v>
      </c>
      <c r="F4161" t="b">
        <f>ISNUMBER(SEARCH("Shell", A4161))</f>
        <v>1</v>
      </c>
      <c r="G4161" t="b">
        <f>ISNUMBER(SEARCH("Esso", A4161))</f>
        <v>0</v>
      </c>
      <c r="H4161" t="b">
        <f>ISNUMBER(SEARCH("Caltex", A4161))</f>
        <v>0</v>
      </c>
    </row>
    <row r="4162" spans="1:8" x14ac:dyDescent="0.25">
      <c r="A4162" t="s">
        <v>452</v>
      </c>
      <c r="B4162">
        <v>10.0158874</v>
      </c>
      <c r="C4162">
        <v>98.6557909</v>
      </c>
      <c r="D4162" t="b">
        <f>ISNUMBER(SEARCH("PT",A4162))</f>
        <v>0</v>
      </c>
      <c r="E4162" t="b">
        <f>ISNUMBER(SEARCH("PTT", A4162))</f>
        <v>0</v>
      </c>
      <c r="F4162" t="b">
        <f>ISNUMBER(SEARCH("Shell", A4162))</f>
        <v>1</v>
      </c>
      <c r="G4162" t="b">
        <f>ISNUMBER(SEARCH("Esso", A4162))</f>
        <v>0</v>
      </c>
      <c r="H4162" t="b">
        <f>ISNUMBER(SEARCH("Caltex", A4162))</f>
        <v>0</v>
      </c>
    </row>
    <row r="4163" spans="1:8" x14ac:dyDescent="0.25">
      <c r="A4163" t="s">
        <v>452</v>
      </c>
      <c r="B4163">
        <v>13.1633266</v>
      </c>
      <c r="C4163">
        <v>100.9290237</v>
      </c>
      <c r="D4163" t="b">
        <f>ISNUMBER(SEARCH("PT",A4163))</f>
        <v>0</v>
      </c>
      <c r="E4163" t="b">
        <f>ISNUMBER(SEARCH("PTT", A4163))</f>
        <v>0</v>
      </c>
      <c r="F4163" t="b">
        <f>ISNUMBER(SEARCH("Shell", A4163))</f>
        <v>1</v>
      </c>
      <c r="G4163" t="b">
        <f>ISNUMBER(SEARCH("Esso", A4163))</f>
        <v>0</v>
      </c>
      <c r="H4163" t="b">
        <f>ISNUMBER(SEARCH("Caltex", A4163))</f>
        <v>0</v>
      </c>
    </row>
    <row r="4164" spans="1:8" x14ac:dyDescent="0.25">
      <c r="A4164" t="s">
        <v>452</v>
      </c>
      <c r="B4164">
        <v>13.164642199999999</v>
      </c>
      <c r="C4164">
        <v>100.93128230000001</v>
      </c>
      <c r="D4164" t="b">
        <f>ISNUMBER(SEARCH("PT",A4164))</f>
        <v>0</v>
      </c>
      <c r="E4164" t="b">
        <f>ISNUMBER(SEARCH("PTT", A4164))</f>
        <v>0</v>
      </c>
      <c r="F4164" t="b">
        <f>ISNUMBER(SEARCH("Shell", A4164))</f>
        <v>1</v>
      </c>
      <c r="G4164" t="b">
        <f>ISNUMBER(SEARCH("Esso", A4164))</f>
        <v>0</v>
      </c>
      <c r="H4164" t="b">
        <f>ISNUMBER(SEARCH("Caltex", A4164))</f>
        <v>0</v>
      </c>
    </row>
    <row r="4165" spans="1:8" x14ac:dyDescent="0.25">
      <c r="A4165" t="s">
        <v>655</v>
      </c>
      <c r="B4165">
        <v>9.1628969999999992</v>
      </c>
      <c r="C4165">
        <v>99.361758699999996</v>
      </c>
      <c r="D4165" t="b">
        <f>ISNUMBER(SEARCH("PT",A4165))</f>
        <v>0</v>
      </c>
      <c r="E4165" t="b">
        <f>ISNUMBER(SEARCH("PTT", A4165))</f>
        <v>0</v>
      </c>
      <c r="F4165" t="b">
        <f>ISNUMBER(SEARCH("Shell", A4165))</f>
        <v>1</v>
      </c>
      <c r="G4165" t="b">
        <f>ISNUMBER(SEARCH("Esso", A4165))</f>
        <v>0</v>
      </c>
      <c r="H4165" t="b">
        <f>ISNUMBER(SEARCH("Caltex", A4165))</f>
        <v>0</v>
      </c>
    </row>
    <row r="4166" spans="1:8" x14ac:dyDescent="0.25">
      <c r="A4166" t="s">
        <v>4049</v>
      </c>
      <c r="B4166">
        <v>16.714630799999998</v>
      </c>
      <c r="C4166">
        <v>98.574936399999999</v>
      </c>
      <c r="D4166" t="b">
        <f>ISNUMBER(SEARCH("PT",A4166))</f>
        <v>0</v>
      </c>
      <c r="E4166" t="b">
        <f>ISNUMBER(SEARCH("PTT", A4166))</f>
        <v>0</v>
      </c>
      <c r="F4166" t="b">
        <f>ISNUMBER(SEARCH("Shell", A4166))</f>
        <v>1</v>
      </c>
      <c r="G4166" t="b">
        <f>ISNUMBER(SEARCH("Esso", A4166))</f>
        <v>0</v>
      </c>
      <c r="H4166" t="b">
        <f>ISNUMBER(SEARCH("Caltex", A4166))</f>
        <v>0</v>
      </c>
    </row>
    <row r="4167" spans="1:8" x14ac:dyDescent="0.25">
      <c r="A4167" t="s">
        <v>653</v>
      </c>
      <c r="B4167">
        <v>9.0078893000000004</v>
      </c>
      <c r="C4167">
        <v>99.892922299999995</v>
      </c>
      <c r="D4167" t="b">
        <f>ISNUMBER(SEARCH("PT",A4167))</f>
        <v>0</v>
      </c>
      <c r="E4167" t="b">
        <f>ISNUMBER(SEARCH("PTT", A4167))</f>
        <v>0</v>
      </c>
      <c r="F4167" t="b">
        <f>ISNUMBER(SEARCH("Shell", A4167))</f>
        <v>1</v>
      </c>
      <c r="G4167" t="b">
        <f>ISNUMBER(SEARCH("Esso", A4167))</f>
        <v>0</v>
      </c>
      <c r="H4167" t="b">
        <f>ISNUMBER(SEARCH("Caltex", A4167))</f>
        <v>0</v>
      </c>
    </row>
    <row r="4168" spans="1:8" x14ac:dyDescent="0.25">
      <c r="A4168" t="s">
        <v>4046</v>
      </c>
      <c r="B4168">
        <v>16.720518999999999</v>
      </c>
      <c r="C4168">
        <v>98.592833400000004</v>
      </c>
      <c r="D4168" t="b">
        <f>ISNUMBER(SEARCH("PT",A4168))</f>
        <v>0</v>
      </c>
      <c r="E4168" t="b">
        <f>ISNUMBER(SEARCH("PTT", A4168))</f>
        <v>0</v>
      </c>
      <c r="F4168" t="b">
        <f>ISNUMBER(SEARCH("Shell", A4168))</f>
        <v>0</v>
      </c>
      <c r="G4168" t="b">
        <f>ISNUMBER(SEARCH("Esso", A4168))</f>
        <v>1</v>
      </c>
      <c r="H4168" t="b">
        <f>ISNUMBER(SEARCH("Caltex", A4168))</f>
        <v>0</v>
      </c>
    </row>
    <row r="4169" spans="1:8" x14ac:dyDescent="0.25">
      <c r="A4169" t="s">
        <v>4054</v>
      </c>
      <c r="B4169">
        <v>16.707261599999999</v>
      </c>
      <c r="C4169">
        <v>98.607975800000006</v>
      </c>
      <c r="D4169" t="b">
        <f>ISNUMBER(SEARCH("PT",A4169))</f>
        <v>0</v>
      </c>
      <c r="E4169" t="b">
        <f>ISNUMBER(SEARCH("PTT", A4169))</f>
        <v>0</v>
      </c>
      <c r="F4169" t="b">
        <f>ISNUMBER(SEARCH("Shell", A4169))</f>
        <v>0</v>
      </c>
      <c r="G4169" t="b">
        <f>ISNUMBER(SEARCH("Esso", A4169))</f>
        <v>1</v>
      </c>
      <c r="H4169" t="b">
        <f>ISNUMBER(SEARCH("Caltex", A4169))</f>
        <v>0</v>
      </c>
    </row>
    <row r="4170" spans="1:8" x14ac:dyDescent="0.25">
      <c r="A4170" t="s">
        <v>4395</v>
      </c>
      <c r="B4170">
        <v>17.468874499999998</v>
      </c>
      <c r="C4170">
        <v>104.7342324</v>
      </c>
      <c r="D4170" t="b">
        <f>ISNUMBER(SEARCH("PT",A4170))</f>
        <v>0</v>
      </c>
      <c r="E4170" t="b">
        <f>ISNUMBER(SEARCH("PTT", A4170))</f>
        <v>0</v>
      </c>
      <c r="F4170" t="b">
        <f>ISNUMBER(SEARCH("Shell", A4170))</f>
        <v>0</v>
      </c>
      <c r="G4170" t="b">
        <f>ISNUMBER(SEARCH("Esso", A4170))</f>
        <v>1</v>
      </c>
      <c r="H4170" t="b">
        <f>ISNUMBER(SEARCH("Caltex", A4170))</f>
        <v>0</v>
      </c>
    </row>
    <row r="4171" spans="1:8" x14ac:dyDescent="0.25">
      <c r="A4171" t="s">
        <v>4396</v>
      </c>
      <c r="B4171">
        <v>13.0979817</v>
      </c>
      <c r="C4171">
        <v>100.8984382</v>
      </c>
      <c r="D4171" t="b">
        <f>ISNUMBER(SEARCH("PT",A4171))</f>
        <v>0</v>
      </c>
      <c r="E4171" t="b">
        <f>ISNUMBER(SEARCH("PTT", A4171))</f>
        <v>0</v>
      </c>
      <c r="F4171" t="b">
        <f>ISNUMBER(SEARCH("Shell", A4171))</f>
        <v>0</v>
      </c>
      <c r="G4171" t="b">
        <f>ISNUMBER(SEARCH("Esso", A4171))</f>
        <v>1</v>
      </c>
      <c r="H4171" t="b">
        <f>ISNUMBER(SEARCH("Caltex", A4171))</f>
        <v>0</v>
      </c>
    </row>
    <row r="4172" spans="1:8" x14ac:dyDescent="0.25">
      <c r="A4172" t="s">
        <v>2603</v>
      </c>
      <c r="B4172">
        <v>14.646471500000001</v>
      </c>
      <c r="C4172">
        <v>104.642111</v>
      </c>
      <c r="D4172" t="b">
        <f>ISNUMBER(SEARCH("PT",A4172))</f>
        <v>0</v>
      </c>
      <c r="E4172" t="b">
        <f>ISNUMBER(SEARCH("PTT", A4172))</f>
        <v>0</v>
      </c>
      <c r="F4172" t="b">
        <f>ISNUMBER(SEARCH("Shell", A4172))</f>
        <v>0</v>
      </c>
      <c r="G4172" t="b">
        <f>ISNUMBER(SEARCH("Esso", A4172))</f>
        <v>1</v>
      </c>
      <c r="H4172" t="b">
        <f>ISNUMBER(SEARCH("Caltex", A4172))</f>
        <v>0</v>
      </c>
    </row>
    <row r="4173" spans="1:8" x14ac:dyDescent="0.25">
      <c r="A4173" t="s">
        <v>594</v>
      </c>
      <c r="B4173">
        <v>17.5933642</v>
      </c>
      <c r="C4173">
        <v>104.56279739999999</v>
      </c>
      <c r="D4173" t="b">
        <f>ISNUMBER(SEARCH("PT",A4173))</f>
        <v>0</v>
      </c>
      <c r="E4173" t="b">
        <f>ISNUMBER(SEARCH("PTT", A4173))</f>
        <v>0</v>
      </c>
      <c r="F4173" t="b">
        <f>ISNUMBER(SEARCH("Shell", A4173))</f>
        <v>0</v>
      </c>
      <c r="G4173" t="b">
        <f>ISNUMBER(SEARCH("Esso", A4173))</f>
        <v>1</v>
      </c>
      <c r="H4173" t="b">
        <f>ISNUMBER(SEARCH("Caltex", A4173))</f>
        <v>0</v>
      </c>
    </row>
    <row r="4174" spans="1:8" x14ac:dyDescent="0.25">
      <c r="A4174" t="s">
        <v>594</v>
      </c>
      <c r="B4174">
        <v>8.0488625999999996</v>
      </c>
      <c r="C4174">
        <v>99.039760900000005</v>
      </c>
      <c r="D4174" t="b">
        <f>ISNUMBER(SEARCH("PT",A4174))</f>
        <v>0</v>
      </c>
      <c r="E4174" t="b">
        <f>ISNUMBER(SEARCH("PTT", A4174))</f>
        <v>0</v>
      </c>
      <c r="F4174" t="b">
        <f>ISNUMBER(SEARCH("Shell", A4174))</f>
        <v>0</v>
      </c>
      <c r="G4174" t="b">
        <f>ISNUMBER(SEARCH("Esso", A4174))</f>
        <v>1</v>
      </c>
      <c r="H4174" t="b">
        <f>ISNUMBER(SEARCH("Caltex", A4174))</f>
        <v>0</v>
      </c>
    </row>
    <row r="4175" spans="1:8" x14ac:dyDescent="0.25">
      <c r="A4175" t="s">
        <v>2603</v>
      </c>
      <c r="B4175">
        <v>12.679565800000001</v>
      </c>
      <c r="C4175">
        <v>101.285033</v>
      </c>
      <c r="D4175" t="b">
        <f>ISNUMBER(SEARCH("PT",A4175))</f>
        <v>0</v>
      </c>
      <c r="E4175" t="b">
        <f>ISNUMBER(SEARCH("PTT", A4175))</f>
        <v>0</v>
      </c>
      <c r="F4175" t="b">
        <f>ISNUMBER(SEARCH("Shell", A4175))</f>
        <v>0</v>
      </c>
      <c r="G4175" t="b">
        <f>ISNUMBER(SEARCH("Esso", A4175))</f>
        <v>1</v>
      </c>
      <c r="H4175" t="b">
        <f>ISNUMBER(SEARCH("Caltex", A4175))</f>
        <v>0</v>
      </c>
    </row>
    <row r="4176" spans="1:8" x14ac:dyDescent="0.25">
      <c r="A4176" t="s">
        <v>594</v>
      </c>
      <c r="B4176">
        <v>8.3866166</v>
      </c>
      <c r="C4176">
        <v>100.0299816</v>
      </c>
      <c r="D4176" t="b">
        <f>ISNUMBER(SEARCH("PT",A4176))</f>
        <v>0</v>
      </c>
      <c r="E4176" t="b">
        <f>ISNUMBER(SEARCH("PTT", A4176))</f>
        <v>0</v>
      </c>
      <c r="F4176" t="b">
        <f>ISNUMBER(SEARCH("Shell", A4176))</f>
        <v>0</v>
      </c>
      <c r="G4176" t="b">
        <f>ISNUMBER(SEARCH("Esso", A4176))</f>
        <v>1</v>
      </c>
      <c r="H4176" t="b">
        <f>ISNUMBER(SEARCH("Caltex", A4176))</f>
        <v>0</v>
      </c>
    </row>
    <row r="4177" spans="1:8" x14ac:dyDescent="0.25">
      <c r="A4177" t="s">
        <v>594</v>
      </c>
      <c r="B4177">
        <v>9.1597097000000005</v>
      </c>
      <c r="C4177">
        <v>99.506797000000006</v>
      </c>
      <c r="D4177" t="b">
        <f>ISNUMBER(SEARCH("PT",A4177))</f>
        <v>0</v>
      </c>
      <c r="E4177" t="b">
        <f>ISNUMBER(SEARCH("PTT", A4177))</f>
        <v>0</v>
      </c>
      <c r="F4177" t="b">
        <f>ISNUMBER(SEARCH("Shell", A4177))</f>
        <v>0</v>
      </c>
      <c r="G4177" t="b">
        <f>ISNUMBER(SEARCH("Esso", A4177))</f>
        <v>1</v>
      </c>
      <c r="H4177" t="b">
        <f>ISNUMBER(SEARCH("Caltex", A4177))</f>
        <v>0</v>
      </c>
    </row>
    <row r="4178" spans="1:8" x14ac:dyDescent="0.25">
      <c r="A4178" t="s">
        <v>594</v>
      </c>
      <c r="B4178">
        <v>6.7024676999999997</v>
      </c>
      <c r="C4178">
        <v>101.62006169999999</v>
      </c>
      <c r="D4178" t="b">
        <f>ISNUMBER(SEARCH("PT",A4178))</f>
        <v>0</v>
      </c>
      <c r="E4178" t="b">
        <f>ISNUMBER(SEARCH("PTT", A4178))</f>
        <v>0</v>
      </c>
      <c r="F4178" t="b">
        <f>ISNUMBER(SEARCH("Shell", A4178))</f>
        <v>0</v>
      </c>
      <c r="G4178" t="b">
        <f>ISNUMBER(SEARCH("Esso", A4178))</f>
        <v>1</v>
      </c>
      <c r="H4178" t="b">
        <f>ISNUMBER(SEARCH("Caltex", A4178))</f>
        <v>0</v>
      </c>
    </row>
    <row r="4179" spans="1:8" x14ac:dyDescent="0.25">
      <c r="A4179" t="s">
        <v>2603</v>
      </c>
      <c r="B4179">
        <v>13.3447955</v>
      </c>
      <c r="C4179">
        <v>99.871177299999999</v>
      </c>
      <c r="D4179" t="b">
        <f>ISNUMBER(SEARCH("PT",A4179))</f>
        <v>0</v>
      </c>
      <c r="E4179" t="b">
        <f>ISNUMBER(SEARCH("PTT", A4179))</f>
        <v>0</v>
      </c>
      <c r="F4179" t="b">
        <f>ISNUMBER(SEARCH("Shell", A4179))</f>
        <v>0</v>
      </c>
      <c r="G4179" t="b">
        <f>ISNUMBER(SEARCH("Esso", A4179))</f>
        <v>1</v>
      </c>
      <c r="H4179" t="b">
        <f>ISNUMBER(SEARCH("Caltex", A4179))</f>
        <v>0</v>
      </c>
    </row>
    <row r="4180" spans="1:8" x14ac:dyDescent="0.25">
      <c r="A4180" t="s">
        <v>594</v>
      </c>
      <c r="B4180">
        <v>12.67947</v>
      </c>
      <c r="C4180">
        <v>101.285045</v>
      </c>
      <c r="D4180" t="b">
        <f>ISNUMBER(SEARCH("PT",A4180))</f>
        <v>0</v>
      </c>
      <c r="E4180" t="b">
        <f>ISNUMBER(SEARCH("PTT", A4180))</f>
        <v>0</v>
      </c>
      <c r="F4180" t="b">
        <f>ISNUMBER(SEARCH("Shell", A4180))</f>
        <v>0</v>
      </c>
      <c r="G4180" t="b">
        <f>ISNUMBER(SEARCH("Esso", A4180))</f>
        <v>1</v>
      </c>
      <c r="H4180" t="b">
        <f>ISNUMBER(SEARCH("Caltex", A4180))</f>
        <v>0</v>
      </c>
    </row>
    <row r="4181" spans="1:8" x14ac:dyDescent="0.25">
      <c r="A4181" t="s">
        <v>594</v>
      </c>
      <c r="B4181">
        <v>12.685465000000001</v>
      </c>
      <c r="C4181">
        <v>101.215839</v>
      </c>
      <c r="D4181" t="b">
        <f>ISNUMBER(SEARCH("PT",A4181))</f>
        <v>0</v>
      </c>
      <c r="E4181" t="b">
        <f>ISNUMBER(SEARCH("PTT", A4181))</f>
        <v>0</v>
      </c>
      <c r="F4181" t="b">
        <f>ISNUMBER(SEARCH("Shell", A4181))</f>
        <v>0</v>
      </c>
      <c r="G4181" t="b">
        <f>ISNUMBER(SEARCH("Esso", A4181))</f>
        <v>1</v>
      </c>
      <c r="H4181" t="b">
        <f>ISNUMBER(SEARCH("Caltex", A4181))</f>
        <v>0</v>
      </c>
    </row>
    <row r="4182" spans="1:8" x14ac:dyDescent="0.25">
      <c r="A4182" t="s">
        <v>4397</v>
      </c>
      <c r="B4182">
        <v>13.350505800000001</v>
      </c>
      <c r="C4182">
        <v>101.0097887</v>
      </c>
      <c r="D4182" t="b">
        <f>ISNUMBER(SEARCH("PT",A4182))</f>
        <v>0</v>
      </c>
      <c r="E4182" t="b">
        <f>ISNUMBER(SEARCH("PTT", A4182))</f>
        <v>0</v>
      </c>
      <c r="F4182" t="b">
        <f>ISNUMBER(SEARCH("Shell", A4182))</f>
        <v>0</v>
      </c>
      <c r="G4182" t="b">
        <f>ISNUMBER(SEARCH("Esso", A4182))</f>
        <v>1</v>
      </c>
      <c r="H4182" t="b">
        <f>ISNUMBER(SEARCH("Caltex", A4182))</f>
        <v>0</v>
      </c>
    </row>
    <row r="4183" spans="1:8" x14ac:dyDescent="0.25">
      <c r="A4183" t="s">
        <v>4400</v>
      </c>
      <c r="B4183">
        <v>13.571177</v>
      </c>
      <c r="C4183">
        <v>100.291601</v>
      </c>
      <c r="D4183" t="b">
        <f>ISNUMBER(SEARCH("PT",A4183))</f>
        <v>0</v>
      </c>
      <c r="E4183" t="b">
        <f>ISNUMBER(SEARCH("PTT", A4183))</f>
        <v>0</v>
      </c>
      <c r="F4183" t="b">
        <f>ISNUMBER(SEARCH("Shell", A4183))</f>
        <v>0</v>
      </c>
      <c r="G4183" t="b">
        <f>ISNUMBER(SEARCH("Esso", A4183))</f>
        <v>1</v>
      </c>
      <c r="H4183" t="b">
        <f>ISNUMBER(SEARCH("Caltex", A4183))</f>
        <v>0</v>
      </c>
    </row>
    <row r="4184" spans="1:8" x14ac:dyDescent="0.25">
      <c r="A4184" t="s">
        <v>4069</v>
      </c>
      <c r="B4184">
        <v>16.831900999999998</v>
      </c>
      <c r="C4184">
        <v>99.120526999999996</v>
      </c>
      <c r="D4184" t="b">
        <f>ISNUMBER(SEARCH("PT",A4184))</f>
        <v>0</v>
      </c>
      <c r="E4184" t="b">
        <f>ISNUMBER(SEARCH("PTT", A4184))</f>
        <v>0</v>
      </c>
      <c r="F4184" t="b">
        <f>ISNUMBER(SEARCH("Shell", A4184))</f>
        <v>0</v>
      </c>
      <c r="G4184" t="b">
        <f>ISNUMBER(SEARCH("Esso", A4184))</f>
        <v>1</v>
      </c>
      <c r="H4184" t="b">
        <f>ISNUMBER(SEARCH("Caltex", A4184))</f>
        <v>0</v>
      </c>
    </row>
    <row r="4185" spans="1:8" x14ac:dyDescent="0.25">
      <c r="A4185" t="s">
        <v>2735</v>
      </c>
      <c r="B4185">
        <v>17.882384299999998</v>
      </c>
      <c r="C4185">
        <v>102.747728</v>
      </c>
      <c r="D4185" t="b">
        <f>ISNUMBER(SEARCH("PT",A4185))</f>
        <v>0</v>
      </c>
      <c r="E4185" t="b">
        <f>ISNUMBER(SEARCH("PTT", A4185))</f>
        <v>0</v>
      </c>
      <c r="F4185" t="b">
        <f>ISNUMBER(SEARCH("Shell", A4185))</f>
        <v>0</v>
      </c>
      <c r="G4185" t="b">
        <f>ISNUMBER(SEARCH("Esso", A4185))</f>
        <v>1</v>
      </c>
      <c r="H4185" t="b">
        <f>ISNUMBER(SEARCH("Caltex", A4185))</f>
        <v>0</v>
      </c>
    </row>
    <row r="4186" spans="1:8" x14ac:dyDescent="0.25">
      <c r="A4186" t="s">
        <v>3749</v>
      </c>
      <c r="B4186">
        <v>16.539798300000001</v>
      </c>
      <c r="C4186">
        <v>104.72032160000001</v>
      </c>
      <c r="D4186" t="b">
        <f>ISNUMBER(SEARCH("PT",A4186))</f>
        <v>0</v>
      </c>
      <c r="E4186" t="b">
        <f>ISNUMBER(SEARCH("PTT", A4186))</f>
        <v>0</v>
      </c>
      <c r="F4186" t="b">
        <f>ISNUMBER(SEARCH("Shell", A4186))</f>
        <v>0</v>
      </c>
      <c r="G4186" t="b">
        <f>ISNUMBER(SEARCH("Esso", A4186))</f>
        <v>1</v>
      </c>
      <c r="H4186" t="b">
        <f>ISNUMBER(SEARCH("Caltex", A4186))</f>
        <v>0</v>
      </c>
    </row>
    <row r="4187" spans="1:8" x14ac:dyDescent="0.25">
      <c r="A4187" t="s">
        <v>2618</v>
      </c>
      <c r="B4187">
        <v>7.2883291999999997</v>
      </c>
      <c r="C4187">
        <v>99.674153599999997</v>
      </c>
      <c r="D4187" t="b">
        <f>ISNUMBER(SEARCH("PT",A4187))</f>
        <v>0</v>
      </c>
      <c r="E4187" t="b">
        <f>ISNUMBER(SEARCH("PTT", A4187))</f>
        <v>0</v>
      </c>
      <c r="F4187" t="b">
        <f>ISNUMBER(SEARCH("Shell", A4187))</f>
        <v>0</v>
      </c>
      <c r="G4187" t="b">
        <f>ISNUMBER(SEARCH("Esso", A4187))</f>
        <v>1</v>
      </c>
      <c r="H4187" t="b">
        <f>ISNUMBER(SEARCH("Caltex", A4187))</f>
        <v>0</v>
      </c>
    </row>
    <row r="4188" spans="1:8" x14ac:dyDescent="0.25">
      <c r="A4188" t="s">
        <v>2618</v>
      </c>
      <c r="B4188">
        <v>7.4601376999999998</v>
      </c>
      <c r="C4188">
        <v>100.07345770000001</v>
      </c>
      <c r="D4188" t="b">
        <f>ISNUMBER(SEARCH("PT",A4188))</f>
        <v>0</v>
      </c>
      <c r="E4188" t="b">
        <f>ISNUMBER(SEARCH("PTT", A4188))</f>
        <v>0</v>
      </c>
      <c r="F4188" t="b">
        <f>ISNUMBER(SEARCH("Shell", A4188))</f>
        <v>0</v>
      </c>
      <c r="G4188" t="b">
        <f>ISNUMBER(SEARCH("Esso", A4188))</f>
        <v>1</v>
      </c>
      <c r="H4188" t="b">
        <f>ISNUMBER(SEARCH("Caltex", A4188))</f>
        <v>0</v>
      </c>
    </row>
    <row r="4189" spans="1:8" x14ac:dyDescent="0.25">
      <c r="A4189" t="s">
        <v>2618</v>
      </c>
      <c r="B4189">
        <v>10.502040900000001</v>
      </c>
      <c r="C4189">
        <v>99.136980899999998</v>
      </c>
      <c r="D4189" t="b">
        <f>ISNUMBER(SEARCH("PT",A4189))</f>
        <v>0</v>
      </c>
      <c r="E4189" t="b">
        <f>ISNUMBER(SEARCH("PTT", A4189))</f>
        <v>0</v>
      </c>
      <c r="F4189" t="b">
        <f>ISNUMBER(SEARCH("Shell", A4189))</f>
        <v>0</v>
      </c>
      <c r="G4189" t="b">
        <f>ISNUMBER(SEARCH("Esso", A4189))</f>
        <v>1</v>
      </c>
      <c r="H4189" t="b">
        <f>ISNUMBER(SEARCH("Caltex", A4189))</f>
        <v>0</v>
      </c>
    </row>
    <row r="4190" spans="1:8" x14ac:dyDescent="0.25">
      <c r="A4190" t="s">
        <v>2618</v>
      </c>
      <c r="B4190">
        <v>7.2883291999999997</v>
      </c>
      <c r="C4190">
        <v>99.674153599999997</v>
      </c>
      <c r="D4190" t="b">
        <f>ISNUMBER(SEARCH("PT",A4190))</f>
        <v>0</v>
      </c>
      <c r="E4190" t="b">
        <f>ISNUMBER(SEARCH("PTT", A4190))</f>
        <v>0</v>
      </c>
      <c r="F4190" t="b">
        <f>ISNUMBER(SEARCH("Shell", A4190))</f>
        <v>0</v>
      </c>
      <c r="G4190" t="b">
        <f>ISNUMBER(SEARCH("Esso", A4190))</f>
        <v>1</v>
      </c>
      <c r="H4190" t="b">
        <f>ISNUMBER(SEARCH("Caltex", A4190))</f>
        <v>0</v>
      </c>
    </row>
    <row r="4191" spans="1:8" x14ac:dyDescent="0.25">
      <c r="A4191" t="s">
        <v>3532</v>
      </c>
      <c r="B4191">
        <v>13.3505191</v>
      </c>
      <c r="C4191">
        <v>101.0097447</v>
      </c>
      <c r="D4191" t="b">
        <f>ISNUMBER(SEARCH("PT",A4191))</f>
        <v>0</v>
      </c>
      <c r="E4191" t="b">
        <f>ISNUMBER(SEARCH("PTT", A4191))</f>
        <v>0</v>
      </c>
      <c r="F4191" t="b">
        <f>ISNUMBER(SEARCH("Shell", A4191))</f>
        <v>0</v>
      </c>
      <c r="G4191" t="b">
        <f>ISNUMBER(SEARCH("Esso", A4191))</f>
        <v>1</v>
      </c>
      <c r="H4191" t="b">
        <f>ISNUMBER(SEARCH("Caltex", A4191))</f>
        <v>0</v>
      </c>
    </row>
    <row r="4192" spans="1:8" x14ac:dyDescent="0.25">
      <c r="A4192" t="s">
        <v>3518</v>
      </c>
      <c r="B4192">
        <v>13.5043212</v>
      </c>
      <c r="C4192">
        <v>100.99684910000001</v>
      </c>
      <c r="D4192" t="b">
        <f>ISNUMBER(SEARCH("PT",A4192))</f>
        <v>0</v>
      </c>
      <c r="E4192" t="b">
        <f>ISNUMBER(SEARCH("PTT", A4192))</f>
        <v>0</v>
      </c>
      <c r="F4192" t="b">
        <f>ISNUMBER(SEARCH("Shell", A4192))</f>
        <v>0</v>
      </c>
      <c r="G4192" t="b">
        <f>ISNUMBER(SEARCH("Esso", A4192))</f>
        <v>1</v>
      </c>
      <c r="H4192" t="b">
        <f>ISNUMBER(SEARCH("Caltex", A4192))</f>
        <v>0</v>
      </c>
    </row>
    <row r="4193" spans="1:8" x14ac:dyDescent="0.25">
      <c r="A4193" t="s">
        <v>3232</v>
      </c>
      <c r="B4193">
        <v>8.0489020999999994</v>
      </c>
      <c r="C4193">
        <v>99.039882599999999</v>
      </c>
      <c r="D4193" t="b">
        <f>ISNUMBER(SEARCH("PT",A4193))</f>
        <v>0</v>
      </c>
      <c r="E4193" t="b">
        <f>ISNUMBER(SEARCH("PTT", A4193))</f>
        <v>0</v>
      </c>
      <c r="F4193" t="b">
        <f>ISNUMBER(SEARCH("Shell", A4193))</f>
        <v>0</v>
      </c>
      <c r="G4193" t="b">
        <f>ISNUMBER(SEARCH("Esso", A4193))</f>
        <v>1</v>
      </c>
      <c r="H4193" t="b">
        <f>ISNUMBER(SEARCH("Caltex", A4193))</f>
        <v>0</v>
      </c>
    </row>
    <row r="4194" spans="1:8" x14ac:dyDescent="0.25">
      <c r="A4194" t="s">
        <v>4398</v>
      </c>
      <c r="B4194">
        <v>13.110542000000001</v>
      </c>
      <c r="C4194">
        <v>102.2247639</v>
      </c>
      <c r="D4194" t="b">
        <f>ISNUMBER(SEARCH("PT",A4194))</f>
        <v>0</v>
      </c>
      <c r="E4194" t="b">
        <f>ISNUMBER(SEARCH("PTT", A4194))</f>
        <v>0</v>
      </c>
      <c r="F4194" t="b">
        <f>ISNUMBER(SEARCH("Shell", A4194))</f>
        <v>0</v>
      </c>
      <c r="G4194" t="b">
        <f>ISNUMBER(SEARCH("Esso", A4194))</f>
        <v>1</v>
      </c>
      <c r="H4194" t="b">
        <f>ISNUMBER(SEARCH("Caltex", A4194))</f>
        <v>0</v>
      </c>
    </row>
    <row r="4195" spans="1:8" x14ac:dyDescent="0.25">
      <c r="A4195" t="s">
        <v>4399</v>
      </c>
      <c r="B4195">
        <v>12.260244999999999</v>
      </c>
      <c r="C4195">
        <v>102.504346</v>
      </c>
      <c r="D4195" t="b">
        <f>ISNUMBER(SEARCH("PT",A4195))</f>
        <v>0</v>
      </c>
      <c r="E4195" t="b">
        <f>ISNUMBER(SEARCH("PTT", A4195))</f>
        <v>0</v>
      </c>
      <c r="F4195" t="b">
        <f>ISNUMBER(SEARCH("Shell", A4195))</f>
        <v>0</v>
      </c>
      <c r="G4195" t="b">
        <f>ISNUMBER(SEARCH("Esso", A4195))</f>
        <v>1</v>
      </c>
      <c r="H4195" t="b">
        <f>ISNUMBER(SEARCH("Caltex", A4195))</f>
        <v>0</v>
      </c>
    </row>
    <row r="4196" spans="1:8" x14ac:dyDescent="0.25">
      <c r="A4196" t="s">
        <v>4399</v>
      </c>
      <c r="B4196">
        <v>12.260244999999999</v>
      </c>
      <c r="C4196">
        <v>102.504346</v>
      </c>
      <c r="D4196" t="b">
        <f>ISNUMBER(SEARCH("PT",A4196))</f>
        <v>0</v>
      </c>
      <c r="E4196" t="b">
        <f>ISNUMBER(SEARCH("PTT", A4196))</f>
        <v>0</v>
      </c>
      <c r="F4196" t="b">
        <f>ISNUMBER(SEARCH("Shell", A4196))</f>
        <v>0</v>
      </c>
      <c r="G4196" t="b">
        <f>ISNUMBER(SEARCH("Esso", A4196))</f>
        <v>1</v>
      </c>
      <c r="H4196" t="b">
        <f>ISNUMBER(SEARCH("Caltex", A4196))</f>
        <v>0</v>
      </c>
    </row>
    <row r="4197" spans="1:8" x14ac:dyDescent="0.25">
      <c r="A4197" t="s">
        <v>591</v>
      </c>
      <c r="B4197">
        <v>8.1078539999999997</v>
      </c>
      <c r="C4197">
        <v>98.927096000000006</v>
      </c>
      <c r="D4197" t="b">
        <f>ISNUMBER(SEARCH("PT",A4197))</f>
        <v>0</v>
      </c>
      <c r="E4197" t="b">
        <f>ISNUMBER(SEARCH("PTT", A4197))</f>
        <v>0</v>
      </c>
      <c r="F4197" t="b">
        <f>ISNUMBER(SEARCH("Shell", A4197))</f>
        <v>0</v>
      </c>
      <c r="G4197" t="b">
        <f>ISNUMBER(SEARCH("Esso", A4197))</f>
        <v>1</v>
      </c>
      <c r="H4197" t="b">
        <f>ISNUMBER(SEARCH("Caltex", A4197))</f>
        <v>0</v>
      </c>
    </row>
    <row r="4198" spans="1:8" x14ac:dyDescent="0.25">
      <c r="A4198" t="s">
        <v>591</v>
      </c>
      <c r="B4198">
        <v>12.3232702</v>
      </c>
      <c r="C4198">
        <v>99.842522399999993</v>
      </c>
      <c r="D4198" t="b">
        <f>ISNUMBER(SEARCH("PT",A4198))</f>
        <v>0</v>
      </c>
      <c r="E4198" t="b">
        <f>ISNUMBER(SEARCH("PTT", A4198))</f>
        <v>0</v>
      </c>
      <c r="F4198" t="b">
        <f>ISNUMBER(SEARCH("Shell", A4198))</f>
        <v>0</v>
      </c>
      <c r="G4198" t="b">
        <f>ISNUMBER(SEARCH("Esso", A4198))</f>
        <v>1</v>
      </c>
      <c r="H4198" t="b">
        <f>ISNUMBER(SEARCH("Caltex", A4198))</f>
        <v>0</v>
      </c>
    </row>
    <row r="4199" spans="1:8" x14ac:dyDescent="0.25">
      <c r="A4199" t="s">
        <v>591</v>
      </c>
      <c r="B4199">
        <v>14.4536029</v>
      </c>
      <c r="C4199">
        <v>103.4382178</v>
      </c>
      <c r="D4199" t="b">
        <f>ISNUMBER(SEARCH("PT",A4199))</f>
        <v>0</v>
      </c>
      <c r="E4199" t="b">
        <f>ISNUMBER(SEARCH("PTT", A4199))</f>
        <v>0</v>
      </c>
      <c r="F4199" t="b">
        <f>ISNUMBER(SEARCH("Shell", A4199))</f>
        <v>0</v>
      </c>
      <c r="G4199" t="b">
        <f>ISNUMBER(SEARCH("Esso", A4199))</f>
        <v>1</v>
      </c>
      <c r="H4199" t="b">
        <f>ISNUMBER(SEARCH("Caltex", A4199))</f>
        <v>0</v>
      </c>
    </row>
    <row r="4200" spans="1:8" x14ac:dyDescent="0.25">
      <c r="A4200" t="s">
        <v>2682</v>
      </c>
      <c r="B4200">
        <v>20.245484900000001</v>
      </c>
      <c r="C4200">
        <v>100.41091</v>
      </c>
      <c r="D4200" t="b">
        <f>ISNUMBER(SEARCH("PT",A4200))</f>
        <v>0</v>
      </c>
      <c r="E4200" t="b">
        <f>ISNUMBER(SEARCH("PTT", A4200))</f>
        <v>0</v>
      </c>
      <c r="F4200" t="b">
        <f>ISNUMBER(SEARCH("Shell", A4200))</f>
        <v>0</v>
      </c>
      <c r="G4200" t="b">
        <f>ISNUMBER(SEARCH("Esso", A4200))</f>
        <v>1</v>
      </c>
      <c r="H4200" t="b">
        <f>ISNUMBER(SEARCH("Caltex", A4200))</f>
        <v>0</v>
      </c>
    </row>
    <row r="4201" spans="1:8" x14ac:dyDescent="0.25">
      <c r="A4201" t="s">
        <v>591</v>
      </c>
      <c r="B4201">
        <v>20.316958899999999</v>
      </c>
      <c r="C4201">
        <v>100.0008794</v>
      </c>
      <c r="D4201" t="b">
        <f>ISNUMBER(SEARCH("PT",A4201))</f>
        <v>0</v>
      </c>
      <c r="E4201" t="b">
        <f>ISNUMBER(SEARCH("PTT", A4201))</f>
        <v>0</v>
      </c>
      <c r="F4201" t="b">
        <f>ISNUMBER(SEARCH("Shell", A4201))</f>
        <v>0</v>
      </c>
      <c r="G4201" t="b">
        <f>ISNUMBER(SEARCH("Esso", A4201))</f>
        <v>1</v>
      </c>
      <c r="H4201" t="b">
        <f>ISNUMBER(SEARCH("Caltex", A4201))</f>
        <v>0</v>
      </c>
    </row>
    <row r="4202" spans="1:8" x14ac:dyDescent="0.25">
      <c r="A4202" t="s">
        <v>591</v>
      </c>
      <c r="B4202">
        <v>20.0318334</v>
      </c>
      <c r="C4202">
        <v>99.294902399999998</v>
      </c>
      <c r="D4202" t="b">
        <f>ISNUMBER(SEARCH("PT",A4202))</f>
        <v>0</v>
      </c>
      <c r="E4202" t="b">
        <f>ISNUMBER(SEARCH("PTT", A4202))</f>
        <v>0</v>
      </c>
      <c r="F4202" t="b">
        <f>ISNUMBER(SEARCH("Shell", A4202))</f>
        <v>0</v>
      </c>
      <c r="G4202" t="b">
        <f>ISNUMBER(SEARCH("Esso", A4202))</f>
        <v>1</v>
      </c>
      <c r="H4202" t="b">
        <f>ISNUMBER(SEARCH("Caltex", A4202))</f>
        <v>0</v>
      </c>
    </row>
    <row r="4203" spans="1:8" x14ac:dyDescent="0.25">
      <c r="A4203" t="s">
        <v>591</v>
      </c>
      <c r="B4203">
        <v>17.224964</v>
      </c>
      <c r="C4203">
        <v>98.228550499999997</v>
      </c>
      <c r="D4203" t="b">
        <f>ISNUMBER(SEARCH("PT",A4203))</f>
        <v>0</v>
      </c>
      <c r="E4203" t="b">
        <f>ISNUMBER(SEARCH("PTT", A4203))</f>
        <v>0</v>
      </c>
      <c r="F4203" t="b">
        <f>ISNUMBER(SEARCH("Shell", A4203))</f>
        <v>0</v>
      </c>
      <c r="G4203" t="b">
        <f>ISNUMBER(SEARCH("Esso", A4203))</f>
        <v>1</v>
      </c>
      <c r="H4203" t="b">
        <f>ISNUMBER(SEARCH("Caltex", A4203))</f>
        <v>0</v>
      </c>
    </row>
    <row r="4204" spans="1:8" x14ac:dyDescent="0.25">
      <c r="A4204" t="s">
        <v>591</v>
      </c>
      <c r="B4204">
        <v>16.196815900000001</v>
      </c>
      <c r="C4204">
        <v>98.880171200000007</v>
      </c>
      <c r="D4204" t="b">
        <f>ISNUMBER(SEARCH("PT",A4204))</f>
        <v>0</v>
      </c>
      <c r="E4204" t="b">
        <f>ISNUMBER(SEARCH("PTT", A4204))</f>
        <v>0</v>
      </c>
      <c r="F4204" t="b">
        <f>ISNUMBER(SEARCH("Shell", A4204))</f>
        <v>0</v>
      </c>
      <c r="G4204" t="b">
        <f>ISNUMBER(SEARCH("Esso", A4204))</f>
        <v>1</v>
      </c>
      <c r="H4204" t="b">
        <f>ISNUMBER(SEARCH("Caltex", A4204))</f>
        <v>0</v>
      </c>
    </row>
    <row r="4205" spans="1:8" x14ac:dyDescent="0.25">
      <c r="A4205" t="s">
        <v>3247</v>
      </c>
      <c r="B4205">
        <v>7.5534638000000003</v>
      </c>
      <c r="C4205">
        <v>99.561855899999998</v>
      </c>
      <c r="D4205" t="b">
        <f>ISNUMBER(SEARCH("PT",A4205))</f>
        <v>0</v>
      </c>
      <c r="E4205" t="b">
        <f>ISNUMBER(SEARCH("PTT", A4205))</f>
        <v>0</v>
      </c>
      <c r="F4205" t="b">
        <f>ISNUMBER(SEARCH("Shell", A4205))</f>
        <v>0</v>
      </c>
      <c r="G4205" t="b">
        <f>ISNUMBER(SEARCH("Esso", A4205))</f>
        <v>1</v>
      </c>
      <c r="H4205" t="b">
        <f>ISNUMBER(SEARCH("Caltex", A4205))</f>
        <v>0</v>
      </c>
    </row>
    <row r="4206" spans="1:8" x14ac:dyDescent="0.25">
      <c r="A4206" t="s">
        <v>4183</v>
      </c>
      <c r="B4206">
        <v>9.4726421999999992</v>
      </c>
      <c r="C4206">
        <v>100.0456892</v>
      </c>
      <c r="D4206" t="b">
        <f>ISNUMBER(SEARCH("PT",A4206))</f>
        <v>0</v>
      </c>
      <c r="E4206" t="b">
        <f>ISNUMBER(SEARCH("PTT", A4206))</f>
        <v>0</v>
      </c>
      <c r="F4206" t="b">
        <f>ISNUMBER(SEARCH("Shell", A4206))</f>
        <v>0</v>
      </c>
      <c r="G4206" t="b">
        <f>ISNUMBER(SEARCH("Esso", A4206))</f>
        <v>1</v>
      </c>
      <c r="H4206" t="b">
        <f>ISNUMBER(SEARCH("Caltex", A4206))</f>
        <v>0</v>
      </c>
    </row>
    <row r="4207" spans="1:8" x14ac:dyDescent="0.25">
      <c r="A4207" t="s">
        <v>3247</v>
      </c>
      <c r="B4207">
        <v>7.5534638000000003</v>
      </c>
      <c r="C4207">
        <v>99.561855899999998</v>
      </c>
      <c r="D4207" t="b">
        <f>ISNUMBER(SEARCH("PT",A4207))</f>
        <v>0</v>
      </c>
      <c r="E4207" t="b">
        <f>ISNUMBER(SEARCH("PTT", A4207))</f>
        <v>0</v>
      </c>
      <c r="F4207" t="b">
        <f>ISNUMBER(SEARCH("Shell", A4207))</f>
        <v>0</v>
      </c>
      <c r="G4207" t="b">
        <f>ISNUMBER(SEARCH("Esso", A4207))</f>
        <v>1</v>
      </c>
      <c r="H4207" t="b">
        <f>ISNUMBER(SEARCH("Caltex", A4207))</f>
        <v>0</v>
      </c>
    </row>
    <row r="4208" spans="1:8" x14ac:dyDescent="0.25">
      <c r="A4208" t="s">
        <v>2697</v>
      </c>
      <c r="B4208">
        <v>6.9473421999999996</v>
      </c>
      <c r="C4208">
        <v>100.8529121</v>
      </c>
      <c r="D4208" t="b">
        <f>ISNUMBER(SEARCH("PT",A4208))</f>
        <v>0</v>
      </c>
      <c r="E4208" t="b">
        <f>ISNUMBER(SEARCH("PTT", A4208))</f>
        <v>0</v>
      </c>
      <c r="F4208" t="b">
        <f>ISNUMBER(SEARCH("Shell", A4208))</f>
        <v>0</v>
      </c>
      <c r="G4208" t="b">
        <f>ISNUMBER(SEARCH("Esso", A4208))</f>
        <v>1</v>
      </c>
      <c r="H4208" t="b">
        <f>ISNUMBER(SEARCH("Caltex", A4208))</f>
        <v>0</v>
      </c>
    </row>
    <row r="4209" spans="1:8" x14ac:dyDescent="0.25">
      <c r="A4209" t="s">
        <v>2605</v>
      </c>
      <c r="B4209">
        <v>13.5986587</v>
      </c>
      <c r="C4209">
        <v>100.7953637</v>
      </c>
      <c r="D4209" t="b">
        <f>ISNUMBER(SEARCH("PT",A4209))</f>
        <v>0</v>
      </c>
      <c r="E4209" t="b">
        <f>ISNUMBER(SEARCH("PTT", A4209))</f>
        <v>0</v>
      </c>
      <c r="F4209" t="b">
        <f>ISNUMBER(SEARCH("Shell", A4209))</f>
        <v>0</v>
      </c>
      <c r="G4209" t="b">
        <f>ISNUMBER(SEARCH("Esso", A4209))</f>
        <v>1</v>
      </c>
      <c r="H4209" t="b">
        <f>ISNUMBER(SEARCH("Caltex", A4209))</f>
        <v>0</v>
      </c>
    </row>
    <row r="4210" spans="1:8" x14ac:dyDescent="0.25">
      <c r="A4210" t="s">
        <v>3284</v>
      </c>
      <c r="B4210">
        <v>5.7761012999999997</v>
      </c>
      <c r="C4210">
        <v>101.0683588</v>
      </c>
      <c r="D4210" t="b">
        <f>ISNUMBER(SEARCH("PT",A4210))</f>
        <v>0</v>
      </c>
      <c r="E4210" t="b">
        <f>ISNUMBER(SEARCH("PTT", A4210))</f>
        <v>0</v>
      </c>
      <c r="F4210" t="b">
        <f>ISNUMBER(SEARCH("Shell", A4210))</f>
        <v>0</v>
      </c>
      <c r="G4210" t="b">
        <f>ISNUMBER(SEARCH("Esso", A4210))</f>
        <v>1</v>
      </c>
      <c r="H4210" t="b">
        <f>ISNUMBER(SEARCH("Caltex", A4210))</f>
        <v>0</v>
      </c>
    </row>
    <row r="4211" spans="1:8" x14ac:dyDescent="0.25">
      <c r="A4211" t="s">
        <v>4083</v>
      </c>
      <c r="B4211">
        <v>14.221879599999999</v>
      </c>
      <c r="C4211">
        <v>99.071663099999995</v>
      </c>
      <c r="D4211" t="b">
        <f>ISNUMBER(SEARCH("PT",A4211))</f>
        <v>0</v>
      </c>
      <c r="E4211" t="b">
        <f>ISNUMBER(SEARCH("PTT", A4211))</f>
        <v>0</v>
      </c>
      <c r="F4211" t="b">
        <f>ISNUMBER(SEARCH("Shell", A4211))</f>
        <v>0</v>
      </c>
      <c r="G4211" t="b">
        <f>ISNUMBER(SEARCH("Esso", A4211))</f>
        <v>1</v>
      </c>
      <c r="H4211" t="b">
        <f>ISNUMBER(SEARCH("Caltex", A4211))</f>
        <v>0</v>
      </c>
    </row>
    <row r="4212" spans="1:8" x14ac:dyDescent="0.25">
      <c r="A4212" t="s">
        <v>2772</v>
      </c>
      <c r="B4212">
        <v>9.3138451</v>
      </c>
      <c r="C4212">
        <v>99.692662999999996</v>
      </c>
      <c r="D4212" t="b">
        <f>ISNUMBER(SEARCH("PT",A4212))</f>
        <v>0</v>
      </c>
      <c r="E4212" t="b">
        <f>ISNUMBER(SEARCH("PTT", A4212))</f>
        <v>0</v>
      </c>
      <c r="F4212" t="b">
        <f>ISNUMBER(SEARCH("Shell", A4212))</f>
        <v>0</v>
      </c>
      <c r="G4212" t="b">
        <f>ISNUMBER(SEARCH("Esso", A4212))</f>
        <v>1</v>
      </c>
      <c r="H4212" t="b">
        <f>ISNUMBER(SEARCH("Caltex", A4212))</f>
        <v>0</v>
      </c>
    </row>
    <row r="4213" spans="1:8" x14ac:dyDescent="0.25">
      <c r="A4213" t="s">
        <v>2772</v>
      </c>
      <c r="B4213">
        <v>9.3138451</v>
      </c>
      <c r="C4213">
        <v>99.692662999999996</v>
      </c>
      <c r="D4213" t="b">
        <f>ISNUMBER(SEARCH("PT",A4213))</f>
        <v>0</v>
      </c>
      <c r="E4213" t="b">
        <f>ISNUMBER(SEARCH("PTT", A4213))</f>
        <v>0</v>
      </c>
      <c r="F4213" t="b">
        <f>ISNUMBER(SEARCH("Shell", A4213))</f>
        <v>0</v>
      </c>
      <c r="G4213" t="b">
        <f>ISNUMBER(SEARCH("Esso", A4213))</f>
        <v>1</v>
      </c>
      <c r="H4213" t="b">
        <f>ISNUMBER(SEARCH("Caltex", A4213))</f>
        <v>0</v>
      </c>
    </row>
    <row r="4214" spans="1:8" x14ac:dyDescent="0.25">
      <c r="A4214" t="s">
        <v>3144</v>
      </c>
      <c r="B4214">
        <v>9.9558511000000003</v>
      </c>
      <c r="C4214">
        <v>98.637974299999996</v>
      </c>
      <c r="D4214" t="b">
        <f>ISNUMBER(SEARCH("PT",A4214))</f>
        <v>0</v>
      </c>
      <c r="E4214" t="b">
        <f>ISNUMBER(SEARCH("PTT", A4214))</f>
        <v>0</v>
      </c>
      <c r="F4214" t="b">
        <f>ISNUMBER(SEARCH("Shell", A4214))</f>
        <v>0</v>
      </c>
      <c r="G4214" t="b">
        <f>ISNUMBER(SEARCH("Esso", A4214))</f>
        <v>1</v>
      </c>
      <c r="H4214" t="b">
        <f>ISNUMBER(SEARCH("Caltex", A4214))</f>
        <v>0</v>
      </c>
    </row>
    <row r="4215" spans="1:8" x14ac:dyDescent="0.25">
      <c r="A4215" t="s">
        <v>3144</v>
      </c>
      <c r="B4215">
        <v>9.9558511000000003</v>
      </c>
      <c r="C4215">
        <v>98.637974299999996</v>
      </c>
      <c r="D4215" t="b">
        <f>ISNUMBER(SEARCH("PT",A4215))</f>
        <v>0</v>
      </c>
      <c r="E4215" t="b">
        <f>ISNUMBER(SEARCH("PTT", A4215))</f>
        <v>0</v>
      </c>
      <c r="F4215" t="b">
        <f>ISNUMBER(SEARCH("Shell", A4215))</f>
        <v>0</v>
      </c>
      <c r="G4215" t="b">
        <f>ISNUMBER(SEARCH("Esso", A4215))</f>
        <v>1</v>
      </c>
      <c r="H4215" t="b">
        <f>ISNUMBER(SEARCH("Caltex", A4215))</f>
        <v>0</v>
      </c>
    </row>
    <row r="4216" spans="1:8" x14ac:dyDescent="0.25">
      <c r="A4216" t="s">
        <v>2632</v>
      </c>
      <c r="B4216">
        <v>12.7779446</v>
      </c>
      <c r="C4216">
        <v>101.72267189999999</v>
      </c>
      <c r="D4216" t="b">
        <f>ISNUMBER(SEARCH("PT",A4216))</f>
        <v>0</v>
      </c>
      <c r="E4216" t="b">
        <f>ISNUMBER(SEARCH("PTT", A4216))</f>
        <v>0</v>
      </c>
      <c r="F4216" t="b">
        <f>ISNUMBER(SEARCH("Shell", A4216))</f>
        <v>0</v>
      </c>
      <c r="G4216" t="b">
        <f>ISNUMBER(SEARCH("Esso", A4216))</f>
        <v>1</v>
      </c>
      <c r="H4216" t="b">
        <f>ISNUMBER(SEARCH("Caltex", A4216))</f>
        <v>0</v>
      </c>
    </row>
    <row r="4217" spans="1:8" x14ac:dyDescent="0.25">
      <c r="A4217" t="s">
        <v>2630</v>
      </c>
      <c r="B4217">
        <v>12.6805491</v>
      </c>
      <c r="C4217">
        <v>100.8940142</v>
      </c>
      <c r="D4217" t="b">
        <f>ISNUMBER(SEARCH("PT",A4217))</f>
        <v>0</v>
      </c>
      <c r="E4217" t="b">
        <f>ISNUMBER(SEARCH("PTT", A4217))</f>
        <v>0</v>
      </c>
      <c r="F4217" t="b">
        <f>ISNUMBER(SEARCH("Shell", A4217))</f>
        <v>0</v>
      </c>
      <c r="G4217" t="b">
        <f>ISNUMBER(SEARCH("Esso", A4217))</f>
        <v>1</v>
      </c>
      <c r="H4217" t="b">
        <f>ISNUMBER(SEARCH("Caltex", A4217))</f>
        <v>0</v>
      </c>
    </row>
    <row r="4218" spans="1:8" x14ac:dyDescent="0.25">
      <c r="A4218" t="s">
        <v>2781</v>
      </c>
      <c r="B4218">
        <v>7.5479810000000001</v>
      </c>
      <c r="C4218">
        <v>99.615112999999994</v>
      </c>
      <c r="D4218" t="b">
        <f>ISNUMBER(SEARCH("PT",A4218))</f>
        <v>0</v>
      </c>
      <c r="E4218" t="b">
        <f>ISNUMBER(SEARCH("PTT", A4218))</f>
        <v>0</v>
      </c>
      <c r="F4218" t="b">
        <f>ISNUMBER(SEARCH("Shell", A4218))</f>
        <v>0</v>
      </c>
      <c r="G4218" t="b">
        <f>ISNUMBER(SEARCH("Esso", A4218))</f>
        <v>1</v>
      </c>
      <c r="H4218" t="b">
        <f>ISNUMBER(SEARCH("Caltex", A4218))</f>
        <v>0</v>
      </c>
    </row>
    <row r="4219" spans="1:8" x14ac:dyDescent="0.25">
      <c r="A4219" t="s">
        <v>2699</v>
      </c>
      <c r="B4219">
        <v>7.9016469999999996</v>
      </c>
      <c r="C4219">
        <v>98.367658199999994</v>
      </c>
      <c r="D4219" t="b">
        <f>ISNUMBER(SEARCH("PT",A4219))</f>
        <v>0</v>
      </c>
      <c r="E4219" t="b">
        <f>ISNUMBER(SEARCH("PTT", A4219))</f>
        <v>0</v>
      </c>
      <c r="F4219" t="b">
        <f>ISNUMBER(SEARCH("Shell", A4219))</f>
        <v>0</v>
      </c>
      <c r="G4219" t="b">
        <f>ISNUMBER(SEARCH("Esso", A4219))</f>
        <v>1</v>
      </c>
      <c r="H4219" t="b">
        <f>ISNUMBER(SEARCH("Caltex", A4219))</f>
        <v>0</v>
      </c>
    </row>
    <row r="4220" spans="1:8" x14ac:dyDescent="0.25">
      <c r="A4220" t="s">
        <v>2699</v>
      </c>
      <c r="B4220">
        <v>7.9016469999999996</v>
      </c>
      <c r="C4220">
        <v>98.367658199999994</v>
      </c>
      <c r="D4220" t="b">
        <f>ISNUMBER(SEARCH("PT",A4220))</f>
        <v>0</v>
      </c>
      <c r="E4220" t="b">
        <f>ISNUMBER(SEARCH("PTT", A4220))</f>
        <v>0</v>
      </c>
      <c r="F4220" t="b">
        <f>ISNUMBER(SEARCH("Shell", A4220))</f>
        <v>0</v>
      </c>
      <c r="G4220" t="b">
        <f>ISNUMBER(SEARCH("Esso", A4220))</f>
        <v>1</v>
      </c>
      <c r="H4220" t="b">
        <f>ISNUMBER(SEARCH("Caltex", A4220))</f>
        <v>0</v>
      </c>
    </row>
    <row r="4221" spans="1:8" x14ac:dyDescent="0.25">
      <c r="A4221" t="s">
        <v>2698</v>
      </c>
      <c r="B4221">
        <v>7.8789049999999996</v>
      </c>
      <c r="C4221">
        <v>98.381258000000003</v>
      </c>
      <c r="D4221" t="b">
        <f>ISNUMBER(SEARCH("PT",A4221))</f>
        <v>0</v>
      </c>
      <c r="E4221" t="b">
        <f>ISNUMBER(SEARCH("PTT", A4221))</f>
        <v>0</v>
      </c>
      <c r="F4221" t="b">
        <f>ISNUMBER(SEARCH("Shell", A4221))</f>
        <v>0</v>
      </c>
      <c r="G4221" t="b">
        <f>ISNUMBER(SEARCH("Esso", A4221))</f>
        <v>1</v>
      </c>
      <c r="H4221" t="b">
        <f>ISNUMBER(SEARCH("Caltex", A4221))</f>
        <v>0</v>
      </c>
    </row>
    <row r="4222" spans="1:8" x14ac:dyDescent="0.25">
      <c r="A4222" t="s">
        <v>2698</v>
      </c>
      <c r="B4222">
        <v>7.8789049999999996</v>
      </c>
      <c r="C4222">
        <v>98.381258000000003</v>
      </c>
      <c r="D4222" t="b">
        <f>ISNUMBER(SEARCH("PT",A4222))</f>
        <v>0</v>
      </c>
      <c r="E4222" t="b">
        <f>ISNUMBER(SEARCH("PTT", A4222))</f>
        <v>0</v>
      </c>
      <c r="F4222" t="b">
        <f>ISNUMBER(SEARCH("Shell", A4222))</f>
        <v>0</v>
      </c>
      <c r="G4222" t="b">
        <f>ISNUMBER(SEARCH("Esso", A4222))</f>
        <v>1</v>
      </c>
      <c r="H4222" t="b">
        <f>ISNUMBER(SEARCH("Caltex", A4222))</f>
        <v>0</v>
      </c>
    </row>
    <row r="4223" spans="1:8" x14ac:dyDescent="0.25">
      <c r="A4223" t="s">
        <v>2766</v>
      </c>
      <c r="B4223">
        <v>10.4944346</v>
      </c>
      <c r="C4223">
        <v>99.121660800000001</v>
      </c>
      <c r="D4223" t="b">
        <f>ISNUMBER(SEARCH("PT",A4223))</f>
        <v>0</v>
      </c>
      <c r="E4223" t="b">
        <f>ISNUMBER(SEARCH("PTT", A4223))</f>
        <v>0</v>
      </c>
      <c r="F4223" t="b">
        <f>ISNUMBER(SEARCH("Shell", A4223))</f>
        <v>0</v>
      </c>
      <c r="G4223" t="b">
        <f>ISNUMBER(SEARCH("Esso", A4223))</f>
        <v>1</v>
      </c>
      <c r="H4223" t="b">
        <f>ISNUMBER(SEARCH("Caltex", A4223))</f>
        <v>0</v>
      </c>
    </row>
    <row r="4224" spans="1:8" x14ac:dyDescent="0.25">
      <c r="A4224" t="s">
        <v>2766</v>
      </c>
      <c r="B4224">
        <v>10.4944346</v>
      </c>
      <c r="C4224">
        <v>99.121660800000001</v>
      </c>
      <c r="D4224" t="b">
        <f>ISNUMBER(SEARCH("PT",A4224))</f>
        <v>0</v>
      </c>
      <c r="E4224" t="b">
        <f>ISNUMBER(SEARCH("PTT", A4224))</f>
        <v>0</v>
      </c>
      <c r="F4224" t="b">
        <f>ISNUMBER(SEARCH("Shell", A4224))</f>
        <v>0</v>
      </c>
      <c r="G4224" t="b">
        <f>ISNUMBER(SEARCH("Esso", A4224))</f>
        <v>1</v>
      </c>
      <c r="H4224" t="b">
        <f>ISNUMBER(SEARCH("Caltex", A4224))</f>
        <v>0</v>
      </c>
    </row>
    <row r="4225" spans="1:8" x14ac:dyDescent="0.25">
      <c r="A4225" t="s">
        <v>4016</v>
      </c>
      <c r="B4225">
        <v>18.160104700000002</v>
      </c>
      <c r="C4225">
        <v>97.935064199999999</v>
      </c>
      <c r="D4225" t="b">
        <f>ISNUMBER(SEARCH("PT",A4225))</f>
        <v>0</v>
      </c>
      <c r="E4225" t="b">
        <f>ISNUMBER(SEARCH("PTT", A4225))</f>
        <v>0</v>
      </c>
      <c r="F4225" t="b">
        <f>ISNUMBER(SEARCH("Shell", A4225))</f>
        <v>0</v>
      </c>
      <c r="G4225" t="b">
        <f>ISNUMBER(SEARCH("Esso", A4225))</f>
        <v>1</v>
      </c>
      <c r="H4225" t="b">
        <f>ISNUMBER(SEARCH("Caltex", A4225))</f>
        <v>0</v>
      </c>
    </row>
    <row r="4226" spans="1:8" x14ac:dyDescent="0.25">
      <c r="A4226" t="s">
        <v>3668</v>
      </c>
      <c r="B4226">
        <v>12.255692399999999</v>
      </c>
      <c r="C4226">
        <v>102.5131236</v>
      </c>
      <c r="D4226" t="b">
        <f>ISNUMBER(SEARCH("PT",A4226))</f>
        <v>0</v>
      </c>
      <c r="E4226" t="b">
        <f>ISNUMBER(SEARCH("PTT", A4226))</f>
        <v>0</v>
      </c>
      <c r="F4226" t="b">
        <f>ISNUMBER(SEARCH("Shell", A4226))</f>
        <v>0</v>
      </c>
      <c r="G4226" t="b">
        <f>ISNUMBER(SEARCH("Esso", A4226))</f>
        <v>1</v>
      </c>
      <c r="H4226" t="b">
        <f>ISNUMBER(SEARCH("Caltex", A4226))</f>
        <v>0</v>
      </c>
    </row>
    <row r="4227" spans="1:8" x14ac:dyDescent="0.25">
      <c r="A4227" t="s">
        <v>3668</v>
      </c>
      <c r="B4227">
        <v>12.255692399999999</v>
      </c>
      <c r="C4227">
        <v>102.5131236</v>
      </c>
      <c r="D4227" t="b">
        <f>ISNUMBER(SEARCH("PT",A4227))</f>
        <v>0</v>
      </c>
      <c r="E4227" t="b">
        <f>ISNUMBER(SEARCH("PTT", A4227))</f>
        <v>0</v>
      </c>
      <c r="F4227" t="b">
        <f>ISNUMBER(SEARCH("Shell", A4227))</f>
        <v>0</v>
      </c>
      <c r="G4227" t="b">
        <f>ISNUMBER(SEARCH("Esso", A4227))</f>
        <v>1</v>
      </c>
      <c r="H4227" t="b">
        <f>ISNUMBER(SEARCH("Caltex", A4227))</f>
        <v>0</v>
      </c>
    </row>
    <row r="4228" spans="1:8" x14ac:dyDescent="0.25">
      <c r="A4228" t="s">
        <v>2586</v>
      </c>
      <c r="B4228">
        <v>13.642586</v>
      </c>
      <c r="C4228">
        <v>100.49914800000001</v>
      </c>
      <c r="D4228" t="b">
        <f>ISNUMBER(SEARCH("PT",A4228))</f>
        <v>0</v>
      </c>
      <c r="E4228" t="b">
        <f>ISNUMBER(SEARCH("PTT", A4228))</f>
        <v>0</v>
      </c>
      <c r="F4228" t="b">
        <f>ISNUMBER(SEARCH("Shell", A4228))</f>
        <v>0</v>
      </c>
      <c r="G4228" t="b">
        <f>ISNUMBER(SEARCH("Esso", A4228))</f>
        <v>1</v>
      </c>
      <c r="H4228" t="b">
        <f>ISNUMBER(SEARCH("Caltex", A4228))</f>
        <v>0</v>
      </c>
    </row>
    <row r="4229" spans="1:8" x14ac:dyDescent="0.25">
      <c r="A4229" t="s">
        <v>2586</v>
      </c>
      <c r="B4229">
        <v>13.566978900000001</v>
      </c>
      <c r="C4229">
        <v>100.9329451</v>
      </c>
      <c r="D4229" t="b">
        <f>ISNUMBER(SEARCH("PT",A4229))</f>
        <v>0</v>
      </c>
      <c r="E4229" t="b">
        <f>ISNUMBER(SEARCH("PTT", A4229))</f>
        <v>0</v>
      </c>
      <c r="F4229" t="b">
        <f>ISNUMBER(SEARCH("Shell", A4229))</f>
        <v>0</v>
      </c>
      <c r="G4229" t="b">
        <f>ISNUMBER(SEARCH("Esso", A4229))</f>
        <v>1</v>
      </c>
      <c r="H4229" t="b">
        <f>ISNUMBER(SEARCH("Caltex", A4229))</f>
        <v>0</v>
      </c>
    </row>
    <row r="4230" spans="1:8" x14ac:dyDescent="0.25">
      <c r="A4230" t="s">
        <v>2586</v>
      </c>
      <c r="B4230">
        <v>13.410656700000001</v>
      </c>
      <c r="C4230">
        <v>101.00068709999999</v>
      </c>
      <c r="D4230" t="b">
        <f>ISNUMBER(SEARCH("PT",A4230))</f>
        <v>0</v>
      </c>
      <c r="E4230" t="b">
        <f>ISNUMBER(SEARCH("PTT", A4230))</f>
        <v>0</v>
      </c>
      <c r="F4230" t="b">
        <f>ISNUMBER(SEARCH("Shell", A4230))</f>
        <v>0</v>
      </c>
      <c r="G4230" t="b">
        <f>ISNUMBER(SEARCH("Esso", A4230))</f>
        <v>1</v>
      </c>
      <c r="H4230" t="b">
        <f>ISNUMBER(SEARCH("Caltex", A4230))</f>
        <v>0</v>
      </c>
    </row>
    <row r="4231" spans="1:8" x14ac:dyDescent="0.25">
      <c r="A4231" t="s">
        <v>2586</v>
      </c>
      <c r="B4231">
        <v>13.356548999999999</v>
      </c>
      <c r="C4231">
        <v>101.0084671</v>
      </c>
      <c r="D4231" t="b">
        <f>ISNUMBER(SEARCH("PT",A4231))</f>
        <v>0</v>
      </c>
      <c r="E4231" t="b">
        <f>ISNUMBER(SEARCH("PTT", A4231))</f>
        <v>0</v>
      </c>
      <c r="F4231" t="b">
        <f>ISNUMBER(SEARCH("Shell", A4231))</f>
        <v>0</v>
      </c>
      <c r="G4231" t="b">
        <f>ISNUMBER(SEARCH("Esso", A4231))</f>
        <v>1</v>
      </c>
      <c r="H4231" t="b">
        <f>ISNUMBER(SEARCH("Caltex", A4231))</f>
        <v>0</v>
      </c>
    </row>
    <row r="4232" spans="1:8" x14ac:dyDescent="0.25">
      <c r="A4232" t="s">
        <v>2586</v>
      </c>
      <c r="B4232">
        <v>13.317546099999999</v>
      </c>
      <c r="C4232">
        <v>100.95986310000001</v>
      </c>
      <c r="D4232" t="b">
        <f>ISNUMBER(SEARCH("PT",A4232))</f>
        <v>0</v>
      </c>
      <c r="E4232" t="b">
        <f>ISNUMBER(SEARCH("PTT", A4232))</f>
        <v>0</v>
      </c>
      <c r="F4232" t="b">
        <f>ISNUMBER(SEARCH("Shell", A4232))</f>
        <v>0</v>
      </c>
      <c r="G4232" t="b">
        <f>ISNUMBER(SEARCH("Esso", A4232))</f>
        <v>1</v>
      </c>
      <c r="H4232" t="b">
        <f>ISNUMBER(SEARCH("Caltex", A4232))</f>
        <v>0</v>
      </c>
    </row>
    <row r="4233" spans="1:8" x14ac:dyDescent="0.25">
      <c r="A4233" t="s">
        <v>2586</v>
      </c>
      <c r="B4233">
        <v>13.15934</v>
      </c>
      <c r="C4233">
        <v>100.923232</v>
      </c>
      <c r="D4233" t="b">
        <f>ISNUMBER(SEARCH("PT",A4233))</f>
        <v>0</v>
      </c>
      <c r="E4233" t="b">
        <f>ISNUMBER(SEARCH("PTT", A4233))</f>
        <v>0</v>
      </c>
      <c r="F4233" t="b">
        <f>ISNUMBER(SEARCH("Shell", A4233))</f>
        <v>0</v>
      </c>
      <c r="G4233" t="b">
        <f>ISNUMBER(SEARCH("Esso", A4233))</f>
        <v>1</v>
      </c>
      <c r="H4233" t="b">
        <f>ISNUMBER(SEARCH("Caltex", A4233))</f>
        <v>0</v>
      </c>
    </row>
    <row r="4234" spans="1:8" x14ac:dyDescent="0.25">
      <c r="A4234" t="s">
        <v>2586</v>
      </c>
      <c r="B4234">
        <v>12.9632717</v>
      </c>
      <c r="C4234">
        <v>100.90902699999999</v>
      </c>
      <c r="D4234" t="b">
        <f>ISNUMBER(SEARCH("PT",A4234))</f>
        <v>0</v>
      </c>
      <c r="E4234" t="b">
        <f>ISNUMBER(SEARCH("PTT", A4234))</f>
        <v>0</v>
      </c>
      <c r="F4234" t="b">
        <f>ISNUMBER(SEARCH("Shell", A4234))</f>
        <v>0</v>
      </c>
      <c r="G4234" t="b">
        <f>ISNUMBER(SEARCH("Esso", A4234))</f>
        <v>1</v>
      </c>
      <c r="H4234" t="b">
        <f>ISNUMBER(SEARCH("Caltex", A4234))</f>
        <v>0</v>
      </c>
    </row>
    <row r="4235" spans="1:8" x14ac:dyDescent="0.25">
      <c r="A4235" t="s">
        <v>2586</v>
      </c>
      <c r="B4235">
        <v>12.918438</v>
      </c>
      <c r="C4235">
        <v>100.896339</v>
      </c>
      <c r="D4235" t="b">
        <f>ISNUMBER(SEARCH("PT",A4235))</f>
        <v>0</v>
      </c>
      <c r="E4235" t="b">
        <f>ISNUMBER(SEARCH("PTT", A4235))</f>
        <v>0</v>
      </c>
      <c r="F4235" t="b">
        <f>ISNUMBER(SEARCH("Shell", A4235))</f>
        <v>0</v>
      </c>
      <c r="G4235" t="b">
        <f>ISNUMBER(SEARCH("Esso", A4235))</f>
        <v>1</v>
      </c>
      <c r="H4235" t="b">
        <f>ISNUMBER(SEARCH("Caltex", A4235))</f>
        <v>0</v>
      </c>
    </row>
    <row r="4236" spans="1:8" x14ac:dyDescent="0.25">
      <c r="A4236" t="s">
        <v>2586</v>
      </c>
      <c r="B4236">
        <v>12.741073</v>
      </c>
      <c r="C4236">
        <v>101.120543</v>
      </c>
      <c r="D4236" t="b">
        <f>ISNUMBER(SEARCH("PT",A4236))</f>
        <v>0</v>
      </c>
      <c r="E4236" t="b">
        <f>ISNUMBER(SEARCH("PTT", A4236))</f>
        <v>0</v>
      </c>
      <c r="F4236" t="b">
        <f>ISNUMBER(SEARCH("Shell", A4236))</f>
        <v>0</v>
      </c>
      <c r="G4236" t="b">
        <f>ISNUMBER(SEARCH("Esso", A4236))</f>
        <v>1</v>
      </c>
      <c r="H4236" t="b">
        <f>ISNUMBER(SEARCH("Caltex", A4236))</f>
        <v>0</v>
      </c>
    </row>
    <row r="4237" spans="1:8" x14ac:dyDescent="0.25">
      <c r="A4237" t="s">
        <v>2586</v>
      </c>
      <c r="B4237">
        <v>12.7732221</v>
      </c>
      <c r="C4237">
        <v>101.63926360000001</v>
      </c>
      <c r="D4237" t="b">
        <f>ISNUMBER(SEARCH("PT",A4237))</f>
        <v>0</v>
      </c>
      <c r="E4237" t="b">
        <f>ISNUMBER(SEARCH("PTT", A4237))</f>
        <v>0</v>
      </c>
      <c r="F4237" t="b">
        <f>ISNUMBER(SEARCH("Shell", A4237))</f>
        <v>0</v>
      </c>
      <c r="G4237" t="b">
        <f>ISNUMBER(SEARCH("Esso", A4237))</f>
        <v>1</v>
      </c>
      <c r="H4237" t="b">
        <f>ISNUMBER(SEARCH("Caltex", A4237))</f>
        <v>0</v>
      </c>
    </row>
    <row r="4238" spans="1:8" x14ac:dyDescent="0.25">
      <c r="A4238" t="s">
        <v>2586</v>
      </c>
      <c r="B4238">
        <v>12.918438</v>
      </c>
      <c r="C4238">
        <v>100.896339</v>
      </c>
      <c r="D4238" t="b">
        <f>ISNUMBER(SEARCH("PT",A4238))</f>
        <v>0</v>
      </c>
      <c r="E4238" t="b">
        <f>ISNUMBER(SEARCH("PTT", A4238))</f>
        <v>0</v>
      </c>
      <c r="F4238" t="b">
        <f>ISNUMBER(SEARCH("Shell", A4238))</f>
        <v>0</v>
      </c>
      <c r="G4238" t="b">
        <f>ISNUMBER(SEARCH("Esso", A4238))</f>
        <v>1</v>
      </c>
      <c r="H4238" t="b">
        <f>ISNUMBER(SEARCH("Caltex", A4238))</f>
        <v>0</v>
      </c>
    </row>
    <row r="4239" spans="1:8" x14ac:dyDescent="0.25">
      <c r="A4239" t="s">
        <v>2586</v>
      </c>
      <c r="B4239">
        <v>12.9632717</v>
      </c>
      <c r="C4239">
        <v>100.90902699999999</v>
      </c>
      <c r="D4239" t="b">
        <f>ISNUMBER(SEARCH("PT",A4239))</f>
        <v>0</v>
      </c>
      <c r="E4239" t="b">
        <f>ISNUMBER(SEARCH("PTT", A4239))</f>
        <v>0</v>
      </c>
      <c r="F4239" t="b">
        <f>ISNUMBER(SEARCH("Shell", A4239))</f>
        <v>0</v>
      </c>
      <c r="G4239" t="b">
        <f>ISNUMBER(SEARCH("Esso", A4239))</f>
        <v>1</v>
      </c>
      <c r="H4239" t="b">
        <f>ISNUMBER(SEARCH("Caltex", A4239))</f>
        <v>0</v>
      </c>
    </row>
    <row r="4240" spans="1:8" x14ac:dyDescent="0.25">
      <c r="A4240" t="s">
        <v>2586</v>
      </c>
      <c r="B4240">
        <v>13.15934</v>
      </c>
      <c r="C4240">
        <v>100.923232</v>
      </c>
      <c r="D4240" t="b">
        <f>ISNUMBER(SEARCH("PT",A4240))</f>
        <v>0</v>
      </c>
      <c r="E4240" t="b">
        <f>ISNUMBER(SEARCH("PTT", A4240))</f>
        <v>0</v>
      </c>
      <c r="F4240" t="b">
        <f>ISNUMBER(SEARCH("Shell", A4240))</f>
        <v>0</v>
      </c>
      <c r="G4240" t="b">
        <f>ISNUMBER(SEARCH("Esso", A4240))</f>
        <v>1</v>
      </c>
      <c r="H4240" t="b">
        <f>ISNUMBER(SEARCH("Caltex", A4240))</f>
        <v>0</v>
      </c>
    </row>
    <row r="4241" spans="1:8" x14ac:dyDescent="0.25">
      <c r="A4241" t="s">
        <v>2586</v>
      </c>
      <c r="B4241">
        <v>13.317546099999999</v>
      </c>
      <c r="C4241">
        <v>100.95986310000001</v>
      </c>
      <c r="D4241" t="b">
        <f>ISNUMBER(SEARCH("PT",A4241))</f>
        <v>0</v>
      </c>
      <c r="E4241" t="b">
        <f>ISNUMBER(SEARCH("PTT", A4241))</f>
        <v>0</v>
      </c>
      <c r="F4241" t="b">
        <f>ISNUMBER(SEARCH("Shell", A4241))</f>
        <v>0</v>
      </c>
      <c r="G4241" t="b">
        <f>ISNUMBER(SEARCH("Esso", A4241))</f>
        <v>1</v>
      </c>
      <c r="H4241" t="b">
        <f>ISNUMBER(SEARCH("Caltex", A4241))</f>
        <v>0</v>
      </c>
    </row>
    <row r="4242" spans="1:8" x14ac:dyDescent="0.25">
      <c r="A4242" t="s">
        <v>2705</v>
      </c>
      <c r="B4242">
        <v>12.975489400000001</v>
      </c>
      <c r="C4242">
        <v>99.898267599999997</v>
      </c>
      <c r="D4242" t="b">
        <f>ISNUMBER(SEARCH("PT",A4242))</f>
        <v>0</v>
      </c>
      <c r="E4242" t="b">
        <f>ISNUMBER(SEARCH("PTT", A4242))</f>
        <v>0</v>
      </c>
      <c r="F4242" t="b">
        <f>ISNUMBER(SEARCH("Shell", A4242))</f>
        <v>0</v>
      </c>
      <c r="G4242" t="b">
        <f>ISNUMBER(SEARCH("Esso", A4242))</f>
        <v>1</v>
      </c>
      <c r="H4242" t="b">
        <f>ISNUMBER(SEARCH("Caltex", A4242))</f>
        <v>0</v>
      </c>
    </row>
    <row r="4243" spans="1:8" x14ac:dyDescent="0.25">
      <c r="A4243" t="s">
        <v>2598</v>
      </c>
      <c r="B4243">
        <v>13.308267300000001</v>
      </c>
      <c r="C4243">
        <v>99.824872799999994</v>
      </c>
      <c r="D4243" t="b">
        <f>ISNUMBER(SEARCH("PT",A4243))</f>
        <v>0</v>
      </c>
      <c r="E4243" t="b">
        <f>ISNUMBER(SEARCH("PTT", A4243))</f>
        <v>0</v>
      </c>
      <c r="F4243" t="b">
        <f>ISNUMBER(SEARCH("Shell", A4243))</f>
        <v>0</v>
      </c>
      <c r="G4243" t="b">
        <f>ISNUMBER(SEARCH("Esso", A4243))</f>
        <v>1</v>
      </c>
      <c r="H4243" t="b">
        <f>ISNUMBER(SEARCH("Caltex", A4243))</f>
        <v>0</v>
      </c>
    </row>
    <row r="4244" spans="1:8" x14ac:dyDescent="0.25">
      <c r="A4244" t="s">
        <v>2767</v>
      </c>
      <c r="B4244">
        <v>10.560561999999999</v>
      </c>
      <c r="C4244">
        <v>99.115488999999997</v>
      </c>
      <c r="D4244" t="b">
        <f>ISNUMBER(SEARCH("PT",A4244))</f>
        <v>0</v>
      </c>
      <c r="E4244" t="b">
        <f>ISNUMBER(SEARCH("PTT", A4244))</f>
        <v>0</v>
      </c>
      <c r="F4244" t="b">
        <f>ISNUMBER(SEARCH("Shell", A4244))</f>
        <v>0</v>
      </c>
      <c r="G4244" t="b">
        <f>ISNUMBER(SEARCH("Esso", A4244))</f>
        <v>1</v>
      </c>
      <c r="H4244" t="b">
        <f>ISNUMBER(SEARCH("Caltex", A4244))</f>
        <v>0</v>
      </c>
    </row>
    <row r="4245" spans="1:8" x14ac:dyDescent="0.25">
      <c r="A4245" t="s">
        <v>2767</v>
      </c>
      <c r="B4245">
        <v>10.560561999999999</v>
      </c>
      <c r="C4245">
        <v>99.115488999999997</v>
      </c>
      <c r="D4245" t="b">
        <f>ISNUMBER(SEARCH("PT",A4245))</f>
        <v>0</v>
      </c>
      <c r="E4245" t="b">
        <f>ISNUMBER(SEARCH("PTT", A4245))</f>
        <v>0</v>
      </c>
      <c r="F4245" t="b">
        <f>ISNUMBER(SEARCH("Shell", A4245))</f>
        <v>0</v>
      </c>
      <c r="G4245" t="b">
        <f>ISNUMBER(SEARCH("Esso", A4245))</f>
        <v>1</v>
      </c>
      <c r="H4245" t="b">
        <f>ISNUMBER(SEARCH("Caltex", A4245))</f>
        <v>0</v>
      </c>
    </row>
    <row r="4246" spans="1:8" x14ac:dyDescent="0.25">
      <c r="A4246" t="s">
        <v>2606</v>
      </c>
      <c r="B4246">
        <v>13.5100699</v>
      </c>
      <c r="C4246">
        <v>100.8113053</v>
      </c>
      <c r="D4246" t="b">
        <f>ISNUMBER(SEARCH("PT",A4246))</f>
        <v>0</v>
      </c>
      <c r="E4246" t="b">
        <f>ISNUMBER(SEARCH("PTT", A4246))</f>
        <v>0</v>
      </c>
      <c r="F4246" t="b">
        <f>ISNUMBER(SEARCH("Shell", A4246))</f>
        <v>0</v>
      </c>
      <c r="G4246" t="b">
        <f>ISNUMBER(SEARCH("Esso", A4246))</f>
        <v>1</v>
      </c>
      <c r="H4246" t="b">
        <f>ISNUMBER(SEARCH("Caltex", A4246))</f>
        <v>0</v>
      </c>
    </row>
    <row r="4247" spans="1:8" x14ac:dyDescent="0.25">
      <c r="A4247" t="s">
        <v>2635</v>
      </c>
      <c r="B4247">
        <v>12.781323799999999</v>
      </c>
      <c r="C4247">
        <v>101.8095648</v>
      </c>
      <c r="D4247" t="b">
        <f>ISNUMBER(SEARCH("PT",A4247))</f>
        <v>0</v>
      </c>
      <c r="E4247" t="b">
        <f>ISNUMBER(SEARCH("PTT", A4247))</f>
        <v>0</v>
      </c>
      <c r="F4247" t="b">
        <f>ISNUMBER(SEARCH("Shell", A4247))</f>
        <v>0</v>
      </c>
      <c r="G4247" t="b">
        <f>ISNUMBER(SEARCH("Esso", A4247))</f>
        <v>1</v>
      </c>
      <c r="H4247" t="b">
        <f>ISNUMBER(SEARCH("Caltex", A4247))</f>
        <v>0</v>
      </c>
    </row>
    <row r="4248" spans="1:8" x14ac:dyDescent="0.25">
      <c r="A4248" t="s">
        <v>3491</v>
      </c>
      <c r="B4248">
        <v>13.6181296</v>
      </c>
      <c r="C4248">
        <v>100.543724</v>
      </c>
      <c r="D4248" t="b">
        <f>ISNUMBER(SEARCH("PT",A4248))</f>
        <v>0</v>
      </c>
      <c r="E4248" t="b">
        <f>ISNUMBER(SEARCH("PTT", A4248))</f>
        <v>0</v>
      </c>
      <c r="F4248" t="b">
        <f>ISNUMBER(SEARCH("Shell", A4248))</f>
        <v>0</v>
      </c>
      <c r="G4248" t="b">
        <f>ISNUMBER(SEARCH("Esso", A4248))</f>
        <v>1</v>
      </c>
      <c r="H4248" t="b">
        <f>ISNUMBER(SEARCH("Caltex", A4248))</f>
        <v>0</v>
      </c>
    </row>
    <row r="4249" spans="1:8" x14ac:dyDescent="0.25">
      <c r="A4249" t="s">
        <v>2775</v>
      </c>
      <c r="B4249">
        <v>8.3859381000000006</v>
      </c>
      <c r="C4249">
        <v>99.971362499999998</v>
      </c>
      <c r="D4249" t="b">
        <f>ISNUMBER(SEARCH("PT",A4249))</f>
        <v>0</v>
      </c>
      <c r="E4249" t="b">
        <f>ISNUMBER(SEARCH("PTT", A4249))</f>
        <v>0</v>
      </c>
      <c r="F4249" t="b">
        <f>ISNUMBER(SEARCH("Shell", A4249))</f>
        <v>0</v>
      </c>
      <c r="G4249" t="b">
        <f>ISNUMBER(SEARCH("Esso", A4249))</f>
        <v>1</v>
      </c>
      <c r="H4249" t="b">
        <f>ISNUMBER(SEARCH("Caltex", A4249))</f>
        <v>0</v>
      </c>
    </row>
    <row r="4250" spans="1:8" x14ac:dyDescent="0.25">
      <c r="A4250" t="s">
        <v>2769</v>
      </c>
      <c r="B4250">
        <v>9.1549949999999995</v>
      </c>
      <c r="C4250">
        <v>99.352917000000005</v>
      </c>
      <c r="D4250" t="b">
        <f>ISNUMBER(SEARCH("PT",A4250))</f>
        <v>0</v>
      </c>
      <c r="E4250" t="b">
        <f>ISNUMBER(SEARCH("PTT", A4250))</f>
        <v>0</v>
      </c>
      <c r="F4250" t="b">
        <f>ISNUMBER(SEARCH("Shell", A4250))</f>
        <v>0</v>
      </c>
      <c r="G4250" t="b">
        <f>ISNUMBER(SEARCH("Esso", A4250))</f>
        <v>1</v>
      </c>
      <c r="H4250" t="b">
        <f>ISNUMBER(SEARCH("Caltex", A4250))</f>
        <v>0</v>
      </c>
    </row>
    <row r="4251" spans="1:8" x14ac:dyDescent="0.25">
      <c r="A4251" t="s">
        <v>2641</v>
      </c>
      <c r="B4251">
        <v>14.635837</v>
      </c>
      <c r="C4251">
        <v>103.4064377</v>
      </c>
      <c r="D4251" t="b">
        <f>ISNUMBER(SEARCH("PT",A4251))</f>
        <v>0</v>
      </c>
      <c r="E4251" t="b">
        <f>ISNUMBER(SEARCH("PTT", A4251))</f>
        <v>0</v>
      </c>
      <c r="F4251" t="b">
        <f>ISNUMBER(SEARCH("Shell", A4251))</f>
        <v>0</v>
      </c>
      <c r="G4251" t="b">
        <f>ISNUMBER(SEARCH("Esso", A4251))</f>
        <v>1</v>
      </c>
      <c r="H4251" t="b">
        <f>ISNUMBER(SEARCH("Caltex", A4251))</f>
        <v>0</v>
      </c>
    </row>
    <row r="4252" spans="1:8" x14ac:dyDescent="0.25">
      <c r="A4252" t="s">
        <v>2596</v>
      </c>
      <c r="B4252">
        <v>13.384307</v>
      </c>
      <c r="C4252">
        <v>99.978164500000005</v>
      </c>
      <c r="D4252" t="b">
        <f>ISNUMBER(SEARCH("PT",A4252))</f>
        <v>0</v>
      </c>
      <c r="E4252" t="b">
        <f>ISNUMBER(SEARCH("PTT", A4252))</f>
        <v>0</v>
      </c>
      <c r="F4252" t="b">
        <f>ISNUMBER(SEARCH("Shell", A4252))</f>
        <v>0</v>
      </c>
      <c r="G4252" t="b">
        <f>ISNUMBER(SEARCH("Esso", A4252))</f>
        <v>1</v>
      </c>
      <c r="H4252" t="b">
        <f>ISNUMBER(SEARCH("Caltex", A4252))</f>
        <v>0</v>
      </c>
    </row>
    <row r="4253" spans="1:8" x14ac:dyDescent="0.25">
      <c r="A4253" t="s">
        <v>2774</v>
      </c>
      <c r="B4253">
        <v>9.4890466</v>
      </c>
      <c r="C4253">
        <v>99.9509513</v>
      </c>
      <c r="D4253" t="b">
        <f>ISNUMBER(SEARCH("PT",A4253))</f>
        <v>0</v>
      </c>
      <c r="E4253" t="b">
        <f>ISNUMBER(SEARCH("PTT", A4253))</f>
        <v>0</v>
      </c>
      <c r="F4253" t="b">
        <f>ISNUMBER(SEARCH("Shell", A4253))</f>
        <v>0</v>
      </c>
      <c r="G4253" t="b">
        <f>ISNUMBER(SEARCH("Esso", A4253))</f>
        <v>1</v>
      </c>
      <c r="H4253" t="b">
        <f>ISNUMBER(SEARCH("Caltex", A4253))</f>
        <v>0</v>
      </c>
    </row>
    <row r="4254" spans="1:8" x14ac:dyDescent="0.25">
      <c r="A4254" t="s">
        <v>2774</v>
      </c>
      <c r="B4254">
        <v>9.4890466</v>
      </c>
      <c r="C4254">
        <v>99.9509513</v>
      </c>
      <c r="D4254" t="b">
        <f>ISNUMBER(SEARCH("PT",A4254))</f>
        <v>0</v>
      </c>
      <c r="E4254" t="b">
        <f>ISNUMBER(SEARCH("PTT", A4254))</f>
        <v>0</v>
      </c>
      <c r="F4254" t="b">
        <f>ISNUMBER(SEARCH("Shell", A4254))</f>
        <v>0</v>
      </c>
      <c r="G4254" t="b">
        <f>ISNUMBER(SEARCH("Esso", A4254))</f>
        <v>1</v>
      </c>
      <c r="H4254" t="b">
        <f>ISNUMBER(SEARCH("Caltex", A4254))</f>
        <v>0</v>
      </c>
    </row>
    <row r="4255" spans="1:8" x14ac:dyDescent="0.25">
      <c r="A4255" t="s">
        <v>4146</v>
      </c>
      <c r="B4255">
        <v>9.5777543999999999</v>
      </c>
      <c r="C4255">
        <v>99.975615199999993</v>
      </c>
      <c r="D4255" t="b">
        <f>ISNUMBER(SEARCH("PT",A4255))</f>
        <v>0</v>
      </c>
      <c r="E4255" t="b">
        <f>ISNUMBER(SEARCH("PTT", A4255))</f>
        <v>0</v>
      </c>
      <c r="F4255" t="b">
        <f>ISNUMBER(SEARCH("Shell", A4255))</f>
        <v>0</v>
      </c>
      <c r="G4255" t="b">
        <f>ISNUMBER(SEARCH("Esso", A4255))</f>
        <v>1</v>
      </c>
      <c r="H4255" t="b">
        <f>ISNUMBER(SEARCH("Caltex", A4255))</f>
        <v>0</v>
      </c>
    </row>
    <row r="4256" spans="1:8" x14ac:dyDescent="0.25">
      <c r="A4256" t="s">
        <v>2784</v>
      </c>
      <c r="B4256">
        <v>7.0194226000000004</v>
      </c>
      <c r="C4256">
        <v>100.4883938</v>
      </c>
      <c r="D4256" t="b">
        <f>ISNUMBER(SEARCH("PT",A4256))</f>
        <v>0</v>
      </c>
      <c r="E4256" t="b">
        <f>ISNUMBER(SEARCH("PTT", A4256))</f>
        <v>0</v>
      </c>
      <c r="F4256" t="b">
        <f>ISNUMBER(SEARCH("Shell", A4256))</f>
        <v>0</v>
      </c>
      <c r="G4256" t="b">
        <f>ISNUMBER(SEARCH("Esso", A4256))</f>
        <v>1</v>
      </c>
      <c r="H4256" t="b">
        <f>ISNUMBER(SEARCH("Caltex", A4256))</f>
        <v>0</v>
      </c>
    </row>
    <row r="4257" spans="1:8" x14ac:dyDescent="0.25">
      <c r="A4257" t="s">
        <v>2784</v>
      </c>
      <c r="B4257">
        <v>7.0194226000000004</v>
      </c>
      <c r="C4257">
        <v>100.4883938</v>
      </c>
      <c r="D4257" t="b">
        <f>ISNUMBER(SEARCH("PT",A4257))</f>
        <v>0</v>
      </c>
      <c r="E4257" t="b">
        <f>ISNUMBER(SEARCH("PTT", A4257))</f>
        <v>0</v>
      </c>
      <c r="F4257" t="b">
        <f>ISNUMBER(SEARCH("Shell", A4257))</f>
        <v>0</v>
      </c>
      <c r="G4257" t="b">
        <f>ISNUMBER(SEARCH("Esso", A4257))</f>
        <v>1</v>
      </c>
      <c r="H4257" t="b">
        <f>ISNUMBER(SEARCH("Caltex", A4257))</f>
        <v>0</v>
      </c>
    </row>
    <row r="4258" spans="1:8" x14ac:dyDescent="0.25">
      <c r="A4258" t="s">
        <v>4072</v>
      </c>
      <c r="B4258">
        <v>16.111476</v>
      </c>
      <c r="C4258">
        <v>99.334829999999997</v>
      </c>
      <c r="D4258" t="b">
        <f>ISNUMBER(SEARCH("PT",A4258))</f>
        <v>0</v>
      </c>
      <c r="E4258" t="b">
        <f>ISNUMBER(SEARCH("PTT", A4258))</f>
        <v>0</v>
      </c>
      <c r="F4258" t="b">
        <f>ISNUMBER(SEARCH("Shell", A4258))</f>
        <v>0</v>
      </c>
      <c r="G4258" t="b">
        <f>ISNUMBER(SEARCH("Esso", A4258))</f>
        <v>1</v>
      </c>
      <c r="H4258" t="b">
        <f>ISNUMBER(SEARCH("Caltex", A4258))</f>
        <v>0</v>
      </c>
    </row>
    <row r="4259" spans="1:8" x14ac:dyDescent="0.25">
      <c r="A4259" t="s">
        <v>2729</v>
      </c>
      <c r="B4259">
        <v>18.801494099999999</v>
      </c>
      <c r="C4259">
        <v>100.7778672</v>
      </c>
      <c r="D4259" t="b">
        <f>ISNUMBER(SEARCH("PT",A4259))</f>
        <v>0</v>
      </c>
      <c r="E4259" t="b">
        <f>ISNUMBER(SEARCH("PTT", A4259))</f>
        <v>0</v>
      </c>
      <c r="F4259" t="b">
        <f>ISNUMBER(SEARCH("Shell", A4259))</f>
        <v>0</v>
      </c>
      <c r="G4259" t="b">
        <f>ISNUMBER(SEARCH("Esso", A4259))</f>
        <v>1</v>
      </c>
      <c r="H4259" t="b">
        <f>ISNUMBER(SEARCH("Caltex", A4259))</f>
        <v>0</v>
      </c>
    </row>
    <row r="4260" spans="1:8" x14ac:dyDescent="0.25">
      <c r="A4260" t="s">
        <v>3726</v>
      </c>
      <c r="B4260">
        <v>15.1583139</v>
      </c>
      <c r="C4260">
        <v>105.2577431</v>
      </c>
      <c r="D4260" t="b">
        <f>ISNUMBER(SEARCH("PT",A4260))</f>
        <v>0</v>
      </c>
      <c r="E4260" t="b">
        <f>ISNUMBER(SEARCH("PTT", A4260))</f>
        <v>0</v>
      </c>
      <c r="F4260" t="b">
        <f>ISNUMBER(SEARCH("Shell", A4260))</f>
        <v>0</v>
      </c>
      <c r="G4260" t="b">
        <f>ISNUMBER(SEARCH("Esso", A4260))</f>
        <v>1</v>
      </c>
      <c r="H4260" t="b">
        <f>ISNUMBER(SEARCH("Caltex", A4260))</f>
        <v>0</v>
      </c>
    </row>
    <row r="4261" spans="1:8" x14ac:dyDescent="0.25">
      <c r="A4261" t="s">
        <v>3253</v>
      </c>
      <c r="B4261">
        <v>7.2085119999999998</v>
      </c>
      <c r="C4261">
        <v>99.714433</v>
      </c>
      <c r="D4261" t="b">
        <f>ISNUMBER(SEARCH("PT",A4261))</f>
        <v>0</v>
      </c>
      <c r="E4261" t="b">
        <f>ISNUMBER(SEARCH("PTT", A4261))</f>
        <v>0</v>
      </c>
      <c r="F4261" t="b">
        <f>ISNUMBER(SEARCH("Shell", A4261))</f>
        <v>0</v>
      </c>
      <c r="G4261" t="b">
        <f>ISNUMBER(SEARCH("Esso", A4261))</f>
        <v>1</v>
      </c>
      <c r="H4261" t="b">
        <f>ISNUMBER(SEARCH("Caltex", A4261))</f>
        <v>0</v>
      </c>
    </row>
    <row r="4262" spans="1:8" x14ac:dyDescent="0.25">
      <c r="A4262" t="s">
        <v>3253</v>
      </c>
      <c r="B4262">
        <v>7.2085119999999998</v>
      </c>
      <c r="C4262">
        <v>99.714433</v>
      </c>
      <c r="D4262" t="b">
        <f>ISNUMBER(SEARCH("PT",A4262))</f>
        <v>0</v>
      </c>
      <c r="E4262" t="b">
        <f>ISNUMBER(SEARCH("PTT", A4262))</f>
        <v>0</v>
      </c>
      <c r="F4262" t="b">
        <f>ISNUMBER(SEARCH("Shell", A4262))</f>
        <v>0</v>
      </c>
      <c r="G4262" t="b">
        <f>ISNUMBER(SEARCH("Esso", A4262))</f>
        <v>1</v>
      </c>
      <c r="H4262" t="b">
        <f>ISNUMBER(SEARCH("Caltex", A4262))</f>
        <v>0</v>
      </c>
    </row>
    <row r="4263" spans="1:8" x14ac:dyDescent="0.25">
      <c r="A4263" t="s">
        <v>2615</v>
      </c>
      <c r="B4263">
        <v>13.342302</v>
      </c>
      <c r="C4263">
        <v>100.974735</v>
      </c>
      <c r="D4263" t="b">
        <f>ISNUMBER(SEARCH("PT",A4263))</f>
        <v>0</v>
      </c>
      <c r="E4263" t="b">
        <f>ISNUMBER(SEARCH("PTT", A4263))</f>
        <v>0</v>
      </c>
      <c r="F4263" t="b">
        <f>ISNUMBER(SEARCH("Shell", A4263))</f>
        <v>0</v>
      </c>
      <c r="G4263" t="b">
        <f>ISNUMBER(SEARCH("Esso", A4263))</f>
        <v>1</v>
      </c>
      <c r="H4263" t="b">
        <f>ISNUMBER(SEARCH("Caltex", A4263))</f>
        <v>0</v>
      </c>
    </row>
    <row r="4264" spans="1:8" x14ac:dyDescent="0.25">
      <c r="A4264" t="s">
        <v>3946</v>
      </c>
      <c r="B4264">
        <v>20.256490199999998</v>
      </c>
      <c r="C4264">
        <v>100.4064003</v>
      </c>
      <c r="D4264" t="b">
        <f>ISNUMBER(SEARCH("PT",A4264))</f>
        <v>0</v>
      </c>
      <c r="E4264" t="b">
        <f>ISNUMBER(SEARCH("PTT", A4264))</f>
        <v>0</v>
      </c>
      <c r="F4264" t="b">
        <f>ISNUMBER(SEARCH("Shell", A4264))</f>
        <v>0</v>
      </c>
      <c r="G4264" t="b">
        <f>ISNUMBER(SEARCH("Esso", A4264))</f>
        <v>1</v>
      </c>
      <c r="H4264" t="b">
        <f>ISNUMBER(SEARCH("Caltex", A4264))</f>
        <v>0</v>
      </c>
    </row>
    <row r="4265" spans="1:8" x14ac:dyDescent="0.25">
      <c r="A4265" t="s">
        <v>2732</v>
      </c>
      <c r="B4265">
        <v>12.404483000000001</v>
      </c>
      <c r="C4265">
        <v>99.923687999999999</v>
      </c>
      <c r="D4265" t="b">
        <f>ISNUMBER(SEARCH("PT",A4265))</f>
        <v>0</v>
      </c>
      <c r="E4265" t="b">
        <f>ISNUMBER(SEARCH("PTT", A4265))</f>
        <v>0</v>
      </c>
      <c r="F4265" t="b">
        <f>ISNUMBER(SEARCH("Shell", A4265))</f>
        <v>0</v>
      </c>
      <c r="G4265" t="b">
        <f>ISNUMBER(SEARCH("Esso", A4265))</f>
        <v>1</v>
      </c>
      <c r="H4265" t="b">
        <f>ISNUMBER(SEARCH("Caltex", A4265))</f>
        <v>0</v>
      </c>
    </row>
    <row r="4266" spans="1:8" x14ac:dyDescent="0.25">
      <c r="A4266" t="s">
        <v>2702</v>
      </c>
      <c r="B4266">
        <v>8.0875841000000008</v>
      </c>
      <c r="C4266">
        <v>98.893621999999993</v>
      </c>
      <c r="D4266" t="b">
        <f>ISNUMBER(SEARCH("PT",A4266))</f>
        <v>0</v>
      </c>
      <c r="E4266" t="b">
        <f>ISNUMBER(SEARCH("PTT", A4266))</f>
        <v>0</v>
      </c>
      <c r="F4266" t="b">
        <f>ISNUMBER(SEARCH("Shell", A4266))</f>
        <v>0</v>
      </c>
      <c r="G4266" t="b">
        <f>ISNUMBER(SEARCH("Esso", A4266))</f>
        <v>1</v>
      </c>
      <c r="H4266" t="b">
        <f>ISNUMBER(SEARCH("Caltex", A4266))</f>
        <v>0</v>
      </c>
    </row>
    <row r="4267" spans="1:8" x14ac:dyDescent="0.25">
      <c r="A4267" t="s">
        <v>2702</v>
      </c>
      <c r="B4267">
        <v>8.0875841000000008</v>
      </c>
      <c r="C4267">
        <v>98.893621999999993</v>
      </c>
      <c r="D4267" t="b">
        <f>ISNUMBER(SEARCH("PT",A4267))</f>
        <v>0</v>
      </c>
      <c r="E4267" t="b">
        <f>ISNUMBER(SEARCH("PTT", A4267))</f>
        <v>0</v>
      </c>
      <c r="F4267" t="b">
        <f>ISNUMBER(SEARCH("Shell", A4267))</f>
        <v>0</v>
      </c>
      <c r="G4267" t="b">
        <f>ISNUMBER(SEARCH("Esso", A4267))</f>
        <v>1</v>
      </c>
      <c r="H4267" t="b">
        <f>ISNUMBER(SEARCH("Caltex", A4267))</f>
        <v>0</v>
      </c>
    </row>
    <row r="4268" spans="1:8" x14ac:dyDescent="0.25">
      <c r="A4268" t="s">
        <v>2731</v>
      </c>
      <c r="B4268">
        <v>12.2898263</v>
      </c>
      <c r="C4268">
        <v>99.874216099999998</v>
      </c>
      <c r="D4268" t="b">
        <f>ISNUMBER(SEARCH("PT",A4268))</f>
        <v>0</v>
      </c>
      <c r="E4268" t="b">
        <f>ISNUMBER(SEARCH("PTT", A4268))</f>
        <v>0</v>
      </c>
      <c r="F4268" t="b">
        <f>ISNUMBER(SEARCH("Shell", A4268))</f>
        <v>0</v>
      </c>
      <c r="G4268" t="b">
        <f>ISNUMBER(SEARCH("Esso", A4268))</f>
        <v>1</v>
      </c>
      <c r="H4268" t="b">
        <f>ISNUMBER(SEARCH("Caltex", A4268))</f>
        <v>0</v>
      </c>
    </row>
    <row r="4269" spans="1:8" x14ac:dyDescent="0.25">
      <c r="A4269" t="s">
        <v>2731</v>
      </c>
      <c r="B4269">
        <v>12.2898263</v>
      </c>
      <c r="C4269">
        <v>99.874216099999998</v>
      </c>
      <c r="D4269" t="b">
        <f>ISNUMBER(SEARCH("PT",A4269))</f>
        <v>0</v>
      </c>
      <c r="E4269" t="b">
        <f>ISNUMBER(SEARCH("PTT", A4269))</f>
        <v>0</v>
      </c>
      <c r="F4269" t="b">
        <f>ISNUMBER(SEARCH("Shell", A4269))</f>
        <v>0</v>
      </c>
      <c r="G4269" t="b">
        <f>ISNUMBER(SEARCH("Esso", A4269))</f>
        <v>1</v>
      </c>
      <c r="H4269" t="b">
        <f>ISNUMBER(SEARCH("Caltex", A4269))</f>
        <v>0</v>
      </c>
    </row>
    <row r="4270" spans="1:8" x14ac:dyDescent="0.25">
      <c r="A4270" t="s">
        <v>2704</v>
      </c>
      <c r="B4270">
        <v>7.9033264000000001</v>
      </c>
      <c r="C4270">
        <v>98.305858900000004</v>
      </c>
      <c r="D4270" t="b">
        <f>ISNUMBER(SEARCH("PT",A4270))</f>
        <v>0</v>
      </c>
      <c r="E4270" t="b">
        <f>ISNUMBER(SEARCH("PTT", A4270))</f>
        <v>0</v>
      </c>
      <c r="F4270" t="b">
        <f>ISNUMBER(SEARCH("Shell", A4270))</f>
        <v>0</v>
      </c>
      <c r="G4270" t="b">
        <f>ISNUMBER(SEARCH("Esso", A4270))</f>
        <v>1</v>
      </c>
      <c r="H4270" t="b">
        <f>ISNUMBER(SEARCH("Caltex", A4270))</f>
        <v>0</v>
      </c>
    </row>
    <row r="4271" spans="1:8" x14ac:dyDescent="0.25">
      <c r="A4271" t="s">
        <v>2704</v>
      </c>
      <c r="B4271">
        <v>7.9033264000000001</v>
      </c>
      <c r="C4271">
        <v>98.305858900000004</v>
      </c>
      <c r="D4271" t="b">
        <f>ISNUMBER(SEARCH("PT",A4271))</f>
        <v>0</v>
      </c>
      <c r="E4271" t="b">
        <f>ISNUMBER(SEARCH("PTT", A4271))</f>
        <v>0</v>
      </c>
      <c r="F4271" t="b">
        <f>ISNUMBER(SEARCH("Shell", A4271))</f>
        <v>0</v>
      </c>
      <c r="G4271" t="b">
        <f>ISNUMBER(SEARCH("Esso", A4271))</f>
        <v>1</v>
      </c>
      <c r="H4271" t="b">
        <f>ISNUMBER(SEARCH("Caltex", A4271))</f>
        <v>0</v>
      </c>
    </row>
    <row r="4272" spans="1:8" x14ac:dyDescent="0.25">
      <c r="A4272" t="s">
        <v>2768</v>
      </c>
      <c r="B4272">
        <v>10.712054999999999</v>
      </c>
      <c r="C4272">
        <v>99.313917000000004</v>
      </c>
      <c r="D4272" t="b">
        <f>ISNUMBER(SEARCH("PT",A4272))</f>
        <v>0</v>
      </c>
      <c r="E4272" t="b">
        <f>ISNUMBER(SEARCH("PTT", A4272))</f>
        <v>0</v>
      </c>
      <c r="F4272" t="b">
        <f>ISNUMBER(SEARCH("Shell", A4272))</f>
        <v>0</v>
      </c>
      <c r="G4272" t="b">
        <f>ISNUMBER(SEARCH("Esso", A4272))</f>
        <v>1</v>
      </c>
      <c r="H4272" t="b">
        <f>ISNUMBER(SEARCH("Caltex", A4272))</f>
        <v>0</v>
      </c>
    </row>
    <row r="4273" spans="1:8" x14ac:dyDescent="0.25">
      <c r="A4273" t="s">
        <v>2768</v>
      </c>
      <c r="B4273">
        <v>10.712054999999999</v>
      </c>
      <c r="C4273">
        <v>99.313917000000004</v>
      </c>
      <c r="D4273" t="b">
        <f>ISNUMBER(SEARCH("PT",A4273))</f>
        <v>0</v>
      </c>
      <c r="E4273" t="b">
        <f>ISNUMBER(SEARCH("PTT", A4273))</f>
        <v>0</v>
      </c>
      <c r="F4273" t="b">
        <f>ISNUMBER(SEARCH("Shell", A4273))</f>
        <v>0</v>
      </c>
      <c r="G4273" t="b">
        <f>ISNUMBER(SEARCH("Esso", A4273))</f>
        <v>1</v>
      </c>
      <c r="H4273" t="b">
        <f>ISNUMBER(SEARCH("Caltex", A4273))</f>
        <v>0</v>
      </c>
    </row>
    <row r="4274" spans="1:8" x14ac:dyDescent="0.25">
      <c r="A4274" t="s">
        <v>3914</v>
      </c>
      <c r="B4274">
        <v>19.691462000000001</v>
      </c>
      <c r="C4274">
        <v>100.19913200000001</v>
      </c>
      <c r="D4274" t="b">
        <f>ISNUMBER(SEARCH("PT",A4274))</f>
        <v>0</v>
      </c>
      <c r="E4274" t="b">
        <f>ISNUMBER(SEARCH("PTT", A4274))</f>
        <v>0</v>
      </c>
      <c r="F4274" t="b">
        <f>ISNUMBER(SEARCH("Shell", A4274))</f>
        <v>0</v>
      </c>
      <c r="G4274" t="b">
        <f>ISNUMBER(SEARCH("Esso", A4274))</f>
        <v>1</v>
      </c>
      <c r="H4274" t="b">
        <f>ISNUMBER(SEARCH("Caltex", A4274))</f>
        <v>0</v>
      </c>
    </row>
    <row r="4275" spans="1:8" x14ac:dyDescent="0.25">
      <c r="A4275" t="s">
        <v>2706</v>
      </c>
      <c r="B4275">
        <v>13.116058799999999</v>
      </c>
      <c r="C4275">
        <v>99.914508999999995</v>
      </c>
      <c r="D4275" t="b">
        <f>ISNUMBER(SEARCH("PT",A4275))</f>
        <v>0</v>
      </c>
      <c r="E4275" t="b">
        <f>ISNUMBER(SEARCH("PTT", A4275))</f>
        <v>0</v>
      </c>
      <c r="F4275" t="b">
        <f>ISNUMBER(SEARCH("Shell", A4275))</f>
        <v>0</v>
      </c>
      <c r="G4275" t="b">
        <f>ISNUMBER(SEARCH("Esso", A4275))</f>
        <v>1</v>
      </c>
      <c r="H4275" t="b">
        <f>ISNUMBER(SEARCH("Caltex", A4275))</f>
        <v>0</v>
      </c>
    </row>
    <row r="4276" spans="1:8" x14ac:dyDescent="0.25">
      <c r="A4276" t="s">
        <v>3890</v>
      </c>
      <c r="B4276">
        <v>18.765968900000001</v>
      </c>
      <c r="C4276">
        <v>100.7631014</v>
      </c>
      <c r="D4276" t="b">
        <f>ISNUMBER(SEARCH("PT",A4276))</f>
        <v>0</v>
      </c>
      <c r="E4276" t="b">
        <f>ISNUMBER(SEARCH("PTT", A4276))</f>
        <v>0</v>
      </c>
      <c r="F4276" t="b">
        <f>ISNUMBER(SEARCH("Shell", A4276))</f>
        <v>0</v>
      </c>
      <c r="G4276" t="b">
        <f>ISNUMBER(SEARCH("Esso", A4276))</f>
        <v>1</v>
      </c>
      <c r="H4276" t="b">
        <f>ISNUMBER(SEARCH("Caltex", A4276))</f>
        <v>0</v>
      </c>
    </row>
    <row r="4277" spans="1:8" x14ac:dyDescent="0.25">
      <c r="A4277" t="s">
        <v>2680</v>
      </c>
      <c r="B4277">
        <v>20.269394800000001</v>
      </c>
      <c r="C4277">
        <v>100.0628454</v>
      </c>
      <c r="D4277" t="b">
        <f>ISNUMBER(SEARCH("PT",A4277))</f>
        <v>0</v>
      </c>
      <c r="E4277" t="b">
        <f>ISNUMBER(SEARCH("PTT", A4277))</f>
        <v>0</v>
      </c>
      <c r="F4277" t="b">
        <f>ISNUMBER(SEARCH("Shell", A4277))</f>
        <v>0</v>
      </c>
      <c r="G4277" t="b">
        <f>ISNUMBER(SEARCH("Esso", A4277))</f>
        <v>1</v>
      </c>
      <c r="H4277" t="b">
        <f>ISNUMBER(SEARCH("Caltex", A4277))</f>
        <v>0</v>
      </c>
    </row>
    <row r="4278" spans="1:8" x14ac:dyDescent="0.25">
      <c r="A4278" t="s">
        <v>3529</v>
      </c>
      <c r="B4278">
        <v>13.3798213</v>
      </c>
      <c r="C4278">
        <v>100.99272240000001</v>
      </c>
      <c r="D4278" t="b">
        <f>ISNUMBER(SEARCH("PT",A4278))</f>
        <v>0</v>
      </c>
      <c r="E4278" t="b">
        <f>ISNUMBER(SEARCH("PTT", A4278))</f>
        <v>0</v>
      </c>
      <c r="F4278" t="b">
        <f>ISNUMBER(SEARCH("Shell", A4278))</f>
        <v>0</v>
      </c>
      <c r="G4278" t="b">
        <f>ISNUMBER(SEARCH("Esso", A4278))</f>
        <v>1</v>
      </c>
      <c r="H4278" t="b">
        <f>ISNUMBER(SEARCH("Caltex", A4278))</f>
        <v>0</v>
      </c>
    </row>
    <row r="4279" spans="1:8" x14ac:dyDescent="0.25">
      <c r="A4279" t="s">
        <v>2707</v>
      </c>
      <c r="B4279">
        <v>13.106770900000001</v>
      </c>
      <c r="C4279">
        <v>99.956510899999998</v>
      </c>
      <c r="D4279" t="b">
        <f>ISNUMBER(SEARCH("PT",A4279))</f>
        <v>0</v>
      </c>
      <c r="E4279" t="b">
        <f>ISNUMBER(SEARCH("PTT", A4279))</f>
        <v>0</v>
      </c>
      <c r="F4279" t="b">
        <f>ISNUMBER(SEARCH("Shell", A4279))</f>
        <v>0</v>
      </c>
      <c r="G4279" t="b">
        <f>ISNUMBER(SEARCH("Esso", A4279))</f>
        <v>1</v>
      </c>
      <c r="H4279" t="b">
        <f>ISNUMBER(SEARCH("Caltex", A4279))</f>
        <v>0</v>
      </c>
    </row>
    <row r="4280" spans="1:8" x14ac:dyDescent="0.25">
      <c r="A4280" t="s">
        <v>2703</v>
      </c>
      <c r="B4280">
        <v>8.4554408999999993</v>
      </c>
      <c r="C4280">
        <v>98.531561699999997</v>
      </c>
      <c r="D4280" t="b">
        <f>ISNUMBER(SEARCH("PT",A4280))</f>
        <v>0</v>
      </c>
      <c r="E4280" t="b">
        <f>ISNUMBER(SEARCH("PTT", A4280))</f>
        <v>0</v>
      </c>
      <c r="F4280" t="b">
        <f>ISNUMBER(SEARCH("Shell", A4280))</f>
        <v>0</v>
      </c>
      <c r="G4280" t="b">
        <f>ISNUMBER(SEARCH("Esso", A4280))</f>
        <v>1</v>
      </c>
      <c r="H4280" t="b">
        <f>ISNUMBER(SEARCH("Caltex", A4280))</f>
        <v>0</v>
      </c>
    </row>
    <row r="4281" spans="1:8" x14ac:dyDescent="0.25">
      <c r="A4281" t="s">
        <v>2703</v>
      </c>
      <c r="B4281">
        <v>8.4554408999999993</v>
      </c>
      <c r="C4281">
        <v>98.531561699999997</v>
      </c>
      <c r="D4281" t="b">
        <f>ISNUMBER(SEARCH("PT",A4281))</f>
        <v>0</v>
      </c>
      <c r="E4281" t="b">
        <f>ISNUMBER(SEARCH("PTT", A4281))</f>
        <v>0</v>
      </c>
      <c r="F4281" t="b">
        <f>ISNUMBER(SEARCH("Shell", A4281))</f>
        <v>0</v>
      </c>
      <c r="G4281" t="b">
        <f>ISNUMBER(SEARCH("Esso", A4281))</f>
        <v>1</v>
      </c>
      <c r="H4281" t="b">
        <f>ISNUMBER(SEARCH("Caltex", A4281))</f>
        <v>0</v>
      </c>
    </row>
    <row r="4282" spans="1:8" x14ac:dyDescent="0.25">
      <c r="A4282" t="s">
        <v>2677</v>
      </c>
      <c r="B4282">
        <v>20.145297100000001</v>
      </c>
      <c r="C4282">
        <v>99.857630400000005</v>
      </c>
      <c r="D4282" t="b">
        <f>ISNUMBER(SEARCH("PT",A4282))</f>
        <v>0</v>
      </c>
      <c r="E4282" t="b">
        <f>ISNUMBER(SEARCH("PTT", A4282))</f>
        <v>0</v>
      </c>
      <c r="F4282" t="b">
        <f>ISNUMBER(SEARCH("Shell", A4282))</f>
        <v>0</v>
      </c>
      <c r="G4282" t="b">
        <f>ISNUMBER(SEARCH("Esso", A4282))</f>
        <v>1</v>
      </c>
      <c r="H4282" t="b">
        <f>ISNUMBER(SEARCH("Caltex", A4282))</f>
        <v>0</v>
      </c>
    </row>
    <row r="4283" spans="1:8" x14ac:dyDescent="0.25">
      <c r="A4283" t="s">
        <v>2773</v>
      </c>
      <c r="B4283">
        <v>9.1882058000000004</v>
      </c>
      <c r="C4283">
        <v>99.491570199999998</v>
      </c>
      <c r="D4283" t="b">
        <f>ISNUMBER(SEARCH("PT",A4283))</f>
        <v>0</v>
      </c>
      <c r="E4283" t="b">
        <f>ISNUMBER(SEARCH("PTT", A4283))</f>
        <v>0</v>
      </c>
      <c r="F4283" t="b">
        <f>ISNUMBER(SEARCH("Shell", A4283))</f>
        <v>0</v>
      </c>
      <c r="G4283" t="b">
        <f>ISNUMBER(SEARCH("Esso", A4283))</f>
        <v>1</v>
      </c>
      <c r="H4283" t="b">
        <f>ISNUMBER(SEARCH("Caltex", A4283))</f>
        <v>0</v>
      </c>
    </row>
    <row r="4284" spans="1:8" x14ac:dyDescent="0.25">
      <c r="A4284" t="s">
        <v>2773</v>
      </c>
      <c r="B4284">
        <v>9.1882058000000004</v>
      </c>
      <c r="C4284">
        <v>99.491570199999998</v>
      </c>
      <c r="D4284" t="b">
        <f>ISNUMBER(SEARCH("PT",A4284))</f>
        <v>0</v>
      </c>
      <c r="E4284" t="b">
        <f>ISNUMBER(SEARCH("PTT", A4284))</f>
        <v>0</v>
      </c>
      <c r="F4284" t="b">
        <f>ISNUMBER(SEARCH("Shell", A4284))</f>
        <v>0</v>
      </c>
      <c r="G4284" t="b">
        <f>ISNUMBER(SEARCH("Esso", A4284))</f>
        <v>1</v>
      </c>
      <c r="H4284" t="b">
        <f>ISNUMBER(SEARCH("Caltex", A4284))</f>
        <v>0</v>
      </c>
    </row>
    <row r="4285" spans="1:8" x14ac:dyDescent="0.25">
      <c r="A4285" t="s">
        <v>3179</v>
      </c>
      <c r="B4285">
        <v>8.5340205000000005</v>
      </c>
      <c r="C4285">
        <v>98.296251699999999</v>
      </c>
      <c r="D4285" t="b">
        <f>ISNUMBER(SEARCH("PT",A4285))</f>
        <v>0</v>
      </c>
      <c r="E4285" t="b">
        <f>ISNUMBER(SEARCH("PTT", A4285))</f>
        <v>0</v>
      </c>
      <c r="F4285" t="b">
        <f>ISNUMBER(SEARCH("Shell", A4285))</f>
        <v>0</v>
      </c>
      <c r="G4285" t="b">
        <f>ISNUMBER(SEARCH("Esso", A4285))</f>
        <v>1</v>
      </c>
      <c r="H4285" t="b">
        <f>ISNUMBER(SEARCH("Caltex", A4285))</f>
        <v>0</v>
      </c>
    </row>
    <row r="4286" spans="1:8" x14ac:dyDescent="0.25">
      <c r="A4286" t="s">
        <v>2708</v>
      </c>
      <c r="B4286">
        <v>12.8126487</v>
      </c>
      <c r="C4286">
        <v>99.800781299999997</v>
      </c>
      <c r="D4286" t="b">
        <f>ISNUMBER(SEARCH("PT",A4286))</f>
        <v>0</v>
      </c>
      <c r="E4286" t="b">
        <f>ISNUMBER(SEARCH("PTT", A4286))</f>
        <v>0</v>
      </c>
      <c r="F4286" t="b">
        <f>ISNUMBER(SEARCH("Shell", A4286))</f>
        <v>0</v>
      </c>
      <c r="G4286" t="b">
        <f>ISNUMBER(SEARCH("Esso", A4286))</f>
        <v>1</v>
      </c>
      <c r="H4286" t="b">
        <f>ISNUMBER(SEARCH("Caltex", A4286))</f>
        <v>0</v>
      </c>
    </row>
    <row r="4287" spans="1:8" x14ac:dyDescent="0.25">
      <c r="A4287" t="s">
        <v>2708</v>
      </c>
      <c r="B4287">
        <v>12.8126487</v>
      </c>
      <c r="C4287">
        <v>99.800781299999997</v>
      </c>
      <c r="D4287" t="b">
        <f>ISNUMBER(SEARCH("PT",A4287))</f>
        <v>0</v>
      </c>
      <c r="E4287" t="b">
        <f>ISNUMBER(SEARCH("PTT", A4287))</f>
        <v>0</v>
      </c>
      <c r="F4287" t="b">
        <f>ISNUMBER(SEARCH("Shell", A4287))</f>
        <v>0</v>
      </c>
      <c r="G4287" t="b">
        <f>ISNUMBER(SEARCH("Esso", A4287))</f>
        <v>1</v>
      </c>
      <c r="H4287" t="b">
        <f>ISNUMBER(SEARCH("Caltex", A4287))</f>
        <v>0</v>
      </c>
    </row>
    <row r="4288" spans="1:8" x14ac:dyDescent="0.25">
      <c r="A4288" t="s">
        <v>2770</v>
      </c>
      <c r="B4288">
        <v>9.1485350000000007</v>
      </c>
      <c r="C4288">
        <v>99.380636100000004</v>
      </c>
      <c r="D4288" t="b">
        <f>ISNUMBER(SEARCH("PT",A4288))</f>
        <v>0</v>
      </c>
      <c r="E4288" t="b">
        <f>ISNUMBER(SEARCH("PTT", A4288))</f>
        <v>0</v>
      </c>
      <c r="F4288" t="b">
        <f>ISNUMBER(SEARCH("Shell", A4288))</f>
        <v>0</v>
      </c>
      <c r="G4288" t="b">
        <f>ISNUMBER(SEARCH("Esso", A4288))</f>
        <v>1</v>
      </c>
      <c r="H4288" t="b">
        <f>ISNUMBER(SEARCH("Caltex", A4288))</f>
        <v>0</v>
      </c>
    </row>
    <row r="4289" spans="1:8" x14ac:dyDescent="0.25">
      <c r="A4289" t="s">
        <v>4035</v>
      </c>
      <c r="B4289">
        <v>16.803420500000001</v>
      </c>
      <c r="C4289">
        <v>98.597827499999994</v>
      </c>
      <c r="D4289" t="b">
        <f>ISNUMBER(SEARCH("PT",A4289))</f>
        <v>0</v>
      </c>
      <c r="E4289" t="b">
        <f>ISNUMBER(SEARCH("PTT", A4289))</f>
        <v>0</v>
      </c>
      <c r="F4289" t="b">
        <f>ISNUMBER(SEARCH("Shell", A4289))</f>
        <v>0</v>
      </c>
      <c r="G4289" t="b">
        <f>ISNUMBER(SEARCH("Esso", A4289))</f>
        <v>1</v>
      </c>
      <c r="H4289" t="b">
        <f>ISNUMBER(SEARCH("Caltex", A4289))</f>
        <v>0</v>
      </c>
    </row>
    <row r="4290" spans="1:8" x14ac:dyDescent="0.25">
      <c r="A4290" t="s">
        <v>2678</v>
      </c>
      <c r="B4290">
        <v>20.168122</v>
      </c>
      <c r="C4290">
        <v>99.852924000000002</v>
      </c>
      <c r="D4290" t="b">
        <f>ISNUMBER(SEARCH("PT",A4290))</f>
        <v>0</v>
      </c>
      <c r="E4290" t="b">
        <f>ISNUMBER(SEARCH("PTT", A4290))</f>
        <v>0</v>
      </c>
      <c r="F4290" t="b">
        <f>ISNUMBER(SEARCH("Shell", A4290))</f>
        <v>0</v>
      </c>
      <c r="G4290" t="b">
        <f>ISNUMBER(SEARCH("Esso", A4290))</f>
        <v>1</v>
      </c>
      <c r="H4290" t="b">
        <f>ISNUMBER(SEARCH("Caltex", A4290))</f>
        <v>0</v>
      </c>
    </row>
    <row r="4291" spans="1:8" x14ac:dyDescent="0.25">
      <c r="A4291" t="s">
        <v>4105</v>
      </c>
      <c r="B4291">
        <v>13.7898174</v>
      </c>
      <c r="C4291">
        <v>99.572889700000005</v>
      </c>
      <c r="D4291" t="b">
        <f>ISNUMBER(SEARCH("PT",A4291))</f>
        <v>0</v>
      </c>
      <c r="E4291" t="b">
        <f>ISNUMBER(SEARCH("PTT", A4291))</f>
        <v>0</v>
      </c>
      <c r="F4291" t="b">
        <f>ISNUMBER(SEARCH("Shell", A4291))</f>
        <v>0</v>
      </c>
      <c r="G4291" t="b">
        <f>ISNUMBER(SEARCH("Esso", A4291))</f>
        <v>1</v>
      </c>
      <c r="H4291" t="b">
        <f>ISNUMBER(SEARCH("Caltex", A4291))</f>
        <v>0</v>
      </c>
    </row>
    <row r="4292" spans="1:8" x14ac:dyDescent="0.25">
      <c r="A4292" t="s">
        <v>2765</v>
      </c>
      <c r="B4292">
        <v>10.5021442</v>
      </c>
      <c r="C4292">
        <v>99.136964500000005</v>
      </c>
      <c r="D4292" t="b">
        <f>ISNUMBER(SEARCH("PT",A4292))</f>
        <v>0</v>
      </c>
      <c r="E4292" t="b">
        <f>ISNUMBER(SEARCH("PTT", A4292))</f>
        <v>0</v>
      </c>
      <c r="F4292" t="b">
        <f>ISNUMBER(SEARCH("Shell", A4292))</f>
        <v>0</v>
      </c>
      <c r="G4292" t="b">
        <f>ISNUMBER(SEARCH("Esso", A4292))</f>
        <v>1</v>
      </c>
      <c r="H4292" t="b">
        <f>ISNUMBER(SEARCH("Caltex", A4292))</f>
        <v>0</v>
      </c>
    </row>
    <row r="4293" spans="1:8" x14ac:dyDescent="0.25">
      <c r="A4293" t="s">
        <v>2765</v>
      </c>
      <c r="B4293">
        <v>10.491835500000001</v>
      </c>
      <c r="C4293">
        <v>99.183134699999997</v>
      </c>
      <c r="D4293" t="b">
        <f>ISNUMBER(SEARCH("PT",A4293))</f>
        <v>0</v>
      </c>
      <c r="E4293" t="b">
        <f>ISNUMBER(SEARCH("PTT", A4293))</f>
        <v>0</v>
      </c>
      <c r="F4293" t="b">
        <f>ISNUMBER(SEARCH("Shell", A4293))</f>
        <v>0</v>
      </c>
      <c r="G4293" t="b">
        <f>ISNUMBER(SEARCH("Esso", A4293))</f>
        <v>1</v>
      </c>
      <c r="H4293" t="b">
        <f>ISNUMBER(SEARCH("Caltex", A4293))</f>
        <v>0</v>
      </c>
    </row>
    <row r="4294" spans="1:8" x14ac:dyDescent="0.25">
      <c r="A4294" t="s">
        <v>2765</v>
      </c>
      <c r="B4294">
        <v>10.5021442</v>
      </c>
      <c r="C4294">
        <v>99.136964500000005</v>
      </c>
      <c r="D4294" t="b">
        <f>ISNUMBER(SEARCH("PT",A4294))</f>
        <v>0</v>
      </c>
      <c r="E4294" t="b">
        <f>ISNUMBER(SEARCH("PTT", A4294))</f>
        <v>0</v>
      </c>
      <c r="F4294" t="b">
        <f>ISNUMBER(SEARCH("Shell", A4294))</f>
        <v>0</v>
      </c>
      <c r="G4294" t="b">
        <f>ISNUMBER(SEARCH("Esso", A4294))</f>
        <v>1</v>
      </c>
      <c r="H4294" t="b">
        <f>ISNUMBER(SEARCH("Caltex", A4294))</f>
        <v>0</v>
      </c>
    </row>
    <row r="4295" spans="1:8" x14ac:dyDescent="0.25">
      <c r="A4295" t="s">
        <v>2765</v>
      </c>
      <c r="B4295">
        <v>10.491835500000001</v>
      </c>
      <c r="C4295">
        <v>99.183134699999997</v>
      </c>
      <c r="D4295" t="b">
        <f>ISNUMBER(SEARCH("PT",A4295))</f>
        <v>0</v>
      </c>
      <c r="E4295" t="b">
        <f>ISNUMBER(SEARCH("PTT", A4295))</f>
        <v>0</v>
      </c>
      <c r="F4295" t="b">
        <f>ISNUMBER(SEARCH("Shell", A4295))</f>
        <v>0</v>
      </c>
      <c r="G4295" t="b">
        <f>ISNUMBER(SEARCH("Esso", A4295))</f>
        <v>1</v>
      </c>
      <c r="H4295" t="b">
        <f>ISNUMBER(SEARCH("Caltex", A4295))</f>
        <v>0</v>
      </c>
    </row>
    <row r="4296" spans="1:8" x14ac:dyDescent="0.25">
      <c r="A4296" t="s">
        <v>2679</v>
      </c>
      <c r="B4296">
        <v>20.229528500000001</v>
      </c>
      <c r="C4296">
        <v>100.1445385</v>
      </c>
      <c r="D4296" t="b">
        <f>ISNUMBER(SEARCH("PT",A4296))</f>
        <v>0</v>
      </c>
      <c r="E4296" t="b">
        <f>ISNUMBER(SEARCH("PTT", A4296))</f>
        <v>0</v>
      </c>
      <c r="F4296" t="b">
        <f>ISNUMBER(SEARCH("Shell", A4296))</f>
        <v>0</v>
      </c>
      <c r="G4296" t="b">
        <f>ISNUMBER(SEARCH("Esso", A4296))</f>
        <v>1</v>
      </c>
      <c r="H4296" t="b">
        <f>ISNUMBER(SEARCH("Caltex", A4296))</f>
        <v>0</v>
      </c>
    </row>
    <row r="4297" spans="1:8" x14ac:dyDescent="0.25">
      <c r="A4297" t="s">
        <v>2685</v>
      </c>
      <c r="B4297">
        <v>19.805208</v>
      </c>
      <c r="C4297">
        <v>99.168723</v>
      </c>
      <c r="D4297" t="b">
        <f>ISNUMBER(SEARCH("PT",A4297))</f>
        <v>0</v>
      </c>
      <c r="E4297" t="b">
        <f>ISNUMBER(SEARCH("PTT", A4297))</f>
        <v>0</v>
      </c>
      <c r="F4297" t="b">
        <f>ISNUMBER(SEARCH("Shell", A4297))</f>
        <v>0</v>
      </c>
      <c r="G4297" t="b">
        <f>ISNUMBER(SEARCH("Esso", A4297))</f>
        <v>1</v>
      </c>
      <c r="H4297" t="b">
        <f>ISNUMBER(SEARCH("Caltex", A4297))</f>
        <v>0</v>
      </c>
    </row>
    <row r="4298" spans="1:8" x14ac:dyDescent="0.25">
      <c r="A4298" t="s">
        <v>2681</v>
      </c>
      <c r="B4298">
        <v>19.871719599999999</v>
      </c>
      <c r="C4298">
        <v>100.28632690000001</v>
      </c>
      <c r="D4298" t="b">
        <f>ISNUMBER(SEARCH("PT",A4298))</f>
        <v>0</v>
      </c>
      <c r="E4298" t="b">
        <f>ISNUMBER(SEARCH("PTT", A4298))</f>
        <v>0</v>
      </c>
      <c r="F4298" t="b">
        <f>ISNUMBER(SEARCH("Shell", A4298))</f>
        <v>0</v>
      </c>
      <c r="G4298" t="b">
        <f>ISNUMBER(SEARCH("Esso", A4298))</f>
        <v>1</v>
      </c>
      <c r="H4298" t="b">
        <f>ISNUMBER(SEARCH("Caltex", A4298))</f>
        <v>0</v>
      </c>
    </row>
    <row r="4299" spans="1:8" x14ac:dyDescent="0.25">
      <c r="A4299" t="s">
        <v>2782</v>
      </c>
      <c r="B4299">
        <v>7.3784099999999997</v>
      </c>
      <c r="C4299">
        <v>99.674108000000004</v>
      </c>
      <c r="D4299" t="b">
        <f>ISNUMBER(SEARCH("PT",A4299))</f>
        <v>0</v>
      </c>
      <c r="E4299" t="b">
        <f>ISNUMBER(SEARCH("PTT", A4299))</f>
        <v>0</v>
      </c>
      <c r="F4299" t="b">
        <f>ISNUMBER(SEARCH("Shell", A4299))</f>
        <v>0</v>
      </c>
      <c r="G4299" t="b">
        <f>ISNUMBER(SEARCH("Esso", A4299))</f>
        <v>1</v>
      </c>
      <c r="H4299" t="b">
        <f>ISNUMBER(SEARCH("Caltex", A4299))</f>
        <v>0</v>
      </c>
    </row>
    <row r="4300" spans="1:8" x14ac:dyDescent="0.25">
      <c r="A4300" t="s">
        <v>2782</v>
      </c>
      <c r="B4300">
        <v>7.3784099999999997</v>
      </c>
      <c r="C4300">
        <v>99.674108000000004</v>
      </c>
      <c r="D4300" t="b">
        <f>ISNUMBER(SEARCH("PT",A4300))</f>
        <v>0</v>
      </c>
      <c r="E4300" t="b">
        <f>ISNUMBER(SEARCH("PTT", A4300))</f>
        <v>0</v>
      </c>
      <c r="F4300" t="b">
        <f>ISNUMBER(SEARCH("Shell", A4300))</f>
        <v>0</v>
      </c>
      <c r="G4300" t="b">
        <f>ISNUMBER(SEARCH("Esso", A4300))</f>
        <v>1</v>
      </c>
      <c r="H4300" t="b">
        <f>ISNUMBER(SEARCH("Caltex", A4300))</f>
        <v>0</v>
      </c>
    </row>
    <row r="4301" spans="1:8" x14ac:dyDescent="0.25">
      <c r="A4301" t="s">
        <v>3121</v>
      </c>
      <c r="B4301">
        <v>11.074075499999999</v>
      </c>
      <c r="C4301">
        <v>99.371600999999998</v>
      </c>
      <c r="D4301" t="b">
        <f>ISNUMBER(SEARCH("PT",A4301))</f>
        <v>0</v>
      </c>
      <c r="E4301" t="b">
        <f>ISNUMBER(SEARCH("PTT", A4301))</f>
        <v>0</v>
      </c>
      <c r="F4301" t="b">
        <f>ISNUMBER(SEARCH("Shell", A4301))</f>
        <v>0</v>
      </c>
      <c r="G4301" t="b">
        <f>ISNUMBER(SEARCH("Esso", A4301))</f>
        <v>1</v>
      </c>
      <c r="H4301" t="b">
        <f>ISNUMBER(SEARCH("Caltex", A4301))</f>
        <v>0</v>
      </c>
    </row>
    <row r="4302" spans="1:8" x14ac:dyDescent="0.25">
      <c r="A4302" t="s">
        <v>3121</v>
      </c>
      <c r="B4302">
        <v>11.074075499999999</v>
      </c>
      <c r="C4302">
        <v>99.371600999999998</v>
      </c>
      <c r="D4302" t="b">
        <f>ISNUMBER(SEARCH("PT",A4302))</f>
        <v>0</v>
      </c>
      <c r="E4302" t="b">
        <f>ISNUMBER(SEARCH("PTT", A4302))</f>
        <v>0</v>
      </c>
      <c r="F4302" t="b">
        <f>ISNUMBER(SEARCH("Shell", A4302))</f>
        <v>0</v>
      </c>
      <c r="G4302" t="b">
        <f>ISNUMBER(SEARCH("Esso", A4302))</f>
        <v>1</v>
      </c>
      <c r="H4302" t="b">
        <f>ISNUMBER(SEARCH("Caltex", A4302))</f>
        <v>0</v>
      </c>
    </row>
    <row r="4303" spans="1:8" x14ac:dyDescent="0.25">
      <c r="A4303" t="s">
        <v>3152</v>
      </c>
      <c r="B4303">
        <v>9.9415569999999995</v>
      </c>
      <c r="C4303">
        <v>99.061336999999995</v>
      </c>
      <c r="D4303" t="b">
        <f>ISNUMBER(SEARCH("PT",A4303))</f>
        <v>0</v>
      </c>
      <c r="E4303" t="b">
        <f>ISNUMBER(SEARCH("PTT", A4303))</f>
        <v>0</v>
      </c>
      <c r="F4303" t="b">
        <f>ISNUMBER(SEARCH("Shell", A4303))</f>
        <v>0</v>
      </c>
      <c r="G4303" t="b">
        <f>ISNUMBER(SEARCH("Esso", A4303))</f>
        <v>1</v>
      </c>
      <c r="H4303" t="b">
        <f>ISNUMBER(SEARCH("Caltex", A4303))</f>
        <v>0</v>
      </c>
    </row>
    <row r="4304" spans="1:8" x14ac:dyDescent="0.25">
      <c r="A4304" t="s">
        <v>3152</v>
      </c>
      <c r="B4304">
        <v>9.9415569999999995</v>
      </c>
      <c r="C4304">
        <v>99.061336999999995</v>
      </c>
      <c r="D4304" t="b">
        <f>ISNUMBER(SEARCH("PT",A4304))</f>
        <v>0</v>
      </c>
      <c r="E4304" t="b">
        <f>ISNUMBER(SEARCH("PTT", A4304))</f>
        <v>0</v>
      </c>
      <c r="F4304" t="b">
        <f>ISNUMBER(SEARCH("Shell", A4304))</f>
        <v>0</v>
      </c>
      <c r="G4304" t="b">
        <f>ISNUMBER(SEARCH("Esso", A4304))</f>
        <v>1</v>
      </c>
      <c r="H4304" t="b">
        <f>ISNUMBER(SEARCH("Caltex", A4304))</f>
        <v>0</v>
      </c>
    </row>
    <row r="4305" spans="1:8" x14ac:dyDescent="0.25">
      <c r="A4305" t="s">
        <v>2595</v>
      </c>
      <c r="B4305">
        <v>13.435048999999999</v>
      </c>
      <c r="C4305">
        <v>100.056309</v>
      </c>
      <c r="D4305" t="b">
        <f>ISNUMBER(SEARCH("PT",A4305))</f>
        <v>0</v>
      </c>
      <c r="E4305" t="b">
        <f>ISNUMBER(SEARCH("PTT", A4305))</f>
        <v>0</v>
      </c>
      <c r="F4305" t="b">
        <f>ISNUMBER(SEARCH("Shell", A4305))</f>
        <v>0</v>
      </c>
      <c r="G4305" t="b">
        <f>ISNUMBER(SEARCH("Esso", A4305))</f>
        <v>1</v>
      </c>
      <c r="H4305" t="b">
        <f>ISNUMBER(SEARCH("Caltex", A4305))</f>
        <v>0</v>
      </c>
    </row>
    <row r="4306" spans="1:8" x14ac:dyDescent="0.25">
      <c r="A4306" t="s">
        <v>2771</v>
      </c>
      <c r="B4306">
        <v>9.1071963999999994</v>
      </c>
      <c r="C4306">
        <v>99.233658399999996</v>
      </c>
      <c r="D4306" t="b">
        <f>ISNUMBER(SEARCH("PT",A4306))</f>
        <v>0</v>
      </c>
      <c r="E4306" t="b">
        <f>ISNUMBER(SEARCH("PTT", A4306))</f>
        <v>0</v>
      </c>
      <c r="F4306" t="b">
        <f>ISNUMBER(SEARCH("Shell", A4306))</f>
        <v>0</v>
      </c>
      <c r="G4306" t="b">
        <f>ISNUMBER(SEARCH("Esso", A4306))</f>
        <v>1</v>
      </c>
      <c r="H4306" t="b">
        <f>ISNUMBER(SEARCH("Caltex", A4306))</f>
        <v>0</v>
      </c>
    </row>
    <row r="4307" spans="1:8" x14ac:dyDescent="0.25">
      <c r="A4307" t="s">
        <v>2636</v>
      </c>
      <c r="B4307">
        <v>12.661565</v>
      </c>
      <c r="C4307">
        <v>102.073778</v>
      </c>
      <c r="D4307" t="b">
        <f>ISNUMBER(SEARCH("PT",A4307))</f>
        <v>0</v>
      </c>
      <c r="E4307" t="b">
        <f>ISNUMBER(SEARCH("PTT", A4307))</f>
        <v>0</v>
      </c>
      <c r="F4307" t="b">
        <f>ISNUMBER(SEARCH("Shell", A4307))</f>
        <v>0</v>
      </c>
      <c r="G4307" t="b">
        <f>ISNUMBER(SEARCH("Esso", A4307))</f>
        <v>1</v>
      </c>
      <c r="H4307" t="b">
        <f>ISNUMBER(SEARCH("Caltex", A4307))</f>
        <v>0</v>
      </c>
    </row>
    <row r="4308" spans="1:8" x14ac:dyDescent="0.25">
      <c r="A4308" t="s">
        <v>2701</v>
      </c>
      <c r="B4308">
        <v>8.386412</v>
      </c>
      <c r="C4308">
        <v>98.741829800000005</v>
      </c>
      <c r="D4308" t="b">
        <f>ISNUMBER(SEARCH("PT",A4308))</f>
        <v>0</v>
      </c>
      <c r="E4308" t="b">
        <f>ISNUMBER(SEARCH("PTT", A4308))</f>
        <v>0</v>
      </c>
      <c r="F4308" t="b">
        <f>ISNUMBER(SEARCH("Shell", A4308))</f>
        <v>0</v>
      </c>
      <c r="G4308" t="b">
        <f>ISNUMBER(SEARCH("Esso", A4308))</f>
        <v>1</v>
      </c>
      <c r="H4308" t="b">
        <f>ISNUMBER(SEARCH("Caltex", A4308))</f>
        <v>0</v>
      </c>
    </row>
    <row r="4309" spans="1:8" x14ac:dyDescent="0.25">
      <c r="A4309" t="s">
        <v>2701</v>
      </c>
      <c r="B4309">
        <v>8.386412</v>
      </c>
      <c r="C4309">
        <v>98.741829800000005</v>
      </c>
      <c r="D4309" t="b">
        <f>ISNUMBER(SEARCH("PT",A4309))</f>
        <v>0</v>
      </c>
      <c r="E4309" t="b">
        <f>ISNUMBER(SEARCH("PTT", A4309))</f>
        <v>0</v>
      </c>
      <c r="F4309" t="b">
        <f>ISNUMBER(SEARCH("Shell", A4309))</f>
        <v>0</v>
      </c>
      <c r="G4309" t="b">
        <f>ISNUMBER(SEARCH("Esso", A4309))</f>
        <v>1</v>
      </c>
      <c r="H4309" t="b">
        <f>ISNUMBER(SEARCH("Caltex", A4309))</f>
        <v>0</v>
      </c>
    </row>
    <row r="4310" spans="1:8" x14ac:dyDescent="0.25">
      <c r="A4310" t="s">
        <v>4038</v>
      </c>
      <c r="B4310">
        <v>16.744220899999998</v>
      </c>
      <c r="C4310">
        <v>98.604988199999994</v>
      </c>
      <c r="D4310" t="b">
        <f>ISNUMBER(SEARCH("PT",A4310))</f>
        <v>0</v>
      </c>
      <c r="E4310" t="b">
        <f>ISNUMBER(SEARCH("PTT", A4310))</f>
        <v>0</v>
      </c>
      <c r="F4310" t="b">
        <f>ISNUMBER(SEARCH("Shell", A4310))</f>
        <v>0</v>
      </c>
      <c r="G4310" t="b">
        <f>ISNUMBER(SEARCH("Esso", A4310))</f>
        <v>1</v>
      </c>
      <c r="H4310" t="b">
        <f>ISNUMBER(SEARCH("Caltex", A4310))</f>
        <v>0</v>
      </c>
    </row>
    <row r="4311" spans="1:8" x14ac:dyDescent="0.25">
      <c r="A4311" t="s">
        <v>594</v>
      </c>
      <c r="B4311">
        <v>12.907042199999999</v>
      </c>
      <c r="C4311">
        <v>99.646289499999995</v>
      </c>
      <c r="D4311" t="b">
        <f>ISNUMBER(SEARCH("PT",A4311))</f>
        <v>0</v>
      </c>
      <c r="E4311" t="b">
        <f>ISNUMBER(SEARCH("PTT", A4311))</f>
        <v>0</v>
      </c>
      <c r="F4311" t="b">
        <f>ISNUMBER(SEARCH("Shell", A4311))</f>
        <v>0</v>
      </c>
      <c r="G4311" t="b">
        <f>ISNUMBER(SEARCH("Esso", A4311))</f>
        <v>1</v>
      </c>
      <c r="H4311" t="b">
        <f>ISNUMBER(SEARCH("Caltex", A4311))</f>
        <v>0</v>
      </c>
    </row>
    <row r="4312" spans="1:8" x14ac:dyDescent="0.25">
      <c r="A4312" t="s">
        <v>594</v>
      </c>
      <c r="B4312">
        <v>10.131297399999999</v>
      </c>
      <c r="C4312">
        <v>99.091722300000001</v>
      </c>
      <c r="D4312" t="b">
        <f>ISNUMBER(SEARCH("PT",A4312))</f>
        <v>0</v>
      </c>
      <c r="E4312" t="b">
        <f>ISNUMBER(SEARCH("PTT", A4312))</f>
        <v>0</v>
      </c>
      <c r="F4312" t="b">
        <f>ISNUMBER(SEARCH("Shell", A4312))</f>
        <v>0</v>
      </c>
      <c r="G4312" t="b">
        <f>ISNUMBER(SEARCH("Esso", A4312))</f>
        <v>1</v>
      </c>
      <c r="H4312" t="b">
        <f>ISNUMBER(SEARCH("Caltex", A4312))</f>
        <v>0</v>
      </c>
    </row>
    <row r="4313" spans="1:8" x14ac:dyDescent="0.25">
      <c r="A4313" t="s">
        <v>594</v>
      </c>
      <c r="B4313">
        <v>8.8696283000000005</v>
      </c>
      <c r="C4313">
        <v>98.346127899999999</v>
      </c>
      <c r="D4313" t="b">
        <f>ISNUMBER(SEARCH("PT",A4313))</f>
        <v>0</v>
      </c>
      <c r="E4313" t="b">
        <f>ISNUMBER(SEARCH("PTT", A4313))</f>
        <v>0</v>
      </c>
      <c r="F4313" t="b">
        <f>ISNUMBER(SEARCH("Shell", A4313))</f>
        <v>0</v>
      </c>
      <c r="G4313" t="b">
        <f>ISNUMBER(SEARCH("Esso", A4313))</f>
        <v>1</v>
      </c>
      <c r="H4313" t="b">
        <f>ISNUMBER(SEARCH("Caltex", A4313))</f>
        <v>0</v>
      </c>
    </row>
    <row r="4314" spans="1:8" x14ac:dyDescent="0.25">
      <c r="A4314" t="s">
        <v>594</v>
      </c>
      <c r="B4314">
        <v>7.9999640999999997</v>
      </c>
      <c r="C4314">
        <v>98.348740199999995</v>
      </c>
      <c r="D4314" t="b">
        <f>ISNUMBER(SEARCH("PT",A4314))</f>
        <v>0</v>
      </c>
      <c r="E4314" t="b">
        <f>ISNUMBER(SEARCH("PTT", A4314))</f>
        <v>0</v>
      </c>
      <c r="F4314" t="b">
        <f>ISNUMBER(SEARCH("Shell", A4314))</f>
        <v>0</v>
      </c>
      <c r="G4314" t="b">
        <f>ISNUMBER(SEARCH("Esso", A4314))</f>
        <v>1</v>
      </c>
      <c r="H4314" t="b">
        <f>ISNUMBER(SEARCH("Caltex", A4314))</f>
        <v>0</v>
      </c>
    </row>
    <row r="4315" spans="1:8" x14ac:dyDescent="0.25">
      <c r="A4315" t="s">
        <v>594</v>
      </c>
      <c r="B4315">
        <v>7.9999640999999997</v>
      </c>
      <c r="C4315">
        <v>98.348740199999995</v>
      </c>
      <c r="D4315" t="b">
        <f>ISNUMBER(SEARCH("PT",A4315))</f>
        <v>0</v>
      </c>
      <c r="E4315" t="b">
        <f>ISNUMBER(SEARCH("PTT", A4315))</f>
        <v>0</v>
      </c>
      <c r="F4315" t="b">
        <f>ISNUMBER(SEARCH("Shell", A4315))</f>
        <v>0</v>
      </c>
      <c r="G4315" t="b">
        <f>ISNUMBER(SEARCH("Esso", A4315))</f>
        <v>1</v>
      </c>
      <c r="H4315" t="b">
        <f>ISNUMBER(SEARCH("Caltex", A4315))</f>
        <v>0</v>
      </c>
    </row>
    <row r="4316" spans="1:8" x14ac:dyDescent="0.25">
      <c r="A4316" t="s">
        <v>594</v>
      </c>
      <c r="B4316">
        <v>8.0697837999999997</v>
      </c>
      <c r="C4316">
        <v>98.916339300000004</v>
      </c>
      <c r="D4316" t="b">
        <f>ISNUMBER(SEARCH("PT",A4316))</f>
        <v>0</v>
      </c>
      <c r="E4316" t="b">
        <f>ISNUMBER(SEARCH("PTT", A4316))</f>
        <v>0</v>
      </c>
      <c r="F4316" t="b">
        <f>ISNUMBER(SEARCH("Shell", A4316))</f>
        <v>0</v>
      </c>
      <c r="G4316" t="b">
        <f>ISNUMBER(SEARCH("Esso", A4316))</f>
        <v>1</v>
      </c>
      <c r="H4316" t="b">
        <f>ISNUMBER(SEARCH("Caltex", A4316))</f>
        <v>0</v>
      </c>
    </row>
    <row r="4317" spans="1:8" x14ac:dyDescent="0.25">
      <c r="A4317" t="s">
        <v>594</v>
      </c>
      <c r="B4317">
        <v>6.8834679999999997</v>
      </c>
      <c r="C4317">
        <v>99.788403000000002</v>
      </c>
      <c r="D4317" t="b">
        <f>ISNUMBER(SEARCH("PT",A4317))</f>
        <v>0</v>
      </c>
      <c r="E4317" t="b">
        <f>ISNUMBER(SEARCH("PTT", A4317))</f>
        <v>0</v>
      </c>
      <c r="F4317" t="b">
        <f>ISNUMBER(SEARCH("Shell", A4317))</f>
        <v>0</v>
      </c>
      <c r="G4317" t="b">
        <f>ISNUMBER(SEARCH("Esso", A4317))</f>
        <v>1</v>
      </c>
      <c r="H4317" t="b">
        <f>ISNUMBER(SEARCH("Caltex", A4317))</f>
        <v>0</v>
      </c>
    </row>
    <row r="4318" spans="1:8" x14ac:dyDescent="0.25">
      <c r="A4318" t="s">
        <v>594</v>
      </c>
      <c r="B4318">
        <v>6.5510162999999997</v>
      </c>
      <c r="C4318">
        <v>101.2735122</v>
      </c>
      <c r="D4318" t="b">
        <f>ISNUMBER(SEARCH("PT",A4318))</f>
        <v>0</v>
      </c>
      <c r="E4318" t="b">
        <f>ISNUMBER(SEARCH("PTT", A4318))</f>
        <v>0</v>
      </c>
      <c r="F4318" t="b">
        <f>ISNUMBER(SEARCH("Shell", A4318))</f>
        <v>0</v>
      </c>
      <c r="G4318" t="b">
        <f>ISNUMBER(SEARCH("Esso", A4318))</f>
        <v>1</v>
      </c>
      <c r="H4318" t="b">
        <f>ISNUMBER(SEARCH("Caltex", A4318))</f>
        <v>0</v>
      </c>
    </row>
    <row r="4319" spans="1:8" x14ac:dyDescent="0.25">
      <c r="A4319" t="s">
        <v>594</v>
      </c>
      <c r="B4319">
        <v>6.0237854000000004</v>
      </c>
      <c r="C4319">
        <v>101.95777030000001</v>
      </c>
      <c r="D4319" t="b">
        <f>ISNUMBER(SEARCH("PT",A4319))</f>
        <v>0</v>
      </c>
      <c r="E4319" t="b">
        <f>ISNUMBER(SEARCH("PTT", A4319))</f>
        <v>0</v>
      </c>
      <c r="F4319" t="b">
        <f>ISNUMBER(SEARCH("Shell", A4319))</f>
        <v>0</v>
      </c>
      <c r="G4319" t="b">
        <f>ISNUMBER(SEARCH("Esso", A4319))</f>
        <v>1</v>
      </c>
      <c r="H4319" t="b">
        <f>ISNUMBER(SEARCH("Caltex", A4319))</f>
        <v>0</v>
      </c>
    </row>
    <row r="4320" spans="1:8" x14ac:dyDescent="0.25">
      <c r="A4320" t="s">
        <v>594</v>
      </c>
      <c r="B4320">
        <v>6.4218647999999998</v>
      </c>
      <c r="C4320">
        <v>101.8198534</v>
      </c>
      <c r="D4320" t="b">
        <f>ISNUMBER(SEARCH("PT",A4320))</f>
        <v>0</v>
      </c>
      <c r="E4320" t="b">
        <f>ISNUMBER(SEARCH("PTT", A4320))</f>
        <v>0</v>
      </c>
      <c r="F4320" t="b">
        <f>ISNUMBER(SEARCH("Shell", A4320))</f>
        <v>0</v>
      </c>
      <c r="G4320" t="b">
        <f>ISNUMBER(SEARCH("Esso", A4320))</f>
        <v>1</v>
      </c>
      <c r="H4320" t="b">
        <f>ISNUMBER(SEARCH("Caltex", A4320))</f>
        <v>0</v>
      </c>
    </row>
    <row r="4321" spans="1:8" x14ac:dyDescent="0.25">
      <c r="A4321" t="s">
        <v>594</v>
      </c>
      <c r="B4321">
        <v>6.2905784000000002</v>
      </c>
      <c r="C4321">
        <v>101.7065834</v>
      </c>
      <c r="D4321" t="b">
        <f>ISNUMBER(SEARCH("PT",A4321))</f>
        <v>0</v>
      </c>
      <c r="E4321" t="b">
        <f>ISNUMBER(SEARCH("PTT", A4321))</f>
        <v>0</v>
      </c>
      <c r="F4321" t="b">
        <f>ISNUMBER(SEARCH("Shell", A4321))</f>
        <v>0</v>
      </c>
      <c r="G4321" t="b">
        <f>ISNUMBER(SEARCH("Esso", A4321))</f>
        <v>1</v>
      </c>
      <c r="H4321" t="b">
        <f>ISNUMBER(SEARCH("Caltex", A4321))</f>
        <v>0</v>
      </c>
    </row>
    <row r="4322" spans="1:8" x14ac:dyDescent="0.25">
      <c r="A4322" t="s">
        <v>594</v>
      </c>
      <c r="B4322">
        <v>6.7207629000000004</v>
      </c>
      <c r="C4322">
        <v>101.2863748</v>
      </c>
      <c r="D4322" t="b">
        <f>ISNUMBER(SEARCH("PT",A4322))</f>
        <v>0</v>
      </c>
      <c r="E4322" t="b">
        <f>ISNUMBER(SEARCH("PTT", A4322))</f>
        <v>0</v>
      </c>
      <c r="F4322" t="b">
        <f>ISNUMBER(SEARCH("Shell", A4322))</f>
        <v>0</v>
      </c>
      <c r="G4322" t="b">
        <f>ISNUMBER(SEARCH("Esso", A4322))</f>
        <v>1</v>
      </c>
      <c r="H4322" t="b">
        <f>ISNUMBER(SEARCH("Caltex", A4322))</f>
        <v>0</v>
      </c>
    </row>
    <row r="4323" spans="1:8" x14ac:dyDescent="0.25">
      <c r="A4323" t="s">
        <v>594</v>
      </c>
      <c r="B4323">
        <v>6.8663116999999998</v>
      </c>
      <c r="C4323">
        <v>101.25990880000001</v>
      </c>
      <c r="D4323" t="b">
        <f>ISNUMBER(SEARCH("PT",A4323))</f>
        <v>0</v>
      </c>
      <c r="E4323" t="b">
        <f>ISNUMBER(SEARCH("PTT", A4323))</f>
        <v>0</v>
      </c>
      <c r="F4323" t="b">
        <f>ISNUMBER(SEARCH("Shell", A4323))</f>
        <v>0</v>
      </c>
      <c r="G4323" t="b">
        <f>ISNUMBER(SEARCH("Esso", A4323))</f>
        <v>1</v>
      </c>
      <c r="H4323" t="b">
        <f>ISNUMBER(SEARCH("Caltex", A4323))</f>
        <v>0</v>
      </c>
    </row>
    <row r="4324" spans="1:8" x14ac:dyDescent="0.25">
      <c r="A4324" t="s">
        <v>594</v>
      </c>
      <c r="B4324">
        <v>6.5510162999999997</v>
      </c>
      <c r="C4324">
        <v>101.2735122</v>
      </c>
      <c r="D4324" t="b">
        <f>ISNUMBER(SEARCH("PT",A4324))</f>
        <v>0</v>
      </c>
      <c r="E4324" t="b">
        <f>ISNUMBER(SEARCH("PTT", A4324))</f>
        <v>0</v>
      </c>
      <c r="F4324" t="b">
        <f>ISNUMBER(SEARCH("Shell", A4324))</f>
        <v>0</v>
      </c>
      <c r="G4324" t="b">
        <f>ISNUMBER(SEARCH("Esso", A4324))</f>
        <v>1</v>
      </c>
      <c r="H4324" t="b">
        <f>ISNUMBER(SEARCH("Caltex", A4324))</f>
        <v>0</v>
      </c>
    </row>
    <row r="4325" spans="1:8" x14ac:dyDescent="0.25">
      <c r="A4325" t="s">
        <v>594</v>
      </c>
      <c r="B4325">
        <v>6.9980576000000001</v>
      </c>
      <c r="C4325">
        <v>100.48010410000001</v>
      </c>
      <c r="D4325" t="b">
        <f>ISNUMBER(SEARCH("PT",A4325))</f>
        <v>0</v>
      </c>
      <c r="E4325" t="b">
        <f>ISNUMBER(SEARCH("PTT", A4325))</f>
        <v>0</v>
      </c>
      <c r="F4325" t="b">
        <f>ISNUMBER(SEARCH("Shell", A4325))</f>
        <v>0</v>
      </c>
      <c r="G4325" t="b">
        <f>ISNUMBER(SEARCH("Esso", A4325))</f>
        <v>1</v>
      </c>
      <c r="H4325" t="b">
        <f>ISNUMBER(SEARCH("Caltex", A4325))</f>
        <v>0</v>
      </c>
    </row>
    <row r="4326" spans="1:8" x14ac:dyDescent="0.25">
      <c r="A4326" t="s">
        <v>594</v>
      </c>
      <c r="B4326">
        <v>7.4663547000000001</v>
      </c>
      <c r="C4326">
        <v>100.1660454</v>
      </c>
      <c r="D4326" t="b">
        <f>ISNUMBER(SEARCH("PT",A4326))</f>
        <v>0</v>
      </c>
      <c r="E4326" t="b">
        <f>ISNUMBER(SEARCH("PTT", A4326))</f>
        <v>0</v>
      </c>
      <c r="F4326" t="b">
        <f>ISNUMBER(SEARCH("Shell", A4326))</f>
        <v>0</v>
      </c>
      <c r="G4326" t="b">
        <f>ISNUMBER(SEARCH("Esso", A4326))</f>
        <v>1</v>
      </c>
      <c r="H4326" t="b">
        <f>ISNUMBER(SEARCH("Caltex", A4326))</f>
        <v>0</v>
      </c>
    </row>
    <row r="4327" spans="1:8" x14ac:dyDescent="0.25">
      <c r="A4327" t="s">
        <v>594</v>
      </c>
      <c r="B4327">
        <v>8.4559110999999998</v>
      </c>
      <c r="C4327">
        <v>99.966359199999999</v>
      </c>
      <c r="D4327" t="b">
        <f>ISNUMBER(SEARCH("PT",A4327))</f>
        <v>0</v>
      </c>
      <c r="E4327" t="b">
        <f>ISNUMBER(SEARCH("PTT", A4327))</f>
        <v>0</v>
      </c>
      <c r="F4327" t="b">
        <f>ISNUMBER(SEARCH("Shell", A4327))</f>
        <v>0</v>
      </c>
      <c r="G4327" t="b">
        <f>ISNUMBER(SEARCH("Esso", A4327))</f>
        <v>1</v>
      </c>
      <c r="H4327" t="b">
        <f>ISNUMBER(SEARCH("Caltex", A4327))</f>
        <v>0</v>
      </c>
    </row>
    <row r="4328" spans="1:8" x14ac:dyDescent="0.25">
      <c r="A4328" t="s">
        <v>594</v>
      </c>
      <c r="B4328">
        <v>8.4466070000000002</v>
      </c>
      <c r="C4328">
        <v>99.921870999999996</v>
      </c>
      <c r="D4328" t="b">
        <f>ISNUMBER(SEARCH("PT",A4328))</f>
        <v>0</v>
      </c>
      <c r="E4328" t="b">
        <f>ISNUMBER(SEARCH("PTT", A4328))</f>
        <v>0</v>
      </c>
      <c r="F4328" t="b">
        <f>ISNUMBER(SEARCH("Shell", A4328))</f>
        <v>0</v>
      </c>
      <c r="G4328" t="b">
        <f>ISNUMBER(SEARCH("Esso", A4328))</f>
        <v>1</v>
      </c>
      <c r="H4328" t="b">
        <f>ISNUMBER(SEARCH("Caltex", A4328))</f>
        <v>0</v>
      </c>
    </row>
    <row r="4329" spans="1:8" x14ac:dyDescent="0.25">
      <c r="A4329" t="s">
        <v>594</v>
      </c>
      <c r="B4329">
        <v>9.2071649999999998</v>
      </c>
      <c r="C4329">
        <v>99.680351999999999</v>
      </c>
      <c r="D4329" t="b">
        <f>ISNUMBER(SEARCH("PT",A4329))</f>
        <v>0</v>
      </c>
      <c r="E4329" t="b">
        <f>ISNUMBER(SEARCH("PTT", A4329))</f>
        <v>0</v>
      </c>
      <c r="F4329" t="b">
        <f>ISNUMBER(SEARCH("Shell", A4329))</f>
        <v>0</v>
      </c>
      <c r="G4329" t="b">
        <f>ISNUMBER(SEARCH("Esso", A4329))</f>
        <v>1</v>
      </c>
      <c r="H4329" t="b">
        <f>ISNUMBER(SEARCH("Caltex", A4329))</f>
        <v>0</v>
      </c>
    </row>
    <row r="4330" spans="1:8" x14ac:dyDescent="0.25">
      <c r="A4330" t="s">
        <v>594</v>
      </c>
      <c r="B4330">
        <v>9.1693390000000008</v>
      </c>
      <c r="C4330">
        <v>99.161010000000005</v>
      </c>
      <c r="D4330" t="b">
        <f>ISNUMBER(SEARCH("PT",A4330))</f>
        <v>0</v>
      </c>
      <c r="E4330" t="b">
        <f>ISNUMBER(SEARCH("PTT", A4330))</f>
        <v>0</v>
      </c>
      <c r="F4330" t="b">
        <f>ISNUMBER(SEARCH("Shell", A4330))</f>
        <v>0</v>
      </c>
      <c r="G4330" t="b">
        <f>ISNUMBER(SEARCH("Esso", A4330))</f>
        <v>1</v>
      </c>
      <c r="H4330" t="b">
        <f>ISNUMBER(SEARCH("Caltex", A4330))</f>
        <v>0</v>
      </c>
    </row>
    <row r="4331" spans="1:8" x14ac:dyDescent="0.25">
      <c r="A4331" t="s">
        <v>594</v>
      </c>
      <c r="B4331">
        <v>9.6343844999999995</v>
      </c>
      <c r="C4331">
        <v>99.124777199999997</v>
      </c>
      <c r="D4331" t="b">
        <f>ISNUMBER(SEARCH("PT",A4331))</f>
        <v>0</v>
      </c>
      <c r="E4331" t="b">
        <f>ISNUMBER(SEARCH("PTT", A4331))</f>
        <v>0</v>
      </c>
      <c r="F4331" t="b">
        <f>ISNUMBER(SEARCH("Shell", A4331))</f>
        <v>0</v>
      </c>
      <c r="G4331" t="b">
        <f>ISNUMBER(SEARCH("Esso", A4331))</f>
        <v>1</v>
      </c>
      <c r="H4331" t="b">
        <f>ISNUMBER(SEARCH("Caltex", A4331))</f>
        <v>0</v>
      </c>
    </row>
    <row r="4332" spans="1:8" x14ac:dyDescent="0.25">
      <c r="A4332" t="s">
        <v>594</v>
      </c>
      <c r="B4332">
        <v>10.131297399999999</v>
      </c>
      <c r="C4332">
        <v>99.091722300000001</v>
      </c>
      <c r="D4332" t="b">
        <f>ISNUMBER(SEARCH("PT",A4332))</f>
        <v>0</v>
      </c>
      <c r="E4332" t="b">
        <f>ISNUMBER(SEARCH("PTT", A4332))</f>
        <v>0</v>
      </c>
      <c r="F4332" t="b">
        <f>ISNUMBER(SEARCH("Shell", A4332))</f>
        <v>0</v>
      </c>
      <c r="G4332" t="b">
        <f>ISNUMBER(SEARCH("Esso", A4332))</f>
        <v>1</v>
      </c>
      <c r="H4332" t="b">
        <f>ISNUMBER(SEARCH("Caltex", A4332))</f>
        <v>0</v>
      </c>
    </row>
    <row r="4333" spans="1:8" x14ac:dyDescent="0.25">
      <c r="A4333" t="s">
        <v>594</v>
      </c>
      <c r="B4333">
        <v>12.370340300000001</v>
      </c>
      <c r="C4333">
        <v>99.928199800000002</v>
      </c>
      <c r="D4333" t="b">
        <f>ISNUMBER(SEARCH("PT",A4333))</f>
        <v>0</v>
      </c>
      <c r="E4333" t="b">
        <f>ISNUMBER(SEARCH("PTT", A4333))</f>
        <v>0</v>
      </c>
      <c r="F4333" t="b">
        <f>ISNUMBER(SEARCH("Shell", A4333))</f>
        <v>0</v>
      </c>
      <c r="G4333" t="b">
        <f>ISNUMBER(SEARCH("Esso", A4333))</f>
        <v>1</v>
      </c>
      <c r="H4333" t="b">
        <f>ISNUMBER(SEARCH("Caltex", A4333))</f>
        <v>0</v>
      </c>
    </row>
    <row r="4334" spans="1:8" x14ac:dyDescent="0.25">
      <c r="A4334" t="s">
        <v>594</v>
      </c>
      <c r="B4334">
        <v>12.574023</v>
      </c>
      <c r="C4334">
        <v>99.955366400000003</v>
      </c>
      <c r="D4334" t="b">
        <f>ISNUMBER(SEARCH("PT",A4334))</f>
        <v>0</v>
      </c>
      <c r="E4334" t="b">
        <f>ISNUMBER(SEARCH("PTT", A4334))</f>
        <v>0</v>
      </c>
      <c r="F4334" t="b">
        <f>ISNUMBER(SEARCH("Shell", A4334))</f>
        <v>0</v>
      </c>
      <c r="G4334" t="b">
        <f>ISNUMBER(SEARCH("Esso", A4334))</f>
        <v>1</v>
      </c>
      <c r="H4334" t="b">
        <f>ISNUMBER(SEARCH("Caltex", A4334))</f>
        <v>0</v>
      </c>
    </row>
    <row r="4335" spans="1:8" x14ac:dyDescent="0.25">
      <c r="A4335" t="s">
        <v>594</v>
      </c>
      <c r="B4335">
        <v>13.5755841</v>
      </c>
      <c r="C4335">
        <v>100.1117622</v>
      </c>
      <c r="D4335" t="b">
        <f>ISNUMBER(SEARCH("PT",A4335))</f>
        <v>0</v>
      </c>
      <c r="E4335" t="b">
        <f>ISNUMBER(SEARCH("PTT", A4335))</f>
        <v>0</v>
      </c>
      <c r="F4335" t="b">
        <f>ISNUMBER(SEARCH("Shell", A4335))</f>
        <v>0</v>
      </c>
      <c r="G4335" t="b">
        <f>ISNUMBER(SEARCH("Esso", A4335))</f>
        <v>1</v>
      </c>
      <c r="H4335" t="b">
        <f>ISNUMBER(SEARCH("Caltex", A4335))</f>
        <v>0</v>
      </c>
    </row>
    <row r="4336" spans="1:8" x14ac:dyDescent="0.25">
      <c r="A4336" t="s">
        <v>594</v>
      </c>
      <c r="B4336">
        <v>13.5425652</v>
      </c>
      <c r="C4336">
        <v>100.2422887</v>
      </c>
      <c r="D4336" t="b">
        <f>ISNUMBER(SEARCH("PT",A4336))</f>
        <v>0</v>
      </c>
      <c r="E4336" t="b">
        <f>ISNUMBER(SEARCH("PTT", A4336))</f>
        <v>0</v>
      </c>
      <c r="F4336" t="b">
        <f>ISNUMBER(SEARCH("Shell", A4336))</f>
        <v>0</v>
      </c>
      <c r="G4336" t="b">
        <f>ISNUMBER(SEARCH("Esso", A4336))</f>
        <v>1</v>
      </c>
      <c r="H4336" t="b">
        <f>ISNUMBER(SEARCH("Caltex", A4336))</f>
        <v>0</v>
      </c>
    </row>
    <row r="4337" spans="1:8" x14ac:dyDescent="0.25">
      <c r="A4337" t="s">
        <v>594</v>
      </c>
      <c r="B4337">
        <v>13.7077133</v>
      </c>
      <c r="C4337">
        <v>100.4924705</v>
      </c>
      <c r="D4337" t="b">
        <f>ISNUMBER(SEARCH("PT",A4337))</f>
        <v>0</v>
      </c>
      <c r="E4337" t="b">
        <f>ISNUMBER(SEARCH("PTT", A4337))</f>
        <v>0</v>
      </c>
      <c r="F4337" t="b">
        <f>ISNUMBER(SEARCH("Shell", A4337))</f>
        <v>0</v>
      </c>
      <c r="G4337" t="b">
        <f>ISNUMBER(SEARCH("Esso", A4337))</f>
        <v>1</v>
      </c>
      <c r="H4337" t="b">
        <f>ISNUMBER(SEARCH("Caltex", A4337))</f>
        <v>0</v>
      </c>
    </row>
    <row r="4338" spans="1:8" x14ac:dyDescent="0.25">
      <c r="A4338" t="s">
        <v>594</v>
      </c>
      <c r="B4338">
        <v>13.726941</v>
      </c>
      <c r="C4338">
        <v>100.487889</v>
      </c>
      <c r="D4338" t="b">
        <f>ISNUMBER(SEARCH("PT",A4338))</f>
        <v>0</v>
      </c>
      <c r="E4338" t="b">
        <f>ISNUMBER(SEARCH("PTT", A4338))</f>
        <v>0</v>
      </c>
      <c r="F4338" t="b">
        <f>ISNUMBER(SEARCH("Shell", A4338))</f>
        <v>0</v>
      </c>
      <c r="G4338" t="b">
        <f>ISNUMBER(SEARCH("Esso", A4338))</f>
        <v>1</v>
      </c>
      <c r="H4338" t="b">
        <f>ISNUMBER(SEARCH("Caltex", A4338))</f>
        <v>0</v>
      </c>
    </row>
    <row r="4339" spans="1:8" x14ac:dyDescent="0.25">
      <c r="A4339" t="s">
        <v>594</v>
      </c>
      <c r="B4339">
        <v>13.670572</v>
      </c>
      <c r="C4339">
        <v>100.469908</v>
      </c>
      <c r="D4339" t="b">
        <f>ISNUMBER(SEARCH("PT",A4339))</f>
        <v>0</v>
      </c>
      <c r="E4339" t="b">
        <f>ISNUMBER(SEARCH("PTT", A4339))</f>
        <v>0</v>
      </c>
      <c r="F4339" t="b">
        <f>ISNUMBER(SEARCH("Shell", A4339))</f>
        <v>0</v>
      </c>
      <c r="G4339" t="b">
        <f>ISNUMBER(SEARCH("Esso", A4339))</f>
        <v>1</v>
      </c>
      <c r="H4339" t="b">
        <f>ISNUMBER(SEARCH("Caltex", A4339))</f>
        <v>0</v>
      </c>
    </row>
    <row r="4340" spans="1:8" x14ac:dyDescent="0.25">
      <c r="A4340" t="s">
        <v>594</v>
      </c>
      <c r="B4340">
        <v>13.7181069</v>
      </c>
      <c r="C4340">
        <v>100.5183466</v>
      </c>
      <c r="D4340" t="b">
        <f>ISNUMBER(SEARCH("PT",A4340))</f>
        <v>0</v>
      </c>
      <c r="E4340" t="b">
        <f>ISNUMBER(SEARCH("PTT", A4340))</f>
        <v>0</v>
      </c>
      <c r="F4340" t="b">
        <f>ISNUMBER(SEARCH("Shell", A4340))</f>
        <v>0</v>
      </c>
      <c r="G4340" t="b">
        <f>ISNUMBER(SEARCH("Esso", A4340))</f>
        <v>1</v>
      </c>
      <c r="H4340" t="b">
        <f>ISNUMBER(SEARCH("Caltex", A4340))</f>
        <v>0</v>
      </c>
    </row>
    <row r="4341" spans="1:8" x14ac:dyDescent="0.25">
      <c r="A4341" t="s">
        <v>594</v>
      </c>
      <c r="B4341">
        <v>13.584550999999999</v>
      </c>
      <c r="C4341">
        <v>100.61429800000001</v>
      </c>
      <c r="D4341" t="b">
        <f>ISNUMBER(SEARCH("PT",A4341))</f>
        <v>0</v>
      </c>
      <c r="E4341" t="b">
        <f>ISNUMBER(SEARCH("PTT", A4341))</f>
        <v>0</v>
      </c>
      <c r="F4341" t="b">
        <f>ISNUMBER(SEARCH("Shell", A4341))</f>
        <v>0</v>
      </c>
      <c r="G4341" t="b">
        <f>ISNUMBER(SEARCH("Esso", A4341))</f>
        <v>1</v>
      </c>
      <c r="H4341" t="b">
        <f>ISNUMBER(SEARCH("Caltex", A4341))</f>
        <v>0</v>
      </c>
    </row>
    <row r="4342" spans="1:8" x14ac:dyDescent="0.25">
      <c r="A4342" t="s">
        <v>2603</v>
      </c>
      <c r="B4342">
        <v>13.5450561</v>
      </c>
      <c r="C4342">
        <v>100.61818169999999</v>
      </c>
      <c r="D4342" t="b">
        <f>ISNUMBER(SEARCH("PT",A4342))</f>
        <v>0</v>
      </c>
      <c r="E4342" t="b">
        <f>ISNUMBER(SEARCH("PTT", A4342))</f>
        <v>0</v>
      </c>
      <c r="F4342" t="b">
        <f>ISNUMBER(SEARCH("Shell", A4342))</f>
        <v>0</v>
      </c>
      <c r="G4342" t="b">
        <f>ISNUMBER(SEARCH("Esso", A4342))</f>
        <v>1</v>
      </c>
      <c r="H4342" t="b">
        <f>ISNUMBER(SEARCH("Caltex", A4342))</f>
        <v>0</v>
      </c>
    </row>
    <row r="4343" spans="1:8" x14ac:dyDescent="0.25">
      <c r="A4343" t="s">
        <v>2603</v>
      </c>
      <c r="B4343">
        <v>13.5450731</v>
      </c>
      <c r="C4343">
        <v>100.61820830000001</v>
      </c>
      <c r="D4343" t="b">
        <f>ISNUMBER(SEARCH("PT",A4343))</f>
        <v>0</v>
      </c>
      <c r="E4343" t="b">
        <f>ISNUMBER(SEARCH("PTT", A4343))</f>
        <v>0</v>
      </c>
      <c r="F4343" t="b">
        <f>ISNUMBER(SEARCH("Shell", A4343))</f>
        <v>0</v>
      </c>
      <c r="G4343" t="b">
        <f>ISNUMBER(SEARCH("Esso", A4343))</f>
        <v>1</v>
      </c>
      <c r="H4343" t="b">
        <f>ISNUMBER(SEARCH("Caltex", A4343))</f>
        <v>0</v>
      </c>
    </row>
    <row r="4344" spans="1:8" x14ac:dyDescent="0.25">
      <c r="A4344" t="s">
        <v>594</v>
      </c>
      <c r="B4344">
        <v>13.527526999999999</v>
      </c>
      <c r="C4344">
        <v>100.63661279999999</v>
      </c>
      <c r="D4344" t="b">
        <f>ISNUMBER(SEARCH("PT",A4344))</f>
        <v>0</v>
      </c>
      <c r="E4344" t="b">
        <f>ISNUMBER(SEARCH("PTT", A4344))</f>
        <v>0</v>
      </c>
      <c r="F4344" t="b">
        <f>ISNUMBER(SEARCH("Shell", A4344))</f>
        <v>0</v>
      </c>
      <c r="G4344" t="b">
        <f>ISNUMBER(SEARCH("Esso", A4344))</f>
        <v>1</v>
      </c>
      <c r="H4344" t="b">
        <f>ISNUMBER(SEARCH("Caltex", A4344))</f>
        <v>0</v>
      </c>
    </row>
    <row r="4345" spans="1:8" x14ac:dyDescent="0.25">
      <c r="A4345" t="s">
        <v>2603</v>
      </c>
      <c r="B4345">
        <v>12.707110999999999</v>
      </c>
      <c r="C4345">
        <v>101.130493</v>
      </c>
      <c r="D4345" t="b">
        <f>ISNUMBER(SEARCH("PT",A4345))</f>
        <v>0</v>
      </c>
      <c r="E4345" t="b">
        <f>ISNUMBER(SEARCH("PTT", A4345))</f>
        <v>0</v>
      </c>
      <c r="F4345" t="b">
        <f>ISNUMBER(SEARCH("Shell", A4345))</f>
        <v>0</v>
      </c>
      <c r="G4345" t="b">
        <f>ISNUMBER(SEARCH("Esso", A4345))</f>
        <v>1</v>
      </c>
      <c r="H4345" t="b">
        <f>ISNUMBER(SEARCH("Caltex", A4345))</f>
        <v>0</v>
      </c>
    </row>
    <row r="4346" spans="1:8" x14ac:dyDescent="0.25">
      <c r="A4346" t="s">
        <v>594</v>
      </c>
      <c r="B4346">
        <v>12.7704071</v>
      </c>
      <c r="C4346">
        <v>101.6336099</v>
      </c>
      <c r="D4346" t="b">
        <f>ISNUMBER(SEARCH("PT",A4346))</f>
        <v>0</v>
      </c>
      <c r="E4346" t="b">
        <f>ISNUMBER(SEARCH("PTT", A4346))</f>
        <v>0</v>
      </c>
      <c r="F4346" t="b">
        <f>ISNUMBER(SEARCH("Shell", A4346))</f>
        <v>0</v>
      </c>
      <c r="G4346" t="b">
        <f>ISNUMBER(SEARCH("Esso", A4346))</f>
        <v>1</v>
      </c>
      <c r="H4346" t="b">
        <f>ISNUMBER(SEARCH("Caltex", A4346))</f>
        <v>0</v>
      </c>
    </row>
    <row r="4347" spans="1:8" x14ac:dyDescent="0.25">
      <c r="A4347" t="s">
        <v>594</v>
      </c>
      <c r="B4347">
        <v>12.468275</v>
      </c>
      <c r="C4347">
        <v>102.201108</v>
      </c>
      <c r="D4347" t="b">
        <f>ISNUMBER(SEARCH("PT",A4347))</f>
        <v>0</v>
      </c>
      <c r="E4347" t="b">
        <f>ISNUMBER(SEARCH("PTT", A4347))</f>
        <v>0</v>
      </c>
      <c r="F4347" t="b">
        <f>ISNUMBER(SEARCH("Shell", A4347))</f>
        <v>0</v>
      </c>
      <c r="G4347" t="b">
        <f>ISNUMBER(SEARCH("Esso", A4347))</f>
        <v>1</v>
      </c>
      <c r="H4347" t="b">
        <f>ISNUMBER(SEARCH("Caltex", A4347))</f>
        <v>0</v>
      </c>
    </row>
    <row r="4348" spans="1:8" x14ac:dyDescent="0.25">
      <c r="A4348" t="s">
        <v>594</v>
      </c>
      <c r="B4348">
        <v>12.617562</v>
      </c>
      <c r="C4348">
        <v>102.154203</v>
      </c>
      <c r="D4348" t="b">
        <f>ISNUMBER(SEARCH("PT",A4348))</f>
        <v>0</v>
      </c>
      <c r="E4348" t="b">
        <f>ISNUMBER(SEARCH("PTT", A4348))</f>
        <v>0</v>
      </c>
      <c r="F4348" t="b">
        <f>ISNUMBER(SEARCH("Shell", A4348))</f>
        <v>0</v>
      </c>
      <c r="G4348" t="b">
        <f>ISNUMBER(SEARCH("Esso", A4348))</f>
        <v>1</v>
      </c>
      <c r="H4348" t="b">
        <f>ISNUMBER(SEARCH("Caltex", A4348))</f>
        <v>0</v>
      </c>
    </row>
    <row r="4349" spans="1:8" x14ac:dyDescent="0.25">
      <c r="A4349" t="s">
        <v>594</v>
      </c>
      <c r="B4349">
        <v>14.4071681</v>
      </c>
      <c r="C4349">
        <v>102.85311280000001</v>
      </c>
      <c r="D4349" t="b">
        <f>ISNUMBER(SEARCH("PT",A4349))</f>
        <v>0</v>
      </c>
      <c r="E4349" t="b">
        <f>ISNUMBER(SEARCH("PTT", A4349))</f>
        <v>0</v>
      </c>
      <c r="F4349" t="b">
        <f>ISNUMBER(SEARCH("Shell", A4349))</f>
        <v>0</v>
      </c>
      <c r="G4349" t="b">
        <f>ISNUMBER(SEARCH("Esso", A4349))</f>
        <v>1</v>
      </c>
      <c r="H4349" t="b">
        <f>ISNUMBER(SEARCH("Caltex", A4349))</f>
        <v>0</v>
      </c>
    </row>
    <row r="4350" spans="1:8" x14ac:dyDescent="0.25">
      <c r="A4350" t="s">
        <v>594</v>
      </c>
      <c r="B4350">
        <v>14.645350499999999</v>
      </c>
      <c r="C4350">
        <v>103.84729799999999</v>
      </c>
      <c r="D4350" t="b">
        <f>ISNUMBER(SEARCH("PT",A4350))</f>
        <v>0</v>
      </c>
      <c r="E4350" t="b">
        <f>ISNUMBER(SEARCH("PTT", A4350))</f>
        <v>0</v>
      </c>
      <c r="F4350" t="b">
        <f>ISNUMBER(SEARCH("Shell", A4350))</f>
        <v>0</v>
      </c>
      <c r="G4350" t="b">
        <f>ISNUMBER(SEARCH("Esso", A4350))</f>
        <v>1</v>
      </c>
      <c r="H4350" t="b">
        <f>ISNUMBER(SEARCH("Caltex", A4350))</f>
        <v>0</v>
      </c>
    </row>
    <row r="4351" spans="1:8" x14ac:dyDescent="0.25">
      <c r="A4351" t="s">
        <v>594</v>
      </c>
      <c r="B4351">
        <v>16.539783499999999</v>
      </c>
      <c r="C4351">
        <v>104.7207258</v>
      </c>
      <c r="D4351" t="b">
        <f>ISNUMBER(SEARCH("PT",A4351))</f>
        <v>0</v>
      </c>
      <c r="E4351" t="b">
        <f>ISNUMBER(SEARCH("PTT", A4351))</f>
        <v>0</v>
      </c>
      <c r="F4351" t="b">
        <f>ISNUMBER(SEARCH("Shell", A4351))</f>
        <v>0</v>
      </c>
      <c r="G4351" t="b">
        <f>ISNUMBER(SEARCH("Esso", A4351))</f>
        <v>1</v>
      </c>
      <c r="H4351" t="b">
        <f>ISNUMBER(SEARCH("Caltex", A4351))</f>
        <v>0</v>
      </c>
    </row>
    <row r="4352" spans="1:8" x14ac:dyDescent="0.25">
      <c r="A4352" t="s">
        <v>594</v>
      </c>
      <c r="B4352">
        <v>19.710349099999998</v>
      </c>
      <c r="C4352">
        <v>100.2866277</v>
      </c>
      <c r="D4352" t="b">
        <f>ISNUMBER(SEARCH("PT",A4352))</f>
        <v>0</v>
      </c>
      <c r="E4352" t="b">
        <f>ISNUMBER(SEARCH("PTT", A4352))</f>
        <v>0</v>
      </c>
      <c r="F4352" t="b">
        <f>ISNUMBER(SEARCH("Shell", A4352))</f>
        <v>0</v>
      </c>
      <c r="G4352" t="b">
        <f>ISNUMBER(SEARCH("Esso", A4352))</f>
        <v>1</v>
      </c>
      <c r="H4352" t="b">
        <f>ISNUMBER(SEARCH("Caltex", A4352))</f>
        <v>0</v>
      </c>
    </row>
    <row r="4353" spans="1:8" x14ac:dyDescent="0.25">
      <c r="A4353" t="s">
        <v>594</v>
      </c>
      <c r="B4353">
        <v>20.118009900000001</v>
      </c>
      <c r="C4353">
        <v>100.18124280000001</v>
      </c>
      <c r="D4353" t="b">
        <f>ISNUMBER(SEARCH("PT",A4353))</f>
        <v>0</v>
      </c>
      <c r="E4353" t="b">
        <f>ISNUMBER(SEARCH("PTT", A4353))</f>
        <v>0</v>
      </c>
      <c r="F4353" t="b">
        <f>ISNUMBER(SEARCH("Shell", A4353))</f>
        <v>0</v>
      </c>
      <c r="G4353" t="b">
        <f>ISNUMBER(SEARCH("Esso", A4353))</f>
        <v>1</v>
      </c>
      <c r="H4353" t="b">
        <f>ISNUMBER(SEARCH("Caltex", A4353))</f>
        <v>0</v>
      </c>
    </row>
    <row r="4354" spans="1:8" x14ac:dyDescent="0.25">
      <c r="A4354" t="s">
        <v>594</v>
      </c>
      <c r="B4354">
        <v>20.1144827</v>
      </c>
      <c r="C4354">
        <v>100.0930566</v>
      </c>
      <c r="D4354" t="b">
        <f>ISNUMBER(SEARCH("PT",A4354))</f>
        <v>0</v>
      </c>
      <c r="E4354" t="b">
        <f>ISNUMBER(SEARCH("PTT", A4354))</f>
        <v>0</v>
      </c>
      <c r="F4354" t="b">
        <f>ISNUMBER(SEARCH("Shell", A4354))</f>
        <v>0</v>
      </c>
      <c r="G4354" t="b">
        <f>ISNUMBER(SEARCH("Esso", A4354))</f>
        <v>1</v>
      </c>
      <c r="H4354" t="b">
        <f>ISNUMBER(SEARCH("Caltex", A4354))</f>
        <v>0</v>
      </c>
    </row>
    <row r="4355" spans="1:8" x14ac:dyDescent="0.25">
      <c r="A4355" t="s">
        <v>594</v>
      </c>
      <c r="B4355">
        <v>16.671999700000001</v>
      </c>
      <c r="C4355">
        <v>98.597997300000003</v>
      </c>
      <c r="D4355" t="b">
        <f>ISNUMBER(SEARCH("PT",A4355))</f>
        <v>0</v>
      </c>
      <c r="E4355" t="b">
        <f>ISNUMBER(SEARCH("PTT", A4355))</f>
        <v>0</v>
      </c>
      <c r="F4355" t="b">
        <f>ISNUMBER(SEARCH("Shell", A4355))</f>
        <v>0</v>
      </c>
      <c r="G4355" t="b">
        <f>ISNUMBER(SEARCH("Esso", A4355))</f>
        <v>1</v>
      </c>
      <c r="H4355" t="b">
        <f>ISNUMBER(SEARCH("Caltex", A4355))</f>
        <v>0</v>
      </c>
    </row>
    <row r="4356" spans="1:8" x14ac:dyDescent="0.25">
      <c r="A4356" t="s">
        <v>594</v>
      </c>
      <c r="B4356">
        <v>14.051403000000001</v>
      </c>
      <c r="C4356">
        <v>99.436962300000005</v>
      </c>
      <c r="D4356" t="b">
        <f>ISNUMBER(SEARCH("PT",A4356))</f>
        <v>0</v>
      </c>
      <c r="E4356" t="b">
        <f>ISNUMBER(SEARCH("PTT", A4356))</f>
        <v>0</v>
      </c>
      <c r="F4356" t="b">
        <f>ISNUMBER(SEARCH("Shell", A4356))</f>
        <v>0</v>
      </c>
      <c r="G4356" t="b">
        <f>ISNUMBER(SEARCH("Esso", A4356))</f>
        <v>1</v>
      </c>
      <c r="H4356" t="b">
        <f>ISNUMBER(SEARCH("Caltex", A4356))</f>
        <v>0</v>
      </c>
    </row>
    <row r="4357" spans="1:8" x14ac:dyDescent="0.25">
      <c r="A4357" t="s">
        <v>594</v>
      </c>
      <c r="B4357">
        <v>12.468275</v>
      </c>
      <c r="C4357">
        <v>102.201108</v>
      </c>
      <c r="D4357" t="b">
        <f>ISNUMBER(SEARCH("PT",A4357))</f>
        <v>0</v>
      </c>
      <c r="E4357" t="b">
        <f>ISNUMBER(SEARCH("PTT", A4357))</f>
        <v>0</v>
      </c>
      <c r="F4357" t="b">
        <f>ISNUMBER(SEARCH("Shell", A4357))</f>
        <v>0</v>
      </c>
      <c r="G4357" t="b">
        <f>ISNUMBER(SEARCH("Esso", A4357))</f>
        <v>1</v>
      </c>
      <c r="H4357" t="b">
        <f>ISNUMBER(SEARCH("Caltex", A4357))</f>
        <v>0</v>
      </c>
    </row>
    <row r="4358" spans="1:8" x14ac:dyDescent="0.25">
      <c r="A4358" t="s">
        <v>594</v>
      </c>
      <c r="B4358">
        <v>9.2071649999999998</v>
      </c>
      <c r="C4358">
        <v>99.680351999999999</v>
      </c>
      <c r="D4358" t="b">
        <f>ISNUMBER(SEARCH("PT",A4358))</f>
        <v>0</v>
      </c>
      <c r="E4358" t="b">
        <f>ISNUMBER(SEARCH("PTT", A4358))</f>
        <v>0</v>
      </c>
      <c r="F4358" t="b">
        <f>ISNUMBER(SEARCH("Shell", A4358))</f>
        <v>0</v>
      </c>
      <c r="G4358" t="b">
        <f>ISNUMBER(SEARCH("Esso", A4358))</f>
        <v>1</v>
      </c>
      <c r="H4358" t="b">
        <f>ISNUMBER(SEARCH("Caltex", A4358))</f>
        <v>0</v>
      </c>
    </row>
    <row r="4359" spans="1:8" x14ac:dyDescent="0.25">
      <c r="A4359" t="s">
        <v>594</v>
      </c>
      <c r="B4359">
        <v>7.9999640999999997</v>
      </c>
      <c r="C4359">
        <v>98.348740199999995</v>
      </c>
      <c r="D4359" t="b">
        <f>ISNUMBER(SEARCH("PT",A4359))</f>
        <v>0</v>
      </c>
      <c r="E4359" t="b">
        <f>ISNUMBER(SEARCH("PTT", A4359))</f>
        <v>0</v>
      </c>
      <c r="F4359" t="b">
        <f>ISNUMBER(SEARCH("Shell", A4359))</f>
        <v>0</v>
      </c>
      <c r="G4359" t="b">
        <f>ISNUMBER(SEARCH("Esso", A4359))</f>
        <v>1</v>
      </c>
      <c r="H4359" t="b">
        <f>ISNUMBER(SEARCH("Caltex", A4359))</f>
        <v>0</v>
      </c>
    </row>
    <row r="4360" spans="1:8" x14ac:dyDescent="0.25">
      <c r="A4360" t="s">
        <v>594</v>
      </c>
      <c r="B4360">
        <v>7.9999640999999997</v>
      </c>
      <c r="C4360">
        <v>98.348740199999995</v>
      </c>
      <c r="D4360" t="b">
        <f>ISNUMBER(SEARCH("PT",A4360))</f>
        <v>0</v>
      </c>
      <c r="E4360" t="b">
        <f>ISNUMBER(SEARCH("PTT", A4360))</f>
        <v>0</v>
      </c>
      <c r="F4360" t="b">
        <f>ISNUMBER(SEARCH("Shell", A4360))</f>
        <v>0</v>
      </c>
      <c r="G4360" t="b">
        <f>ISNUMBER(SEARCH("Esso", A4360))</f>
        <v>1</v>
      </c>
      <c r="H4360" t="b">
        <f>ISNUMBER(SEARCH("Caltex", A4360))</f>
        <v>0</v>
      </c>
    </row>
    <row r="4361" spans="1:8" x14ac:dyDescent="0.25">
      <c r="A4361" t="s">
        <v>594</v>
      </c>
      <c r="B4361">
        <v>7.9752049999999999</v>
      </c>
      <c r="C4361">
        <v>98.5880413</v>
      </c>
      <c r="D4361" t="b">
        <f>ISNUMBER(SEARCH("PT",A4361))</f>
        <v>0</v>
      </c>
      <c r="E4361" t="b">
        <f>ISNUMBER(SEARCH("PTT", A4361))</f>
        <v>0</v>
      </c>
      <c r="F4361" t="b">
        <f>ISNUMBER(SEARCH("Shell", A4361))</f>
        <v>0</v>
      </c>
      <c r="G4361" t="b">
        <f>ISNUMBER(SEARCH("Esso", A4361))</f>
        <v>1</v>
      </c>
      <c r="H4361" t="b">
        <f>ISNUMBER(SEARCH("Caltex", A4361))</f>
        <v>0</v>
      </c>
    </row>
    <row r="4362" spans="1:8" x14ac:dyDescent="0.25">
      <c r="A4362" t="s">
        <v>594</v>
      </c>
      <c r="B4362">
        <v>8.8696283000000005</v>
      </c>
      <c r="C4362">
        <v>98.346127899999999</v>
      </c>
      <c r="D4362" t="b">
        <f>ISNUMBER(SEARCH("PT",A4362))</f>
        <v>0</v>
      </c>
      <c r="E4362" t="b">
        <f>ISNUMBER(SEARCH("PTT", A4362))</f>
        <v>0</v>
      </c>
      <c r="F4362" t="b">
        <f>ISNUMBER(SEARCH("Shell", A4362))</f>
        <v>0</v>
      </c>
      <c r="G4362" t="b">
        <f>ISNUMBER(SEARCH("Esso", A4362))</f>
        <v>1</v>
      </c>
      <c r="H4362" t="b">
        <f>ISNUMBER(SEARCH("Caltex", A4362))</f>
        <v>0</v>
      </c>
    </row>
    <row r="4363" spans="1:8" x14ac:dyDescent="0.25">
      <c r="A4363" t="s">
        <v>4401</v>
      </c>
      <c r="B4363">
        <v>6.8698337</v>
      </c>
      <c r="C4363">
        <v>99.781604099999996</v>
      </c>
      <c r="D4363" t="b">
        <f>ISNUMBER(SEARCH("PT",A4363))</f>
        <v>0</v>
      </c>
      <c r="E4363" t="b">
        <f>ISNUMBER(SEARCH("PTT", A4363))</f>
        <v>0</v>
      </c>
      <c r="F4363" t="b">
        <f>ISNUMBER(SEARCH("Shell", A4363))</f>
        <v>0</v>
      </c>
      <c r="G4363" t="b">
        <f>ISNUMBER(SEARCH("Esso", A4363))</f>
        <v>0</v>
      </c>
      <c r="H4363" t="b">
        <f>ISNUMBER(SEARCH("Caltex", A4363))</f>
        <v>1</v>
      </c>
    </row>
    <row r="4364" spans="1:8" x14ac:dyDescent="0.25">
      <c r="A4364" t="s">
        <v>4269</v>
      </c>
      <c r="B4364">
        <v>7.9100045999999997</v>
      </c>
      <c r="C4364">
        <v>98.333158900000001</v>
      </c>
      <c r="D4364" t="b">
        <f>ISNUMBER(SEARCH("PT",A4364))</f>
        <v>0</v>
      </c>
      <c r="E4364" t="b">
        <f>ISNUMBER(SEARCH("PTT", A4364))</f>
        <v>0</v>
      </c>
      <c r="F4364" t="b">
        <f>ISNUMBER(SEARCH("Shell", A4364))</f>
        <v>0</v>
      </c>
      <c r="G4364" t="b">
        <f>ISNUMBER(SEARCH("Esso", A4364))</f>
        <v>0</v>
      </c>
      <c r="H4364" t="b">
        <f>ISNUMBER(SEARCH("Caltex", A4364))</f>
        <v>1</v>
      </c>
    </row>
    <row r="4365" spans="1:8" x14ac:dyDescent="0.25">
      <c r="A4365" t="s">
        <v>3719</v>
      </c>
      <c r="B4365">
        <v>8.6614786000000006</v>
      </c>
      <c r="C4365">
        <v>99.923816299999999</v>
      </c>
      <c r="D4365" t="b">
        <f>ISNUMBER(SEARCH("PT",A4365))</f>
        <v>0</v>
      </c>
      <c r="E4365" t="b">
        <f>ISNUMBER(SEARCH("PTT", A4365))</f>
        <v>0</v>
      </c>
      <c r="F4365" t="b">
        <f>ISNUMBER(SEARCH("Shell", A4365))</f>
        <v>0</v>
      </c>
      <c r="G4365" t="b">
        <f>ISNUMBER(SEARCH("Esso", A4365))</f>
        <v>0</v>
      </c>
      <c r="H4365" t="b">
        <f>ISNUMBER(SEARCH("Caltex", A4365))</f>
        <v>1</v>
      </c>
    </row>
    <row r="4366" spans="1:8" x14ac:dyDescent="0.25">
      <c r="A4366" t="s">
        <v>4402</v>
      </c>
      <c r="B4366">
        <v>7.3517235999999997</v>
      </c>
      <c r="C4366">
        <v>100.1296141</v>
      </c>
      <c r="D4366" t="b">
        <f>ISNUMBER(SEARCH("PT",A4366))</f>
        <v>0</v>
      </c>
      <c r="E4366" t="b">
        <f>ISNUMBER(SEARCH("PTT", A4366))</f>
        <v>0</v>
      </c>
      <c r="F4366" t="b">
        <f>ISNUMBER(SEARCH("Shell", A4366))</f>
        <v>0</v>
      </c>
      <c r="G4366" t="b">
        <f>ISNUMBER(SEARCH("Esso", A4366))</f>
        <v>0</v>
      </c>
      <c r="H4366" t="b">
        <f>ISNUMBER(SEARCH("Caltex", A4366))</f>
        <v>1</v>
      </c>
    </row>
    <row r="4367" spans="1:8" x14ac:dyDescent="0.25">
      <c r="A4367" t="s">
        <v>4403</v>
      </c>
      <c r="B4367">
        <v>6.8698337</v>
      </c>
      <c r="C4367">
        <v>99.781604099999996</v>
      </c>
      <c r="D4367" t="b">
        <f>ISNUMBER(SEARCH("PT",A4367))</f>
        <v>0</v>
      </c>
      <c r="E4367" t="b">
        <f>ISNUMBER(SEARCH("PTT", A4367))</f>
        <v>0</v>
      </c>
      <c r="F4367" t="b">
        <f>ISNUMBER(SEARCH("Shell", A4367))</f>
        <v>0</v>
      </c>
      <c r="G4367" t="b">
        <f>ISNUMBER(SEARCH("Esso", A4367))</f>
        <v>0</v>
      </c>
      <c r="H4367" t="b">
        <f>ISNUMBER(SEARCH("Caltex", A4367))</f>
        <v>1</v>
      </c>
    </row>
    <row r="4368" spans="1:8" x14ac:dyDescent="0.25">
      <c r="A4368" t="s">
        <v>616</v>
      </c>
      <c r="B4368">
        <v>13.646080400000001</v>
      </c>
      <c r="C4368">
        <v>100.4147997</v>
      </c>
      <c r="D4368" t="b">
        <f>ISNUMBER(SEARCH("PT",A4368))</f>
        <v>0</v>
      </c>
      <c r="E4368" t="b">
        <f>ISNUMBER(SEARCH("PTT", A4368))</f>
        <v>0</v>
      </c>
      <c r="F4368" t="b">
        <f>ISNUMBER(SEARCH("Shell", A4368))</f>
        <v>0</v>
      </c>
      <c r="G4368" t="b">
        <f>ISNUMBER(SEARCH("Esso", A4368))</f>
        <v>0</v>
      </c>
      <c r="H4368" t="b">
        <f>ISNUMBER(SEARCH("Caltex", A4368))</f>
        <v>1</v>
      </c>
    </row>
    <row r="4369" spans="1:8" x14ac:dyDescent="0.25">
      <c r="A4369" t="s">
        <v>3719</v>
      </c>
      <c r="B4369">
        <v>18.273851199999999</v>
      </c>
      <c r="C4369">
        <v>103.84914740000001</v>
      </c>
      <c r="D4369" t="b">
        <f>ISNUMBER(SEARCH("PT",A4369))</f>
        <v>0</v>
      </c>
      <c r="E4369" t="b">
        <f>ISNUMBER(SEARCH("PTT", A4369))</f>
        <v>0</v>
      </c>
      <c r="F4369" t="b">
        <f>ISNUMBER(SEARCH("Shell", A4369))</f>
        <v>0</v>
      </c>
      <c r="G4369" t="b">
        <f>ISNUMBER(SEARCH("Esso", A4369))</f>
        <v>0</v>
      </c>
      <c r="H4369" t="b">
        <f>ISNUMBER(SEARCH("Caltex", A4369))</f>
        <v>1</v>
      </c>
    </row>
    <row r="4370" spans="1:8" x14ac:dyDescent="0.25">
      <c r="A4370" t="s">
        <v>4404</v>
      </c>
      <c r="B4370">
        <v>8.0656570999999992</v>
      </c>
      <c r="C4370">
        <v>98.341347499999998</v>
      </c>
      <c r="D4370" t="b">
        <f>ISNUMBER(SEARCH("PT",A4370))</f>
        <v>0</v>
      </c>
      <c r="E4370" t="b">
        <f>ISNUMBER(SEARCH("PTT", A4370))</f>
        <v>0</v>
      </c>
      <c r="F4370" t="b">
        <f>ISNUMBER(SEARCH("Shell", A4370))</f>
        <v>0</v>
      </c>
      <c r="G4370" t="b">
        <f>ISNUMBER(SEARCH("Esso", A4370))</f>
        <v>0</v>
      </c>
      <c r="H4370" t="b">
        <f>ISNUMBER(SEARCH("Caltex", A4370))</f>
        <v>1</v>
      </c>
    </row>
    <row r="4371" spans="1:8" x14ac:dyDescent="0.25">
      <c r="A4371" t="s">
        <v>4405</v>
      </c>
      <c r="B4371">
        <v>13.432342800000001</v>
      </c>
      <c r="C4371">
        <v>101.00282199999999</v>
      </c>
      <c r="D4371" t="b">
        <f>ISNUMBER(SEARCH("PT",A4371))</f>
        <v>0</v>
      </c>
      <c r="E4371" t="b">
        <f>ISNUMBER(SEARCH("PTT", A4371))</f>
        <v>0</v>
      </c>
      <c r="F4371" t="b">
        <f>ISNUMBER(SEARCH("Shell", A4371))</f>
        <v>0</v>
      </c>
      <c r="G4371" t="b">
        <f>ISNUMBER(SEARCH("Esso", A4371))</f>
        <v>0</v>
      </c>
      <c r="H4371" t="b">
        <f>ISNUMBER(SEARCH("Caltex", A4371))</f>
        <v>1</v>
      </c>
    </row>
    <row r="4372" spans="1:8" x14ac:dyDescent="0.25">
      <c r="A4372" t="s">
        <v>4405</v>
      </c>
      <c r="B4372">
        <v>6.9476439000000001</v>
      </c>
      <c r="C4372">
        <v>100.8572904</v>
      </c>
      <c r="D4372" t="b">
        <f>ISNUMBER(SEARCH("PT",A4372))</f>
        <v>0</v>
      </c>
      <c r="E4372" t="b">
        <f>ISNUMBER(SEARCH("PTT", A4372))</f>
        <v>0</v>
      </c>
      <c r="F4372" t="b">
        <f>ISNUMBER(SEARCH("Shell", A4372))</f>
        <v>0</v>
      </c>
      <c r="G4372" t="b">
        <f>ISNUMBER(SEARCH("Esso", A4372))</f>
        <v>0</v>
      </c>
      <c r="H4372" t="b">
        <f>ISNUMBER(SEARCH("Caltex", A4372))</f>
        <v>1</v>
      </c>
    </row>
    <row r="4373" spans="1:8" x14ac:dyDescent="0.25">
      <c r="A4373" t="s">
        <v>4406</v>
      </c>
      <c r="B4373">
        <v>18.040770599999998</v>
      </c>
      <c r="C4373">
        <v>103.7170868</v>
      </c>
      <c r="D4373" t="b">
        <f>ISNUMBER(SEARCH("PT",A4373))</f>
        <v>0</v>
      </c>
      <c r="E4373" t="b">
        <f>ISNUMBER(SEARCH("PTT", A4373))</f>
        <v>0</v>
      </c>
      <c r="F4373" t="b">
        <f>ISNUMBER(SEARCH("Shell", A4373))</f>
        <v>0</v>
      </c>
      <c r="G4373" t="b">
        <f>ISNUMBER(SEARCH("Esso", A4373))</f>
        <v>0</v>
      </c>
      <c r="H4373" t="b">
        <f>ISNUMBER(SEARCH("Caltex", A4373))</f>
        <v>1</v>
      </c>
    </row>
    <row r="4374" spans="1:8" x14ac:dyDescent="0.25">
      <c r="A4374" t="s">
        <v>4405</v>
      </c>
      <c r="B4374">
        <v>8.4415584999999993</v>
      </c>
      <c r="C4374">
        <v>99.938832000000005</v>
      </c>
      <c r="D4374" t="b">
        <f>ISNUMBER(SEARCH("PT",A4374))</f>
        <v>0</v>
      </c>
      <c r="E4374" t="b">
        <f>ISNUMBER(SEARCH("PTT", A4374))</f>
        <v>0</v>
      </c>
      <c r="F4374" t="b">
        <f>ISNUMBER(SEARCH("Shell", A4374))</f>
        <v>0</v>
      </c>
      <c r="G4374" t="b">
        <f>ISNUMBER(SEARCH("Esso", A4374))</f>
        <v>0</v>
      </c>
      <c r="H4374" t="b">
        <f>ISNUMBER(SEARCH("Caltex", A4374))</f>
        <v>1</v>
      </c>
    </row>
    <row r="4375" spans="1:8" x14ac:dyDescent="0.25">
      <c r="A4375" t="s">
        <v>4407</v>
      </c>
      <c r="B4375">
        <v>13.542094199999999</v>
      </c>
      <c r="C4375">
        <v>100.9615663</v>
      </c>
      <c r="D4375" t="b">
        <f>ISNUMBER(SEARCH("PT",A4375))</f>
        <v>0</v>
      </c>
      <c r="E4375" t="b">
        <f>ISNUMBER(SEARCH("PTT", A4375))</f>
        <v>0</v>
      </c>
      <c r="F4375" t="b">
        <f>ISNUMBER(SEARCH("Shell", A4375))</f>
        <v>0</v>
      </c>
      <c r="G4375" t="b">
        <f>ISNUMBER(SEARCH("Esso", A4375))</f>
        <v>0</v>
      </c>
      <c r="H4375" t="b">
        <f>ISNUMBER(SEARCH("Caltex", A4375))</f>
        <v>1</v>
      </c>
    </row>
    <row r="4376" spans="1:8" x14ac:dyDescent="0.25">
      <c r="A4376" t="s">
        <v>3519</v>
      </c>
      <c r="B4376">
        <v>13.4323336</v>
      </c>
      <c r="C4376">
        <v>101.00311000000001</v>
      </c>
      <c r="D4376" t="b">
        <f>ISNUMBER(SEARCH("PT",A4376))</f>
        <v>0</v>
      </c>
      <c r="E4376" t="b">
        <f>ISNUMBER(SEARCH("PTT", A4376))</f>
        <v>0</v>
      </c>
      <c r="F4376" t="b">
        <f>ISNUMBER(SEARCH("Shell", A4376))</f>
        <v>0</v>
      </c>
      <c r="G4376" t="b">
        <f>ISNUMBER(SEARCH("Esso", A4376))</f>
        <v>0</v>
      </c>
      <c r="H4376" t="b">
        <f>ISNUMBER(SEARCH("Caltex", A4376))</f>
        <v>1</v>
      </c>
    </row>
    <row r="4377" spans="1:8" x14ac:dyDescent="0.25">
      <c r="A4377" t="s">
        <v>4250</v>
      </c>
      <c r="B4377">
        <v>7.8903549999999996</v>
      </c>
      <c r="C4377">
        <v>98.390376399999994</v>
      </c>
      <c r="D4377" t="b">
        <f>ISNUMBER(SEARCH("PT",A4377))</f>
        <v>0</v>
      </c>
      <c r="E4377" t="b">
        <f>ISNUMBER(SEARCH("PTT", A4377))</f>
        <v>0</v>
      </c>
      <c r="F4377" t="b">
        <f>ISNUMBER(SEARCH("Shell", A4377))</f>
        <v>0</v>
      </c>
      <c r="G4377" t="b">
        <f>ISNUMBER(SEARCH("Esso", A4377))</f>
        <v>0</v>
      </c>
      <c r="H4377" t="b">
        <f>ISNUMBER(SEARCH("Caltex", A4377))</f>
        <v>1</v>
      </c>
    </row>
    <row r="4378" spans="1:8" x14ac:dyDescent="0.25">
      <c r="A4378" t="s">
        <v>4245</v>
      </c>
      <c r="B4378">
        <v>7.8903869000000002</v>
      </c>
      <c r="C4378">
        <v>98.390332200000003</v>
      </c>
      <c r="D4378" t="b">
        <f>ISNUMBER(SEARCH("PT",A4378))</f>
        <v>0</v>
      </c>
      <c r="E4378" t="b">
        <f>ISNUMBER(SEARCH("PTT", A4378))</f>
        <v>0</v>
      </c>
      <c r="F4378" t="b">
        <f>ISNUMBER(SEARCH("Shell", A4378))</f>
        <v>0</v>
      </c>
      <c r="G4378" t="b">
        <f>ISNUMBER(SEARCH("Esso", A4378))</f>
        <v>0</v>
      </c>
      <c r="H4378" t="b">
        <f>ISNUMBER(SEARCH("Caltex", A4378))</f>
        <v>1</v>
      </c>
    </row>
    <row r="4379" spans="1:8" x14ac:dyDescent="0.25">
      <c r="A4379" t="s">
        <v>3862</v>
      </c>
      <c r="B4379">
        <v>17.588284000000002</v>
      </c>
      <c r="C4379">
        <v>101.723997</v>
      </c>
      <c r="D4379" t="b">
        <f>ISNUMBER(SEARCH("PT",A4379))</f>
        <v>0</v>
      </c>
      <c r="E4379" t="b">
        <f>ISNUMBER(SEARCH("PTT", A4379))</f>
        <v>0</v>
      </c>
      <c r="F4379" t="b">
        <f>ISNUMBER(SEARCH("Shell", A4379))</f>
        <v>0</v>
      </c>
      <c r="G4379" t="b">
        <f>ISNUMBER(SEARCH("Esso", A4379))</f>
        <v>0</v>
      </c>
      <c r="H4379" t="b">
        <f>ISNUMBER(SEARCH("Caltex", A4379))</f>
        <v>1</v>
      </c>
    </row>
    <row r="4380" spans="1:8" x14ac:dyDescent="0.25">
      <c r="A4380" t="s">
        <v>3182</v>
      </c>
      <c r="B4380">
        <v>8.5183473000000003</v>
      </c>
      <c r="C4380">
        <v>98.288115000000005</v>
      </c>
      <c r="D4380" t="b">
        <f>ISNUMBER(SEARCH("PT",A4380))</f>
        <v>0</v>
      </c>
      <c r="E4380" t="b">
        <f>ISNUMBER(SEARCH("PTT", A4380))</f>
        <v>0</v>
      </c>
      <c r="F4380" t="b">
        <f>ISNUMBER(SEARCH("Shell", A4380))</f>
        <v>0</v>
      </c>
      <c r="G4380" t="b">
        <f>ISNUMBER(SEARCH("Esso", A4380))</f>
        <v>0</v>
      </c>
      <c r="H4380" t="b">
        <f>ISNUMBER(SEARCH("Caltex", A4380))</f>
        <v>1</v>
      </c>
    </row>
    <row r="4381" spans="1:8" x14ac:dyDescent="0.25">
      <c r="A4381" t="s">
        <v>3201</v>
      </c>
      <c r="B4381">
        <v>8.0122544999999992</v>
      </c>
      <c r="C4381">
        <v>98.316789499999999</v>
      </c>
      <c r="D4381" t="b">
        <f>ISNUMBER(SEARCH("PT",A4381))</f>
        <v>0</v>
      </c>
      <c r="E4381" t="b">
        <f>ISNUMBER(SEARCH("PTT", A4381))</f>
        <v>0</v>
      </c>
      <c r="F4381" t="b">
        <f>ISNUMBER(SEARCH("Shell", A4381))</f>
        <v>0</v>
      </c>
      <c r="G4381" t="b">
        <f>ISNUMBER(SEARCH("Esso", A4381))</f>
        <v>0</v>
      </c>
      <c r="H4381" t="b">
        <f>ISNUMBER(SEARCH("Caltex", A4381))</f>
        <v>1</v>
      </c>
    </row>
    <row r="4382" spans="1:8" x14ac:dyDescent="0.25">
      <c r="A4382" t="s">
        <v>615</v>
      </c>
      <c r="B4382">
        <v>18.055144200000001</v>
      </c>
      <c r="C4382">
        <v>102.2823566</v>
      </c>
      <c r="D4382" t="b">
        <f>ISNUMBER(SEARCH("PT",A4382))</f>
        <v>0</v>
      </c>
      <c r="E4382" t="b">
        <f>ISNUMBER(SEARCH("PTT", A4382))</f>
        <v>0</v>
      </c>
      <c r="F4382" t="b">
        <f>ISNUMBER(SEARCH("Shell", A4382))</f>
        <v>0</v>
      </c>
      <c r="G4382" t="b">
        <f>ISNUMBER(SEARCH("Esso", A4382))</f>
        <v>0</v>
      </c>
      <c r="H4382" t="b">
        <f>ISNUMBER(SEARCH("Caltex", A4382))</f>
        <v>1</v>
      </c>
    </row>
    <row r="4383" spans="1:8" x14ac:dyDescent="0.25">
      <c r="A4383" t="s">
        <v>615</v>
      </c>
      <c r="B4383">
        <v>18.055144200000001</v>
      </c>
      <c r="C4383">
        <v>102.2823566</v>
      </c>
      <c r="D4383" t="b">
        <f>ISNUMBER(SEARCH("PT",A4383))</f>
        <v>0</v>
      </c>
      <c r="E4383" t="b">
        <f>ISNUMBER(SEARCH("PTT", A4383))</f>
        <v>0</v>
      </c>
      <c r="F4383" t="b">
        <f>ISNUMBER(SEARCH("Shell", A4383))</f>
        <v>0</v>
      </c>
      <c r="G4383" t="b">
        <f>ISNUMBER(SEARCH("Esso", A4383))</f>
        <v>0</v>
      </c>
      <c r="H4383" t="b">
        <f>ISNUMBER(SEARCH("Caltex", A4383))</f>
        <v>1</v>
      </c>
    </row>
    <row r="4384" spans="1:8" x14ac:dyDescent="0.25">
      <c r="A4384" t="s">
        <v>3201</v>
      </c>
      <c r="B4384">
        <v>8.0122544999999992</v>
      </c>
      <c r="C4384">
        <v>98.316789499999999</v>
      </c>
      <c r="D4384" t="b">
        <f>ISNUMBER(SEARCH("PT",A4384))</f>
        <v>0</v>
      </c>
      <c r="E4384" t="b">
        <f>ISNUMBER(SEARCH("PTT", A4384))</f>
        <v>0</v>
      </c>
      <c r="F4384" t="b">
        <f>ISNUMBER(SEARCH("Shell", A4384))</f>
        <v>0</v>
      </c>
      <c r="G4384" t="b">
        <f>ISNUMBER(SEARCH("Esso", A4384))</f>
        <v>0</v>
      </c>
      <c r="H4384" t="b">
        <f>ISNUMBER(SEARCH("Caltex", A4384))</f>
        <v>1</v>
      </c>
    </row>
    <row r="4385" spans="1:8" x14ac:dyDescent="0.25">
      <c r="A4385" t="s">
        <v>4268</v>
      </c>
      <c r="B4385">
        <v>7.9034011</v>
      </c>
      <c r="C4385">
        <v>98.305863900000006</v>
      </c>
      <c r="D4385" t="b">
        <f>ISNUMBER(SEARCH("PT",A4385))</f>
        <v>0</v>
      </c>
      <c r="E4385" t="b">
        <f>ISNUMBER(SEARCH("PTT", A4385))</f>
        <v>0</v>
      </c>
      <c r="F4385" t="b">
        <f>ISNUMBER(SEARCH("Shell", A4385))</f>
        <v>0</v>
      </c>
      <c r="G4385" t="b">
        <f>ISNUMBER(SEARCH("Esso", A4385))</f>
        <v>0</v>
      </c>
      <c r="H4385" t="b">
        <f>ISNUMBER(SEARCH("Caltex", A4385))</f>
        <v>1</v>
      </c>
    </row>
    <row r="4386" spans="1:8" x14ac:dyDescent="0.25">
      <c r="A4386" t="s">
        <v>4268</v>
      </c>
      <c r="B4386">
        <v>7.9034011</v>
      </c>
      <c r="C4386">
        <v>98.305863900000006</v>
      </c>
      <c r="D4386" t="b">
        <f>ISNUMBER(SEARCH("PT",A4386))</f>
        <v>0</v>
      </c>
      <c r="E4386" t="b">
        <f>ISNUMBER(SEARCH("PTT", A4386))</f>
        <v>0</v>
      </c>
      <c r="F4386" t="b">
        <f>ISNUMBER(SEARCH("Shell", A4386))</f>
        <v>0</v>
      </c>
      <c r="G4386" t="b">
        <f>ISNUMBER(SEARCH("Esso", A4386))</f>
        <v>0</v>
      </c>
      <c r="H4386" t="b">
        <f>ISNUMBER(SEARCH("Caltex", A4386))</f>
        <v>1</v>
      </c>
    </row>
    <row r="4387" spans="1:8" x14ac:dyDescent="0.25">
      <c r="A4387" t="s">
        <v>3201</v>
      </c>
      <c r="B4387">
        <v>8.0122544999999992</v>
      </c>
      <c r="C4387">
        <v>98.316789499999999</v>
      </c>
      <c r="D4387" t="b">
        <f>ISNUMBER(SEARCH("PT",A4387))</f>
        <v>0</v>
      </c>
      <c r="E4387" t="b">
        <f>ISNUMBER(SEARCH("PTT", A4387))</f>
        <v>0</v>
      </c>
      <c r="F4387" t="b">
        <f>ISNUMBER(SEARCH("Shell", A4387))</f>
        <v>0</v>
      </c>
      <c r="G4387" t="b">
        <f>ISNUMBER(SEARCH("Esso", A4387))</f>
        <v>0</v>
      </c>
      <c r="H4387" t="b">
        <f>ISNUMBER(SEARCH("Caltex", A4387))</f>
        <v>1</v>
      </c>
    </row>
    <row r="4388" spans="1:8" x14ac:dyDescent="0.25">
      <c r="A4388" t="s">
        <v>615</v>
      </c>
      <c r="B4388">
        <v>13.125514600000001</v>
      </c>
      <c r="C4388">
        <v>100.9856408</v>
      </c>
      <c r="D4388" t="b">
        <f>ISNUMBER(SEARCH("PT",A4388))</f>
        <v>0</v>
      </c>
      <c r="E4388" t="b">
        <f>ISNUMBER(SEARCH("PTT", A4388))</f>
        <v>0</v>
      </c>
      <c r="F4388" t="b">
        <f>ISNUMBER(SEARCH("Shell", A4388))</f>
        <v>0</v>
      </c>
      <c r="G4388" t="b">
        <f>ISNUMBER(SEARCH("Esso", A4388))</f>
        <v>0</v>
      </c>
      <c r="H4388" t="b">
        <f>ISNUMBER(SEARCH("Caltex", A4388))</f>
        <v>1</v>
      </c>
    </row>
    <row r="4389" spans="1:8" x14ac:dyDescent="0.25">
      <c r="A4389" t="s">
        <v>3193</v>
      </c>
      <c r="B4389">
        <v>8.2679361</v>
      </c>
      <c r="C4389">
        <v>98.333661300000003</v>
      </c>
      <c r="D4389" t="b">
        <f>ISNUMBER(SEARCH("PT",A4389))</f>
        <v>0</v>
      </c>
      <c r="E4389" t="b">
        <f>ISNUMBER(SEARCH("PTT", A4389))</f>
        <v>0</v>
      </c>
      <c r="F4389" t="b">
        <f>ISNUMBER(SEARCH("Shell", A4389))</f>
        <v>0</v>
      </c>
      <c r="G4389" t="b">
        <f>ISNUMBER(SEARCH("Esso", A4389))</f>
        <v>0</v>
      </c>
      <c r="H4389" t="b">
        <f>ISNUMBER(SEARCH("Caltex", A4389))</f>
        <v>1</v>
      </c>
    </row>
    <row r="4390" spans="1:8" x14ac:dyDescent="0.25">
      <c r="A4390" t="s">
        <v>3206</v>
      </c>
      <c r="B4390">
        <v>8.3638256999999996</v>
      </c>
      <c r="C4390">
        <v>98.751157500000005</v>
      </c>
      <c r="D4390" t="b">
        <f>ISNUMBER(SEARCH("PT",A4390))</f>
        <v>0</v>
      </c>
      <c r="E4390" t="b">
        <f>ISNUMBER(SEARCH("PTT", A4390))</f>
        <v>0</v>
      </c>
      <c r="F4390" t="b">
        <f>ISNUMBER(SEARCH("Shell", A4390))</f>
        <v>0</v>
      </c>
      <c r="G4390" t="b">
        <f>ISNUMBER(SEARCH("Esso", A4390))</f>
        <v>0</v>
      </c>
      <c r="H4390" t="b">
        <f>ISNUMBER(SEARCH("Caltex", A4390))</f>
        <v>1</v>
      </c>
    </row>
    <row r="4391" spans="1:8" x14ac:dyDescent="0.25">
      <c r="A4391" t="s">
        <v>3206</v>
      </c>
      <c r="B4391">
        <v>8.3638256999999996</v>
      </c>
      <c r="C4391">
        <v>98.751157500000005</v>
      </c>
      <c r="D4391" t="b">
        <f>ISNUMBER(SEARCH("PT",A4391))</f>
        <v>0</v>
      </c>
      <c r="E4391" t="b">
        <f>ISNUMBER(SEARCH("PTT", A4391))</f>
        <v>0</v>
      </c>
      <c r="F4391" t="b">
        <f>ISNUMBER(SEARCH("Shell", A4391))</f>
        <v>0</v>
      </c>
      <c r="G4391" t="b">
        <f>ISNUMBER(SEARCH("Esso", A4391))</f>
        <v>0</v>
      </c>
      <c r="H4391" t="b">
        <f>ISNUMBER(SEARCH("Caltex", A4391))</f>
        <v>1</v>
      </c>
    </row>
    <row r="4392" spans="1:8" x14ac:dyDescent="0.25">
      <c r="A4392" t="s">
        <v>3118</v>
      </c>
      <c r="B4392">
        <v>11.4344777</v>
      </c>
      <c r="C4392">
        <v>99.560884700000003</v>
      </c>
      <c r="D4392" t="b">
        <f>ISNUMBER(SEARCH("PT",A4392))</f>
        <v>0</v>
      </c>
      <c r="E4392" t="b">
        <f>ISNUMBER(SEARCH("PTT", A4392))</f>
        <v>0</v>
      </c>
      <c r="F4392" t="b">
        <f>ISNUMBER(SEARCH("Shell", A4392))</f>
        <v>0</v>
      </c>
      <c r="G4392" t="b">
        <f>ISNUMBER(SEARCH("Esso", A4392))</f>
        <v>0</v>
      </c>
      <c r="H4392" t="b">
        <f>ISNUMBER(SEARCH("Caltex", A4392))</f>
        <v>1</v>
      </c>
    </row>
    <row r="4393" spans="1:8" x14ac:dyDescent="0.25">
      <c r="A4393" t="s">
        <v>3118</v>
      </c>
      <c r="B4393">
        <v>11.4344777</v>
      </c>
      <c r="C4393">
        <v>99.560884700000003</v>
      </c>
      <c r="D4393" t="b">
        <f>ISNUMBER(SEARCH("PT",A4393))</f>
        <v>0</v>
      </c>
      <c r="E4393" t="b">
        <f>ISNUMBER(SEARCH("PTT", A4393))</f>
        <v>0</v>
      </c>
      <c r="F4393" t="b">
        <f>ISNUMBER(SEARCH("Shell", A4393))</f>
        <v>0</v>
      </c>
      <c r="G4393" t="b">
        <f>ISNUMBER(SEARCH("Esso", A4393))</f>
        <v>0</v>
      </c>
      <c r="H4393" t="b">
        <f>ISNUMBER(SEARCH("Caltex", A4393))</f>
        <v>1</v>
      </c>
    </row>
    <row r="4394" spans="1:8" x14ac:dyDescent="0.25">
      <c r="A4394" t="s">
        <v>3635</v>
      </c>
      <c r="B4394">
        <v>12.779303799999999</v>
      </c>
      <c r="C4394">
        <v>101.73028770000001</v>
      </c>
      <c r="D4394" t="b">
        <f>ISNUMBER(SEARCH("PT",A4394))</f>
        <v>0</v>
      </c>
      <c r="E4394" t="b">
        <f>ISNUMBER(SEARCH("PTT", A4394))</f>
        <v>0</v>
      </c>
      <c r="F4394" t="b">
        <f>ISNUMBER(SEARCH("Shell", A4394))</f>
        <v>0</v>
      </c>
      <c r="G4394" t="b">
        <f>ISNUMBER(SEARCH("Esso", A4394))</f>
        <v>0</v>
      </c>
      <c r="H4394" t="b">
        <f>ISNUMBER(SEARCH("Caltex", A4394))</f>
        <v>1</v>
      </c>
    </row>
    <row r="4395" spans="1:8" x14ac:dyDescent="0.25">
      <c r="A4395" t="s">
        <v>3320</v>
      </c>
      <c r="B4395">
        <v>7.0095859999999997</v>
      </c>
      <c r="C4395">
        <v>100.41318099999999</v>
      </c>
      <c r="D4395" t="b">
        <f>ISNUMBER(SEARCH("PT",A4395))</f>
        <v>0</v>
      </c>
      <c r="E4395" t="b">
        <f>ISNUMBER(SEARCH("PTT", A4395))</f>
        <v>0</v>
      </c>
      <c r="F4395" t="b">
        <f>ISNUMBER(SEARCH("Shell", A4395))</f>
        <v>0</v>
      </c>
      <c r="G4395" t="b">
        <f>ISNUMBER(SEARCH("Esso", A4395))</f>
        <v>0</v>
      </c>
      <c r="H4395" t="b">
        <f>ISNUMBER(SEARCH("Caltex", A4395))</f>
        <v>1</v>
      </c>
    </row>
    <row r="4396" spans="1:8" x14ac:dyDescent="0.25">
      <c r="A4396" t="s">
        <v>3734</v>
      </c>
      <c r="B4396">
        <v>15.604183799999999</v>
      </c>
      <c r="C4396">
        <v>105.0242121</v>
      </c>
      <c r="D4396" t="b">
        <f>ISNUMBER(SEARCH("PT",A4396))</f>
        <v>0</v>
      </c>
      <c r="E4396" t="b">
        <f>ISNUMBER(SEARCH("PTT", A4396))</f>
        <v>0</v>
      </c>
      <c r="F4396" t="b">
        <f>ISNUMBER(SEARCH("Shell", A4396))</f>
        <v>0</v>
      </c>
      <c r="G4396" t="b">
        <f>ISNUMBER(SEARCH("Esso", A4396))</f>
        <v>0</v>
      </c>
      <c r="H4396" t="b">
        <f>ISNUMBER(SEARCH("Caltex", A4396))</f>
        <v>1</v>
      </c>
    </row>
    <row r="4397" spans="1:8" x14ac:dyDescent="0.25">
      <c r="A4397" t="s">
        <v>3598</v>
      </c>
      <c r="B4397">
        <v>12.6948363</v>
      </c>
      <c r="C4397">
        <v>101.20016699999999</v>
      </c>
      <c r="D4397" t="b">
        <f>ISNUMBER(SEARCH("PT",A4397))</f>
        <v>0</v>
      </c>
      <c r="E4397" t="b">
        <f>ISNUMBER(SEARCH("PTT", A4397))</f>
        <v>0</v>
      </c>
      <c r="F4397" t="b">
        <f>ISNUMBER(SEARCH("Shell", A4397))</f>
        <v>0</v>
      </c>
      <c r="G4397" t="b">
        <f>ISNUMBER(SEARCH("Esso", A4397))</f>
        <v>0</v>
      </c>
      <c r="H4397" t="b">
        <f>ISNUMBER(SEARCH("Caltex", A4397))</f>
        <v>1</v>
      </c>
    </row>
    <row r="4398" spans="1:8" x14ac:dyDescent="0.25">
      <c r="A4398" t="s">
        <v>3725</v>
      </c>
      <c r="B4398">
        <v>15.200799699999999</v>
      </c>
      <c r="C4398">
        <v>105.377861</v>
      </c>
      <c r="D4398" t="b">
        <f>ISNUMBER(SEARCH("PT",A4398))</f>
        <v>0</v>
      </c>
      <c r="E4398" t="b">
        <f>ISNUMBER(SEARCH("PTT", A4398))</f>
        <v>0</v>
      </c>
      <c r="F4398" t="b">
        <f>ISNUMBER(SEARCH("Shell", A4398))</f>
        <v>0</v>
      </c>
      <c r="G4398" t="b">
        <f>ISNUMBER(SEARCH("Esso", A4398))</f>
        <v>0</v>
      </c>
      <c r="H4398" t="b">
        <f>ISNUMBER(SEARCH("Caltex", A4398))</f>
        <v>1</v>
      </c>
    </row>
    <row r="4399" spans="1:8" x14ac:dyDescent="0.25">
      <c r="A4399" t="s">
        <v>3593</v>
      </c>
      <c r="B4399">
        <v>12.7349172</v>
      </c>
      <c r="C4399">
        <v>101.130814</v>
      </c>
      <c r="D4399" t="b">
        <f>ISNUMBER(SEARCH("PT",A4399))</f>
        <v>0</v>
      </c>
      <c r="E4399" t="b">
        <f>ISNUMBER(SEARCH("PTT", A4399))</f>
        <v>0</v>
      </c>
      <c r="F4399" t="b">
        <f>ISNUMBER(SEARCH("Shell", A4399))</f>
        <v>0</v>
      </c>
      <c r="G4399" t="b">
        <f>ISNUMBER(SEARCH("Esso", A4399))</f>
        <v>0</v>
      </c>
      <c r="H4399" t="b">
        <f>ISNUMBER(SEARCH("Caltex", A4399))</f>
        <v>1</v>
      </c>
    </row>
    <row r="4400" spans="1:8" x14ac:dyDescent="0.25">
      <c r="A4400" t="s">
        <v>3514</v>
      </c>
      <c r="B4400">
        <v>13.5678188</v>
      </c>
      <c r="C4400">
        <v>100.9343513</v>
      </c>
      <c r="D4400" t="b">
        <f>ISNUMBER(SEARCH("PT",A4400))</f>
        <v>0</v>
      </c>
      <c r="E4400" t="b">
        <f>ISNUMBER(SEARCH("PTT", A4400))</f>
        <v>0</v>
      </c>
      <c r="F4400" t="b">
        <f>ISNUMBER(SEARCH("Shell", A4400))</f>
        <v>0</v>
      </c>
      <c r="G4400" t="b">
        <f>ISNUMBER(SEARCH("Esso", A4400))</f>
        <v>0</v>
      </c>
      <c r="H4400" t="b">
        <f>ISNUMBER(SEARCH("Caltex", A4400))</f>
        <v>1</v>
      </c>
    </row>
    <row r="4401" spans="1:8" x14ac:dyDescent="0.25">
      <c r="A4401" t="s">
        <v>3514</v>
      </c>
      <c r="B4401">
        <v>12.9042876</v>
      </c>
      <c r="C4401">
        <v>100.8961511</v>
      </c>
      <c r="D4401" t="b">
        <f>ISNUMBER(SEARCH("PT",A4401))</f>
        <v>0</v>
      </c>
      <c r="E4401" t="b">
        <f>ISNUMBER(SEARCH("PTT", A4401))</f>
        <v>0</v>
      </c>
      <c r="F4401" t="b">
        <f>ISNUMBER(SEARCH("Shell", A4401))</f>
        <v>0</v>
      </c>
      <c r="G4401" t="b">
        <f>ISNUMBER(SEARCH("Esso", A4401))</f>
        <v>0</v>
      </c>
      <c r="H4401" t="b">
        <f>ISNUMBER(SEARCH("Caltex", A4401))</f>
        <v>1</v>
      </c>
    </row>
    <row r="4402" spans="1:8" x14ac:dyDescent="0.25">
      <c r="A4402" t="s">
        <v>3514</v>
      </c>
      <c r="B4402">
        <v>12.8921423</v>
      </c>
      <c r="C4402">
        <v>100.8976636</v>
      </c>
      <c r="D4402" t="b">
        <f>ISNUMBER(SEARCH("PT",A4402))</f>
        <v>0</v>
      </c>
      <c r="E4402" t="b">
        <f>ISNUMBER(SEARCH("PTT", A4402))</f>
        <v>0</v>
      </c>
      <c r="F4402" t="b">
        <f>ISNUMBER(SEARCH("Shell", A4402))</f>
        <v>0</v>
      </c>
      <c r="G4402" t="b">
        <f>ISNUMBER(SEARCH("Esso", A4402))</f>
        <v>0</v>
      </c>
      <c r="H4402" t="b">
        <f>ISNUMBER(SEARCH("Caltex", A4402))</f>
        <v>1</v>
      </c>
    </row>
    <row r="4403" spans="1:8" x14ac:dyDescent="0.25">
      <c r="A4403" t="s">
        <v>3514</v>
      </c>
      <c r="B4403">
        <v>12.9042876</v>
      </c>
      <c r="C4403">
        <v>100.8961511</v>
      </c>
      <c r="D4403" t="b">
        <f>ISNUMBER(SEARCH("PT",A4403))</f>
        <v>0</v>
      </c>
      <c r="E4403" t="b">
        <f>ISNUMBER(SEARCH("PTT", A4403))</f>
        <v>0</v>
      </c>
      <c r="F4403" t="b">
        <f>ISNUMBER(SEARCH("Shell", A4403))</f>
        <v>0</v>
      </c>
      <c r="G4403" t="b">
        <f>ISNUMBER(SEARCH("Esso", A4403))</f>
        <v>0</v>
      </c>
      <c r="H4403" t="b">
        <f>ISNUMBER(SEARCH("Caltex", A4403))</f>
        <v>1</v>
      </c>
    </row>
    <row r="4404" spans="1:8" x14ac:dyDescent="0.25">
      <c r="A4404" t="s">
        <v>3514</v>
      </c>
      <c r="B4404">
        <v>12.8921423</v>
      </c>
      <c r="C4404">
        <v>100.8976636</v>
      </c>
      <c r="D4404" t="b">
        <f>ISNUMBER(SEARCH("PT",A4404))</f>
        <v>0</v>
      </c>
      <c r="E4404" t="b">
        <f>ISNUMBER(SEARCH("PTT", A4404))</f>
        <v>0</v>
      </c>
      <c r="F4404" t="b">
        <f>ISNUMBER(SEARCH("Shell", A4404))</f>
        <v>0</v>
      </c>
      <c r="G4404" t="b">
        <f>ISNUMBER(SEARCH("Esso", A4404))</f>
        <v>0</v>
      </c>
      <c r="H4404" t="b">
        <f>ISNUMBER(SEARCH("Caltex", A4404))</f>
        <v>1</v>
      </c>
    </row>
    <row r="4405" spans="1:8" x14ac:dyDescent="0.25">
      <c r="A4405" t="s">
        <v>3559</v>
      </c>
      <c r="B4405">
        <v>13.026270999999999</v>
      </c>
      <c r="C4405">
        <v>100.930719</v>
      </c>
      <c r="D4405" t="b">
        <f>ISNUMBER(SEARCH("PT",A4405))</f>
        <v>0</v>
      </c>
      <c r="E4405" t="b">
        <f>ISNUMBER(SEARCH("PTT", A4405))</f>
        <v>0</v>
      </c>
      <c r="F4405" t="b">
        <f>ISNUMBER(SEARCH("Shell", A4405))</f>
        <v>0</v>
      </c>
      <c r="G4405" t="b">
        <f>ISNUMBER(SEARCH("Esso", A4405))</f>
        <v>0</v>
      </c>
      <c r="H4405" t="b">
        <f>ISNUMBER(SEARCH("Caltex", A4405))</f>
        <v>1</v>
      </c>
    </row>
    <row r="4406" spans="1:8" x14ac:dyDescent="0.25">
      <c r="A4406" t="s">
        <v>3559</v>
      </c>
      <c r="B4406">
        <v>13.026270999999999</v>
      </c>
      <c r="C4406">
        <v>100.930719</v>
      </c>
      <c r="D4406" t="b">
        <f>ISNUMBER(SEARCH("PT",A4406))</f>
        <v>0</v>
      </c>
      <c r="E4406" t="b">
        <f>ISNUMBER(SEARCH("PTT", A4406))</f>
        <v>0</v>
      </c>
      <c r="F4406" t="b">
        <f>ISNUMBER(SEARCH("Shell", A4406))</f>
        <v>0</v>
      </c>
      <c r="G4406" t="b">
        <f>ISNUMBER(SEARCH("Esso", A4406))</f>
        <v>0</v>
      </c>
      <c r="H4406" t="b">
        <f>ISNUMBER(SEARCH("Caltex", A4406))</f>
        <v>1</v>
      </c>
    </row>
    <row r="4407" spans="1:8" x14ac:dyDescent="0.25">
      <c r="A4407" t="s">
        <v>3559</v>
      </c>
      <c r="B4407">
        <v>13.026270999999999</v>
      </c>
      <c r="C4407">
        <v>100.930719</v>
      </c>
      <c r="D4407" t="b">
        <f>ISNUMBER(SEARCH("PT",A4407))</f>
        <v>0</v>
      </c>
      <c r="E4407" t="b">
        <f>ISNUMBER(SEARCH("PTT", A4407))</f>
        <v>0</v>
      </c>
      <c r="F4407" t="b">
        <f>ISNUMBER(SEARCH("Shell", A4407))</f>
        <v>0</v>
      </c>
      <c r="G4407" t="b">
        <f>ISNUMBER(SEARCH("Esso", A4407))</f>
        <v>0</v>
      </c>
      <c r="H4407" t="b">
        <f>ISNUMBER(SEARCH("Caltex", A4407))</f>
        <v>1</v>
      </c>
    </row>
    <row r="4408" spans="1:8" x14ac:dyDescent="0.25">
      <c r="A4408" t="s">
        <v>3569</v>
      </c>
      <c r="B4408">
        <v>12.950015799999999</v>
      </c>
      <c r="C4408">
        <v>100.905557</v>
      </c>
      <c r="D4408" t="b">
        <f>ISNUMBER(SEARCH("PT",A4408))</f>
        <v>0</v>
      </c>
      <c r="E4408" t="b">
        <f>ISNUMBER(SEARCH("PTT", A4408))</f>
        <v>0</v>
      </c>
      <c r="F4408" t="b">
        <f>ISNUMBER(SEARCH("Shell", A4408))</f>
        <v>0</v>
      </c>
      <c r="G4408" t="b">
        <f>ISNUMBER(SEARCH("Esso", A4408))</f>
        <v>0</v>
      </c>
      <c r="H4408" t="b">
        <f>ISNUMBER(SEARCH("Caltex", A4408))</f>
        <v>1</v>
      </c>
    </row>
    <row r="4409" spans="1:8" x14ac:dyDescent="0.25">
      <c r="A4409" t="s">
        <v>3569</v>
      </c>
      <c r="B4409">
        <v>12.950015799999999</v>
      </c>
      <c r="C4409">
        <v>100.905557</v>
      </c>
      <c r="D4409" t="b">
        <f>ISNUMBER(SEARCH("PT",A4409))</f>
        <v>0</v>
      </c>
      <c r="E4409" t="b">
        <f>ISNUMBER(SEARCH("PTT", A4409))</f>
        <v>0</v>
      </c>
      <c r="F4409" t="b">
        <f>ISNUMBER(SEARCH("Shell", A4409))</f>
        <v>0</v>
      </c>
      <c r="G4409" t="b">
        <f>ISNUMBER(SEARCH("Esso", A4409))</f>
        <v>0</v>
      </c>
      <c r="H4409" t="b">
        <f>ISNUMBER(SEARCH("Caltex", A4409))</f>
        <v>1</v>
      </c>
    </row>
    <row r="4410" spans="1:8" x14ac:dyDescent="0.25">
      <c r="A4410" t="s">
        <v>3998</v>
      </c>
      <c r="B4410">
        <v>19.400494399999999</v>
      </c>
      <c r="C4410">
        <v>98.975338899999997</v>
      </c>
      <c r="D4410" t="b">
        <f>ISNUMBER(SEARCH("PT",A4410))</f>
        <v>0</v>
      </c>
      <c r="E4410" t="b">
        <f>ISNUMBER(SEARCH("PTT", A4410))</f>
        <v>0</v>
      </c>
      <c r="F4410" t="b">
        <f>ISNUMBER(SEARCH("Shell", A4410))</f>
        <v>0</v>
      </c>
      <c r="G4410" t="b">
        <f>ISNUMBER(SEARCH("Esso", A4410))</f>
        <v>0</v>
      </c>
      <c r="H4410" t="b">
        <f>ISNUMBER(SEARCH("Caltex", A4410))</f>
        <v>1</v>
      </c>
    </row>
    <row r="4411" spans="1:8" x14ac:dyDescent="0.25">
      <c r="A4411" t="s">
        <v>3265</v>
      </c>
      <c r="B4411">
        <v>6.6322231</v>
      </c>
      <c r="C4411">
        <v>100.06977879999999</v>
      </c>
      <c r="D4411" t="b">
        <f>ISNUMBER(SEARCH("PT",A4411))</f>
        <v>0</v>
      </c>
      <c r="E4411" t="b">
        <f>ISNUMBER(SEARCH("PTT", A4411))</f>
        <v>0</v>
      </c>
      <c r="F4411" t="b">
        <f>ISNUMBER(SEARCH("Shell", A4411))</f>
        <v>0</v>
      </c>
      <c r="G4411" t="b">
        <f>ISNUMBER(SEARCH("Esso", A4411))</f>
        <v>0</v>
      </c>
      <c r="H4411" t="b">
        <f>ISNUMBER(SEARCH("Caltex", A4411))</f>
        <v>1</v>
      </c>
    </row>
    <row r="4412" spans="1:8" x14ac:dyDescent="0.25">
      <c r="A4412" t="s">
        <v>3265</v>
      </c>
      <c r="B4412">
        <v>6.6322231</v>
      </c>
      <c r="C4412">
        <v>100.06977879999999</v>
      </c>
      <c r="D4412" t="b">
        <f>ISNUMBER(SEARCH("PT",A4412))</f>
        <v>0</v>
      </c>
      <c r="E4412" t="b">
        <f>ISNUMBER(SEARCH("PTT", A4412))</f>
        <v>0</v>
      </c>
      <c r="F4412" t="b">
        <f>ISNUMBER(SEARCH("Shell", A4412))</f>
        <v>0</v>
      </c>
      <c r="G4412" t="b">
        <f>ISNUMBER(SEARCH("Esso", A4412))</f>
        <v>0</v>
      </c>
      <c r="H4412" t="b">
        <f>ISNUMBER(SEARCH("Caltex", A4412))</f>
        <v>1</v>
      </c>
    </row>
    <row r="4413" spans="1:8" x14ac:dyDescent="0.25">
      <c r="A4413" t="s">
        <v>3304</v>
      </c>
      <c r="B4413">
        <v>7.231001</v>
      </c>
      <c r="C4413">
        <v>100.55919</v>
      </c>
      <c r="D4413" t="b">
        <f>ISNUMBER(SEARCH("PT",A4413))</f>
        <v>0</v>
      </c>
      <c r="E4413" t="b">
        <f>ISNUMBER(SEARCH("PTT", A4413))</f>
        <v>0</v>
      </c>
      <c r="F4413" t="b">
        <f>ISNUMBER(SEARCH("Shell", A4413))</f>
        <v>0</v>
      </c>
      <c r="G4413" t="b">
        <f>ISNUMBER(SEARCH("Esso", A4413))</f>
        <v>0</v>
      </c>
      <c r="H4413" t="b">
        <f>ISNUMBER(SEARCH("Caltex", A4413))</f>
        <v>1</v>
      </c>
    </row>
    <row r="4414" spans="1:8" x14ac:dyDescent="0.25">
      <c r="A4414" t="s">
        <v>3304</v>
      </c>
      <c r="B4414">
        <v>7.231001</v>
      </c>
      <c r="C4414">
        <v>100.55919</v>
      </c>
      <c r="D4414" t="b">
        <f>ISNUMBER(SEARCH("PT",A4414))</f>
        <v>0</v>
      </c>
      <c r="E4414" t="b">
        <f>ISNUMBER(SEARCH("PTT", A4414))</f>
        <v>0</v>
      </c>
      <c r="F4414" t="b">
        <f>ISNUMBER(SEARCH("Shell", A4414))</f>
        <v>0</v>
      </c>
      <c r="G4414" t="b">
        <f>ISNUMBER(SEARCH("Esso", A4414))</f>
        <v>0</v>
      </c>
      <c r="H4414" t="b">
        <f>ISNUMBER(SEARCH("Caltex", A4414))</f>
        <v>1</v>
      </c>
    </row>
    <row r="4415" spans="1:8" x14ac:dyDescent="0.25">
      <c r="A4415" t="s">
        <v>3392</v>
      </c>
      <c r="B4415">
        <v>9.5167064000000003</v>
      </c>
      <c r="C4415">
        <v>99.944973500000003</v>
      </c>
      <c r="D4415" t="b">
        <f>ISNUMBER(SEARCH("PT",A4415))</f>
        <v>0</v>
      </c>
      <c r="E4415" t="b">
        <f>ISNUMBER(SEARCH("PTT", A4415))</f>
        <v>0</v>
      </c>
      <c r="F4415" t="b">
        <f>ISNUMBER(SEARCH("Shell", A4415))</f>
        <v>0</v>
      </c>
      <c r="G4415" t="b">
        <f>ISNUMBER(SEARCH("Esso", A4415))</f>
        <v>0</v>
      </c>
      <c r="H4415" t="b">
        <f>ISNUMBER(SEARCH("Caltex", A4415))</f>
        <v>1</v>
      </c>
    </row>
    <row r="4416" spans="1:8" x14ac:dyDescent="0.25">
      <c r="A4416" t="s">
        <v>3392</v>
      </c>
      <c r="B4416">
        <v>9.5167064000000003</v>
      </c>
      <c r="C4416">
        <v>99.944973500000003</v>
      </c>
      <c r="D4416" t="b">
        <f>ISNUMBER(SEARCH("PT",A4416))</f>
        <v>0</v>
      </c>
      <c r="E4416" t="b">
        <f>ISNUMBER(SEARCH("PTT", A4416))</f>
        <v>0</v>
      </c>
      <c r="F4416" t="b">
        <f>ISNUMBER(SEARCH("Shell", A4416))</f>
        <v>0</v>
      </c>
      <c r="G4416" t="b">
        <f>ISNUMBER(SEARCH("Esso", A4416))</f>
        <v>0</v>
      </c>
      <c r="H4416" t="b">
        <f>ISNUMBER(SEARCH("Caltex", A4416))</f>
        <v>1</v>
      </c>
    </row>
    <row r="4417" spans="1:8" x14ac:dyDescent="0.25">
      <c r="A4417" t="s">
        <v>4103</v>
      </c>
      <c r="B4417">
        <v>14.038468999999999</v>
      </c>
      <c r="C4417">
        <v>99.517780000000002</v>
      </c>
      <c r="D4417" t="b">
        <f>ISNUMBER(SEARCH("PT",A4417))</f>
        <v>0</v>
      </c>
      <c r="E4417" t="b">
        <f>ISNUMBER(SEARCH("PTT", A4417))</f>
        <v>0</v>
      </c>
      <c r="F4417" t="b">
        <f>ISNUMBER(SEARCH("Shell", A4417))</f>
        <v>0</v>
      </c>
      <c r="G4417" t="b">
        <f>ISNUMBER(SEARCH("Esso", A4417))</f>
        <v>0</v>
      </c>
      <c r="H4417" t="b">
        <f>ISNUMBER(SEARCH("Caltex", A4417))</f>
        <v>1</v>
      </c>
    </row>
    <row r="4418" spans="1:8" x14ac:dyDescent="0.25">
      <c r="A4418" t="s">
        <v>3337</v>
      </c>
      <c r="B4418">
        <v>7.5376532000000003</v>
      </c>
      <c r="C4418">
        <v>100.0406831</v>
      </c>
      <c r="D4418" t="b">
        <f>ISNUMBER(SEARCH("PT",A4418))</f>
        <v>0</v>
      </c>
      <c r="E4418" t="b">
        <f>ISNUMBER(SEARCH("PTT", A4418))</f>
        <v>0</v>
      </c>
      <c r="F4418" t="b">
        <f>ISNUMBER(SEARCH("Shell", A4418))</f>
        <v>0</v>
      </c>
      <c r="G4418" t="b">
        <f>ISNUMBER(SEARCH("Esso", A4418))</f>
        <v>0</v>
      </c>
      <c r="H4418" t="b">
        <f>ISNUMBER(SEARCH("Caltex", A4418))</f>
        <v>1</v>
      </c>
    </row>
    <row r="4419" spans="1:8" x14ac:dyDescent="0.25">
      <c r="A4419" t="s">
        <v>3258</v>
      </c>
      <c r="B4419">
        <v>6.8698058</v>
      </c>
      <c r="C4419">
        <v>99.781656999999996</v>
      </c>
      <c r="D4419" t="b">
        <f>ISNUMBER(SEARCH("PT",A4419))</f>
        <v>0</v>
      </c>
      <c r="E4419" t="b">
        <f>ISNUMBER(SEARCH("PTT", A4419))</f>
        <v>0</v>
      </c>
      <c r="F4419" t="b">
        <f>ISNUMBER(SEARCH("Shell", A4419))</f>
        <v>0</v>
      </c>
      <c r="G4419" t="b">
        <f>ISNUMBER(SEARCH("Esso", A4419))</f>
        <v>0</v>
      </c>
      <c r="H4419" t="b">
        <f>ISNUMBER(SEARCH("Caltex", A4419))</f>
        <v>1</v>
      </c>
    </row>
    <row r="4420" spans="1:8" x14ac:dyDescent="0.25">
      <c r="A4420" t="s">
        <v>3258</v>
      </c>
      <c r="B4420">
        <v>6.8698058</v>
      </c>
      <c r="C4420">
        <v>99.781656999999996</v>
      </c>
      <c r="D4420" t="b">
        <f>ISNUMBER(SEARCH("PT",A4420))</f>
        <v>0</v>
      </c>
      <c r="E4420" t="b">
        <f>ISNUMBER(SEARCH("PTT", A4420))</f>
        <v>0</v>
      </c>
      <c r="F4420" t="b">
        <f>ISNUMBER(SEARCH("Shell", A4420))</f>
        <v>0</v>
      </c>
      <c r="G4420" t="b">
        <f>ISNUMBER(SEARCH("Esso", A4420))</f>
        <v>0</v>
      </c>
      <c r="H4420" t="b">
        <f>ISNUMBER(SEARCH("Caltex", A4420))</f>
        <v>1</v>
      </c>
    </row>
    <row r="4421" spans="1:8" x14ac:dyDescent="0.25">
      <c r="A4421" t="s">
        <v>3632</v>
      </c>
      <c r="B4421">
        <v>12.771915099999999</v>
      </c>
      <c r="C4421">
        <v>101.6511371</v>
      </c>
      <c r="D4421" t="b">
        <f>ISNUMBER(SEARCH("PT",A4421))</f>
        <v>0</v>
      </c>
      <c r="E4421" t="b">
        <f>ISNUMBER(SEARCH("PTT", A4421))</f>
        <v>0</v>
      </c>
      <c r="F4421" t="b">
        <f>ISNUMBER(SEARCH("Shell", A4421))</f>
        <v>0</v>
      </c>
      <c r="G4421" t="b">
        <f>ISNUMBER(SEARCH("Esso", A4421))</f>
        <v>0</v>
      </c>
      <c r="H4421" t="b">
        <f>ISNUMBER(SEARCH("Caltex", A4421))</f>
        <v>1</v>
      </c>
    </row>
    <row r="4422" spans="1:8" x14ac:dyDescent="0.25">
      <c r="A4422" t="s">
        <v>4227</v>
      </c>
      <c r="B4422">
        <v>7.9101252999999998</v>
      </c>
      <c r="C4422">
        <v>98.333144300000001</v>
      </c>
      <c r="D4422" t="b">
        <f>ISNUMBER(SEARCH("PT",A4422))</f>
        <v>0</v>
      </c>
      <c r="E4422" t="b">
        <f>ISNUMBER(SEARCH("PTT", A4422))</f>
        <v>0</v>
      </c>
      <c r="F4422" t="b">
        <f>ISNUMBER(SEARCH("Shell", A4422))</f>
        <v>0</v>
      </c>
      <c r="G4422" t="b">
        <f>ISNUMBER(SEARCH("Esso", A4422))</f>
        <v>0</v>
      </c>
      <c r="H4422" t="b">
        <f>ISNUMBER(SEARCH("Caltex", A4422))</f>
        <v>1</v>
      </c>
    </row>
    <row r="4423" spans="1:8" x14ac:dyDescent="0.25">
      <c r="A4423" t="s">
        <v>4227</v>
      </c>
      <c r="B4423">
        <v>7.9101252999999998</v>
      </c>
      <c r="C4423">
        <v>98.333144300000001</v>
      </c>
      <c r="D4423" t="b">
        <f>ISNUMBER(SEARCH("PT",A4423))</f>
        <v>0</v>
      </c>
      <c r="E4423" t="b">
        <f>ISNUMBER(SEARCH("PTT", A4423))</f>
        <v>0</v>
      </c>
      <c r="F4423" t="b">
        <f>ISNUMBER(SEARCH("Shell", A4423))</f>
        <v>0</v>
      </c>
      <c r="G4423" t="b">
        <f>ISNUMBER(SEARCH("Esso", A4423))</f>
        <v>0</v>
      </c>
      <c r="H4423" t="b">
        <f>ISNUMBER(SEARCH("Caltex", A4423))</f>
        <v>1</v>
      </c>
    </row>
    <row r="4424" spans="1:8" x14ac:dyDescent="0.25">
      <c r="A4424" t="s">
        <v>3908</v>
      </c>
      <c r="B4424">
        <v>19.5172667</v>
      </c>
      <c r="C4424">
        <v>100.2936813</v>
      </c>
      <c r="D4424" t="b">
        <f>ISNUMBER(SEARCH("PT",A4424))</f>
        <v>0</v>
      </c>
      <c r="E4424" t="b">
        <f>ISNUMBER(SEARCH("PTT", A4424))</f>
        <v>0</v>
      </c>
      <c r="F4424" t="b">
        <f>ISNUMBER(SEARCH("Shell", A4424))</f>
        <v>0</v>
      </c>
      <c r="G4424" t="b">
        <f>ISNUMBER(SEARCH("Esso", A4424))</f>
        <v>0</v>
      </c>
      <c r="H4424" t="b">
        <f>ISNUMBER(SEARCH("Caltex", A4424))</f>
        <v>1</v>
      </c>
    </row>
    <row r="4425" spans="1:8" x14ac:dyDescent="0.25">
      <c r="A4425" t="s">
        <v>4099</v>
      </c>
      <c r="B4425">
        <v>14.0574362</v>
      </c>
      <c r="C4425">
        <v>99.427038100000004</v>
      </c>
      <c r="D4425" t="b">
        <f>ISNUMBER(SEARCH("PT",A4425))</f>
        <v>0</v>
      </c>
      <c r="E4425" t="b">
        <f>ISNUMBER(SEARCH("PTT", A4425))</f>
        <v>0</v>
      </c>
      <c r="F4425" t="b">
        <f>ISNUMBER(SEARCH("Shell", A4425))</f>
        <v>0</v>
      </c>
      <c r="G4425" t="b">
        <f>ISNUMBER(SEARCH("Esso", A4425))</f>
        <v>0</v>
      </c>
      <c r="H4425" t="b">
        <f>ISNUMBER(SEARCH("Caltex", A4425))</f>
        <v>1</v>
      </c>
    </row>
    <row r="4426" spans="1:8" x14ac:dyDescent="0.25">
      <c r="A4426" t="s">
        <v>3990</v>
      </c>
      <c r="B4426">
        <v>19.729956000000001</v>
      </c>
      <c r="C4426">
        <v>99.140017200000003</v>
      </c>
      <c r="D4426" t="b">
        <f>ISNUMBER(SEARCH("PT",A4426))</f>
        <v>0</v>
      </c>
      <c r="E4426" t="b">
        <f>ISNUMBER(SEARCH("PTT", A4426))</f>
        <v>0</v>
      </c>
      <c r="F4426" t="b">
        <f>ISNUMBER(SEARCH("Shell", A4426))</f>
        <v>0</v>
      </c>
      <c r="G4426" t="b">
        <f>ISNUMBER(SEARCH("Esso", A4426))</f>
        <v>0</v>
      </c>
      <c r="H4426" t="b">
        <f>ISNUMBER(SEARCH("Caltex", A4426))</f>
        <v>1</v>
      </c>
    </row>
    <row r="4427" spans="1:8" x14ac:dyDescent="0.25">
      <c r="A4427" t="s">
        <v>3805</v>
      </c>
      <c r="B4427">
        <v>17.801931199999999</v>
      </c>
      <c r="C4427">
        <v>102.7616362</v>
      </c>
      <c r="D4427" t="b">
        <f>ISNUMBER(SEARCH("PT",A4427))</f>
        <v>0</v>
      </c>
      <c r="E4427" t="b">
        <f>ISNUMBER(SEARCH("PTT", A4427))</f>
        <v>0</v>
      </c>
      <c r="F4427" t="b">
        <f>ISNUMBER(SEARCH("Shell", A4427))</f>
        <v>0</v>
      </c>
      <c r="G4427" t="b">
        <f>ISNUMBER(SEARCH("Esso", A4427))</f>
        <v>0</v>
      </c>
      <c r="H4427" t="b">
        <f>ISNUMBER(SEARCH("Caltex", A4427))</f>
        <v>1</v>
      </c>
    </row>
    <row r="4428" spans="1:8" x14ac:dyDescent="0.25">
      <c r="A4428" t="s">
        <v>3705</v>
      </c>
      <c r="B4428">
        <v>14.611482199999999</v>
      </c>
      <c r="C4428">
        <v>103.0740165</v>
      </c>
      <c r="D4428" t="b">
        <f>ISNUMBER(SEARCH("PT",A4428))</f>
        <v>0</v>
      </c>
      <c r="E4428" t="b">
        <f>ISNUMBER(SEARCH("PTT", A4428))</f>
        <v>0</v>
      </c>
      <c r="F4428" t="b">
        <f>ISNUMBER(SEARCH("Shell", A4428))</f>
        <v>0</v>
      </c>
      <c r="G4428" t="b">
        <f>ISNUMBER(SEARCH("Esso", A4428))</f>
        <v>0</v>
      </c>
      <c r="H4428" t="b">
        <f>ISNUMBER(SEARCH("Caltex", A4428))</f>
        <v>1</v>
      </c>
    </row>
    <row r="4429" spans="1:8" x14ac:dyDescent="0.25">
      <c r="A4429" t="s">
        <v>3275</v>
      </c>
      <c r="B4429">
        <v>6.7863959999999999</v>
      </c>
      <c r="C4429">
        <v>100.452759</v>
      </c>
      <c r="D4429" t="b">
        <f>ISNUMBER(SEARCH("PT",A4429))</f>
        <v>0</v>
      </c>
      <c r="E4429" t="b">
        <f>ISNUMBER(SEARCH("PTT", A4429))</f>
        <v>0</v>
      </c>
      <c r="F4429" t="b">
        <f>ISNUMBER(SEARCH("Shell", A4429))</f>
        <v>0</v>
      </c>
      <c r="G4429" t="b">
        <f>ISNUMBER(SEARCH("Esso", A4429))</f>
        <v>0</v>
      </c>
      <c r="H4429" t="b">
        <f>ISNUMBER(SEARCH("Caltex", A4429))</f>
        <v>1</v>
      </c>
    </row>
    <row r="4430" spans="1:8" x14ac:dyDescent="0.25">
      <c r="A4430" t="s">
        <v>4096</v>
      </c>
      <c r="B4430">
        <v>14.0894706</v>
      </c>
      <c r="C4430">
        <v>99.288540800000007</v>
      </c>
      <c r="D4430" t="b">
        <f>ISNUMBER(SEARCH("PT",A4430))</f>
        <v>0</v>
      </c>
      <c r="E4430" t="b">
        <f>ISNUMBER(SEARCH("PTT", A4430))</f>
        <v>0</v>
      </c>
      <c r="F4430" t="b">
        <f>ISNUMBER(SEARCH("Shell", A4430))</f>
        <v>0</v>
      </c>
      <c r="G4430" t="b">
        <f>ISNUMBER(SEARCH("Esso", A4430))</f>
        <v>0</v>
      </c>
      <c r="H4430" t="b">
        <f>ISNUMBER(SEARCH("Caltex", A4430))</f>
        <v>1</v>
      </c>
    </row>
    <row r="4431" spans="1:8" x14ac:dyDescent="0.25">
      <c r="A4431" t="s">
        <v>3361</v>
      </c>
      <c r="B4431">
        <v>8.0322171999999998</v>
      </c>
      <c r="C4431">
        <v>100.3170125</v>
      </c>
      <c r="D4431" t="b">
        <f>ISNUMBER(SEARCH("PT",A4431))</f>
        <v>0</v>
      </c>
      <c r="E4431" t="b">
        <f>ISNUMBER(SEARCH("PTT", A4431))</f>
        <v>0</v>
      </c>
      <c r="F4431" t="b">
        <f>ISNUMBER(SEARCH("Shell", A4431))</f>
        <v>0</v>
      </c>
      <c r="G4431" t="b">
        <f>ISNUMBER(SEARCH("Esso", A4431))</f>
        <v>0</v>
      </c>
      <c r="H4431" t="b">
        <f>ISNUMBER(SEARCH("Caltex", A4431))</f>
        <v>1</v>
      </c>
    </row>
    <row r="4432" spans="1:8" x14ac:dyDescent="0.25">
      <c r="A4432" t="s">
        <v>3468</v>
      </c>
      <c r="B4432">
        <v>13.389908</v>
      </c>
      <c r="C4432">
        <v>99.996685299999996</v>
      </c>
      <c r="D4432" t="b">
        <f>ISNUMBER(SEARCH("PT",A4432))</f>
        <v>0</v>
      </c>
      <c r="E4432" t="b">
        <f>ISNUMBER(SEARCH("PTT", A4432))</f>
        <v>0</v>
      </c>
      <c r="F4432" t="b">
        <f>ISNUMBER(SEARCH("Shell", A4432))</f>
        <v>0</v>
      </c>
      <c r="G4432" t="b">
        <f>ISNUMBER(SEARCH("Esso", A4432))</f>
        <v>0</v>
      </c>
      <c r="H4432" t="b">
        <f>ISNUMBER(SEARCH("Caltex", A4432))</f>
        <v>1</v>
      </c>
    </row>
    <row r="4433" spans="1:8" x14ac:dyDescent="0.25">
      <c r="A4433" t="s">
        <v>3801</v>
      </c>
      <c r="B4433">
        <v>17.887269</v>
      </c>
      <c r="C4433">
        <v>102.766346</v>
      </c>
      <c r="D4433" t="b">
        <f>ISNUMBER(SEARCH("PT",A4433))</f>
        <v>0</v>
      </c>
      <c r="E4433" t="b">
        <f>ISNUMBER(SEARCH("PTT", A4433))</f>
        <v>0</v>
      </c>
      <c r="F4433" t="b">
        <f>ISNUMBER(SEARCH("Shell", A4433))</f>
        <v>0</v>
      </c>
      <c r="G4433" t="b">
        <f>ISNUMBER(SEARCH("Esso", A4433))</f>
        <v>0</v>
      </c>
      <c r="H4433" t="b">
        <f>ISNUMBER(SEARCH("Caltex", A4433))</f>
        <v>1</v>
      </c>
    </row>
    <row r="4434" spans="1:8" x14ac:dyDescent="0.25">
      <c r="A4434" t="s">
        <v>3417</v>
      </c>
      <c r="B4434">
        <v>10.497377800000001</v>
      </c>
      <c r="C4434">
        <v>99.163246999999998</v>
      </c>
      <c r="D4434" t="b">
        <f>ISNUMBER(SEARCH("PT",A4434))</f>
        <v>0</v>
      </c>
      <c r="E4434" t="b">
        <f>ISNUMBER(SEARCH("PTT", A4434))</f>
        <v>0</v>
      </c>
      <c r="F4434" t="b">
        <f>ISNUMBER(SEARCH("Shell", A4434))</f>
        <v>0</v>
      </c>
      <c r="G4434" t="b">
        <f>ISNUMBER(SEARCH("Esso", A4434))</f>
        <v>0</v>
      </c>
      <c r="H4434" t="b">
        <f>ISNUMBER(SEARCH("Caltex", A4434))</f>
        <v>1</v>
      </c>
    </row>
    <row r="4435" spans="1:8" x14ac:dyDescent="0.25">
      <c r="A4435" t="s">
        <v>3273</v>
      </c>
      <c r="B4435">
        <v>6.6352848</v>
      </c>
      <c r="C4435">
        <v>100.41249139999999</v>
      </c>
      <c r="D4435" t="b">
        <f>ISNUMBER(SEARCH("PT",A4435))</f>
        <v>0</v>
      </c>
      <c r="E4435" t="b">
        <f>ISNUMBER(SEARCH("PTT", A4435))</f>
        <v>0</v>
      </c>
      <c r="F4435" t="b">
        <f>ISNUMBER(SEARCH("Shell", A4435))</f>
        <v>0</v>
      </c>
      <c r="G4435" t="b">
        <f>ISNUMBER(SEARCH("Esso", A4435))</f>
        <v>0</v>
      </c>
      <c r="H4435" t="b">
        <f>ISNUMBER(SEARCH("Caltex", A4435))</f>
        <v>1</v>
      </c>
    </row>
    <row r="4436" spans="1:8" x14ac:dyDescent="0.25">
      <c r="A4436" t="s">
        <v>3444</v>
      </c>
      <c r="B4436">
        <v>12.8425785</v>
      </c>
      <c r="C4436">
        <v>99.929113999999998</v>
      </c>
      <c r="D4436" t="b">
        <f>ISNUMBER(SEARCH("PT",A4436))</f>
        <v>0</v>
      </c>
      <c r="E4436" t="b">
        <f>ISNUMBER(SEARCH("PTT", A4436))</f>
        <v>0</v>
      </c>
      <c r="F4436" t="b">
        <f>ISNUMBER(SEARCH("Shell", A4436))</f>
        <v>0</v>
      </c>
      <c r="G4436" t="b">
        <f>ISNUMBER(SEARCH("Esso", A4436))</f>
        <v>0</v>
      </c>
      <c r="H4436" t="b">
        <f>ISNUMBER(SEARCH("Caltex", A4436))</f>
        <v>1</v>
      </c>
    </row>
    <row r="4437" spans="1:8" x14ac:dyDescent="0.25">
      <c r="A4437" t="s">
        <v>616</v>
      </c>
      <c r="B4437">
        <v>10.592867999999999</v>
      </c>
      <c r="C4437">
        <v>99.123378000000002</v>
      </c>
      <c r="D4437" t="b">
        <f>ISNUMBER(SEARCH("PT",A4437))</f>
        <v>0</v>
      </c>
      <c r="E4437" t="b">
        <f>ISNUMBER(SEARCH("PTT", A4437))</f>
        <v>0</v>
      </c>
      <c r="F4437" t="b">
        <f>ISNUMBER(SEARCH("Shell", A4437))</f>
        <v>0</v>
      </c>
      <c r="G4437" t="b">
        <f>ISNUMBER(SEARCH("Esso", A4437))</f>
        <v>0</v>
      </c>
      <c r="H4437" t="b">
        <f>ISNUMBER(SEARCH("Caltex", A4437))</f>
        <v>1</v>
      </c>
    </row>
    <row r="4438" spans="1:8" x14ac:dyDescent="0.25">
      <c r="A4438" t="s">
        <v>616</v>
      </c>
      <c r="B4438">
        <v>9.9707793999999996</v>
      </c>
      <c r="C4438">
        <v>98.646107799999996</v>
      </c>
      <c r="D4438" t="b">
        <f>ISNUMBER(SEARCH("PT",A4438))</f>
        <v>0</v>
      </c>
      <c r="E4438" t="b">
        <f>ISNUMBER(SEARCH("PTT", A4438))</f>
        <v>0</v>
      </c>
      <c r="F4438" t="b">
        <f>ISNUMBER(SEARCH("Shell", A4438))</f>
        <v>0</v>
      </c>
      <c r="G4438" t="b">
        <f>ISNUMBER(SEARCH("Esso", A4438))</f>
        <v>0</v>
      </c>
      <c r="H4438" t="b">
        <f>ISNUMBER(SEARCH("Caltex", A4438))</f>
        <v>1</v>
      </c>
    </row>
    <row r="4439" spans="1:8" x14ac:dyDescent="0.25">
      <c r="A4439" t="s">
        <v>616</v>
      </c>
      <c r="B4439">
        <v>10.3551039</v>
      </c>
      <c r="C4439">
        <v>99.116743999999997</v>
      </c>
      <c r="D4439" t="b">
        <f>ISNUMBER(SEARCH("PT",A4439))</f>
        <v>0</v>
      </c>
      <c r="E4439" t="b">
        <f>ISNUMBER(SEARCH("PTT", A4439))</f>
        <v>0</v>
      </c>
      <c r="F4439" t="b">
        <f>ISNUMBER(SEARCH("Shell", A4439))</f>
        <v>0</v>
      </c>
      <c r="G4439" t="b">
        <f>ISNUMBER(SEARCH("Esso", A4439))</f>
        <v>0</v>
      </c>
      <c r="H4439" t="b">
        <f>ISNUMBER(SEARCH("Caltex", A4439))</f>
        <v>1</v>
      </c>
    </row>
    <row r="4440" spans="1:8" x14ac:dyDescent="0.25">
      <c r="A4440" t="s">
        <v>616</v>
      </c>
      <c r="B4440">
        <v>8.4027191000000006</v>
      </c>
      <c r="C4440">
        <v>98.453425999999993</v>
      </c>
      <c r="D4440" t="b">
        <f>ISNUMBER(SEARCH("PT",A4440))</f>
        <v>0</v>
      </c>
      <c r="E4440" t="b">
        <f>ISNUMBER(SEARCH("PTT", A4440))</f>
        <v>0</v>
      </c>
      <c r="F4440" t="b">
        <f>ISNUMBER(SEARCH("Shell", A4440))</f>
        <v>0</v>
      </c>
      <c r="G4440" t="b">
        <f>ISNUMBER(SEARCH("Esso", A4440))</f>
        <v>0</v>
      </c>
      <c r="H4440" t="b">
        <f>ISNUMBER(SEARCH("Caltex", A4440))</f>
        <v>1</v>
      </c>
    </row>
    <row r="4441" spans="1:8" x14ac:dyDescent="0.25">
      <c r="A4441" t="s">
        <v>616</v>
      </c>
      <c r="B4441">
        <v>8.2675517999999997</v>
      </c>
      <c r="C4441">
        <v>98.333258299999997</v>
      </c>
      <c r="D4441" t="b">
        <f>ISNUMBER(SEARCH("PT",A4441))</f>
        <v>0</v>
      </c>
      <c r="E4441" t="b">
        <f>ISNUMBER(SEARCH("PTT", A4441))</f>
        <v>0</v>
      </c>
      <c r="F4441" t="b">
        <f>ISNUMBER(SEARCH("Shell", A4441))</f>
        <v>0</v>
      </c>
      <c r="G4441" t="b">
        <f>ISNUMBER(SEARCH("Esso", A4441))</f>
        <v>0</v>
      </c>
      <c r="H4441" t="b">
        <f>ISNUMBER(SEARCH("Caltex", A4441))</f>
        <v>1</v>
      </c>
    </row>
    <row r="4442" spans="1:8" x14ac:dyDescent="0.25">
      <c r="A4442" t="s">
        <v>616</v>
      </c>
      <c r="B4442">
        <v>8.2675517999999997</v>
      </c>
      <c r="C4442">
        <v>98.333258299999997</v>
      </c>
      <c r="D4442" t="b">
        <f>ISNUMBER(SEARCH("PT",A4442))</f>
        <v>0</v>
      </c>
      <c r="E4442" t="b">
        <f>ISNUMBER(SEARCH("PTT", A4442))</f>
        <v>0</v>
      </c>
      <c r="F4442" t="b">
        <f>ISNUMBER(SEARCH("Shell", A4442))</f>
        <v>0</v>
      </c>
      <c r="G4442" t="b">
        <f>ISNUMBER(SEARCH("Esso", A4442))</f>
        <v>0</v>
      </c>
      <c r="H4442" t="b">
        <f>ISNUMBER(SEARCH("Caltex", A4442))</f>
        <v>1</v>
      </c>
    </row>
    <row r="4443" spans="1:8" x14ac:dyDescent="0.25">
      <c r="A4443" t="s">
        <v>616</v>
      </c>
      <c r="B4443">
        <v>8.4027191000000006</v>
      </c>
      <c r="C4443">
        <v>98.453425999999993</v>
      </c>
      <c r="D4443" t="b">
        <f>ISNUMBER(SEARCH("PT",A4443))</f>
        <v>0</v>
      </c>
      <c r="E4443" t="b">
        <f>ISNUMBER(SEARCH("PTT", A4443))</f>
        <v>0</v>
      </c>
      <c r="F4443" t="b">
        <f>ISNUMBER(SEARCH("Shell", A4443))</f>
        <v>0</v>
      </c>
      <c r="G4443" t="b">
        <f>ISNUMBER(SEARCH("Esso", A4443))</f>
        <v>0</v>
      </c>
      <c r="H4443" t="b">
        <f>ISNUMBER(SEARCH("Caltex", A4443))</f>
        <v>1</v>
      </c>
    </row>
    <row r="4444" spans="1:8" x14ac:dyDescent="0.25">
      <c r="A4444" t="s">
        <v>616</v>
      </c>
      <c r="B4444">
        <v>6.8606075999999998</v>
      </c>
      <c r="C4444">
        <v>100.0181278</v>
      </c>
      <c r="D4444" t="b">
        <f>ISNUMBER(SEARCH("PT",A4444))</f>
        <v>0</v>
      </c>
      <c r="E4444" t="b">
        <f>ISNUMBER(SEARCH("PTT", A4444))</f>
        <v>0</v>
      </c>
      <c r="F4444" t="b">
        <f>ISNUMBER(SEARCH("Shell", A4444))</f>
        <v>0</v>
      </c>
      <c r="G4444" t="b">
        <f>ISNUMBER(SEARCH("Esso", A4444))</f>
        <v>0</v>
      </c>
      <c r="H4444" t="b">
        <f>ISNUMBER(SEARCH("Caltex", A4444))</f>
        <v>1</v>
      </c>
    </row>
    <row r="4445" spans="1:8" x14ac:dyDescent="0.25">
      <c r="A4445" t="s">
        <v>616</v>
      </c>
      <c r="B4445">
        <v>6.5536089999999998</v>
      </c>
      <c r="C4445">
        <v>101.2880609</v>
      </c>
      <c r="D4445" t="b">
        <f>ISNUMBER(SEARCH("PT",A4445))</f>
        <v>0</v>
      </c>
      <c r="E4445" t="b">
        <f>ISNUMBER(SEARCH("PTT", A4445))</f>
        <v>0</v>
      </c>
      <c r="F4445" t="b">
        <f>ISNUMBER(SEARCH("Shell", A4445))</f>
        <v>0</v>
      </c>
      <c r="G4445" t="b">
        <f>ISNUMBER(SEARCH("Esso", A4445))</f>
        <v>0</v>
      </c>
      <c r="H4445" t="b">
        <f>ISNUMBER(SEARCH("Caltex", A4445))</f>
        <v>1</v>
      </c>
    </row>
    <row r="4446" spans="1:8" x14ac:dyDescent="0.25">
      <c r="A4446" t="s">
        <v>616</v>
      </c>
      <c r="B4446">
        <v>6.0203030999999996</v>
      </c>
      <c r="C4446">
        <v>101.95794359999999</v>
      </c>
      <c r="D4446" t="b">
        <f>ISNUMBER(SEARCH("PT",A4446))</f>
        <v>0</v>
      </c>
      <c r="E4446" t="b">
        <f>ISNUMBER(SEARCH("PTT", A4446))</f>
        <v>0</v>
      </c>
      <c r="F4446" t="b">
        <f>ISNUMBER(SEARCH("Shell", A4446))</f>
        <v>0</v>
      </c>
      <c r="G4446" t="b">
        <f>ISNUMBER(SEARCH("Esso", A4446))</f>
        <v>0</v>
      </c>
      <c r="H4446" t="b">
        <f>ISNUMBER(SEARCH("Caltex", A4446))</f>
        <v>1</v>
      </c>
    </row>
    <row r="4447" spans="1:8" x14ac:dyDescent="0.25">
      <c r="A4447" t="s">
        <v>616</v>
      </c>
      <c r="B4447">
        <v>6.0403659999999997</v>
      </c>
      <c r="C4447">
        <v>101.987633</v>
      </c>
      <c r="D4447" t="b">
        <f>ISNUMBER(SEARCH("PT",A4447))</f>
        <v>0</v>
      </c>
      <c r="E4447" t="b">
        <f>ISNUMBER(SEARCH("PTT", A4447))</f>
        <v>0</v>
      </c>
      <c r="F4447" t="b">
        <f>ISNUMBER(SEARCH("Shell", A4447))</f>
        <v>0</v>
      </c>
      <c r="G4447" t="b">
        <f>ISNUMBER(SEARCH("Esso", A4447))</f>
        <v>0</v>
      </c>
      <c r="H4447" t="b">
        <f>ISNUMBER(SEARCH("Caltex", A4447))</f>
        <v>1</v>
      </c>
    </row>
    <row r="4448" spans="1:8" x14ac:dyDescent="0.25">
      <c r="A4448" t="s">
        <v>616</v>
      </c>
      <c r="B4448">
        <v>6.0203030999999996</v>
      </c>
      <c r="C4448">
        <v>101.95794359999999</v>
      </c>
      <c r="D4448" t="b">
        <f>ISNUMBER(SEARCH("PT",A4448))</f>
        <v>0</v>
      </c>
      <c r="E4448" t="b">
        <f>ISNUMBER(SEARCH("PTT", A4448))</f>
        <v>0</v>
      </c>
      <c r="F4448" t="b">
        <f>ISNUMBER(SEARCH("Shell", A4448))</f>
        <v>0</v>
      </c>
      <c r="G4448" t="b">
        <f>ISNUMBER(SEARCH("Esso", A4448))</f>
        <v>0</v>
      </c>
      <c r="H4448" t="b">
        <f>ISNUMBER(SEARCH("Caltex", A4448))</f>
        <v>1</v>
      </c>
    </row>
    <row r="4449" spans="1:8" x14ac:dyDescent="0.25">
      <c r="A4449" t="s">
        <v>616</v>
      </c>
      <c r="B4449">
        <v>6.0403659999999997</v>
      </c>
      <c r="C4449">
        <v>101.987633</v>
      </c>
      <c r="D4449" t="b">
        <f>ISNUMBER(SEARCH("PT",A4449))</f>
        <v>0</v>
      </c>
      <c r="E4449" t="b">
        <f>ISNUMBER(SEARCH("PTT", A4449))</f>
        <v>0</v>
      </c>
      <c r="F4449" t="b">
        <f>ISNUMBER(SEARCH("Shell", A4449))</f>
        <v>0</v>
      </c>
      <c r="G4449" t="b">
        <f>ISNUMBER(SEARCH("Esso", A4449))</f>
        <v>0</v>
      </c>
      <c r="H4449" t="b">
        <f>ISNUMBER(SEARCH("Caltex", A4449))</f>
        <v>1</v>
      </c>
    </row>
    <row r="4450" spans="1:8" x14ac:dyDescent="0.25">
      <c r="A4450" t="s">
        <v>616</v>
      </c>
      <c r="B4450">
        <v>6.4756067000000002</v>
      </c>
      <c r="C4450">
        <v>101.4355408</v>
      </c>
      <c r="D4450" t="b">
        <f>ISNUMBER(SEARCH("PT",A4450))</f>
        <v>0</v>
      </c>
      <c r="E4450" t="b">
        <f>ISNUMBER(SEARCH("PTT", A4450))</f>
        <v>0</v>
      </c>
      <c r="F4450" t="b">
        <f>ISNUMBER(SEARCH("Shell", A4450))</f>
        <v>0</v>
      </c>
      <c r="G4450" t="b">
        <f>ISNUMBER(SEARCH("Esso", A4450))</f>
        <v>0</v>
      </c>
      <c r="H4450" t="b">
        <f>ISNUMBER(SEARCH("Caltex", A4450))</f>
        <v>1</v>
      </c>
    </row>
    <row r="4451" spans="1:8" x14ac:dyDescent="0.25">
      <c r="A4451" t="s">
        <v>616</v>
      </c>
      <c r="B4451">
        <v>6.5536089999999998</v>
      </c>
      <c r="C4451">
        <v>101.2880609</v>
      </c>
      <c r="D4451" t="b">
        <f>ISNUMBER(SEARCH("PT",A4451))</f>
        <v>0</v>
      </c>
      <c r="E4451" t="b">
        <f>ISNUMBER(SEARCH("PTT", A4451))</f>
        <v>0</v>
      </c>
      <c r="F4451" t="b">
        <f>ISNUMBER(SEARCH("Shell", A4451))</f>
        <v>0</v>
      </c>
      <c r="G4451" t="b">
        <f>ISNUMBER(SEARCH("Esso", A4451))</f>
        <v>0</v>
      </c>
      <c r="H4451" t="b">
        <f>ISNUMBER(SEARCH("Caltex", A4451))</f>
        <v>1</v>
      </c>
    </row>
    <row r="4452" spans="1:8" x14ac:dyDescent="0.25">
      <c r="A4452" t="s">
        <v>616</v>
      </c>
      <c r="B4452">
        <v>7.3512956999999997</v>
      </c>
      <c r="C4452">
        <v>100.1296547</v>
      </c>
      <c r="D4452" t="b">
        <f>ISNUMBER(SEARCH("PT",A4452))</f>
        <v>0</v>
      </c>
      <c r="E4452" t="b">
        <f>ISNUMBER(SEARCH("PTT", A4452))</f>
        <v>0</v>
      </c>
      <c r="F4452" t="b">
        <f>ISNUMBER(SEARCH("Shell", A4452))</f>
        <v>0</v>
      </c>
      <c r="G4452" t="b">
        <f>ISNUMBER(SEARCH("Esso", A4452))</f>
        <v>0</v>
      </c>
      <c r="H4452" t="b">
        <f>ISNUMBER(SEARCH("Caltex", A4452))</f>
        <v>1</v>
      </c>
    </row>
    <row r="4453" spans="1:8" x14ac:dyDescent="0.25">
      <c r="A4453" t="s">
        <v>616</v>
      </c>
      <c r="B4453">
        <v>9.4260876000000007</v>
      </c>
      <c r="C4453">
        <v>99.1541292</v>
      </c>
      <c r="D4453" t="b">
        <f>ISNUMBER(SEARCH("PT",A4453))</f>
        <v>0</v>
      </c>
      <c r="E4453" t="b">
        <f>ISNUMBER(SEARCH("PTT", A4453))</f>
        <v>0</v>
      </c>
      <c r="F4453" t="b">
        <f>ISNUMBER(SEARCH("Shell", A4453))</f>
        <v>0</v>
      </c>
      <c r="G4453" t="b">
        <f>ISNUMBER(SEARCH("Esso", A4453))</f>
        <v>0</v>
      </c>
      <c r="H4453" t="b">
        <f>ISNUMBER(SEARCH("Caltex", A4453))</f>
        <v>1</v>
      </c>
    </row>
    <row r="4454" spans="1:8" x14ac:dyDescent="0.25">
      <c r="A4454" t="s">
        <v>616</v>
      </c>
      <c r="B4454">
        <v>10.3551039</v>
      </c>
      <c r="C4454">
        <v>99.116743999999997</v>
      </c>
      <c r="D4454" t="b">
        <f>ISNUMBER(SEARCH("PT",A4454))</f>
        <v>0</v>
      </c>
      <c r="E4454" t="b">
        <f>ISNUMBER(SEARCH("PTT", A4454))</f>
        <v>0</v>
      </c>
      <c r="F4454" t="b">
        <f>ISNUMBER(SEARCH("Shell", A4454))</f>
        <v>0</v>
      </c>
      <c r="G4454" t="b">
        <f>ISNUMBER(SEARCH("Esso", A4454))</f>
        <v>0</v>
      </c>
      <c r="H4454" t="b">
        <f>ISNUMBER(SEARCH("Caltex", A4454))</f>
        <v>1</v>
      </c>
    </row>
    <row r="4455" spans="1:8" x14ac:dyDescent="0.25">
      <c r="A4455" t="s">
        <v>616</v>
      </c>
      <c r="B4455">
        <v>10.495668999999999</v>
      </c>
      <c r="C4455">
        <v>99.120143999999996</v>
      </c>
      <c r="D4455" t="b">
        <f>ISNUMBER(SEARCH("PT",A4455))</f>
        <v>0</v>
      </c>
      <c r="E4455" t="b">
        <f>ISNUMBER(SEARCH("PTT", A4455))</f>
        <v>0</v>
      </c>
      <c r="F4455" t="b">
        <f>ISNUMBER(SEARCH("Shell", A4455))</f>
        <v>0</v>
      </c>
      <c r="G4455" t="b">
        <f>ISNUMBER(SEARCH("Esso", A4455))</f>
        <v>0</v>
      </c>
      <c r="H4455" t="b">
        <f>ISNUMBER(SEARCH("Caltex", A4455))</f>
        <v>1</v>
      </c>
    </row>
    <row r="4456" spans="1:8" x14ac:dyDescent="0.25">
      <c r="A4456" t="s">
        <v>616</v>
      </c>
      <c r="B4456">
        <v>10.592867999999999</v>
      </c>
      <c r="C4456">
        <v>99.123378000000002</v>
      </c>
      <c r="D4456" t="b">
        <f>ISNUMBER(SEARCH("PT",A4456))</f>
        <v>0</v>
      </c>
      <c r="E4456" t="b">
        <f>ISNUMBER(SEARCH("PTT", A4456))</f>
        <v>0</v>
      </c>
      <c r="F4456" t="b">
        <f>ISNUMBER(SEARCH("Shell", A4456))</f>
        <v>0</v>
      </c>
      <c r="G4456" t="b">
        <f>ISNUMBER(SEARCH("Esso", A4456))</f>
        <v>0</v>
      </c>
      <c r="H4456" t="b">
        <f>ISNUMBER(SEARCH("Caltex", A4456))</f>
        <v>1</v>
      </c>
    </row>
    <row r="4457" spans="1:8" x14ac:dyDescent="0.25">
      <c r="A4457" t="s">
        <v>616</v>
      </c>
      <c r="B4457">
        <v>12.826533</v>
      </c>
      <c r="C4457">
        <v>99.936098999999999</v>
      </c>
      <c r="D4457" t="b">
        <f>ISNUMBER(SEARCH("PT",A4457))</f>
        <v>0</v>
      </c>
      <c r="E4457" t="b">
        <f>ISNUMBER(SEARCH("PTT", A4457))</f>
        <v>0</v>
      </c>
      <c r="F4457" t="b">
        <f>ISNUMBER(SEARCH("Shell", A4457))</f>
        <v>0</v>
      </c>
      <c r="G4457" t="b">
        <f>ISNUMBER(SEARCH("Esso", A4457))</f>
        <v>0</v>
      </c>
      <c r="H4457" t="b">
        <f>ISNUMBER(SEARCH("Caltex", A4457))</f>
        <v>1</v>
      </c>
    </row>
    <row r="4458" spans="1:8" x14ac:dyDescent="0.25">
      <c r="A4458" t="s">
        <v>616</v>
      </c>
      <c r="B4458">
        <v>13.103811200000001</v>
      </c>
      <c r="C4458">
        <v>99.9407231</v>
      </c>
      <c r="D4458" t="b">
        <f>ISNUMBER(SEARCH("PT",A4458))</f>
        <v>0</v>
      </c>
      <c r="E4458" t="b">
        <f>ISNUMBER(SEARCH("PTT", A4458))</f>
        <v>0</v>
      </c>
      <c r="F4458" t="b">
        <f>ISNUMBER(SEARCH("Shell", A4458))</f>
        <v>0</v>
      </c>
      <c r="G4458" t="b">
        <f>ISNUMBER(SEARCH("Esso", A4458))</f>
        <v>0</v>
      </c>
      <c r="H4458" t="b">
        <f>ISNUMBER(SEARCH("Caltex", A4458))</f>
        <v>1</v>
      </c>
    </row>
    <row r="4459" spans="1:8" x14ac:dyDescent="0.25">
      <c r="A4459" t="s">
        <v>616</v>
      </c>
      <c r="B4459">
        <v>13.443083400000001</v>
      </c>
      <c r="C4459">
        <v>100.0703786</v>
      </c>
      <c r="D4459" t="b">
        <f>ISNUMBER(SEARCH("PT",A4459))</f>
        <v>0</v>
      </c>
      <c r="E4459" t="b">
        <f>ISNUMBER(SEARCH("PTT", A4459))</f>
        <v>0</v>
      </c>
      <c r="F4459" t="b">
        <f>ISNUMBER(SEARCH("Shell", A4459))</f>
        <v>0</v>
      </c>
      <c r="G4459" t="b">
        <f>ISNUMBER(SEARCH("Esso", A4459))</f>
        <v>0</v>
      </c>
      <c r="H4459" t="b">
        <f>ISNUMBER(SEARCH("Caltex", A4459))</f>
        <v>1</v>
      </c>
    </row>
    <row r="4460" spans="1:8" x14ac:dyDescent="0.25">
      <c r="A4460" t="s">
        <v>616</v>
      </c>
      <c r="B4460">
        <v>13.7196631</v>
      </c>
      <c r="C4460">
        <v>100.4910577</v>
      </c>
      <c r="D4460" t="b">
        <f>ISNUMBER(SEARCH("PT",A4460))</f>
        <v>0</v>
      </c>
      <c r="E4460" t="b">
        <f>ISNUMBER(SEARCH("PTT", A4460))</f>
        <v>0</v>
      </c>
      <c r="F4460" t="b">
        <f>ISNUMBER(SEARCH("Shell", A4460))</f>
        <v>0</v>
      </c>
      <c r="G4460" t="b">
        <f>ISNUMBER(SEARCH("Esso", A4460))</f>
        <v>0</v>
      </c>
      <c r="H4460" t="b">
        <f>ISNUMBER(SEARCH("Caltex", A4460))</f>
        <v>1</v>
      </c>
    </row>
    <row r="4461" spans="1:8" x14ac:dyDescent="0.25">
      <c r="A4461" t="s">
        <v>616</v>
      </c>
      <c r="B4461">
        <v>13.5749136</v>
      </c>
      <c r="C4461">
        <v>100.59158480000001</v>
      </c>
      <c r="D4461" t="b">
        <f>ISNUMBER(SEARCH("PT",A4461))</f>
        <v>0</v>
      </c>
      <c r="E4461" t="b">
        <f>ISNUMBER(SEARCH("PTT", A4461))</f>
        <v>0</v>
      </c>
      <c r="F4461" t="b">
        <f>ISNUMBER(SEARCH("Shell", A4461))</f>
        <v>0</v>
      </c>
      <c r="G4461" t="b">
        <f>ISNUMBER(SEARCH("Esso", A4461))</f>
        <v>0</v>
      </c>
      <c r="H4461" t="b">
        <f>ISNUMBER(SEARCH("Caltex", A4461))</f>
        <v>1</v>
      </c>
    </row>
    <row r="4462" spans="1:8" x14ac:dyDescent="0.25">
      <c r="A4462" t="s">
        <v>616</v>
      </c>
      <c r="B4462">
        <v>13.596628600000001</v>
      </c>
      <c r="C4462">
        <v>100.6046702</v>
      </c>
      <c r="D4462" t="b">
        <f>ISNUMBER(SEARCH("PT",A4462))</f>
        <v>0</v>
      </c>
      <c r="E4462" t="b">
        <f>ISNUMBER(SEARCH("PTT", A4462))</f>
        <v>0</v>
      </c>
      <c r="F4462" t="b">
        <f>ISNUMBER(SEARCH("Shell", A4462))</f>
        <v>0</v>
      </c>
      <c r="G4462" t="b">
        <f>ISNUMBER(SEARCH("Esso", A4462))</f>
        <v>0</v>
      </c>
      <c r="H4462" t="b">
        <f>ISNUMBER(SEARCH("Caltex", A4462))</f>
        <v>1</v>
      </c>
    </row>
    <row r="4463" spans="1:8" x14ac:dyDescent="0.25">
      <c r="A4463" t="s">
        <v>616</v>
      </c>
      <c r="B4463">
        <v>13.5833897</v>
      </c>
      <c r="C4463">
        <v>100.60715089999999</v>
      </c>
      <c r="D4463" t="b">
        <f>ISNUMBER(SEARCH("PT",A4463))</f>
        <v>0</v>
      </c>
      <c r="E4463" t="b">
        <f>ISNUMBER(SEARCH("PTT", A4463))</f>
        <v>0</v>
      </c>
      <c r="F4463" t="b">
        <f>ISNUMBER(SEARCH("Shell", A4463))</f>
        <v>0</v>
      </c>
      <c r="G4463" t="b">
        <f>ISNUMBER(SEARCH("Esso", A4463))</f>
        <v>0</v>
      </c>
      <c r="H4463" t="b">
        <f>ISNUMBER(SEARCH("Caltex", A4463))</f>
        <v>1</v>
      </c>
    </row>
    <row r="4464" spans="1:8" x14ac:dyDescent="0.25">
      <c r="A4464" t="s">
        <v>616</v>
      </c>
      <c r="B4464">
        <v>13.342105999999999</v>
      </c>
      <c r="C4464">
        <v>100.99514600000001</v>
      </c>
      <c r="D4464" t="b">
        <f>ISNUMBER(SEARCH("PT",A4464))</f>
        <v>0</v>
      </c>
      <c r="E4464" t="b">
        <f>ISNUMBER(SEARCH("PTT", A4464))</f>
        <v>0</v>
      </c>
      <c r="F4464" t="b">
        <f>ISNUMBER(SEARCH("Shell", A4464))</f>
        <v>0</v>
      </c>
      <c r="G4464" t="b">
        <f>ISNUMBER(SEARCH("Esso", A4464))</f>
        <v>0</v>
      </c>
      <c r="H4464" t="b">
        <f>ISNUMBER(SEARCH("Caltex", A4464))</f>
        <v>1</v>
      </c>
    </row>
    <row r="4465" spans="1:8" x14ac:dyDescent="0.25">
      <c r="A4465" t="s">
        <v>616</v>
      </c>
      <c r="B4465">
        <v>13.073752300000001</v>
      </c>
      <c r="C4465">
        <v>100.9210562</v>
      </c>
      <c r="D4465" t="b">
        <f>ISNUMBER(SEARCH("PT",A4465))</f>
        <v>0</v>
      </c>
      <c r="E4465" t="b">
        <f>ISNUMBER(SEARCH("PTT", A4465))</f>
        <v>0</v>
      </c>
      <c r="F4465" t="b">
        <f>ISNUMBER(SEARCH("Shell", A4465))</f>
        <v>0</v>
      </c>
      <c r="G4465" t="b">
        <f>ISNUMBER(SEARCH("Esso", A4465))</f>
        <v>0</v>
      </c>
      <c r="H4465" t="b">
        <f>ISNUMBER(SEARCH("Caltex", A4465))</f>
        <v>1</v>
      </c>
    </row>
    <row r="4466" spans="1:8" x14ac:dyDescent="0.25">
      <c r="A4466" t="s">
        <v>616</v>
      </c>
      <c r="B4466">
        <v>12.746724</v>
      </c>
      <c r="C4466">
        <v>101.098677</v>
      </c>
      <c r="D4466" t="b">
        <f>ISNUMBER(SEARCH("PT",A4466))</f>
        <v>0</v>
      </c>
      <c r="E4466" t="b">
        <f>ISNUMBER(SEARCH("PTT", A4466))</f>
        <v>0</v>
      </c>
      <c r="F4466" t="b">
        <f>ISNUMBER(SEARCH("Shell", A4466))</f>
        <v>0</v>
      </c>
      <c r="G4466" t="b">
        <f>ISNUMBER(SEARCH("Esso", A4466))</f>
        <v>0</v>
      </c>
      <c r="H4466" t="b">
        <f>ISNUMBER(SEARCH("Caltex", A4466))</f>
        <v>1</v>
      </c>
    </row>
    <row r="4467" spans="1:8" x14ac:dyDescent="0.25">
      <c r="A4467" t="s">
        <v>616</v>
      </c>
      <c r="B4467">
        <v>12.695904199999999</v>
      </c>
      <c r="C4467">
        <v>101.2871229</v>
      </c>
      <c r="D4467" t="b">
        <f>ISNUMBER(SEARCH("PT",A4467))</f>
        <v>0</v>
      </c>
      <c r="E4467" t="b">
        <f>ISNUMBER(SEARCH("PTT", A4467))</f>
        <v>0</v>
      </c>
      <c r="F4467" t="b">
        <f>ISNUMBER(SEARCH("Shell", A4467))</f>
        <v>0</v>
      </c>
      <c r="G4467" t="b">
        <f>ISNUMBER(SEARCH("Esso", A4467))</f>
        <v>0</v>
      </c>
      <c r="H4467" t="b">
        <f>ISNUMBER(SEARCH("Caltex", A4467))</f>
        <v>1</v>
      </c>
    </row>
    <row r="4468" spans="1:8" x14ac:dyDescent="0.25">
      <c r="A4468" t="s">
        <v>616</v>
      </c>
      <c r="B4468">
        <v>12.659734</v>
      </c>
      <c r="C4468">
        <v>101.637799</v>
      </c>
      <c r="D4468" t="b">
        <f>ISNUMBER(SEARCH("PT",A4468))</f>
        <v>0</v>
      </c>
      <c r="E4468" t="b">
        <f>ISNUMBER(SEARCH("PTT", A4468))</f>
        <v>0</v>
      </c>
      <c r="F4468" t="b">
        <f>ISNUMBER(SEARCH("Shell", A4468))</f>
        <v>0</v>
      </c>
      <c r="G4468" t="b">
        <f>ISNUMBER(SEARCH("Esso", A4468))</f>
        <v>0</v>
      </c>
      <c r="H4468" t="b">
        <f>ISNUMBER(SEARCH("Caltex", A4468))</f>
        <v>1</v>
      </c>
    </row>
    <row r="4469" spans="1:8" x14ac:dyDescent="0.25">
      <c r="A4469" t="s">
        <v>616</v>
      </c>
      <c r="B4469">
        <v>13.3637078</v>
      </c>
      <c r="C4469">
        <v>102.1923941</v>
      </c>
      <c r="D4469" t="b">
        <f>ISNUMBER(SEARCH("PT",A4469))</f>
        <v>0</v>
      </c>
      <c r="E4469" t="b">
        <f>ISNUMBER(SEARCH("PTT", A4469))</f>
        <v>0</v>
      </c>
      <c r="F4469" t="b">
        <f>ISNUMBER(SEARCH("Shell", A4469))</f>
        <v>0</v>
      </c>
      <c r="G4469" t="b">
        <f>ISNUMBER(SEARCH("Esso", A4469))</f>
        <v>0</v>
      </c>
      <c r="H4469" t="b">
        <f>ISNUMBER(SEARCH("Caltex", A4469))</f>
        <v>1</v>
      </c>
    </row>
    <row r="4470" spans="1:8" x14ac:dyDescent="0.25">
      <c r="A4470" t="s">
        <v>616</v>
      </c>
      <c r="B4470">
        <v>13.7023508</v>
      </c>
      <c r="C4470">
        <v>102.5092301</v>
      </c>
      <c r="D4470" t="b">
        <f>ISNUMBER(SEARCH("PT",A4470))</f>
        <v>0</v>
      </c>
      <c r="E4470" t="b">
        <f>ISNUMBER(SEARCH("PTT", A4470))</f>
        <v>0</v>
      </c>
      <c r="F4470" t="b">
        <f>ISNUMBER(SEARCH("Shell", A4470))</f>
        <v>0</v>
      </c>
      <c r="G4470" t="b">
        <f>ISNUMBER(SEARCH("Esso", A4470))</f>
        <v>0</v>
      </c>
      <c r="H4470" t="b">
        <f>ISNUMBER(SEARCH("Caltex", A4470))</f>
        <v>1</v>
      </c>
    </row>
    <row r="4471" spans="1:8" x14ac:dyDescent="0.25">
      <c r="A4471" t="s">
        <v>3719</v>
      </c>
      <c r="B4471">
        <v>14.684844</v>
      </c>
      <c r="C4471">
        <v>104.3553067</v>
      </c>
      <c r="D4471" t="b">
        <f>ISNUMBER(SEARCH("PT",A4471))</f>
        <v>0</v>
      </c>
      <c r="E4471" t="b">
        <f>ISNUMBER(SEARCH("PTT", A4471))</f>
        <v>0</v>
      </c>
      <c r="F4471" t="b">
        <f>ISNUMBER(SEARCH("Shell", A4471))</f>
        <v>0</v>
      </c>
      <c r="G4471" t="b">
        <f>ISNUMBER(SEARCH("Esso", A4471))</f>
        <v>0</v>
      </c>
      <c r="H4471" t="b">
        <f>ISNUMBER(SEARCH("Caltex", A4471))</f>
        <v>1</v>
      </c>
    </row>
    <row r="4472" spans="1:8" x14ac:dyDescent="0.25">
      <c r="A4472" t="s">
        <v>616</v>
      </c>
      <c r="B4472">
        <v>14.7530296</v>
      </c>
      <c r="C4472">
        <v>104.3619176</v>
      </c>
      <c r="D4472" t="b">
        <f>ISNUMBER(SEARCH("PT",A4472))</f>
        <v>0</v>
      </c>
      <c r="E4472" t="b">
        <f>ISNUMBER(SEARCH("PTT", A4472))</f>
        <v>0</v>
      </c>
      <c r="F4472" t="b">
        <f>ISNUMBER(SEARCH("Shell", A4472))</f>
        <v>0</v>
      </c>
      <c r="G4472" t="b">
        <f>ISNUMBER(SEARCH("Esso", A4472))</f>
        <v>0</v>
      </c>
      <c r="H4472" t="b">
        <f>ISNUMBER(SEARCH("Caltex", A4472))</f>
        <v>1</v>
      </c>
    </row>
    <row r="4473" spans="1:8" x14ac:dyDescent="0.25">
      <c r="A4473" t="s">
        <v>616</v>
      </c>
      <c r="B4473">
        <v>18.300155199999999</v>
      </c>
      <c r="C4473">
        <v>103.301214</v>
      </c>
      <c r="D4473" t="b">
        <f>ISNUMBER(SEARCH("PT",A4473))</f>
        <v>0</v>
      </c>
      <c r="E4473" t="b">
        <f>ISNUMBER(SEARCH("PTT", A4473))</f>
        <v>0</v>
      </c>
      <c r="F4473" t="b">
        <f>ISNUMBER(SEARCH("Shell", A4473))</f>
        <v>0</v>
      </c>
      <c r="G4473" t="b">
        <f>ISNUMBER(SEARCH("Esso", A4473))</f>
        <v>0</v>
      </c>
      <c r="H4473" t="b">
        <f>ISNUMBER(SEARCH("Caltex", A4473))</f>
        <v>1</v>
      </c>
    </row>
    <row r="4474" spans="1:8" x14ac:dyDescent="0.25">
      <c r="A4474" t="s">
        <v>616</v>
      </c>
      <c r="B4474">
        <v>17.9685986</v>
      </c>
      <c r="C4474">
        <v>103.0273852</v>
      </c>
      <c r="D4474" t="b">
        <f>ISNUMBER(SEARCH("PT",A4474))</f>
        <v>0</v>
      </c>
      <c r="E4474" t="b">
        <f>ISNUMBER(SEARCH("PTT", A4474))</f>
        <v>0</v>
      </c>
      <c r="F4474" t="b">
        <f>ISNUMBER(SEARCH("Shell", A4474))</f>
        <v>0</v>
      </c>
      <c r="G4474" t="b">
        <f>ISNUMBER(SEARCH("Esso", A4474))</f>
        <v>0</v>
      </c>
      <c r="H4474" t="b">
        <f>ISNUMBER(SEARCH("Caltex", A4474))</f>
        <v>1</v>
      </c>
    </row>
    <row r="4475" spans="1:8" x14ac:dyDescent="0.25">
      <c r="A4475" t="s">
        <v>616</v>
      </c>
      <c r="B4475">
        <v>17.879104600000002</v>
      </c>
      <c r="C4475">
        <v>102.7493119</v>
      </c>
      <c r="D4475" t="b">
        <f>ISNUMBER(SEARCH("PT",A4475))</f>
        <v>0</v>
      </c>
      <c r="E4475" t="b">
        <f>ISNUMBER(SEARCH("PTT", A4475))</f>
        <v>0</v>
      </c>
      <c r="F4475" t="b">
        <f>ISNUMBER(SEARCH("Shell", A4475))</f>
        <v>0</v>
      </c>
      <c r="G4475" t="b">
        <f>ISNUMBER(SEARCH("Esso", A4475))</f>
        <v>0</v>
      </c>
      <c r="H4475" t="b">
        <f>ISNUMBER(SEARCH("Caltex", A4475))</f>
        <v>1</v>
      </c>
    </row>
    <row r="4476" spans="1:8" x14ac:dyDescent="0.25">
      <c r="A4476" t="s">
        <v>616</v>
      </c>
      <c r="B4476">
        <v>17.272893199999999</v>
      </c>
      <c r="C4476">
        <v>101.1451702</v>
      </c>
      <c r="D4476" t="b">
        <f>ISNUMBER(SEARCH("PT",A4476))</f>
        <v>0</v>
      </c>
      <c r="E4476" t="b">
        <f>ISNUMBER(SEARCH("PTT", A4476))</f>
        <v>0</v>
      </c>
      <c r="F4476" t="b">
        <f>ISNUMBER(SEARCH("Shell", A4476))</f>
        <v>0</v>
      </c>
      <c r="G4476" t="b">
        <f>ISNUMBER(SEARCH("Esso", A4476))</f>
        <v>0</v>
      </c>
      <c r="H4476" t="b">
        <f>ISNUMBER(SEARCH("Caltex", A4476))</f>
        <v>1</v>
      </c>
    </row>
    <row r="4477" spans="1:8" x14ac:dyDescent="0.25">
      <c r="A4477" t="s">
        <v>616</v>
      </c>
      <c r="B4477">
        <v>13.685433</v>
      </c>
      <c r="C4477">
        <v>99.456621600000005</v>
      </c>
      <c r="D4477" t="b">
        <f>ISNUMBER(SEARCH("PT",A4477))</f>
        <v>0</v>
      </c>
      <c r="E4477" t="b">
        <f>ISNUMBER(SEARCH("PTT", A4477))</f>
        <v>0</v>
      </c>
      <c r="F4477" t="b">
        <f>ISNUMBER(SEARCH("Shell", A4477))</f>
        <v>0</v>
      </c>
      <c r="G4477" t="b">
        <f>ISNUMBER(SEARCH("Esso", A4477))</f>
        <v>0</v>
      </c>
      <c r="H4477" t="b">
        <f>ISNUMBER(SEARCH("Caltex", A4477))</f>
        <v>1</v>
      </c>
    </row>
    <row r="4478" spans="1:8" x14ac:dyDescent="0.25">
      <c r="A4478" t="s">
        <v>616</v>
      </c>
      <c r="B4478">
        <v>9.5220906000000003</v>
      </c>
      <c r="C4478">
        <v>100.0477128</v>
      </c>
      <c r="D4478" t="b">
        <f>ISNUMBER(SEARCH("PT",A4478))</f>
        <v>0</v>
      </c>
      <c r="E4478" t="b">
        <f>ISNUMBER(SEARCH("PTT", A4478))</f>
        <v>0</v>
      </c>
      <c r="F4478" t="b">
        <f>ISNUMBER(SEARCH("Shell", A4478))</f>
        <v>0</v>
      </c>
      <c r="G4478" t="b">
        <f>ISNUMBER(SEARCH("Esso", A4478))</f>
        <v>0</v>
      </c>
      <c r="H4478" t="b">
        <f>ISNUMBER(SEARCH("Caltex", A4478))</f>
        <v>1</v>
      </c>
    </row>
    <row r="4479" spans="1:8" x14ac:dyDescent="0.25">
      <c r="A4479" t="s">
        <v>616</v>
      </c>
      <c r="B4479">
        <v>8.2675517999999997</v>
      </c>
      <c r="C4479">
        <v>98.333258299999997</v>
      </c>
      <c r="D4479" t="b">
        <f>ISNUMBER(SEARCH("PT",A4479))</f>
        <v>0</v>
      </c>
      <c r="E4479" t="b">
        <f>ISNUMBER(SEARCH("PTT", A4479))</f>
        <v>0</v>
      </c>
      <c r="F4479" t="b">
        <f>ISNUMBER(SEARCH("Shell", A4479))</f>
        <v>0</v>
      </c>
      <c r="G4479" t="b">
        <f>ISNUMBER(SEARCH("Esso", A4479))</f>
        <v>0</v>
      </c>
      <c r="H4479" t="b">
        <f>ISNUMBER(SEARCH("Caltex", A4479))</f>
        <v>1</v>
      </c>
    </row>
    <row r="4480" spans="1:8" x14ac:dyDescent="0.25">
      <c r="A4480" t="s">
        <v>616</v>
      </c>
      <c r="B4480">
        <v>7.8511883999999998</v>
      </c>
      <c r="C4480">
        <v>98.353180399999999</v>
      </c>
      <c r="D4480" t="b">
        <f>ISNUMBER(SEARCH("PT",A4480))</f>
        <v>0</v>
      </c>
      <c r="E4480" t="b">
        <f>ISNUMBER(SEARCH("PTT", A4480))</f>
        <v>0</v>
      </c>
      <c r="F4480" t="b">
        <f>ISNUMBER(SEARCH("Shell", A4480))</f>
        <v>0</v>
      </c>
      <c r="G4480" t="b">
        <f>ISNUMBER(SEARCH("Esso", A4480))</f>
        <v>0</v>
      </c>
      <c r="H4480" t="b">
        <f>ISNUMBER(SEARCH("Caltex", A4480))</f>
        <v>1</v>
      </c>
    </row>
    <row r="4481" spans="1:8" x14ac:dyDescent="0.25">
      <c r="A4481" t="s">
        <v>616</v>
      </c>
      <c r="B4481">
        <v>7.8511883999999998</v>
      </c>
      <c r="C4481">
        <v>98.353180399999999</v>
      </c>
      <c r="D4481" t="b">
        <f>ISNUMBER(SEARCH("PT",A4481))</f>
        <v>0</v>
      </c>
      <c r="E4481" t="b">
        <f>ISNUMBER(SEARCH("PTT", A4481))</f>
        <v>0</v>
      </c>
      <c r="F4481" t="b">
        <f>ISNUMBER(SEARCH("Shell", A4481))</f>
        <v>0</v>
      </c>
      <c r="G4481" t="b">
        <f>ISNUMBER(SEARCH("Esso", A4481))</f>
        <v>0</v>
      </c>
      <c r="H4481" t="b">
        <f>ISNUMBER(SEARCH("Caltex", A4481))</f>
        <v>1</v>
      </c>
    </row>
    <row r="4482" spans="1:8" x14ac:dyDescent="0.25">
      <c r="A4482" t="s">
        <v>616</v>
      </c>
      <c r="B4482">
        <v>8.2675517999999997</v>
      </c>
      <c r="C4482">
        <v>98.333258299999997</v>
      </c>
      <c r="D4482" t="b">
        <f>ISNUMBER(SEARCH("PT",A4482))</f>
        <v>0</v>
      </c>
      <c r="E4482" t="b">
        <f>ISNUMBER(SEARCH("PTT", A4482))</f>
        <v>0</v>
      </c>
      <c r="F4482" t="b">
        <f>ISNUMBER(SEARCH("Shell", A4482))</f>
        <v>0</v>
      </c>
      <c r="G4482" t="b">
        <f>ISNUMBER(SEARCH("Esso", A4482))</f>
        <v>0</v>
      </c>
      <c r="H4482" t="b">
        <f>ISNUMBER(SEARCH("Caltex", A4482))</f>
        <v>1</v>
      </c>
    </row>
    <row r="4483" spans="1:8" x14ac:dyDescent="0.25">
      <c r="A4483" t="s">
        <v>616</v>
      </c>
      <c r="B4483">
        <v>6.8606075999999998</v>
      </c>
      <c r="C4483">
        <v>100.0181278</v>
      </c>
      <c r="D4483" t="b">
        <f>ISNUMBER(SEARCH("PT",A4483))</f>
        <v>0</v>
      </c>
      <c r="E4483" t="b">
        <f>ISNUMBER(SEARCH("PTT", A4483))</f>
        <v>0</v>
      </c>
      <c r="F4483" t="b">
        <f>ISNUMBER(SEARCH("Shell", A4483))</f>
        <v>0</v>
      </c>
      <c r="G4483" t="b">
        <f>ISNUMBER(SEARCH("Esso", A4483))</f>
        <v>0</v>
      </c>
      <c r="H4483" t="b">
        <f>ISNUMBER(SEARCH("Caltex", A4483))</f>
        <v>1</v>
      </c>
    </row>
    <row r="4484" spans="1:8" x14ac:dyDescent="0.25">
      <c r="A4484" t="s">
        <v>616</v>
      </c>
      <c r="B4484">
        <v>13.073752300000001</v>
      </c>
      <c r="C4484">
        <v>100.9210562</v>
      </c>
      <c r="D4484" t="b">
        <f>ISNUMBER(SEARCH("PT",A4484))</f>
        <v>0</v>
      </c>
      <c r="E4484" t="b">
        <f>ISNUMBER(SEARCH("PTT", A4484))</f>
        <v>0</v>
      </c>
      <c r="F4484" t="b">
        <f>ISNUMBER(SEARCH("Shell", A4484))</f>
        <v>0</v>
      </c>
      <c r="G4484" t="b">
        <f>ISNUMBER(SEARCH("Esso", A4484))</f>
        <v>0</v>
      </c>
      <c r="H4484" t="b">
        <f>ISNUMBER(SEARCH("Caltex", A4484))</f>
        <v>1</v>
      </c>
    </row>
  </sheetData>
  <autoFilter ref="A1:H4484">
    <sortState ref="A2:H4484">
      <sortCondition ref="H1:H448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3"/>
  <sheetViews>
    <sheetView workbookViewId="0">
      <selection sqref="A1:D1033"/>
    </sheetView>
  </sheetViews>
  <sheetFormatPr defaultRowHeight="13.8" x14ac:dyDescent="0.25"/>
  <sheetData>
    <row r="1" spans="1:4" x14ac:dyDescent="0.25">
      <c r="A1" t="s">
        <v>679</v>
      </c>
      <c r="B1" t="s">
        <v>680</v>
      </c>
      <c r="C1" t="s">
        <v>1</v>
      </c>
      <c r="D1" t="s">
        <v>2</v>
      </c>
    </row>
    <row r="2" spans="1:4" x14ac:dyDescent="0.25">
      <c r="A2" t="s">
        <v>681</v>
      </c>
      <c r="B2" t="s">
        <v>682</v>
      </c>
      <c r="C2">
        <v>100.60756619999999</v>
      </c>
      <c r="D2">
        <v>13.675097900000001</v>
      </c>
    </row>
    <row r="3" spans="1:4" x14ac:dyDescent="0.25">
      <c r="A3" t="s">
        <v>683</v>
      </c>
      <c r="B3" t="s">
        <v>684</v>
      </c>
      <c r="C3">
        <v>100.5791823</v>
      </c>
      <c r="D3">
        <v>13.725574200000001</v>
      </c>
    </row>
    <row r="4" spans="1:4" x14ac:dyDescent="0.25">
      <c r="A4" t="e">
        <f>- บางจาก - เอกมัย</f>
        <v>#NAME?</v>
      </c>
      <c r="B4" t="s">
        <v>685</v>
      </c>
      <c r="C4">
        <v>100.5798539</v>
      </c>
      <c r="D4">
        <v>13.7269256</v>
      </c>
    </row>
    <row r="5" spans="1:4" x14ac:dyDescent="0.25">
      <c r="A5" t="e">
        <f>- บางจาก - สก.ทร.ทุ่งมหาเมฆ</f>
        <v>#NAME?</v>
      </c>
      <c r="B5" t="s">
        <v>686</v>
      </c>
      <c r="C5">
        <v>100.5417545</v>
      </c>
      <c r="D5">
        <v>13.710630200000001</v>
      </c>
    </row>
    <row r="6" spans="1:4" x14ac:dyDescent="0.25">
      <c r="A6" t="s">
        <v>687</v>
      </c>
      <c r="B6" t="s">
        <v>688</v>
      </c>
      <c r="C6">
        <v>100.54219879999999</v>
      </c>
      <c r="D6">
        <v>13.709812100000001</v>
      </c>
    </row>
    <row r="7" spans="1:4" x14ac:dyDescent="0.25">
      <c r="A7" t="s">
        <v>689</v>
      </c>
      <c r="B7" t="s">
        <v>690</v>
      </c>
      <c r="C7">
        <v>100.534121</v>
      </c>
      <c r="D7">
        <v>13.7134746</v>
      </c>
    </row>
    <row r="8" spans="1:4" x14ac:dyDescent="0.25">
      <c r="A8" t="e">
        <f>- บางจาก - ซอยสวนหลวง</f>
        <v>#NAME?</v>
      </c>
      <c r="B8" t="s">
        <v>691</v>
      </c>
      <c r="C8">
        <v>100.629604</v>
      </c>
      <c r="D8">
        <v>13.710183300000001</v>
      </c>
    </row>
    <row r="9" spans="1:4" x14ac:dyDescent="0.25">
      <c r="A9" t="s">
        <v>692</v>
      </c>
      <c r="B9" t="s">
        <v>693</v>
      </c>
      <c r="C9">
        <v>100.598246</v>
      </c>
      <c r="D9">
        <v>13.7463344</v>
      </c>
    </row>
    <row r="10" spans="1:4" x14ac:dyDescent="0.25">
      <c r="A10" t="e">
        <f>- บจก. มฤคมาศ</f>
        <v>#NAME?</v>
      </c>
      <c r="B10" t="s">
        <v>694</v>
      </c>
      <c r="C10">
        <v>100.5760193</v>
      </c>
      <c r="D10">
        <v>13.755266900000001</v>
      </c>
    </row>
    <row r="11" spans="1:4" x14ac:dyDescent="0.25">
      <c r="A11" t="e">
        <f>- บางจาก - สาธุประดิษฐ์</f>
        <v>#NAME?</v>
      </c>
      <c r="B11" t="s">
        <v>695</v>
      </c>
      <c r="C11">
        <v>100.52565730000001</v>
      </c>
      <c r="D11">
        <v>13.696953600000001</v>
      </c>
    </row>
    <row r="12" spans="1:4" x14ac:dyDescent="0.25">
      <c r="A12" t="s">
        <v>696</v>
      </c>
      <c r="B12" t="s">
        <v>691</v>
      </c>
      <c r="C12">
        <v>100.629604</v>
      </c>
      <c r="D12">
        <v>13.710183300000001</v>
      </c>
    </row>
    <row r="13" spans="1:4" x14ac:dyDescent="0.25">
      <c r="A13" t="e">
        <f>- หจก. บี.อาร์.เซอร์วิส</f>
        <v>#NAME?</v>
      </c>
      <c r="B13" t="s">
        <v>697</v>
      </c>
      <c r="C13">
        <v>100.5227472</v>
      </c>
      <c r="D13">
        <v>13.719423300000001</v>
      </c>
    </row>
    <row r="14" spans="1:4" x14ac:dyDescent="0.25">
      <c r="A14" t="s">
        <v>698</v>
      </c>
      <c r="B14" t="s">
        <v>699</v>
      </c>
      <c r="C14">
        <v>100.6079268</v>
      </c>
      <c r="D14">
        <v>13.6761964</v>
      </c>
    </row>
    <row r="15" spans="1:4" x14ac:dyDescent="0.25">
      <c r="A15" t="e">
        <f>- บางจาก - ริมน้ำ</f>
        <v>#NAME?</v>
      </c>
      <c r="B15" t="s">
        <v>700</v>
      </c>
      <c r="C15">
        <v>100.5890036</v>
      </c>
      <c r="D15">
        <v>13.7022663</v>
      </c>
    </row>
    <row r="16" spans="1:4" x14ac:dyDescent="0.25">
      <c r="A16" t="s">
        <v>701</v>
      </c>
      <c r="B16" t="s">
        <v>702</v>
      </c>
      <c r="C16">
        <v>100.6308263</v>
      </c>
      <c r="D16">
        <v>13.7367726</v>
      </c>
    </row>
    <row r="17" spans="1:4" x14ac:dyDescent="0.25">
      <c r="A17" t="e">
        <f>- บางจาก - พัฒนาการ</f>
        <v>#NAME?</v>
      </c>
      <c r="B17" t="s">
        <v>702</v>
      </c>
      <c r="C17">
        <v>100.6308263</v>
      </c>
      <c r="D17">
        <v>13.7367726</v>
      </c>
    </row>
    <row r="18" spans="1:4" x14ac:dyDescent="0.25">
      <c r="A18" t="e">
        <f>- บางจาก - เจริญกรุงตัดใหม่</f>
        <v>#NAME?</v>
      </c>
      <c r="B18" t="s">
        <v>703</v>
      </c>
      <c r="C18">
        <v>100.5155484</v>
      </c>
      <c r="D18">
        <v>13.7012731</v>
      </c>
    </row>
    <row r="19" spans="1:4" x14ac:dyDescent="0.25">
      <c r="A19" t="e">
        <f>- บางจาก - สวัสดิการกระทรวงแรงงานและสวัสดิการสังคม</f>
        <v>#NAME?</v>
      </c>
      <c r="B19" t="s">
        <v>704</v>
      </c>
      <c r="C19">
        <v>100.5524075</v>
      </c>
      <c r="D19">
        <v>13.7682217</v>
      </c>
    </row>
    <row r="20" spans="1:4" x14ac:dyDescent="0.25">
      <c r="A20" t="e">
        <f>- บางจาก - เทียมร่วมมิตร</f>
        <v>#NAME?</v>
      </c>
      <c r="B20" t="s">
        <v>705</v>
      </c>
      <c r="C20">
        <v>100.5810778</v>
      </c>
      <c r="D20">
        <v>13.766807399999999</v>
      </c>
    </row>
    <row r="21" spans="1:4" x14ac:dyDescent="0.25">
      <c r="A21" t="s">
        <v>706</v>
      </c>
      <c r="B21" t="s">
        <v>707</v>
      </c>
      <c r="C21">
        <v>100.6058141</v>
      </c>
      <c r="D21">
        <v>13.7724209</v>
      </c>
    </row>
    <row r="22" spans="1:4" x14ac:dyDescent="0.25">
      <c r="A22" t="s">
        <v>708</v>
      </c>
      <c r="B22" t="s">
        <v>709</v>
      </c>
      <c r="C22">
        <v>100.60756619999999</v>
      </c>
      <c r="D22">
        <v>13.675097900000001</v>
      </c>
    </row>
    <row r="23" spans="1:4" x14ac:dyDescent="0.25">
      <c r="A23" t="s">
        <v>710</v>
      </c>
      <c r="B23" t="s">
        <v>711</v>
      </c>
      <c r="C23">
        <v>100.6079268</v>
      </c>
      <c r="D23">
        <v>13.6761964</v>
      </c>
    </row>
    <row r="24" spans="1:4" x14ac:dyDescent="0.25">
      <c r="A24" t="s">
        <v>712</v>
      </c>
      <c r="B24" t="s">
        <v>713</v>
      </c>
      <c r="C24">
        <v>100.536554</v>
      </c>
      <c r="D24">
        <v>13.673360000000001</v>
      </c>
    </row>
    <row r="25" spans="1:4" x14ac:dyDescent="0.25">
      <c r="A25" t="s">
        <v>714</v>
      </c>
      <c r="B25" t="s">
        <v>715</v>
      </c>
      <c r="C25">
        <v>100.5127068</v>
      </c>
      <c r="D25">
        <v>13.688962999999999</v>
      </c>
    </row>
    <row r="26" spans="1:4" x14ac:dyDescent="0.25">
      <c r="A26" t="e">
        <f>- บางจาก - เหม่งจ๋าย</f>
        <v>#NAME?</v>
      </c>
      <c r="B26" t="s">
        <v>716</v>
      </c>
      <c r="C26">
        <v>100.5854817</v>
      </c>
      <c r="D26">
        <v>13.7705392</v>
      </c>
    </row>
    <row r="27" spans="1:4" x14ac:dyDescent="0.25">
      <c r="A27" t="s">
        <v>717</v>
      </c>
      <c r="B27" t="s">
        <v>718</v>
      </c>
      <c r="C27">
        <v>100.50231909999999</v>
      </c>
      <c r="D27">
        <v>13.7206145</v>
      </c>
    </row>
    <row r="28" spans="1:4" x14ac:dyDescent="0.25">
      <c r="A28" t="e">
        <f>- บางจาก - อิสรภาพ</f>
        <v>#NAME?</v>
      </c>
      <c r="B28" t="s">
        <v>719</v>
      </c>
      <c r="C28">
        <v>100.497004</v>
      </c>
      <c r="D28">
        <v>13.7324635</v>
      </c>
    </row>
    <row r="29" spans="1:4" x14ac:dyDescent="0.25">
      <c r="A29" t="e">
        <f>- บางจาก - สวัสดิการสรรพาวุธทหารเรือ</f>
        <v>#NAME?</v>
      </c>
      <c r="B29" t="s">
        <v>720</v>
      </c>
      <c r="C29">
        <v>100.5890036</v>
      </c>
      <c r="D29">
        <v>13.7022663</v>
      </c>
    </row>
    <row r="30" spans="1:4" x14ac:dyDescent="0.25">
      <c r="A30" t="e">
        <f>- บางจาก - เพิ่มสิน</f>
        <v>#NAME?</v>
      </c>
      <c r="B30" t="s">
        <v>721</v>
      </c>
      <c r="C30">
        <v>100.56010139999999</v>
      </c>
      <c r="D30">
        <v>13.7862165</v>
      </c>
    </row>
    <row r="31" spans="1:4" x14ac:dyDescent="0.25">
      <c r="A31" t="s">
        <v>722</v>
      </c>
      <c r="B31" t="s">
        <v>723</v>
      </c>
      <c r="C31">
        <v>100.6292346</v>
      </c>
      <c r="D31">
        <v>13.6782032</v>
      </c>
    </row>
    <row r="32" spans="1:4" x14ac:dyDescent="0.25">
      <c r="A32" t="e">
        <f>- บางจาก - สวัสดิการกรมอุตุนิยมวิทยา</f>
        <v>#NAME?</v>
      </c>
      <c r="B32" t="s">
        <v>711</v>
      </c>
      <c r="C32">
        <v>100.6079268</v>
      </c>
      <c r="D32">
        <v>13.6761964</v>
      </c>
    </row>
    <row r="33" spans="1:4" x14ac:dyDescent="0.25">
      <c r="A33" t="s">
        <v>724</v>
      </c>
      <c r="B33" t="s">
        <v>725</v>
      </c>
      <c r="C33">
        <v>100.5092307</v>
      </c>
      <c r="D33">
        <v>13.6801899</v>
      </c>
    </row>
    <row r="34" spans="1:4" x14ac:dyDescent="0.25">
      <c r="A34" t="e">
        <f>- บางจาก - มหาดไทย</f>
        <v>#NAME?</v>
      </c>
      <c r="B34" t="s">
        <v>726</v>
      </c>
      <c r="C34">
        <v>100.67372880000001</v>
      </c>
      <c r="D34">
        <v>13.7772249</v>
      </c>
    </row>
    <row r="35" spans="1:4" x14ac:dyDescent="0.25">
      <c r="A35" t="s">
        <v>727</v>
      </c>
      <c r="B35" t="s">
        <v>728</v>
      </c>
      <c r="C35">
        <v>100.59995069999999</v>
      </c>
      <c r="D35">
        <v>13.780248800000001</v>
      </c>
    </row>
    <row r="36" spans="1:4" x14ac:dyDescent="0.25">
      <c r="A36" t="e">
        <f>- บจก. เจริญราษบูรณะ</f>
        <v>#NAME?</v>
      </c>
      <c r="B36" t="s">
        <v>729</v>
      </c>
      <c r="C36">
        <v>100.4939905</v>
      </c>
      <c r="D36">
        <v>13.685775899999999</v>
      </c>
    </row>
    <row r="37" spans="1:4" x14ac:dyDescent="0.25">
      <c r="A37" t="s">
        <v>730</v>
      </c>
      <c r="B37" t="s">
        <v>731</v>
      </c>
      <c r="C37">
        <v>100.600087</v>
      </c>
      <c r="D37">
        <v>13.782559900000001</v>
      </c>
    </row>
    <row r="38" spans="1:4" x14ac:dyDescent="0.25">
      <c r="A38" t="s">
        <v>732</v>
      </c>
      <c r="B38" t="s">
        <v>729</v>
      </c>
      <c r="C38">
        <v>100.4939905</v>
      </c>
      <c r="D38">
        <v>13.685775899999999</v>
      </c>
    </row>
    <row r="39" spans="1:4" x14ac:dyDescent="0.25">
      <c r="A39" t="e">
        <f>- บางจาก - กรมประชาสัมพันธ์</f>
        <v>#NAME?</v>
      </c>
      <c r="B39" t="s">
        <v>733</v>
      </c>
      <c r="C39">
        <v>100.5349499</v>
      </c>
      <c r="D39">
        <v>13.7847065</v>
      </c>
    </row>
    <row r="40" spans="1:4" x14ac:dyDescent="0.25">
      <c r="A40" t="e">
        <f>- บางจาก - สุขสวัสดิ์</f>
        <v>#NAME?</v>
      </c>
      <c r="B40" t="s">
        <v>734</v>
      </c>
      <c r="C40">
        <v>100.492616</v>
      </c>
      <c r="D40">
        <v>13.682057800000001</v>
      </c>
    </row>
    <row r="41" spans="1:4" x14ac:dyDescent="0.25">
      <c r="A41" t="e">
        <f>- บจก. บางขุนเทียน ปิโตรเลียม</f>
        <v>#NAME?</v>
      </c>
      <c r="B41" t="s">
        <v>735</v>
      </c>
      <c r="C41">
        <v>100.4857768</v>
      </c>
      <c r="D41">
        <v>13.705335</v>
      </c>
    </row>
    <row r="42" spans="1:4" x14ac:dyDescent="0.25">
      <c r="A42" t="s">
        <v>736</v>
      </c>
      <c r="B42" t="s">
        <v>737</v>
      </c>
      <c r="C42">
        <v>100.5994434</v>
      </c>
      <c r="D42">
        <v>13.791699899999999</v>
      </c>
    </row>
    <row r="43" spans="1:4" x14ac:dyDescent="0.25">
      <c r="A43" t="s">
        <v>738</v>
      </c>
      <c r="B43" t="s">
        <v>739</v>
      </c>
      <c r="C43">
        <v>100.524877</v>
      </c>
      <c r="D43">
        <v>13.760379</v>
      </c>
    </row>
    <row r="44" spans="1:4" x14ac:dyDescent="0.25">
      <c r="A44" t="s">
        <v>740</v>
      </c>
      <c r="B44" t="s">
        <v>741</v>
      </c>
      <c r="C44">
        <v>100.6783418</v>
      </c>
      <c r="D44">
        <v>13.720126</v>
      </c>
    </row>
    <row r="45" spans="1:4" x14ac:dyDescent="0.25">
      <c r="A45" t="s">
        <v>742</v>
      </c>
      <c r="B45" t="s">
        <v>733</v>
      </c>
      <c r="C45">
        <v>100.5349499</v>
      </c>
      <c r="D45">
        <v>13.7847065</v>
      </c>
    </row>
    <row r="46" spans="1:4" x14ac:dyDescent="0.25">
      <c r="A46" t="e">
        <f>- บางจาก - อุดมสุข</f>
        <v>#NAME?</v>
      </c>
      <c r="B46" t="s">
        <v>743</v>
      </c>
      <c r="C46">
        <v>101.6472326</v>
      </c>
      <c r="D46">
        <v>12.782018000000001</v>
      </c>
    </row>
    <row r="47" spans="1:4" x14ac:dyDescent="0.25">
      <c r="A47" t="s">
        <v>744</v>
      </c>
      <c r="B47" t="s">
        <v>745</v>
      </c>
      <c r="C47">
        <v>100.6365483</v>
      </c>
      <c r="D47">
        <v>13.7815197</v>
      </c>
    </row>
    <row r="48" spans="1:4" x14ac:dyDescent="0.25">
      <c r="A48" t="s">
        <v>746</v>
      </c>
      <c r="B48" t="s">
        <v>747</v>
      </c>
      <c r="C48">
        <v>100.63712700000001</v>
      </c>
      <c r="D48">
        <v>13.664882</v>
      </c>
    </row>
    <row r="49" spans="1:4" x14ac:dyDescent="0.25">
      <c r="A49" t="s">
        <v>748</v>
      </c>
      <c r="B49" t="s">
        <v>749</v>
      </c>
      <c r="C49">
        <v>100.4916417</v>
      </c>
      <c r="D49">
        <v>13.781833900000001</v>
      </c>
    </row>
    <row r="50" spans="1:4" x14ac:dyDescent="0.25">
      <c r="A50" t="s">
        <v>750</v>
      </c>
      <c r="B50" t="s">
        <v>751</v>
      </c>
      <c r="C50">
        <v>100.60862539999999</v>
      </c>
      <c r="D50">
        <v>13.8083188</v>
      </c>
    </row>
    <row r="51" spans="1:4" x14ac:dyDescent="0.25">
      <c r="A51" t="e">
        <f>- บางจาก - สวนหลวง ร.9</f>
        <v>#NAME?</v>
      </c>
      <c r="B51" t="s">
        <v>743</v>
      </c>
      <c r="C51">
        <v>101.6472326</v>
      </c>
      <c r="D51">
        <v>12.782018000000001</v>
      </c>
    </row>
    <row r="52" spans="1:4" x14ac:dyDescent="0.25">
      <c r="A52" t="e">
        <f>- บางจาก - กรุงเทพ-กรีฑา</f>
        <v>#NAME?</v>
      </c>
      <c r="B52" t="s">
        <v>752</v>
      </c>
      <c r="C52">
        <v>100.6534443</v>
      </c>
      <c r="D52">
        <v>13.717925899999999</v>
      </c>
    </row>
    <row r="53" spans="1:4" x14ac:dyDescent="0.25">
      <c r="A53" t="e">
        <f>- บางจาก - สถานีรถไฟบางซื่อ</f>
        <v>#NAME?</v>
      </c>
      <c r="B53" t="s">
        <v>753</v>
      </c>
      <c r="C53">
        <v>100.5381471</v>
      </c>
      <c r="D53">
        <v>13.8007539</v>
      </c>
    </row>
    <row r="54" spans="1:4" x14ac:dyDescent="0.25">
      <c r="A54" t="s">
        <v>754</v>
      </c>
      <c r="B54" t="s">
        <v>755</v>
      </c>
      <c r="C54">
        <v>100.59626780000001</v>
      </c>
      <c r="D54">
        <v>13.809897400000001</v>
      </c>
    </row>
    <row r="55" spans="1:4" x14ac:dyDescent="0.25">
      <c r="A55" t="e">
        <f>- บางจาก - รัตนกวี</f>
        <v>#NAME?</v>
      </c>
      <c r="B55" t="s">
        <v>756</v>
      </c>
      <c r="C55">
        <v>100.46653120000001</v>
      </c>
      <c r="D55">
        <v>13.6842007</v>
      </c>
    </row>
    <row r="56" spans="1:4" x14ac:dyDescent="0.25">
      <c r="A56" t="e">
        <f>- บางจาก - ประชาอุทิศ</f>
        <v>#NAME?</v>
      </c>
      <c r="B56" t="s">
        <v>757</v>
      </c>
      <c r="C56">
        <v>100.49783100000001</v>
      </c>
      <c r="D56">
        <v>13.654023</v>
      </c>
    </row>
    <row r="57" spans="1:4" x14ac:dyDescent="0.25">
      <c r="A57" t="s">
        <v>758</v>
      </c>
      <c r="B57" t="s">
        <v>759</v>
      </c>
      <c r="C57">
        <v>100.618798</v>
      </c>
      <c r="D57">
        <v>13.8075359</v>
      </c>
    </row>
    <row r="58" spans="1:4" x14ac:dyDescent="0.25">
      <c r="A58" t="s">
        <v>760</v>
      </c>
      <c r="B58" t="s">
        <v>761</v>
      </c>
      <c r="C58">
        <v>100.6253923</v>
      </c>
      <c r="D58">
        <v>13.819494000000001</v>
      </c>
    </row>
    <row r="59" spans="1:4" x14ac:dyDescent="0.25">
      <c r="A59" t="s">
        <v>762</v>
      </c>
      <c r="B59" t="s">
        <v>763</v>
      </c>
      <c r="C59">
        <v>100.4714678</v>
      </c>
      <c r="D59">
        <v>13.780685800000001</v>
      </c>
    </row>
    <row r="60" spans="1:4" x14ac:dyDescent="0.25">
      <c r="A60" t="s">
        <v>764</v>
      </c>
      <c r="B60" t="s">
        <v>765</v>
      </c>
      <c r="C60">
        <v>100.6473532</v>
      </c>
      <c r="D60">
        <v>13.7710794</v>
      </c>
    </row>
    <row r="61" spans="1:4" x14ac:dyDescent="0.25">
      <c r="A61" t="e">
        <f>- บางจาก - จรัญสนิทวงศ์</f>
        <v>#NAME?</v>
      </c>
      <c r="B61" t="s">
        <v>766</v>
      </c>
      <c r="C61">
        <v>100.5098551</v>
      </c>
      <c r="D61">
        <v>13.799143600000001</v>
      </c>
    </row>
    <row r="62" spans="1:4" x14ac:dyDescent="0.25">
      <c r="A62" t="e">
        <f>- บางจาก - วังหิน</f>
        <v>#NAME?</v>
      </c>
      <c r="B62" t="s">
        <v>767</v>
      </c>
      <c r="C62">
        <v>100.5913693</v>
      </c>
      <c r="D62">
        <v>13.817949799999999</v>
      </c>
    </row>
    <row r="63" spans="1:4" x14ac:dyDescent="0.25">
      <c r="A63" t="e">
        <f>- บางจาก - ENCO</f>
        <v>#NAME?</v>
      </c>
      <c r="B63" t="s">
        <v>768</v>
      </c>
      <c r="C63">
        <v>100.5582915</v>
      </c>
      <c r="D63">
        <v>13.8244018</v>
      </c>
    </row>
    <row r="64" spans="1:4" x14ac:dyDescent="0.25">
      <c r="A64" t="e">
        <f>- บางจาก - โยธินพัฒนา</f>
        <v>#NAME?</v>
      </c>
      <c r="B64" t="s">
        <v>769</v>
      </c>
      <c r="C64">
        <v>100.610221</v>
      </c>
      <c r="D64">
        <v>13.808052</v>
      </c>
    </row>
    <row r="65" spans="1:4" x14ac:dyDescent="0.25">
      <c r="A65" t="s">
        <v>770</v>
      </c>
      <c r="B65" t="s">
        <v>771</v>
      </c>
      <c r="C65">
        <v>100.4430545</v>
      </c>
      <c r="D65">
        <v>13.714803399999999</v>
      </c>
    </row>
    <row r="66" spans="1:4" x14ac:dyDescent="0.25">
      <c r="A66" t="e">
        <f>- บจก. สุวิมลเรียลเอสเตท</f>
        <v>#NAME?</v>
      </c>
      <c r="B66" t="s">
        <v>772</v>
      </c>
      <c r="C66">
        <v>100.4227992</v>
      </c>
      <c r="D66">
        <v>13.790714700000001</v>
      </c>
    </row>
    <row r="67" spans="1:4" x14ac:dyDescent="0.25">
      <c r="A67" t="e">
        <f>- บจก. กำแพงเพชร ปิโตรเลียม</f>
        <v>#NAME?</v>
      </c>
      <c r="B67" t="s">
        <v>773</v>
      </c>
      <c r="C67">
        <v>100.54986529999999</v>
      </c>
      <c r="D67">
        <v>13.8136396</v>
      </c>
    </row>
    <row r="68" spans="1:4" x14ac:dyDescent="0.25">
      <c r="A68" t="e">
        <f>- บางจาก - วัดกำแพง</f>
        <v>#NAME?</v>
      </c>
      <c r="B68" t="s">
        <v>774</v>
      </c>
      <c r="C68">
        <v>100.3991408</v>
      </c>
      <c r="D68">
        <v>13.659204300000001</v>
      </c>
    </row>
    <row r="69" spans="1:4" x14ac:dyDescent="0.25">
      <c r="A69" t="e">
        <f>- บจก. พงษ์วัฒน์ ออยล์</f>
        <v>#NAME?</v>
      </c>
      <c r="B69" t="s">
        <v>775</v>
      </c>
      <c r="C69">
        <v>100.41096589999999</v>
      </c>
      <c r="D69">
        <v>13.6426196</v>
      </c>
    </row>
    <row r="70" spans="1:4" x14ac:dyDescent="0.25">
      <c r="A70" t="e">
        <f>- บางจาก - เกษตร</f>
        <v>#NAME?</v>
      </c>
      <c r="B70" t="s">
        <v>776</v>
      </c>
      <c r="C70">
        <v>100.5663969</v>
      </c>
      <c r="D70">
        <v>13.8239467</v>
      </c>
    </row>
    <row r="71" spans="1:4" x14ac:dyDescent="0.25">
      <c r="A71" t="e">
        <f>- บางจาก - ราษฎร์พัฒนา</f>
        <v>#NAME?</v>
      </c>
      <c r="B71" t="s">
        <v>777</v>
      </c>
      <c r="C71">
        <v>100.7057243</v>
      </c>
      <c r="D71">
        <v>13.7797768</v>
      </c>
    </row>
    <row r="72" spans="1:4" x14ac:dyDescent="0.25">
      <c r="A72" t="e">
        <f>- บางจาก - คลองหนองใหญ่</f>
        <v>#NAME?</v>
      </c>
      <c r="B72" t="s">
        <v>778</v>
      </c>
      <c r="C72">
        <v>100.414372</v>
      </c>
      <c r="D72">
        <v>13.6967312</v>
      </c>
    </row>
    <row r="73" spans="1:4" x14ac:dyDescent="0.25">
      <c r="A73" t="s">
        <v>779</v>
      </c>
      <c r="B73" t="s">
        <v>761</v>
      </c>
      <c r="C73">
        <v>100.6253923</v>
      </c>
      <c r="D73">
        <v>13.819494000000001</v>
      </c>
    </row>
    <row r="74" spans="1:4" x14ac:dyDescent="0.25">
      <c r="A74" t="e">
        <f>- บางจาก - นวลจันทร์</f>
        <v>#NAME?</v>
      </c>
      <c r="B74" t="s">
        <v>780</v>
      </c>
      <c r="C74">
        <v>100.6473895</v>
      </c>
      <c r="D74">
        <v>13.8124824</v>
      </c>
    </row>
    <row r="75" spans="1:4" x14ac:dyDescent="0.25">
      <c r="A75" t="e">
        <f>- บางจาก - มัยลาภ</f>
        <v>#NAME?</v>
      </c>
      <c r="B75" t="s">
        <v>781</v>
      </c>
      <c r="C75">
        <v>100.617733</v>
      </c>
      <c r="D75">
        <v>13.8414576</v>
      </c>
    </row>
    <row r="76" spans="1:4" x14ac:dyDescent="0.25">
      <c r="A76" t="s">
        <v>782</v>
      </c>
      <c r="B76" t="s">
        <v>783</v>
      </c>
      <c r="C76">
        <v>100.6512524</v>
      </c>
      <c r="D76">
        <v>13.795451399999999</v>
      </c>
    </row>
    <row r="77" spans="1:4" x14ac:dyDescent="0.25">
      <c r="A77" t="s">
        <v>784</v>
      </c>
      <c r="B77" t="s">
        <v>785</v>
      </c>
      <c r="C77">
        <v>100.39755359999999</v>
      </c>
      <c r="D77">
        <v>13.6582448</v>
      </c>
    </row>
    <row r="78" spans="1:4" x14ac:dyDescent="0.25">
      <c r="A78" t="e">
        <f>- หจก. วารณีปิโตรเลียม</f>
        <v>#NAME?</v>
      </c>
      <c r="B78" t="s">
        <v>786</v>
      </c>
      <c r="C78">
        <v>100.67372880000001</v>
      </c>
      <c r="D78">
        <v>13.7772249</v>
      </c>
    </row>
    <row r="79" spans="1:4" x14ac:dyDescent="0.25">
      <c r="A79" t="e">
        <f>- บางจาก - ปิ่นเกล้า-นครชัยศรี</f>
        <v>#NAME?</v>
      </c>
      <c r="B79" t="s">
        <v>787</v>
      </c>
      <c r="C79">
        <v>100.43736560000001</v>
      </c>
      <c r="D79">
        <v>13.7795884</v>
      </c>
    </row>
    <row r="80" spans="1:4" x14ac:dyDescent="0.25">
      <c r="A80" t="e">
        <f>- บจก. สินปิ่นเกล้า</f>
        <v>#NAME?</v>
      </c>
      <c r="B80" t="s">
        <v>788</v>
      </c>
      <c r="C80">
        <v>100.41489319999999</v>
      </c>
      <c r="D80">
        <v>13.7820094</v>
      </c>
    </row>
    <row r="81" spans="1:4" x14ac:dyDescent="0.25">
      <c r="A81" t="e">
        <f>- บจก. วงแหวนออยล์</f>
        <v>#NAME?</v>
      </c>
      <c r="B81" t="s">
        <v>789</v>
      </c>
      <c r="C81">
        <v>100.4055</v>
      </c>
      <c r="D81">
        <v>13.6613414</v>
      </c>
    </row>
    <row r="82" spans="1:4" x14ac:dyDescent="0.25">
      <c r="A82" t="e">
        <f>- บางจาก - เคหะร่มเกล้า</f>
        <v>#NAME?</v>
      </c>
      <c r="B82" t="s">
        <v>790</v>
      </c>
      <c r="C82">
        <v>100.7139134</v>
      </c>
      <c r="D82">
        <v>13.7680521</v>
      </c>
    </row>
    <row r="83" spans="1:4" x14ac:dyDescent="0.25">
      <c r="A83" t="s">
        <v>791</v>
      </c>
      <c r="B83" t="s">
        <v>792</v>
      </c>
      <c r="C83">
        <v>99.121764299999995</v>
      </c>
      <c r="D83">
        <v>10.510093100000001</v>
      </c>
    </row>
    <row r="84" spans="1:4" x14ac:dyDescent="0.25">
      <c r="A84" t="e">
        <f>- หจก. ธาตุทองปิโตรเลียม</f>
        <v>#NAME?</v>
      </c>
      <c r="B84" t="s">
        <v>793</v>
      </c>
      <c r="C84">
        <v>100.4351547</v>
      </c>
      <c r="D84">
        <v>13.624807199999999</v>
      </c>
    </row>
    <row r="85" spans="1:4" x14ac:dyDescent="0.25">
      <c r="A85" t="e">
        <f>- บางจาก - รามอินทรา กม.14</f>
        <v>#NAME?</v>
      </c>
      <c r="B85" t="s">
        <v>794</v>
      </c>
      <c r="C85">
        <v>100.70733989999999</v>
      </c>
      <c r="D85">
        <v>13.8126661</v>
      </c>
    </row>
    <row r="86" spans="1:4" x14ac:dyDescent="0.25">
      <c r="A86" t="e">
        <f>- หจก. สามบุตรศิริ</f>
        <v>#NAME?</v>
      </c>
      <c r="B86" t="s">
        <v>795</v>
      </c>
      <c r="C86">
        <v>100.65387819999999</v>
      </c>
      <c r="D86">
        <v>13.8431582</v>
      </c>
    </row>
    <row r="87" spans="1:4" x14ac:dyDescent="0.25">
      <c r="A87" t="s">
        <v>796</v>
      </c>
      <c r="B87" t="s">
        <v>797</v>
      </c>
      <c r="C87">
        <v>100.40834030000001</v>
      </c>
      <c r="D87">
        <v>13.7818576</v>
      </c>
    </row>
    <row r="88" spans="1:4" x14ac:dyDescent="0.25">
      <c r="A88" t="s">
        <v>798</v>
      </c>
      <c r="B88" t="s">
        <v>799</v>
      </c>
      <c r="C88">
        <v>100.5756664</v>
      </c>
      <c r="D88">
        <v>13.873791300000001</v>
      </c>
    </row>
    <row r="89" spans="1:4" x14ac:dyDescent="0.25">
      <c r="A89" t="e">
        <f>- บจก. นันทชัย</f>
        <v>#NAME?</v>
      </c>
      <c r="B89" t="s">
        <v>800</v>
      </c>
      <c r="C89">
        <v>100.6329612</v>
      </c>
      <c r="D89">
        <v>13.8544812</v>
      </c>
    </row>
    <row r="90" spans="1:4" x14ac:dyDescent="0.25">
      <c r="A90" t="e">
        <f>- บจก. บางจากเขียวใบไม้ปิ่นเกล้า</f>
        <v>#NAME?</v>
      </c>
      <c r="B90" t="s">
        <v>801</v>
      </c>
      <c r="C90">
        <v>100.43147690000001</v>
      </c>
      <c r="D90">
        <v>13.7808171</v>
      </c>
    </row>
    <row r="91" spans="1:4" x14ac:dyDescent="0.25">
      <c r="A91" t="e">
        <f>- บจก. วัชรชัยปิโตรเลียม</f>
        <v>#NAME?</v>
      </c>
      <c r="B91" t="s">
        <v>802</v>
      </c>
      <c r="C91">
        <v>100.7262707</v>
      </c>
      <c r="D91">
        <v>13.8126055</v>
      </c>
    </row>
    <row r="92" spans="1:4" x14ac:dyDescent="0.25">
      <c r="A92" t="e">
        <f>- บางจาก - วิภาวดีรังสิต</f>
        <v>#NAME?</v>
      </c>
      <c r="B92" t="s">
        <v>803</v>
      </c>
      <c r="C92">
        <v>100.5756664</v>
      </c>
      <c r="D92">
        <v>13.873791300000001</v>
      </c>
    </row>
    <row r="93" spans="1:4" x14ac:dyDescent="0.25">
      <c r="A93" t="e">
        <f>- บางจาก - วัชรพล</f>
        <v>#NAME?</v>
      </c>
      <c r="B93" t="s">
        <v>804</v>
      </c>
      <c r="C93">
        <v>100.64463550000001</v>
      </c>
      <c r="D93">
        <v>13.8698187</v>
      </c>
    </row>
    <row r="94" spans="1:4" x14ac:dyDescent="0.25">
      <c r="A94" t="e">
        <f>- หจก. พยุง ศรวิเศษ</f>
        <v>#NAME?</v>
      </c>
      <c r="B94" t="s">
        <v>805</v>
      </c>
      <c r="C94">
        <v>100.69910640000001</v>
      </c>
      <c r="D94">
        <v>13.828115199999999</v>
      </c>
    </row>
    <row r="95" spans="1:4" x14ac:dyDescent="0.25">
      <c r="A95" t="e">
        <f>- หจก. ช.นุรัตน์เซอร์วิส</f>
        <v>#NAME?</v>
      </c>
      <c r="B95" t="s">
        <v>806</v>
      </c>
      <c r="C95">
        <v>100.3706938</v>
      </c>
      <c r="D95">
        <v>13.787638299999999</v>
      </c>
    </row>
    <row r="96" spans="1:4" x14ac:dyDescent="0.25">
      <c r="A96" t="e">
        <f>- บางจาก - รัตนโกสินทร์สมโภช</f>
        <v>#NAME?</v>
      </c>
      <c r="B96" t="s">
        <v>807</v>
      </c>
      <c r="C96">
        <v>100.6465503</v>
      </c>
      <c r="D96">
        <v>13.8624119</v>
      </c>
    </row>
    <row r="97" spans="1:4" x14ac:dyDescent="0.25">
      <c r="A97" t="s">
        <v>808</v>
      </c>
      <c r="B97" t="s">
        <v>775</v>
      </c>
      <c r="C97">
        <v>100.41096589999999</v>
      </c>
      <c r="D97">
        <v>13.6426196</v>
      </c>
    </row>
    <row r="98" spans="1:4" x14ac:dyDescent="0.25">
      <c r="A98" t="e">
        <f>- บจก. ตระกูลทิมปิโตรเลียม</f>
        <v>#NAME?</v>
      </c>
      <c r="B98" t="s">
        <v>807</v>
      </c>
      <c r="C98">
        <v>100.6465503</v>
      </c>
      <c r="D98">
        <v>13.8624119</v>
      </c>
    </row>
    <row r="99" spans="1:4" x14ac:dyDescent="0.25">
      <c r="A99" t="s">
        <v>809</v>
      </c>
      <c r="B99" t="s">
        <v>810</v>
      </c>
      <c r="C99">
        <v>100.6126819</v>
      </c>
      <c r="D99">
        <v>13.8788953</v>
      </c>
    </row>
    <row r="100" spans="1:4" x14ac:dyDescent="0.25">
      <c r="A100" t="e">
        <f>- บางจาก - การสื่อสารแห่งประเทศไทย</f>
        <v>#NAME?</v>
      </c>
      <c r="B100" t="s">
        <v>811</v>
      </c>
      <c r="C100">
        <v>100.5663481</v>
      </c>
      <c r="D100">
        <v>13.8910296</v>
      </c>
    </row>
    <row r="101" spans="1:4" x14ac:dyDescent="0.25">
      <c r="A101" t="e">
        <f>- บางจาก - นิมิตรใหม่</f>
        <v>#NAME?</v>
      </c>
      <c r="B101" t="s">
        <v>812</v>
      </c>
      <c r="C101">
        <v>100.7327781</v>
      </c>
      <c r="D101">
        <v>13.8488411</v>
      </c>
    </row>
    <row r="102" spans="1:4" x14ac:dyDescent="0.25">
      <c r="A102" t="e">
        <f>- บางจาก - สวัสดิการทหารอากาศ</f>
        <v>#NAME?</v>
      </c>
      <c r="B102" t="s">
        <v>813</v>
      </c>
      <c r="C102">
        <v>100.59640570000001</v>
      </c>
      <c r="D102">
        <v>13.892350499999999</v>
      </c>
    </row>
    <row r="103" spans="1:4" x14ac:dyDescent="0.25">
      <c r="A103" t="s">
        <v>814</v>
      </c>
      <c r="B103" t="s">
        <v>806</v>
      </c>
      <c r="C103">
        <v>100.3706938</v>
      </c>
      <c r="D103">
        <v>13.787638299999999</v>
      </c>
    </row>
    <row r="104" spans="1:4" x14ac:dyDescent="0.25">
      <c r="A104" t="e">
        <f>- บางจาก - เพิ่มสิน-ออเงิน</f>
        <v>#NAME?</v>
      </c>
      <c r="B104" t="s">
        <v>815</v>
      </c>
      <c r="C104">
        <v>100.6330033</v>
      </c>
      <c r="D104">
        <v>13.8996203</v>
      </c>
    </row>
    <row r="105" spans="1:4" x14ac:dyDescent="0.25">
      <c r="A105" t="e">
        <f>- บางจาก - โกสุมรวมใจ</f>
        <v>#NAME?</v>
      </c>
      <c r="B105" t="s">
        <v>816</v>
      </c>
      <c r="C105">
        <v>100.5802431</v>
      </c>
      <c r="D105">
        <v>13.906027099999999</v>
      </c>
    </row>
    <row r="106" spans="1:4" x14ac:dyDescent="0.25">
      <c r="A106" t="s">
        <v>817</v>
      </c>
      <c r="B106" t="s">
        <v>818</v>
      </c>
      <c r="C106">
        <v>100.81626489999999</v>
      </c>
      <c r="D106">
        <v>13.808908799999999</v>
      </c>
    </row>
    <row r="107" spans="1:4" x14ac:dyDescent="0.25">
      <c r="A107" t="e">
        <f>- หจก. ไพรัตน์ปิโตรเลียม</f>
        <v>#NAME?</v>
      </c>
      <c r="B107" t="s">
        <v>819</v>
      </c>
      <c r="C107">
        <v>100.8448526</v>
      </c>
      <c r="D107">
        <v>13.7015706</v>
      </c>
    </row>
    <row r="108" spans="1:4" x14ac:dyDescent="0.25">
      <c r="A108" t="e">
        <f>- บางจาก - สายไหม</f>
        <v>#NAME?</v>
      </c>
      <c r="B108" t="s">
        <v>820</v>
      </c>
      <c r="C108">
        <v>100.6749714</v>
      </c>
      <c r="D108">
        <v>13.9102541</v>
      </c>
    </row>
    <row r="109" spans="1:4" x14ac:dyDescent="0.25">
      <c r="A109" t="s">
        <v>821</v>
      </c>
      <c r="B109" t="s">
        <v>822</v>
      </c>
      <c r="C109">
        <v>100.8403563</v>
      </c>
      <c r="D109">
        <v>13.806855799999999</v>
      </c>
    </row>
    <row r="110" spans="1:4" x14ac:dyDescent="0.25">
      <c r="A110" t="e">
        <f>- หจก. ไอ.เอส เลียบวารี</f>
        <v>#NAME?</v>
      </c>
      <c r="B110" t="s">
        <v>823</v>
      </c>
      <c r="C110">
        <v>100.85516560000001</v>
      </c>
      <c r="D110">
        <v>13.855940199999999</v>
      </c>
    </row>
    <row r="111" spans="1:4" x14ac:dyDescent="0.25">
      <c r="A111" t="e">
        <f>- สกก. หนองจอก</f>
        <v>#NAME?</v>
      </c>
      <c r="B111" t="s">
        <v>824</v>
      </c>
      <c r="C111">
        <v>100.90208320000001</v>
      </c>
      <c r="D111">
        <v>13.838834800000001</v>
      </c>
    </row>
    <row r="112" spans="1:4" x14ac:dyDescent="0.25">
      <c r="A112" t="e">
        <f>- บางจาก - ทางรถไฟสายเก่า</f>
        <v>#NAME?</v>
      </c>
      <c r="B112" t="s">
        <v>825</v>
      </c>
      <c r="C112">
        <v>100.59254919999999</v>
      </c>
      <c r="D112">
        <v>13.6586944</v>
      </c>
    </row>
    <row r="113" spans="1:4" x14ac:dyDescent="0.25">
      <c r="A113" t="e">
        <f>- บางจาก - ปู่เจ้า</f>
        <v>#NAME?</v>
      </c>
      <c r="B113" t="s">
        <v>826</v>
      </c>
      <c r="C113">
        <v>100.57318739999999</v>
      </c>
      <c r="D113">
        <v>13.6471675</v>
      </c>
    </row>
    <row r="114" spans="1:4" x14ac:dyDescent="0.25">
      <c r="A114" t="e">
        <f>- บางจาก - แบริ่ง</f>
        <v>#NAME?</v>
      </c>
      <c r="B114" t="s">
        <v>827</v>
      </c>
      <c r="C114">
        <v>100.6108892</v>
      </c>
      <c r="D114">
        <v>13.654837499999999</v>
      </c>
    </row>
    <row r="115" spans="1:4" x14ac:dyDescent="0.25">
      <c r="A115" t="s">
        <v>828</v>
      </c>
      <c r="B115" t="s">
        <v>829</v>
      </c>
      <c r="C115">
        <v>100.57318739999999</v>
      </c>
      <c r="D115">
        <v>13.6471675</v>
      </c>
    </row>
    <row r="116" spans="1:4" x14ac:dyDescent="0.25">
      <c r="A116" t="s">
        <v>830</v>
      </c>
      <c r="B116" t="s">
        <v>831</v>
      </c>
      <c r="C116">
        <v>100.5214229</v>
      </c>
      <c r="D116">
        <v>13.6524889</v>
      </c>
    </row>
    <row r="117" spans="1:4" x14ac:dyDescent="0.25">
      <c r="A117" t="e">
        <f>- บางจาก - ศรีนครินทร์</f>
        <v>#NAME?</v>
      </c>
      <c r="B117" t="s">
        <v>832</v>
      </c>
      <c r="C117">
        <v>100.637451</v>
      </c>
      <c r="D117">
        <v>13.645699799999999</v>
      </c>
    </row>
    <row r="118" spans="1:4" x14ac:dyDescent="0.25">
      <c r="A118" t="e">
        <f>- บางจาก - วัดด่านสำโรง</f>
        <v>#NAME?</v>
      </c>
      <c r="B118" t="s">
        <v>833</v>
      </c>
      <c r="C118">
        <v>100.5970679</v>
      </c>
      <c r="D118">
        <v>13.649446599999999</v>
      </c>
    </row>
    <row r="119" spans="1:4" x14ac:dyDescent="0.25">
      <c r="A119" t="e">
        <f>- บางจาก - หนามแดง</f>
        <v>#NAME?</v>
      </c>
      <c r="B119" t="s">
        <v>834</v>
      </c>
      <c r="C119">
        <v>100.6853797</v>
      </c>
      <c r="D119">
        <v>13.6480292</v>
      </c>
    </row>
    <row r="120" spans="1:4" x14ac:dyDescent="0.25">
      <c r="A120" t="s">
        <v>835</v>
      </c>
      <c r="B120" t="s">
        <v>836</v>
      </c>
      <c r="C120">
        <v>100.5985635</v>
      </c>
      <c r="D120">
        <v>13.599862099999999</v>
      </c>
    </row>
    <row r="121" spans="1:4" x14ac:dyDescent="0.25">
      <c r="A121" t="e">
        <f>- บางจาก - ปากน้ำ</f>
        <v>#NAME?</v>
      </c>
      <c r="B121" t="s">
        <v>836</v>
      </c>
      <c r="C121">
        <v>100.5985635</v>
      </c>
      <c r="D121">
        <v>13.599862099999999</v>
      </c>
    </row>
    <row r="122" spans="1:4" x14ac:dyDescent="0.25">
      <c r="A122" t="e">
        <f>- บางจาก - กิ่งแก้ว</f>
        <v>#NAME?</v>
      </c>
      <c r="B122" t="s">
        <v>837</v>
      </c>
      <c r="C122">
        <v>100.7224837</v>
      </c>
      <c r="D122">
        <v>13.676705399999999</v>
      </c>
    </row>
    <row r="123" spans="1:4" x14ac:dyDescent="0.25">
      <c r="A123" t="e">
        <f>- บางจาก - เทพารักษ์ กม.9</f>
        <v>#NAME?</v>
      </c>
      <c r="B123" t="s">
        <v>838</v>
      </c>
      <c r="C123">
        <v>100.670534</v>
      </c>
      <c r="D123">
        <v>13.611027999999999</v>
      </c>
    </row>
    <row r="124" spans="1:4" x14ac:dyDescent="0.25">
      <c r="A124" t="e">
        <f>- บางจาก - บางนา-ตราด กม.13</f>
        <v>#NAME?</v>
      </c>
      <c r="B124" t="s">
        <v>839</v>
      </c>
      <c r="C124">
        <v>100.7159</v>
      </c>
      <c r="D124">
        <v>13.631835000000001</v>
      </c>
    </row>
    <row r="125" spans="1:4" x14ac:dyDescent="0.25">
      <c r="A125" t="e">
        <f>- บางจาก - บางพลี</f>
        <v>#NAME?</v>
      </c>
      <c r="B125" t="s">
        <v>840</v>
      </c>
      <c r="C125">
        <v>100.7068393</v>
      </c>
      <c r="D125">
        <v>13.6069253</v>
      </c>
    </row>
    <row r="126" spans="1:4" x14ac:dyDescent="0.25">
      <c r="A126" t="e">
        <f>- บจก. บี.ซี. ปิโตรเลียม</f>
        <v>#NAME?</v>
      </c>
      <c r="B126" t="s">
        <v>841</v>
      </c>
      <c r="C126">
        <v>100.60337939999999</v>
      </c>
      <c r="D126">
        <v>13.5744814</v>
      </c>
    </row>
    <row r="127" spans="1:4" x14ac:dyDescent="0.25">
      <c r="A127" t="e">
        <f>- บางจาก - เทพารักษ์ กม.11</f>
        <v>#NAME?</v>
      </c>
      <c r="B127" t="s">
        <v>842</v>
      </c>
      <c r="C127">
        <v>100.6920841</v>
      </c>
      <c r="D127">
        <v>13.606325699999999</v>
      </c>
    </row>
    <row r="128" spans="1:4" x14ac:dyDescent="0.25">
      <c r="A128" t="e">
        <f>- บางจาก - บางพลีใหญ่</f>
        <v>#NAME?</v>
      </c>
      <c r="B128" t="s">
        <v>843</v>
      </c>
      <c r="C128">
        <v>100.7000077</v>
      </c>
      <c r="D128">
        <v>13.6040752</v>
      </c>
    </row>
    <row r="129" spans="1:4" x14ac:dyDescent="0.25">
      <c r="A129" t="e">
        <f>- บจก. ปิยะการปิโตรเลียม</f>
        <v>#NAME?</v>
      </c>
      <c r="B129" t="s">
        <v>844</v>
      </c>
      <c r="C129">
        <v>100.6539561</v>
      </c>
      <c r="D129">
        <v>13.5697504</v>
      </c>
    </row>
    <row r="130" spans="1:4" x14ac:dyDescent="0.25">
      <c r="A130" t="e">
        <f>- บจก. เค เอ เอส ออยล์</f>
        <v>#NAME?</v>
      </c>
      <c r="B130" t="s">
        <v>845</v>
      </c>
      <c r="C130">
        <v>100.8030737</v>
      </c>
      <c r="D130">
        <v>13.668982400000001</v>
      </c>
    </row>
    <row r="131" spans="1:4" x14ac:dyDescent="0.25">
      <c r="A131" t="e">
        <f>- บางจาก - บางปู</f>
        <v>#NAME?</v>
      </c>
      <c r="B131" t="s">
        <v>846</v>
      </c>
      <c r="C131">
        <v>100.6549268</v>
      </c>
      <c r="D131">
        <v>13.5172594</v>
      </c>
    </row>
    <row r="132" spans="1:4" x14ac:dyDescent="0.25">
      <c r="A132" t="s">
        <v>847</v>
      </c>
      <c r="B132" t="s">
        <v>848</v>
      </c>
      <c r="C132">
        <v>100.8030737</v>
      </c>
      <c r="D132">
        <v>13.668982400000001</v>
      </c>
    </row>
    <row r="133" spans="1:4" x14ac:dyDescent="0.25">
      <c r="A133" t="e">
        <f>- บางจาก - เคหะบางพลี</f>
        <v>#NAME?</v>
      </c>
      <c r="B133" t="s">
        <v>849</v>
      </c>
      <c r="C133">
        <v>100.8009539</v>
      </c>
      <c r="D133">
        <v>13.5816512</v>
      </c>
    </row>
    <row r="134" spans="1:4" x14ac:dyDescent="0.25">
      <c r="A134" t="e">
        <f>- บางจาก - บางนา-ตราด กม.27</f>
        <v>#NAME?</v>
      </c>
      <c r="B134" t="s">
        <v>850</v>
      </c>
      <c r="C134">
        <v>100.8030737</v>
      </c>
      <c r="D134">
        <v>13.668982400000001</v>
      </c>
    </row>
    <row r="135" spans="1:4" x14ac:dyDescent="0.25">
      <c r="A135" t="e">
        <f>- บจก. ร่ำรวยทรัพย์ปิโตรเลียม</f>
        <v>#NAME?</v>
      </c>
      <c r="B135" t="s">
        <v>851</v>
      </c>
      <c r="C135">
        <v>100.8305168</v>
      </c>
      <c r="D135">
        <v>13.5047651</v>
      </c>
    </row>
    <row r="136" spans="1:4" x14ac:dyDescent="0.25">
      <c r="A136" t="e">
        <f>- บางจาก - เมืองสมุทรสาคร</f>
        <v>#NAME?</v>
      </c>
      <c r="B136" t="s">
        <v>852</v>
      </c>
      <c r="C136">
        <v>100.35263550000001</v>
      </c>
      <c r="D136">
        <v>13.6220797</v>
      </c>
    </row>
    <row r="137" spans="1:4" x14ac:dyDescent="0.25">
      <c r="A137" t="e">
        <f>- บางจาก - อ้อมน้อย</f>
        <v>#NAME?</v>
      </c>
      <c r="B137" t="s">
        <v>853</v>
      </c>
      <c r="C137">
        <v>100.3057665</v>
      </c>
      <c r="D137">
        <v>13.705921</v>
      </c>
    </row>
    <row r="138" spans="1:4" x14ac:dyDescent="0.25">
      <c r="A138" t="e">
        <f>- บางจาก - มหาชัย</f>
        <v>#NAME?</v>
      </c>
      <c r="B138" t="s">
        <v>854</v>
      </c>
      <c r="C138">
        <v>100.3352481</v>
      </c>
      <c r="D138">
        <v>13.5917236</v>
      </c>
    </row>
    <row r="139" spans="1:4" x14ac:dyDescent="0.25">
      <c r="A139" t="e">
        <f>- บางจาก - เอกชัย</f>
        <v>#NAME?</v>
      </c>
      <c r="B139" t="s">
        <v>855</v>
      </c>
      <c r="C139">
        <v>100.33451119999999</v>
      </c>
      <c r="D139">
        <v>13.597587000000001</v>
      </c>
    </row>
    <row r="140" spans="1:4" x14ac:dyDescent="0.25">
      <c r="A140" t="e">
        <f ca="1">- บจก. สมนึกธุรกิจ(1994)</f>
        <v>#NAME?</v>
      </c>
      <c r="B140" t="s">
        <v>856</v>
      </c>
      <c r="C140">
        <v>100.2815135</v>
      </c>
      <c r="D140">
        <v>13.5932409</v>
      </c>
    </row>
    <row r="141" spans="1:4" x14ac:dyDescent="0.25">
      <c r="A141" t="e">
        <f>- สก. นิคมสมุทรสาคร</f>
        <v>#NAME?</v>
      </c>
      <c r="B141" t="s">
        <v>857</v>
      </c>
      <c r="C141">
        <v>100.36562840000001</v>
      </c>
      <c r="D141">
        <v>13.577772400000001</v>
      </c>
    </row>
    <row r="142" spans="1:4" x14ac:dyDescent="0.25">
      <c r="A142" t="e">
        <f>- หจก. ทรัพย์มั่นคงบริการ</f>
        <v>#NAME?</v>
      </c>
      <c r="B142" t="s">
        <v>858</v>
      </c>
      <c r="C142">
        <v>100.38611040000001</v>
      </c>
      <c r="D142">
        <v>13.6496885</v>
      </c>
    </row>
    <row r="143" spans="1:4" x14ac:dyDescent="0.25">
      <c r="A143" t="e">
        <f>- บางจาก - คลองครุ</f>
        <v>#NAME?</v>
      </c>
      <c r="B143" t="s">
        <v>859</v>
      </c>
      <c r="C143">
        <v>100.2723659</v>
      </c>
      <c r="D143">
        <v>13.5719292</v>
      </c>
    </row>
    <row r="144" spans="1:4" x14ac:dyDescent="0.25">
      <c r="A144" t="e">
        <f>- บจก. โชคมหาชัย</f>
        <v>#NAME?</v>
      </c>
      <c r="B144" t="s">
        <v>860</v>
      </c>
      <c r="C144">
        <v>100.2921918</v>
      </c>
      <c r="D144">
        <v>13.5358979</v>
      </c>
    </row>
    <row r="145" spans="1:4" x14ac:dyDescent="0.25">
      <c r="A145" t="e">
        <f>- บจก. สัมฤทธิผลปิโตรเลียม</f>
        <v>#NAME?</v>
      </c>
      <c r="B145" t="s">
        <v>861</v>
      </c>
      <c r="C145">
        <v>100.1899578</v>
      </c>
      <c r="D145">
        <v>13.6326027</v>
      </c>
    </row>
    <row r="146" spans="1:4" x14ac:dyDescent="0.25">
      <c r="A146" t="e">
        <f>- บจก. ชิดบุญ</f>
        <v>#NAME?</v>
      </c>
      <c r="B146" t="s">
        <v>862</v>
      </c>
      <c r="C146">
        <v>100.2127933</v>
      </c>
      <c r="D146">
        <v>13.533937099999999</v>
      </c>
    </row>
    <row r="147" spans="1:4" x14ac:dyDescent="0.25">
      <c r="A147" t="e">
        <f>- หจก. หลักสองออยล์</f>
        <v>#NAME?</v>
      </c>
      <c r="B147" t="s">
        <v>863</v>
      </c>
      <c r="C147">
        <v>100.27122970000001</v>
      </c>
      <c r="D147">
        <v>13.6655807</v>
      </c>
    </row>
    <row r="148" spans="1:4" x14ac:dyDescent="0.25">
      <c r="A148" t="e">
        <f>- บางจาก - บางกระเจ้า</f>
        <v>#NAME?</v>
      </c>
      <c r="B148" t="s">
        <v>862</v>
      </c>
      <c r="C148">
        <v>100.2127933</v>
      </c>
      <c r="D148">
        <v>13.533937099999999</v>
      </c>
    </row>
    <row r="149" spans="1:4" x14ac:dyDescent="0.25">
      <c r="A149" t="e">
        <f>- หจก. สุริวงษ์ออยล์</f>
        <v>#NAME?</v>
      </c>
      <c r="B149" t="s">
        <v>864</v>
      </c>
      <c r="C149">
        <v>100.090084</v>
      </c>
      <c r="D149">
        <v>13.651449</v>
      </c>
    </row>
    <row r="150" spans="1:4" x14ac:dyDescent="0.25">
      <c r="A150" t="e">
        <f>- สกก. บ้านแพ้ว</f>
        <v>#NAME?</v>
      </c>
      <c r="B150" t="s">
        <v>864</v>
      </c>
      <c r="C150">
        <v>100.090084</v>
      </c>
      <c r="D150">
        <v>13.651449</v>
      </c>
    </row>
    <row r="151" spans="1:4" x14ac:dyDescent="0.25">
      <c r="A151" t="s">
        <v>865</v>
      </c>
      <c r="B151" t="s">
        <v>866</v>
      </c>
      <c r="C151">
        <v>100.1013066</v>
      </c>
      <c r="D151">
        <v>13.4762506</v>
      </c>
    </row>
    <row r="152" spans="1:4" x14ac:dyDescent="0.25">
      <c r="A152" t="e">
        <f>- บางจาก - นาโคก</f>
        <v>#NAME?</v>
      </c>
      <c r="B152" t="s">
        <v>867</v>
      </c>
      <c r="C152">
        <v>100.09577040000001</v>
      </c>
      <c r="D152">
        <v>13.4605336</v>
      </c>
    </row>
    <row r="153" spans="1:4" x14ac:dyDescent="0.25">
      <c r="A153" t="e">
        <f>- บางจาก - เทิดพระเกียรติ</f>
        <v>#NAME?</v>
      </c>
      <c r="B153" t="s">
        <v>868</v>
      </c>
      <c r="C153">
        <v>100.477322</v>
      </c>
      <c r="D153">
        <v>13.8027079</v>
      </c>
    </row>
    <row r="154" spans="1:4" x14ac:dyDescent="0.25">
      <c r="A154" t="s">
        <v>869</v>
      </c>
      <c r="B154" t="s">
        <v>870</v>
      </c>
      <c r="C154">
        <v>100.500866</v>
      </c>
      <c r="D154">
        <v>13.831709999999999</v>
      </c>
    </row>
    <row r="155" spans="1:4" x14ac:dyDescent="0.25">
      <c r="A155" t="e">
        <f>- สกก. บางกรวย</f>
        <v>#NAME?</v>
      </c>
      <c r="B155" t="s">
        <v>871</v>
      </c>
      <c r="C155">
        <v>100.4423</v>
      </c>
      <c r="D155">
        <v>13.8094699</v>
      </c>
    </row>
    <row r="156" spans="1:4" x14ac:dyDescent="0.25">
      <c r="A156" t="s">
        <v>872</v>
      </c>
      <c r="B156" t="s">
        <v>873</v>
      </c>
      <c r="C156">
        <v>100.512474</v>
      </c>
      <c r="D156">
        <v>13.819044</v>
      </c>
    </row>
    <row r="157" spans="1:4" x14ac:dyDescent="0.25">
      <c r="A157" t="e">
        <f>- หจก. กรีนเอิร์ธ ปิโตรเลียม (ประเทศไทย)</f>
        <v>#NAME?</v>
      </c>
      <c r="B157" t="s">
        <v>874</v>
      </c>
      <c r="C157">
        <v>100.5109396</v>
      </c>
      <c r="D157">
        <v>13.842998</v>
      </c>
    </row>
    <row r="158" spans="1:4" x14ac:dyDescent="0.25">
      <c r="A158" t="e">
        <f>- บางจาก - แคราย</f>
        <v>#NAME?</v>
      </c>
      <c r="B158" t="s">
        <v>875</v>
      </c>
      <c r="C158">
        <v>100.5173422</v>
      </c>
      <c r="D158">
        <v>13.871219399999999</v>
      </c>
    </row>
    <row r="159" spans="1:4" x14ac:dyDescent="0.25">
      <c r="A159" t="e">
        <f>- บางจาก - เรวดี</f>
        <v>#NAME?</v>
      </c>
      <c r="B159" t="s">
        <v>874</v>
      </c>
      <c r="C159">
        <v>100.5109396</v>
      </c>
      <c r="D159">
        <v>13.842998</v>
      </c>
    </row>
    <row r="160" spans="1:4" x14ac:dyDescent="0.25">
      <c r="A160" t="e">
        <f>- บางจาก - ประชาชื่น</f>
        <v>#NAME?</v>
      </c>
      <c r="B160" t="s">
        <v>876</v>
      </c>
      <c r="C160">
        <v>100.54950650000001</v>
      </c>
      <c r="D160">
        <v>13.875045699999999</v>
      </c>
    </row>
    <row r="161" spans="1:4" x14ac:dyDescent="0.25">
      <c r="A161" t="e">
        <f>- บางจาก - บางกรวย-บางบัวทอง</f>
        <v>#NAME?</v>
      </c>
      <c r="B161" t="s">
        <v>877</v>
      </c>
      <c r="C161">
        <v>100.436744</v>
      </c>
      <c r="D161">
        <v>13.848826799999999</v>
      </c>
    </row>
    <row r="162" spans="1:4" x14ac:dyDescent="0.25">
      <c r="A162" t="e">
        <f>- บางจาก - รัตนาธิเบศร์</f>
        <v>#NAME?</v>
      </c>
      <c r="B162" t="s">
        <v>878</v>
      </c>
      <c r="C162">
        <v>100.4603639</v>
      </c>
      <c r="D162">
        <v>13.8730663</v>
      </c>
    </row>
    <row r="163" spans="1:4" x14ac:dyDescent="0.25">
      <c r="A163" t="e">
        <f>- บางจาก - แจ้งวัฒนะ</f>
        <v>#NAME?</v>
      </c>
      <c r="B163" t="s">
        <v>879</v>
      </c>
      <c r="C163">
        <v>100.51296309999999</v>
      </c>
      <c r="D163">
        <v>13.9067908</v>
      </c>
    </row>
    <row r="164" spans="1:4" x14ac:dyDescent="0.25">
      <c r="A164" t="e">
        <f>- บจก. ไอ.อี. เทรดดิ้ง</f>
        <v>#NAME?</v>
      </c>
      <c r="B164" t="s">
        <v>880</v>
      </c>
      <c r="C164">
        <v>100.5232453</v>
      </c>
      <c r="D164">
        <v>13.9239464</v>
      </c>
    </row>
    <row r="165" spans="1:4" x14ac:dyDescent="0.25">
      <c r="A165" t="s">
        <v>881</v>
      </c>
      <c r="B165" t="s">
        <v>882</v>
      </c>
      <c r="C165">
        <v>100.45070800000001</v>
      </c>
      <c r="D165">
        <v>13.8847079</v>
      </c>
    </row>
    <row r="166" spans="1:4" x14ac:dyDescent="0.25">
      <c r="A166" t="e">
        <f>- บางจาก - ติวานนท์</f>
        <v>#NAME?</v>
      </c>
      <c r="B166" t="s">
        <v>883</v>
      </c>
      <c r="C166">
        <v>100.53950500000001</v>
      </c>
      <c r="D166">
        <v>13.9374915</v>
      </c>
    </row>
    <row r="167" spans="1:4" x14ac:dyDescent="0.25">
      <c r="A167" t="e">
        <f>- บางจาก - ไทรน้อย</f>
        <v>#NAME?</v>
      </c>
      <c r="B167" t="s">
        <v>884</v>
      </c>
      <c r="C167">
        <v>100.40876900000001</v>
      </c>
      <c r="D167">
        <v>13.927756</v>
      </c>
    </row>
    <row r="168" spans="1:4" x14ac:dyDescent="0.25">
      <c r="A168" t="s">
        <v>885</v>
      </c>
      <c r="B168" t="s">
        <v>886</v>
      </c>
      <c r="C168">
        <v>100.3270627</v>
      </c>
      <c r="D168">
        <v>14.0627557</v>
      </c>
    </row>
    <row r="169" spans="1:4" x14ac:dyDescent="0.25">
      <c r="A169" t="e">
        <f>- บจก. บ่อน้ำมัน</f>
        <v>#NAME?</v>
      </c>
      <c r="B169" t="s">
        <v>887</v>
      </c>
      <c r="C169">
        <v>100.64227440000001</v>
      </c>
      <c r="D169">
        <v>13.9415207</v>
      </c>
    </row>
    <row r="170" spans="1:4" x14ac:dyDescent="0.25">
      <c r="A170" t="e">
        <f>- สกก. ลำลูกกา</f>
        <v>#NAME?</v>
      </c>
      <c r="B170" t="s">
        <v>888</v>
      </c>
      <c r="C170">
        <v>100.73013090000001</v>
      </c>
      <c r="D170">
        <v>13.9342516</v>
      </c>
    </row>
    <row r="171" spans="1:4" x14ac:dyDescent="0.25">
      <c r="A171" t="s">
        <v>889</v>
      </c>
      <c r="B171" t="s">
        <v>890</v>
      </c>
      <c r="C171">
        <v>100.5926293</v>
      </c>
      <c r="D171">
        <v>13.984315799999999</v>
      </c>
    </row>
    <row r="172" spans="1:4" x14ac:dyDescent="0.25">
      <c r="A172" t="s">
        <v>891</v>
      </c>
      <c r="B172" t="s">
        <v>892</v>
      </c>
      <c r="C172">
        <v>100.6393808</v>
      </c>
      <c r="D172">
        <v>13.9331689</v>
      </c>
    </row>
    <row r="173" spans="1:4" x14ac:dyDescent="0.25">
      <c r="A173" t="e">
        <f>- บางจาก - ชวนชื่น</f>
        <v>#NAME?</v>
      </c>
      <c r="B173" t="s">
        <v>893</v>
      </c>
      <c r="C173">
        <v>100.5323966</v>
      </c>
      <c r="D173">
        <v>13.997617399999999</v>
      </c>
    </row>
    <row r="174" spans="1:4" x14ac:dyDescent="0.25">
      <c r="A174" t="e">
        <f>- บจก. ลิ้มเจริญผล</f>
        <v>#NAME?</v>
      </c>
      <c r="B174" t="s">
        <v>894</v>
      </c>
      <c r="C174">
        <v>100.5819877</v>
      </c>
      <c r="D174">
        <v>13.9908065</v>
      </c>
    </row>
    <row r="175" spans="1:4" x14ac:dyDescent="0.25">
      <c r="A175" t="e">
        <f>- บจก. ร่ำรวย ปิโตรเลียม</f>
        <v>#NAME?</v>
      </c>
      <c r="B175" t="s">
        <v>895</v>
      </c>
      <c r="C175">
        <v>100.6399998</v>
      </c>
      <c r="D175">
        <v>13.9896671</v>
      </c>
    </row>
    <row r="176" spans="1:4" x14ac:dyDescent="0.25">
      <c r="A176" t="e">
        <f>- บางจาก - สวัสดิการศูนย์ฝึกอบรมวิศวกรรมเกษตรบางพูน</f>
        <v>#NAME?</v>
      </c>
      <c r="B176" t="s">
        <v>896</v>
      </c>
      <c r="C176">
        <v>100.5779776</v>
      </c>
      <c r="D176">
        <v>13.992792700000001</v>
      </c>
    </row>
    <row r="177" spans="1:4" x14ac:dyDescent="0.25">
      <c r="A177" t="e">
        <f>- บางจาก - พัฒนสัมพันธ์</f>
        <v>#NAME?</v>
      </c>
      <c r="B177" t="s">
        <v>897</v>
      </c>
      <c r="C177">
        <v>100.5284209</v>
      </c>
      <c r="D177">
        <v>14.022289199999999</v>
      </c>
    </row>
    <row r="178" spans="1:4" x14ac:dyDescent="0.25">
      <c r="A178" t="e">
        <f>- หจก. ส.แก้วจินดาลักษณ์</f>
        <v>#NAME?</v>
      </c>
      <c r="B178" t="s">
        <v>898</v>
      </c>
      <c r="C178">
        <v>100.487627</v>
      </c>
      <c r="D178">
        <v>14.025897000000001</v>
      </c>
    </row>
    <row r="179" spans="1:4" x14ac:dyDescent="0.25">
      <c r="A179" t="e">
        <f>- บางจาก - พหลโยธิน กม.38</f>
        <v>#NAME?</v>
      </c>
      <c r="B179" t="s">
        <v>899</v>
      </c>
      <c r="C179">
        <v>100.6175576</v>
      </c>
      <c r="D179">
        <v>14.0722627</v>
      </c>
    </row>
    <row r="180" spans="1:4" x14ac:dyDescent="0.25">
      <c r="A180" t="e">
        <f>- หจก. พี.ดี. ปิโตรเลียม</f>
        <v>#NAME?</v>
      </c>
      <c r="B180" t="s">
        <v>900</v>
      </c>
      <c r="C180">
        <v>100.3445389</v>
      </c>
      <c r="D180">
        <v>14.048440299999999</v>
      </c>
    </row>
    <row r="181" spans="1:4" x14ac:dyDescent="0.25">
      <c r="A181" t="e">
        <f>- สกก. ลาดหลุมแก้วพัฒนา</f>
        <v>#NAME?</v>
      </c>
      <c r="B181" t="s">
        <v>901</v>
      </c>
      <c r="C181">
        <v>100.38347899999999</v>
      </c>
      <c r="D181">
        <v>14.072972800000001</v>
      </c>
    </row>
    <row r="182" spans="1:4" x14ac:dyDescent="0.25">
      <c r="A182" t="e">
        <f>- สกก. คลองหลวง</f>
        <v>#NAME?</v>
      </c>
      <c r="B182" t="s">
        <v>902</v>
      </c>
      <c r="C182">
        <v>100.6367824</v>
      </c>
      <c r="D182">
        <v>14.065365699999999</v>
      </c>
    </row>
    <row r="183" spans="1:4" x14ac:dyDescent="0.25">
      <c r="A183" t="e">
        <f>- สก. เครดิตยูเนี่ยนมงคลเศรษฐี</f>
        <v>#NAME?</v>
      </c>
      <c r="B183" t="s">
        <v>902</v>
      </c>
      <c r="C183">
        <v>100.6367824</v>
      </c>
      <c r="D183">
        <v>14.065365699999999</v>
      </c>
    </row>
    <row r="184" spans="1:4" x14ac:dyDescent="0.25">
      <c r="A184" t="e">
        <f>- หจก. สหรุ่งเรืองออยล์</f>
        <v>#NAME?</v>
      </c>
      <c r="B184" t="s">
        <v>903</v>
      </c>
      <c r="C184">
        <v>100.695009</v>
      </c>
      <c r="D184">
        <v>14.0669807</v>
      </c>
    </row>
    <row r="185" spans="1:4" x14ac:dyDescent="0.25">
      <c r="A185" t="e">
        <f>- สกก. สามโคก</f>
        <v>#NAME?</v>
      </c>
      <c r="B185" t="s">
        <v>904</v>
      </c>
      <c r="C185">
        <v>100.52021209999999</v>
      </c>
      <c r="D185">
        <v>14.0819773</v>
      </c>
    </row>
    <row r="186" spans="1:4" x14ac:dyDescent="0.25">
      <c r="A186" t="e">
        <f>- หจก. สัมฤทธิ์ออยล์</f>
        <v>#NAME?</v>
      </c>
      <c r="B186" t="s">
        <v>905</v>
      </c>
      <c r="C186">
        <v>100.78028500000001</v>
      </c>
      <c r="D186">
        <v>14.035553999999999</v>
      </c>
    </row>
    <row r="187" spans="1:4" x14ac:dyDescent="0.25">
      <c r="A187" t="e">
        <f>- หจก. ทวีวัตร์เซอร์วิส</f>
        <v>#NAME?</v>
      </c>
      <c r="B187" t="s">
        <v>906</v>
      </c>
      <c r="C187">
        <v>100.50541130000001</v>
      </c>
      <c r="D187">
        <v>14.118775299999999</v>
      </c>
    </row>
    <row r="188" spans="1:4" x14ac:dyDescent="0.25">
      <c r="A188" t="e">
        <f>- บางจาก - นวนคร</f>
        <v>#NAME?</v>
      </c>
      <c r="B188" t="s">
        <v>907</v>
      </c>
      <c r="C188">
        <v>100.6173324</v>
      </c>
      <c r="D188">
        <v>14.0636691</v>
      </c>
    </row>
    <row r="189" spans="1:4" x14ac:dyDescent="0.25">
      <c r="A189" t="e">
        <f>- สก. การเช่าซื้อที่ดินธัญบุรี</f>
        <v>#NAME?</v>
      </c>
      <c r="B189" t="s">
        <v>908</v>
      </c>
      <c r="C189">
        <v>100.8565689</v>
      </c>
      <c r="D189">
        <v>14.063196400000001</v>
      </c>
    </row>
    <row r="190" spans="1:4" x14ac:dyDescent="0.25">
      <c r="A190" t="s">
        <v>909</v>
      </c>
      <c r="B190" t="s">
        <v>910</v>
      </c>
      <c r="C190">
        <v>100.7520658</v>
      </c>
      <c r="D190">
        <v>14.122628799999999</v>
      </c>
    </row>
    <row r="191" spans="1:4" x14ac:dyDescent="0.25">
      <c r="A191" t="e">
        <f>- หจก. ช.รุ่งรัตน์บริการ</f>
        <v>#NAME?</v>
      </c>
      <c r="B191" t="s">
        <v>911</v>
      </c>
      <c r="C191">
        <v>100.8239255</v>
      </c>
      <c r="D191">
        <v>14.1738119</v>
      </c>
    </row>
    <row r="192" spans="1:4" x14ac:dyDescent="0.25">
      <c r="A192" t="e">
        <f>- บางจาก - ประตูน้ำพระอินทร์</f>
        <v>#NAME?</v>
      </c>
      <c r="B192" t="s">
        <v>912</v>
      </c>
      <c r="C192">
        <v>99.437020099999998</v>
      </c>
      <c r="D192">
        <v>16.585379799999998</v>
      </c>
    </row>
    <row r="193" spans="1:4" x14ac:dyDescent="0.25">
      <c r="A193" t="e">
        <f>- บางจาก - คลังบางปะอิน</f>
        <v>#NAME?</v>
      </c>
      <c r="B193" t="s">
        <v>913</v>
      </c>
      <c r="C193">
        <v>100.5467749</v>
      </c>
      <c r="D193">
        <v>14.1673229</v>
      </c>
    </row>
    <row r="194" spans="1:4" x14ac:dyDescent="0.25">
      <c r="A194" t="e">
        <f>- สกก. ปฏิรูปที่ดินลาดบัวหลวง</f>
        <v>#NAME?</v>
      </c>
      <c r="B194" t="s">
        <v>914</v>
      </c>
      <c r="C194">
        <v>100.3919033</v>
      </c>
      <c r="D194">
        <v>14.167219899999999</v>
      </c>
    </row>
    <row r="195" spans="1:4" x14ac:dyDescent="0.25">
      <c r="A195" t="e">
        <f>- สกก. บางปะอิน</f>
        <v>#NAME?</v>
      </c>
      <c r="B195" t="s">
        <v>915</v>
      </c>
      <c r="C195">
        <v>100.6052342</v>
      </c>
      <c r="D195">
        <v>14.241934199999999</v>
      </c>
    </row>
    <row r="196" spans="1:4" x14ac:dyDescent="0.25">
      <c r="A196" t="s">
        <v>916</v>
      </c>
      <c r="B196" t="s">
        <v>917</v>
      </c>
      <c r="C196">
        <v>100.7704969</v>
      </c>
      <c r="D196">
        <v>14.2574223</v>
      </c>
    </row>
    <row r="197" spans="1:4" x14ac:dyDescent="0.25">
      <c r="A197" t="e">
        <f>- บางจาก - สายเอเซีย</f>
        <v>#NAME?</v>
      </c>
      <c r="B197" t="s">
        <v>918</v>
      </c>
      <c r="C197">
        <v>100.5367775</v>
      </c>
      <c r="D197">
        <v>14.246779099999999</v>
      </c>
    </row>
    <row r="198" spans="1:4" x14ac:dyDescent="0.25">
      <c r="A198" t="e">
        <f>- บางจาก - บางปะอิน</f>
        <v>#NAME?</v>
      </c>
      <c r="B198" t="s">
        <v>919</v>
      </c>
      <c r="C198">
        <v>100.58856299999999</v>
      </c>
      <c r="D198">
        <v>14.2821157</v>
      </c>
    </row>
    <row r="199" spans="1:4" x14ac:dyDescent="0.25">
      <c r="A199" t="s">
        <v>920</v>
      </c>
      <c r="B199" t="s">
        <v>921</v>
      </c>
      <c r="C199">
        <v>100.6140516</v>
      </c>
      <c r="D199">
        <v>14.324218</v>
      </c>
    </row>
    <row r="200" spans="1:4" x14ac:dyDescent="0.25">
      <c r="A200" t="e">
        <f>- บางจาก - เสนา</f>
        <v>#NAME?</v>
      </c>
      <c r="B200" t="s">
        <v>922</v>
      </c>
      <c r="C200">
        <v>100.4192894</v>
      </c>
      <c r="D200">
        <v>14.3171348</v>
      </c>
    </row>
    <row r="201" spans="1:4" x14ac:dyDescent="0.25">
      <c r="A201" t="e">
        <f>- บจก. บ้านแพน เอนจิเนียริ่ง แอนด์ โฮลดิ้ง</f>
        <v>#NAME?</v>
      </c>
      <c r="B201" t="s">
        <v>923</v>
      </c>
      <c r="C201">
        <v>100.4227992</v>
      </c>
      <c r="D201">
        <v>14.2949812</v>
      </c>
    </row>
    <row r="202" spans="1:4" x14ac:dyDescent="0.25">
      <c r="A202" t="e">
        <f>- สกก. เสนา</f>
        <v>#NAME?</v>
      </c>
      <c r="B202" t="s">
        <v>924</v>
      </c>
      <c r="C202">
        <v>100.40032840000001</v>
      </c>
      <c r="D202">
        <v>14.295969100000001</v>
      </c>
    </row>
    <row r="203" spans="1:4" x14ac:dyDescent="0.25">
      <c r="A203" t="e">
        <f>- สกก. บางซ้าย</f>
        <v>#NAME?</v>
      </c>
      <c r="B203" t="s">
        <v>925</v>
      </c>
      <c r="C203">
        <v>100.3217245</v>
      </c>
      <c r="D203">
        <v>14.3108936</v>
      </c>
    </row>
    <row r="204" spans="1:4" x14ac:dyDescent="0.25">
      <c r="A204" t="e">
        <f>- หจก. เจนจิรโฆษิต ปิโตรเลียม</f>
        <v>#NAME?</v>
      </c>
      <c r="B204" t="s">
        <v>926</v>
      </c>
      <c r="C204">
        <v>100.54177679999999</v>
      </c>
      <c r="D204">
        <v>14.3506093</v>
      </c>
    </row>
    <row r="205" spans="1:4" x14ac:dyDescent="0.25">
      <c r="A205" t="e">
        <f>- บางจาก - บางบาล</f>
        <v>#NAME?</v>
      </c>
      <c r="B205" t="s">
        <v>927</v>
      </c>
      <c r="C205">
        <v>100.47618970000001</v>
      </c>
      <c r="D205">
        <v>14.3873651</v>
      </c>
    </row>
    <row r="206" spans="1:4" x14ac:dyDescent="0.25">
      <c r="A206" t="e">
        <f>- สกก. ผักไห่</f>
        <v>#NAME?</v>
      </c>
      <c r="B206" t="s">
        <v>928</v>
      </c>
      <c r="C206">
        <v>100.37786319999999</v>
      </c>
      <c r="D206">
        <v>14.457806700000001</v>
      </c>
    </row>
    <row r="207" spans="1:4" x14ac:dyDescent="0.25">
      <c r="A207" t="e">
        <f>- บจก. พงษ์สุภาพรออยล์</f>
        <v>#NAME?</v>
      </c>
      <c r="B207" t="s">
        <v>929</v>
      </c>
      <c r="C207">
        <v>100.51794200000001</v>
      </c>
      <c r="D207">
        <v>14.5071829</v>
      </c>
    </row>
    <row r="208" spans="1:4" x14ac:dyDescent="0.25">
      <c r="A208" t="e">
        <f>- สหกรณ์ชุมชนเทศบาลตำบลท่าหลวง จำกัด</f>
        <v>#NAME?</v>
      </c>
      <c r="B208" t="s">
        <v>930</v>
      </c>
      <c r="C208">
        <v>100.73447729999999</v>
      </c>
      <c r="D208">
        <v>14.5674685</v>
      </c>
    </row>
    <row r="209" spans="1:4" x14ac:dyDescent="0.25">
      <c r="A209" t="e">
        <f>- สกก. อุทัย</f>
        <v>#NAME?</v>
      </c>
      <c r="B209" t="s">
        <v>931</v>
      </c>
      <c r="C209">
        <v>100.67102149999999</v>
      </c>
      <c r="D209">
        <v>14.363218699999999</v>
      </c>
    </row>
    <row r="210" spans="1:4" x14ac:dyDescent="0.25">
      <c r="A210" t="e">
        <f>- หจก. ป่าโมกปิโตรเลียม</f>
        <v>#NAME?</v>
      </c>
      <c r="B210" t="s">
        <v>932</v>
      </c>
      <c r="C210">
        <v>100.46004379999999</v>
      </c>
      <c r="D210">
        <v>14.4944139</v>
      </c>
    </row>
    <row r="211" spans="1:4" x14ac:dyDescent="0.25">
      <c r="A211" t="e">
        <f>- หจก. ล.ศรีทองคำ</f>
        <v>#NAME?</v>
      </c>
      <c r="B211" t="s">
        <v>933</v>
      </c>
      <c r="C211">
        <v>100.36833660000001</v>
      </c>
      <c r="D211">
        <v>14.522008899999999</v>
      </c>
    </row>
    <row r="212" spans="1:4" x14ac:dyDescent="0.25">
      <c r="A212" t="e">
        <f>- สกก. วิเศษชัยชาญ</f>
        <v>#NAME?</v>
      </c>
      <c r="B212" t="s">
        <v>934</v>
      </c>
      <c r="C212">
        <v>100.35299000000001</v>
      </c>
      <c r="D212">
        <v>14.597758000000001</v>
      </c>
    </row>
    <row r="213" spans="1:4" x14ac:dyDescent="0.25">
      <c r="A213" t="e">
        <f>- สกก. ไชโย</f>
        <v>#NAME?</v>
      </c>
      <c r="B213" t="s">
        <v>935</v>
      </c>
      <c r="C213">
        <v>100.4537057</v>
      </c>
      <c r="D213">
        <v>14.6413236</v>
      </c>
    </row>
    <row r="214" spans="1:4" x14ac:dyDescent="0.25">
      <c r="A214" t="e">
        <f>- หจก. เพิ่มทรัพย์ปิโตรเลียม</f>
        <v>#NAME?</v>
      </c>
      <c r="B214" t="s">
        <v>936</v>
      </c>
      <c r="C214">
        <v>100.47119600000001</v>
      </c>
      <c r="D214">
        <v>14.663681</v>
      </c>
    </row>
    <row r="215" spans="1:4" x14ac:dyDescent="0.25">
      <c r="A215" t="e">
        <f>- สกก. โพธิ์ทอง</f>
        <v>#NAME?</v>
      </c>
      <c r="B215" t="s">
        <v>937</v>
      </c>
      <c r="C215">
        <v>100.4115631</v>
      </c>
      <c r="D215">
        <v>14.6173275</v>
      </c>
    </row>
    <row r="216" spans="1:4" x14ac:dyDescent="0.25">
      <c r="A216" t="e">
        <f>- สกก. ปศุสัตว์อ่างทอง</f>
        <v>#NAME?</v>
      </c>
      <c r="B216" t="s">
        <v>938</v>
      </c>
      <c r="C216">
        <v>100.31894389999999</v>
      </c>
      <c r="D216">
        <v>14.592446000000001</v>
      </c>
    </row>
    <row r="217" spans="1:4" x14ac:dyDescent="0.25">
      <c r="A217" t="e">
        <f>- บจก. ไชโยเจริญ ออยล์</f>
        <v>#NAME?</v>
      </c>
      <c r="B217" t="s">
        <v>939</v>
      </c>
      <c r="C217">
        <v>100.4302316</v>
      </c>
      <c r="D217">
        <v>14.881661599999999</v>
      </c>
    </row>
    <row r="218" spans="1:4" x14ac:dyDescent="0.25">
      <c r="A218" t="e">
        <f>- สกก. แสวงหา</f>
        <v>#NAME?</v>
      </c>
      <c r="B218" t="s">
        <v>940</v>
      </c>
      <c r="C218">
        <v>100.310501</v>
      </c>
      <c r="D218">
        <v>14.7600313</v>
      </c>
    </row>
    <row r="219" spans="1:4" x14ac:dyDescent="0.25">
      <c r="A219" t="s">
        <v>941</v>
      </c>
      <c r="B219" t="s">
        <v>942</v>
      </c>
      <c r="C219">
        <v>100.48025610000001</v>
      </c>
      <c r="D219">
        <v>14.827389200000001</v>
      </c>
    </row>
    <row r="220" spans="1:4" x14ac:dyDescent="0.25">
      <c r="A220" t="e">
        <f>- สกก. นิคมสร้างตนเองเขตโคกตูม</f>
        <v>#NAME?</v>
      </c>
      <c r="B220" t="s">
        <v>943</v>
      </c>
      <c r="C220">
        <v>100.82257319999999</v>
      </c>
      <c r="D220">
        <v>14.845846999999999</v>
      </c>
    </row>
    <row r="221" spans="1:4" x14ac:dyDescent="0.25">
      <c r="A221" t="e">
        <f>- สกก. พัฒนานิคม</f>
        <v>#NAME?</v>
      </c>
      <c r="B221" t="s">
        <v>944</v>
      </c>
      <c r="C221">
        <v>100.91289949999999</v>
      </c>
      <c r="D221">
        <v>14.795520700000001</v>
      </c>
    </row>
    <row r="222" spans="1:4" x14ac:dyDescent="0.25">
      <c r="A222" t="e">
        <f>- สก. โคนมพัฒนานิคม</f>
        <v>#NAME?</v>
      </c>
      <c r="B222" t="s">
        <v>945</v>
      </c>
      <c r="C222">
        <v>100.98022109999999</v>
      </c>
      <c r="D222">
        <v>14.8516142</v>
      </c>
    </row>
    <row r="223" spans="1:4" x14ac:dyDescent="0.25">
      <c r="A223" t="e">
        <f>- บางจาก - พัฒนานิคม</f>
        <v>#NAME?</v>
      </c>
      <c r="B223" t="s">
        <v>944</v>
      </c>
      <c r="C223">
        <v>100.91289949999999</v>
      </c>
      <c r="D223">
        <v>14.795520700000001</v>
      </c>
    </row>
    <row r="224" spans="1:4" x14ac:dyDescent="0.25">
      <c r="A224" t="s">
        <v>946</v>
      </c>
      <c r="B224" t="s">
        <v>947</v>
      </c>
      <c r="C224">
        <v>100.466281</v>
      </c>
      <c r="D224">
        <v>14.9152325</v>
      </c>
    </row>
    <row r="225" spans="1:4" x14ac:dyDescent="0.25">
      <c r="A225" t="e">
        <f>- หจก. วิฑูรย์ บริการ</f>
        <v>#NAME?</v>
      </c>
      <c r="B225" t="s">
        <v>948</v>
      </c>
      <c r="C225">
        <v>100.98858</v>
      </c>
      <c r="D225">
        <v>14.996333399999999</v>
      </c>
    </row>
    <row r="226" spans="1:4" x14ac:dyDescent="0.25">
      <c r="A226" t="e">
        <f>- สกก. โคกสำโรง</f>
        <v>#NAME?</v>
      </c>
      <c r="B226" t="s">
        <v>949</v>
      </c>
      <c r="C226">
        <v>100.5875722</v>
      </c>
      <c r="D226">
        <v>13.860222500000001</v>
      </c>
    </row>
    <row r="227" spans="1:4" x14ac:dyDescent="0.25">
      <c r="A227" t="e">
        <f>- หจก. ป.ธนพลค้าน้ำมัน</f>
        <v>#NAME?</v>
      </c>
      <c r="B227" t="s">
        <v>950</v>
      </c>
      <c r="C227">
        <v>101.1632693</v>
      </c>
      <c r="D227">
        <v>15.1991149</v>
      </c>
    </row>
    <row r="228" spans="1:4" x14ac:dyDescent="0.25">
      <c r="A228" t="e">
        <f>- สกก. พรหมบุรี</f>
        <v>#NAME?</v>
      </c>
      <c r="B228" t="s">
        <v>951</v>
      </c>
      <c r="C228">
        <v>100.4580603</v>
      </c>
      <c r="D228">
        <v>14.790536100000001</v>
      </c>
    </row>
    <row r="229" spans="1:4" x14ac:dyDescent="0.25">
      <c r="A229" t="e">
        <f>- สกก. ค่ายบางระจัน</f>
        <v>#NAME?</v>
      </c>
      <c r="B229" t="s">
        <v>952</v>
      </c>
      <c r="C229">
        <v>100.2880581</v>
      </c>
      <c r="D229">
        <v>14.795605699999999</v>
      </c>
    </row>
    <row r="230" spans="1:4" x14ac:dyDescent="0.25">
      <c r="A230" t="e">
        <f>- สกก. เมืองสิงห์บุรี</f>
        <v>#NAME?</v>
      </c>
      <c r="B230" t="s">
        <v>953</v>
      </c>
      <c r="C230">
        <v>100.4115631</v>
      </c>
      <c r="D230">
        <v>14.859176700000001</v>
      </c>
    </row>
    <row r="231" spans="1:4" x14ac:dyDescent="0.25">
      <c r="A231" t="e">
        <f>- สกก. บางระจัน</f>
        <v>#NAME?</v>
      </c>
      <c r="B231" t="s">
        <v>954</v>
      </c>
      <c r="C231">
        <v>100.317519</v>
      </c>
      <c r="D231">
        <v>14.892485000000001</v>
      </c>
    </row>
    <row r="232" spans="1:4" x14ac:dyDescent="0.25">
      <c r="A232" t="e">
        <f>- บางจาก - สิงห์บุรี</f>
        <v>#NAME?</v>
      </c>
      <c r="B232" t="s">
        <v>955</v>
      </c>
      <c r="C232">
        <v>100.36871979999999</v>
      </c>
      <c r="D232">
        <v>14.9669334</v>
      </c>
    </row>
    <row r="233" spans="1:4" x14ac:dyDescent="0.25">
      <c r="A233" t="e">
        <f>- บางจาก - อินทร์บุรี</f>
        <v>#NAME?</v>
      </c>
      <c r="B233" t="s">
        <v>956</v>
      </c>
      <c r="C233">
        <v>100.3151009</v>
      </c>
      <c r="D233">
        <v>15.073644699999999</v>
      </c>
    </row>
    <row r="234" spans="1:4" x14ac:dyDescent="0.25">
      <c r="A234" t="s">
        <v>957</v>
      </c>
      <c r="B234" t="s">
        <v>958</v>
      </c>
      <c r="C234">
        <v>99.912984499999993</v>
      </c>
      <c r="D234">
        <v>14.967928300000001</v>
      </c>
    </row>
    <row r="235" spans="1:4" x14ac:dyDescent="0.25">
      <c r="A235" t="s">
        <v>959</v>
      </c>
      <c r="B235" t="s">
        <v>960</v>
      </c>
      <c r="C235">
        <v>100.00240839999999</v>
      </c>
      <c r="D235">
        <v>15.0101985</v>
      </c>
    </row>
    <row r="236" spans="1:4" x14ac:dyDescent="0.25">
      <c r="A236" t="e">
        <f>- สกก. หันคา</f>
        <v>#NAME?</v>
      </c>
      <c r="B236" t="s">
        <v>961</v>
      </c>
      <c r="C236">
        <v>100.002928</v>
      </c>
      <c r="D236">
        <v>14.985365</v>
      </c>
    </row>
    <row r="237" spans="1:4" x14ac:dyDescent="0.25">
      <c r="A237" t="e">
        <f>- สกก. สรรคบุรี</f>
        <v>#NAME?</v>
      </c>
      <c r="B237" t="s">
        <v>962</v>
      </c>
      <c r="C237">
        <v>100.11431760000001</v>
      </c>
      <c r="D237">
        <v>15.0514203</v>
      </c>
    </row>
    <row r="238" spans="1:4" x14ac:dyDescent="0.25">
      <c r="A238" t="e">
        <f>- สกก. เขื่อนเจ้าพระยา</f>
        <v>#NAME?</v>
      </c>
      <c r="B238" t="s">
        <v>963</v>
      </c>
      <c r="C238">
        <v>100.2710902</v>
      </c>
      <c r="D238">
        <v>15.1205415</v>
      </c>
    </row>
    <row r="239" spans="1:4" x14ac:dyDescent="0.25">
      <c r="A239" t="e">
        <f>- สนง. สกก. สรรพยา</f>
        <v>#NAME?</v>
      </c>
      <c r="B239" t="s">
        <v>964</v>
      </c>
      <c r="C239">
        <v>100.2353483</v>
      </c>
      <c r="D239">
        <v>15.1763552</v>
      </c>
    </row>
    <row r="240" spans="1:4" x14ac:dyDescent="0.25">
      <c r="A240" t="e">
        <f>- หจก. พรธงชัยปิโตรเลียม</f>
        <v>#NAME?</v>
      </c>
      <c r="B240" t="s">
        <v>965</v>
      </c>
      <c r="C240">
        <v>100.14040199999999</v>
      </c>
      <c r="D240">
        <v>15.1961355</v>
      </c>
    </row>
    <row r="241" spans="1:4" x14ac:dyDescent="0.25">
      <c r="A241" t="e">
        <f>- สกก. เมืองชัยนาท</f>
        <v>#NAME?</v>
      </c>
      <c r="B241" t="s">
        <v>966</v>
      </c>
      <c r="C241">
        <v>99.437020099999998</v>
      </c>
      <c r="D241">
        <v>16.585379799999998</v>
      </c>
    </row>
    <row r="242" spans="1:4" x14ac:dyDescent="0.25">
      <c r="A242" t="e">
        <f>- สกก. ทุ่งวัดสิงห์</f>
        <v>#NAME?</v>
      </c>
      <c r="B242" t="s">
        <v>967</v>
      </c>
      <c r="C242">
        <v>100.0471549</v>
      </c>
      <c r="D242">
        <v>15.2162024</v>
      </c>
    </row>
    <row r="243" spans="1:4" x14ac:dyDescent="0.25">
      <c r="A243" t="e">
        <f>- สกก. วัดสิงห์</f>
        <v>#NAME?</v>
      </c>
      <c r="B243" t="s">
        <v>967</v>
      </c>
      <c r="C243">
        <v>100.0471549</v>
      </c>
      <c r="D243">
        <v>15.2162024</v>
      </c>
    </row>
    <row r="244" spans="1:4" x14ac:dyDescent="0.25">
      <c r="A244" t="e">
        <f>- สกก. มโนรมย์</f>
        <v>#NAME?</v>
      </c>
      <c r="B244" t="s">
        <v>968</v>
      </c>
      <c r="C244">
        <v>100.1863541</v>
      </c>
      <c r="D244">
        <v>15.295165000000001</v>
      </c>
    </row>
    <row r="245" spans="1:4" x14ac:dyDescent="0.25">
      <c r="A245" t="s">
        <v>969</v>
      </c>
      <c r="B245" t="s">
        <v>970</v>
      </c>
      <c r="C245">
        <v>100.09752210000001</v>
      </c>
      <c r="D245">
        <v>15.289096900000001</v>
      </c>
    </row>
    <row r="246" spans="1:4" x14ac:dyDescent="0.25">
      <c r="A246" t="e">
        <f>- บางจาก - ศิลาดาน</f>
        <v>#NAME?</v>
      </c>
      <c r="B246" t="s">
        <v>971</v>
      </c>
      <c r="C246">
        <v>100.1311163</v>
      </c>
      <c r="D246">
        <v>15.3222705</v>
      </c>
    </row>
    <row r="247" spans="1:4" x14ac:dyDescent="0.25">
      <c r="A247" t="e">
        <f>- สกก. เช่าซื้อที่ดินหนองเสือ</f>
        <v>#NAME?</v>
      </c>
      <c r="B247" t="s">
        <v>972</v>
      </c>
      <c r="C247">
        <v>100.92419630000001</v>
      </c>
      <c r="D247">
        <v>14.2781191</v>
      </c>
    </row>
    <row r="248" spans="1:4" x14ac:dyDescent="0.25">
      <c r="A248" t="e">
        <f>- สกก. หนองแค</f>
        <v>#NAME?</v>
      </c>
      <c r="B248" t="s">
        <v>973</v>
      </c>
      <c r="C248">
        <v>100.9072516</v>
      </c>
      <c r="D248">
        <v>14.341976900000001</v>
      </c>
    </row>
    <row r="249" spans="1:4" x14ac:dyDescent="0.25">
      <c r="A249" t="s">
        <v>974</v>
      </c>
      <c r="B249" t="s">
        <v>975</v>
      </c>
      <c r="C249">
        <v>100.8732988</v>
      </c>
      <c r="D249">
        <v>14.3347669</v>
      </c>
    </row>
    <row r="250" spans="1:4" x14ac:dyDescent="0.25">
      <c r="A250" t="e">
        <f>- หจก. กสิกิจปิโตรเลียม</f>
        <v>#NAME?</v>
      </c>
      <c r="B250" t="s">
        <v>976</v>
      </c>
      <c r="C250">
        <v>100.99429309999999</v>
      </c>
      <c r="D250">
        <v>14.3411524</v>
      </c>
    </row>
    <row r="251" spans="1:4" x14ac:dyDescent="0.25">
      <c r="A251" t="e">
        <f>- บางจาก - หินกอง</f>
        <v>#NAME?</v>
      </c>
      <c r="B251" t="s">
        <v>977</v>
      </c>
      <c r="C251">
        <v>100.8901535</v>
      </c>
      <c r="D251">
        <v>14.403115100000001</v>
      </c>
    </row>
    <row r="252" spans="1:4" x14ac:dyDescent="0.25">
      <c r="A252" t="e">
        <f>- สกก. หนองแซง (สาขาตลาดกลาง)</f>
        <v>#NAME?</v>
      </c>
      <c r="B252" t="s">
        <v>978</v>
      </c>
      <c r="C252">
        <v>100.8197519</v>
      </c>
      <c r="D252">
        <v>14.48089</v>
      </c>
    </row>
    <row r="253" spans="1:4" x14ac:dyDescent="0.25">
      <c r="A253" t="e">
        <f>- สกก. หนองแซง</f>
        <v>#NAME?</v>
      </c>
      <c r="B253" t="s">
        <v>979</v>
      </c>
      <c r="C253">
        <v>100.7971845</v>
      </c>
      <c r="D253">
        <v>14.4819332</v>
      </c>
    </row>
    <row r="254" spans="1:4" x14ac:dyDescent="0.25">
      <c r="A254" t="e">
        <f>- บางจาก - เมืองสระบุรี</f>
        <v>#NAME?</v>
      </c>
      <c r="B254" t="s">
        <v>980</v>
      </c>
      <c r="C254">
        <v>100.9129377</v>
      </c>
      <c r="D254">
        <v>14.5270641</v>
      </c>
    </row>
    <row r="255" spans="1:4" x14ac:dyDescent="0.25">
      <c r="A255" t="e">
        <f>- หจก. สวนดอกไม้ปิโตรเลียม</f>
        <v>#NAME?</v>
      </c>
      <c r="B255" t="s">
        <v>981</v>
      </c>
      <c r="C255">
        <v>100.90503870000001</v>
      </c>
      <c r="D255">
        <v>14.530191500000001</v>
      </c>
    </row>
    <row r="256" spans="1:4" x14ac:dyDescent="0.25">
      <c r="A256" t="e">
        <f>- สกก. เมืองสระบุรี</f>
        <v>#NAME?</v>
      </c>
      <c r="B256" t="s">
        <v>982</v>
      </c>
      <c r="C256">
        <v>100.9200893</v>
      </c>
      <c r="D256">
        <v>14.547088499999999</v>
      </c>
    </row>
    <row r="257" spans="1:4" x14ac:dyDescent="0.25">
      <c r="A257" t="e">
        <f>- บางจาก - แก่งคอย</f>
        <v>#NAME?</v>
      </c>
      <c r="B257" t="s">
        <v>983</v>
      </c>
      <c r="C257">
        <v>100.9882365</v>
      </c>
      <c r="D257">
        <v>14.573666899999999</v>
      </c>
    </row>
    <row r="258" spans="1:4" x14ac:dyDescent="0.25">
      <c r="A258" t="e">
        <f>- ศูนย์สาธิตการตลาดเพื่อชุมชน ต.ห้วยป่าหวาย</f>
        <v>#NAME?</v>
      </c>
      <c r="B258" t="s">
        <v>984</v>
      </c>
      <c r="C258">
        <v>100.8146004</v>
      </c>
      <c r="D258">
        <v>14.643638299999999</v>
      </c>
    </row>
    <row r="259" spans="1:4" x14ac:dyDescent="0.25">
      <c r="A259" t="e">
        <f>- สกก. หนองโดน</f>
        <v>#NAME?</v>
      </c>
      <c r="B259" t="s">
        <v>985</v>
      </c>
      <c r="C259">
        <v>100.6985155</v>
      </c>
      <c r="D259">
        <v>14.6790319</v>
      </c>
    </row>
    <row r="260" spans="1:4" x14ac:dyDescent="0.25">
      <c r="A260" t="e">
        <f>- สกก. พระพุทธบาท</f>
        <v>#NAME?</v>
      </c>
      <c r="B260" t="s">
        <v>986</v>
      </c>
      <c r="C260">
        <v>100.7436084</v>
      </c>
      <c r="D260">
        <v>14.7229554</v>
      </c>
    </row>
    <row r="261" spans="1:4" x14ac:dyDescent="0.25">
      <c r="A261" t="e">
        <f>- หจก. พระพุทธบาทธุรกิจ</f>
        <v>#NAME?</v>
      </c>
      <c r="B261" t="s">
        <v>987</v>
      </c>
      <c r="C261">
        <v>100.7840904</v>
      </c>
      <c r="D261">
        <v>14.731633799999999</v>
      </c>
    </row>
    <row r="262" spans="1:4" x14ac:dyDescent="0.25">
      <c r="A262" t="e">
        <f>- สก. โคนมมวกเหล็ก</f>
        <v>#NAME?</v>
      </c>
      <c r="B262" t="s">
        <v>988</v>
      </c>
      <c r="C262">
        <v>101.1813712</v>
      </c>
      <c r="D262">
        <v>14.629652200000001</v>
      </c>
    </row>
    <row r="263" spans="1:4" x14ac:dyDescent="0.25">
      <c r="A263" t="e">
        <f>- ศูนย์สาธิตการตลาดเพื่อชุมชนห้วยป่าหวาย (ถ่ำเต่า)</f>
        <v>#NAME?</v>
      </c>
      <c r="B263" t="s">
        <v>989</v>
      </c>
      <c r="C263">
        <v>101.0372376</v>
      </c>
      <c r="D263">
        <v>14.686085200000001</v>
      </c>
    </row>
    <row r="264" spans="1:4" x14ac:dyDescent="0.25">
      <c r="A264" t="e">
        <f>- สก. โคนมมวกเหล็ก</f>
        <v>#NAME?</v>
      </c>
      <c r="B264" t="s">
        <v>990</v>
      </c>
      <c r="C264">
        <v>101.2630734</v>
      </c>
      <c r="D264">
        <v>14.7908662</v>
      </c>
    </row>
    <row r="265" spans="1:4" x14ac:dyDescent="0.25">
      <c r="A265" t="e">
        <f>- สก. โคนมไทยมิลค์</f>
        <v>#NAME?</v>
      </c>
      <c r="B265" t="s">
        <v>991</v>
      </c>
      <c r="C265">
        <v>101.4078964</v>
      </c>
      <c r="D265">
        <v>14.906756400000001</v>
      </c>
    </row>
    <row r="266" spans="1:4" x14ac:dyDescent="0.25">
      <c r="A266" t="e">
        <f>- กลุ่มเกษตรกรทำไร่ ตำบลพุคำจาน</f>
        <v>#NAME?</v>
      </c>
      <c r="B266" t="s">
        <v>992</v>
      </c>
      <c r="C266">
        <v>100.792145</v>
      </c>
      <c r="D266">
        <v>14.724217700000001</v>
      </c>
    </row>
    <row r="267" spans="1:4" x14ac:dyDescent="0.25">
      <c r="A267" t="e">
        <f>- สกก. สองพี่น้อง</f>
        <v>#NAME?</v>
      </c>
      <c r="B267" t="s">
        <v>993</v>
      </c>
      <c r="C267">
        <v>100.0371344</v>
      </c>
      <c r="D267">
        <v>14.2318414</v>
      </c>
    </row>
    <row r="268" spans="1:4" x14ac:dyDescent="0.25">
      <c r="A268" t="e">
        <f>- หจก. ดำรงเจริญบริการ</f>
        <v>#NAME?</v>
      </c>
      <c r="B268" t="s">
        <v>994</v>
      </c>
      <c r="C268">
        <v>100.1357103</v>
      </c>
      <c r="D268">
        <v>14.290164000000001</v>
      </c>
    </row>
    <row r="269" spans="1:4" x14ac:dyDescent="0.25">
      <c r="A269" t="e">
        <f>- สกก. บางปลาม้า</f>
        <v>#NAME?</v>
      </c>
      <c r="B269" t="s">
        <v>995</v>
      </c>
      <c r="C269">
        <v>100.1343425</v>
      </c>
      <c r="D269">
        <v>14.4116889</v>
      </c>
    </row>
    <row r="270" spans="1:4" x14ac:dyDescent="0.25">
      <c r="A270" t="e">
        <f>- สก. บริการเดินรถสุพรรณ</f>
        <v>#NAME?</v>
      </c>
      <c r="B270" t="s">
        <v>996</v>
      </c>
      <c r="C270">
        <v>100.1397827</v>
      </c>
      <c r="D270">
        <v>14.4904583</v>
      </c>
    </row>
    <row r="271" spans="1:4" x14ac:dyDescent="0.25">
      <c r="A271" t="e">
        <f>- สกก. อู่ทอง</f>
        <v>#NAME?</v>
      </c>
      <c r="B271" t="s">
        <v>997</v>
      </c>
      <c r="C271">
        <v>99.886784000000006</v>
      </c>
      <c r="D271">
        <v>14.3639534</v>
      </c>
    </row>
    <row r="272" spans="1:4" x14ac:dyDescent="0.25">
      <c r="A272" t="e">
        <f>- หจก. สมควรชัย</f>
        <v>#NAME?</v>
      </c>
      <c r="B272" t="s">
        <v>998</v>
      </c>
      <c r="C272">
        <v>100.068189</v>
      </c>
      <c r="D272">
        <v>14.479961599999999</v>
      </c>
    </row>
    <row r="273" spans="1:4" x14ac:dyDescent="0.25">
      <c r="A273" t="e">
        <f>- บจก. สินลาวัลย์</f>
        <v>#NAME?</v>
      </c>
      <c r="B273" t="s">
        <v>999</v>
      </c>
      <c r="C273">
        <v>100.1508853</v>
      </c>
      <c r="D273">
        <v>14.5806</v>
      </c>
    </row>
    <row r="274" spans="1:4" x14ac:dyDescent="0.25">
      <c r="A274" t="e">
        <f>- สกก. ศรีประจันต์</f>
        <v>#NAME?</v>
      </c>
      <c r="B274" t="s">
        <v>1000</v>
      </c>
      <c r="C274">
        <v>100.1759285</v>
      </c>
      <c r="D274">
        <v>14.6047534</v>
      </c>
    </row>
    <row r="275" spans="1:4" x14ac:dyDescent="0.25">
      <c r="A275" t="e">
        <f>- หจก. ณัฐภัทรซีวิคออยล์</f>
        <v>#NAME?</v>
      </c>
      <c r="B275" t="s">
        <v>1001</v>
      </c>
      <c r="C275">
        <v>99.938330899999997</v>
      </c>
      <c r="D275">
        <v>14.472383799999999</v>
      </c>
    </row>
    <row r="276" spans="1:4" x14ac:dyDescent="0.25">
      <c r="A276" t="e">
        <f>- ตลาดกลางสินค้าเกษตรสุพรรณบุรี</f>
        <v>#NAME?</v>
      </c>
      <c r="B276" t="s">
        <v>1002</v>
      </c>
      <c r="C276">
        <v>100.14231719999999</v>
      </c>
      <c r="D276">
        <v>14.663804900000001</v>
      </c>
    </row>
    <row r="277" spans="1:4" x14ac:dyDescent="0.25">
      <c r="A277" t="e">
        <f>- สกก. ดอนเจดีย์</f>
        <v>#NAME?</v>
      </c>
      <c r="B277" t="s">
        <v>1003</v>
      </c>
      <c r="C277">
        <v>100.00240839999999</v>
      </c>
      <c r="D277">
        <v>14.618048</v>
      </c>
    </row>
    <row r="278" spans="1:4" x14ac:dyDescent="0.25">
      <c r="A278" t="e">
        <f>- หจก. นภาพรออยล์</f>
        <v>#NAME?</v>
      </c>
      <c r="B278" t="s">
        <v>1004</v>
      </c>
      <c r="C278">
        <v>100.0583451</v>
      </c>
      <c r="D278">
        <v>14.7423752</v>
      </c>
    </row>
    <row r="279" spans="1:4" x14ac:dyDescent="0.25">
      <c r="A279" t="e">
        <f>- สกก. สามชุก</f>
        <v>#NAME?</v>
      </c>
      <c r="B279" t="s">
        <v>1005</v>
      </c>
      <c r="C279">
        <v>100.09752210000001</v>
      </c>
      <c r="D279">
        <v>14.7579513</v>
      </c>
    </row>
    <row r="280" spans="1:4" x14ac:dyDescent="0.25">
      <c r="A280" t="e">
        <f>- สกก. หนองหญ้าไซ</f>
        <v>#NAME?</v>
      </c>
      <c r="B280" t="s">
        <v>1006</v>
      </c>
      <c r="C280">
        <v>99.890642999999997</v>
      </c>
      <c r="D280">
        <v>14.761167500000001</v>
      </c>
    </row>
    <row r="281" spans="1:4" x14ac:dyDescent="0.25">
      <c r="A281" t="e">
        <f>- สกก. เดิมบางนางบวช</f>
        <v>#NAME?</v>
      </c>
      <c r="B281" t="s">
        <v>1007</v>
      </c>
      <c r="C281">
        <v>100.0919243</v>
      </c>
      <c r="D281">
        <v>14.8446753</v>
      </c>
    </row>
    <row r="282" spans="1:4" x14ac:dyDescent="0.25">
      <c r="A282" t="e">
        <f>- สก. นิคมด่านช้าง</f>
        <v>#NAME?</v>
      </c>
      <c r="B282" t="s">
        <v>1008</v>
      </c>
      <c r="C282">
        <v>99.729762199999996</v>
      </c>
      <c r="D282">
        <v>14.8865149</v>
      </c>
    </row>
    <row r="283" spans="1:4" x14ac:dyDescent="0.25">
      <c r="A283" t="e">
        <f>- สกก. ด่านช้าง</f>
        <v>#NAME?</v>
      </c>
      <c r="B283" t="s">
        <v>1008</v>
      </c>
      <c r="C283">
        <v>99.729762199999996</v>
      </c>
      <c r="D283">
        <v>14.8865149</v>
      </c>
    </row>
    <row r="284" spans="1:4" x14ac:dyDescent="0.25">
      <c r="A284" t="s">
        <v>1009</v>
      </c>
      <c r="B284" t="s">
        <v>1010</v>
      </c>
      <c r="C284">
        <v>100.0905042</v>
      </c>
      <c r="D284">
        <v>13.815119299999999</v>
      </c>
    </row>
    <row r="285" spans="1:4" x14ac:dyDescent="0.25">
      <c r="A285" t="e">
        <f>- สกก. ดอนตูม</f>
        <v>#NAME?</v>
      </c>
      <c r="B285" t="s">
        <v>1011</v>
      </c>
      <c r="C285">
        <v>100.27122970000001</v>
      </c>
      <c r="D285">
        <v>13.757074100000001</v>
      </c>
    </row>
    <row r="286" spans="1:4" x14ac:dyDescent="0.25">
      <c r="A286" t="s">
        <v>1012</v>
      </c>
      <c r="B286" t="s">
        <v>1013</v>
      </c>
      <c r="C286">
        <v>100.29624630000001</v>
      </c>
      <c r="D286">
        <v>13.7862429</v>
      </c>
    </row>
    <row r="287" spans="1:4" x14ac:dyDescent="0.25">
      <c r="A287" t="e">
        <f>- บางจาก - สามพราน</f>
        <v>#NAME?</v>
      </c>
      <c r="B287" t="s">
        <v>1014</v>
      </c>
      <c r="C287">
        <v>100.28780449999999</v>
      </c>
      <c r="D287">
        <v>13.786239500000001</v>
      </c>
    </row>
    <row r="288" spans="1:4" x14ac:dyDescent="0.25">
      <c r="A288" t="s">
        <v>1015</v>
      </c>
      <c r="B288" t="s">
        <v>1016</v>
      </c>
      <c r="C288">
        <v>100.2514266</v>
      </c>
      <c r="D288">
        <v>13.7384223</v>
      </c>
    </row>
    <row r="289" spans="1:4" x14ac:dyDescent="0.25">
      <c r="A289" t="e">
        <f>- หจก. บัณฑิตออยล์</f>
        <v>#NAME?</v>
      </c>
      <c r="B289" t="s">
        <v>1017</v>
      </c>
      <c r="C289">
        <v>100.22051930000001</v>
      </c>
      <c r="D289">
        <v>13.693315</v>
      </c>
    </row>
    <row r="290" spans="1:4" x14ac:dyDescent="0.25">
      <c r="A290" t="e">
        <f>- บจก. ศรัญญาปิโตรเลียม</f>
        <v>#NAME?</v>
      </c>
      <c r="B290" t="s">
        <v>1018</v>
      </c>
      <c r="C290">
        <v>100.23097559999999</v>
      </c>
      <c r="D290">
        <v>13.762812500000001</v>
      </c>
    </row>
    <row r="291" spans="1:4" x14ac:dyDescent="0.25">
      <c r="A291" t="e">
        <f>- บางจาก - นครชัยศรี</f>
        <v>#NAME?</v>
      </c>
      <c r="B291" t="s">
        <v>1019</v>
      </c>
      <c r="C291">
        <v>100.1790951</v>
      </c>
      <c r="D291">
        <v>13.774374699999999</v>
      </c>
    </row>
    <row r="292" spans="1:4" x14ac:dyDescent="0.25">
      <c r="A292" t="s">
        <v>1020</v>
      </c>
      <c r="B292" t="s">
        <v>1021</v>
      </c>
      <c r="C292">
        <v>100.147351</v>
      </c>
      <c r="D292">
        <v>13.8074613</v>
      </c>
    </row>
    <row r="293" spans="1:4" x14ac:dyDescent="0.25">
      <c r="A293" t="e">
        <f>- บางจาก - นครปฐม</f>
        <v>#NAME?</v>
      </c>
      <c r="B293" t="s">
        <v>1022</v>
      </c>
      <c r="C293">
        <v>100.0351094</v>
      </c>
      <c r="D293">
        <v>13.807089299999999</v>
      </c>
    </row>
    <row r="294" spans="1:4" x14ac:dyDescent="0.25">
      <c r="A294" t="e">
        <f>- สกก. บางเลน</f>
        <v>#NAME?</v>
      </c>
      <c r="B294" t="s">
        <v>1023</v>
      </c>
      <c r="C294">
        <v>100.1748162</v>
      </c>
      <c r="D294">
        <v>14.016792799999999</v>
      </c>
    </row>
    <row r="295" spans="1:4" x14ac:dyDescent="0.25">
      <c r="A295" t="s">
        <v>1024</v>
      </c>
      <c r="B295" t="s">
        <v>1025</v>
      </c>
      <c r="C295">
        <v>100.05280980000001</v>
      </c>
      <c r="D295">
        <v>13.8843756</v>
      </c>
    </row>
    <row r="296" spans="1:4" x14ac:dyDescent="0.25">
      <c r="A296" t="e">
        <f>- บางจาก - เพชรเกษม ขาเข้า กม.61</f>
        <v>#NAME?</v>
      </c>
      <c r="B296" t="s">
        <v>1026</v>
      </c>
      <c r="C296">
        <v>100.0217251</v>
      </c>
      <c r="D296">
        <v>13.8038814</v>
      </c>
    </row>
    <row r="297" spans="1:4" x14ac:dyDescent="0.25">
      <c r="A297" t="e">
        <f>- บางจาก - เพชรเกษม</f>
        <v>#NAME?</v>
      </c>
      <c r="B297" t="s">
        <v>1027</v>
      </c>
      <c r="C297">
        <v>100.0359065</v>
      </c>
      <c r="D297">
        <v>13.811685199999999</v>
      </c>
    </row>
    <row r="298" spans="1:4" x14ac:dyDescent="0.25">
      <c r="A298" t="e">
        <f>- สกก. เมืองนครปฐม</f>
        <v>#NAME?</v>
      </c>
      <c r="B298" t="s">
        <v>1028</v>
      </c>
      <c r="C298">
        <v>100.0786693</v>
      </c>
      <c r="D298">
        <v>13.8267372</v>
      </c>
    </row>
    <row r="299" spans="1:4" x14ac:dyDescent="0.25">
      <c r="A299" t="e">
        <f>- สกก. ดอนตูม</f>
        <v>#NAME?</v>
      </c>
      <c r="B299" t="s">
        <v>1029</v>
      </c>
      <c r="C299">
        <v>100.0863269</v>
      </c>
      <c r="D299">
        <v>13.9766744</v>
      </c>
    </row>
    <row r="300" spans="1:4" x14ac:dyDescent="0.25">
      <c r="A300" t="e">
        <f>- บางจาก - กำแพงแสน กม.12</f>
        <v>#NAME?</v>
      </c>
      <c r="B300" t="s">
        <v>1030</v>
      </c>
      <c r="C300">
        <v>99.995288200000005</v>
      </c>
      <c r="D300">
        <v>13.9143247</v>
      </c>
    </row>
    <row r="301" spans="1:4" x14ac:dyDescent="0.25">
      <c r="A301" t="e">
        <f>- สก. โคนมนครปฐม</f>
        <v>#NAME?</v>
      </c>
      <c r="B301" t="s">
        <v>1030</v>
      </c>
      <c r="C301">
        <v>99.995288200000005</v>
      </c>
      <c r="D301">
        <v>13.9143247</v>
      </c>
    </row>
    <row r="302" spans="1:4" x14ac:dyDescent="0.25">
      <c r="A302" t="e">
        <f>- หจก. ชวนิจนันท์</f>
        <v>#NAME?</v>
      </c>
      <c r="B302" t="s">
        <v>1031</v>
      </c>
      <c r="C302">
        <v>99.987222500000001</v>
      </c>
      <c r="D302">
        <v>14.1041279</v>
      </c>
    </row>
    <row r="303" spans="1:4" x14ac:dyDescent="0.25">
      <c r="A303" t="e">
        <f>- หจก. ขาณุมงคลออยล์</f>
        <v>#NAME?</v>
      </c>
      <c r="B303" t="s">
        <v>1032</v>
      </c>
      <c r="C303">
        <v>99.808286899999999</v>
      </c>
      <c r="D303">
        <v>15.9959731</v>
      </c>
    </row>
    <row r="304" spans="1:4" x14ac:dyDescent="0.25">
      <c r="A304" t="e">
        <f>- สกก. ออมทรัพย์บ้านหนองเหมือด</f>
        <v>#NAME?</v>
      </c>
      <c r="B304" t="s">
        <v>1033</v>
      </c>
      <c r="C304">
        <v>99.823653300000004</v>
      </c>
      <c r="D304">
        <v>16.0378589</v>
      </c>
    </row>
    <row r="305" spans="1:4" x14ac:dyDescent="0.25">
      <c r="A305" t="e">
        <f>- สกก. เกาะตาล</f>
        <v>#NAME?</v>
      </c>
      <c r="B305" t="s">
        <v>1034</v>
      </c>
      <c r="C305">
        <v>99.801335100000003</v>
      </c>
      <c r="D305">
        <v>16.108635899999999</v>
      </c>
    </row>
    <row r="306" spans="1:4" x14ac:dyDescent="0.25">
      <c r="A306" t="e">
        <f>- สกก. ขาณุวรลักษบุรี</f>
        <v>#NAME?</v>
      </c>
      <c r="B306" t="s">
        <v>1035</v>
      </c>
      <c r="C306">
        <v>99.600734799999998</v>
      </c>
      <c r="D306">
        <v>16.071251799999999</v>
      </c>
    </row>
    <row r="307" spans="1:4" x14ac:dyDescent="0.25">
      <c r="A307" t="e">
        <f>- สกก. บึงสามัคคี</f>
        <v>#NAME?</v>
      </c>
      <c r="B307" t="s">
        <v>1036</v>
      </c>
      <c r="C307">
        <v>99.957684900000004</v>
      </c>
      <c r="D307">
        <v>16.147875599999999</v>
      </c>
    </row>
    <row r="308" spans="1:4" x14ac:dyDescent="0.25">
      <c r="A308" t="e">
        <f>- สกก. แม่ลาด</f>
        <v>#NAME?</v>
      </c>
      <c r="B308" t="s">
        <v>1037</v>
      </c>
      <c r="C308">
        <v>99.779022699999999</v>
      </c>
      <c r="D308">
        <v>16.156180299999999</v>
      </c>
    </row>
    <row r="309" spans="1:4" x14ac:dyDescent="0.25">
      <c r="A309" t="e">
        <f>- สกก. วังแขม</f>
        <v>#NAME?</v>
      </c>
      <c r="B309" t="s">
        <v>1038</v>
      </c>
      <c r="C309">
        <v>99.834814600000001</v>
      </c>
      <c r="D309">
        <v>16.188493999999999</v>
      </c>
    </row>
    <row r="310" spans="1:4" x14ac:dyDescent="0.25">
      <c r="A310" t="e">
        <f>- บางจาก - กำแพงเพชร</f>
        <v>#NAME?</v>
      </c>
      <c r="B310" t="s">
        <v>1039</v>
      </c>
      <c r="C310">
        <v>99.713179999999994</v>
      </c>
      <c r="D310">
        <v>16.182796</v>
      </c>
    </row>
    <row r="311" spans="1:4" x14ac:dyDescent="0.25">
      <c r="A311" t="e">
        <f>- สกก. คลองลาน</f>
        <v>#NAME?</v>
      </c>
      <c r="B311" t="s">
        <v>1040</v>
      </c>
      <c r="C311">
        <v>99.300736700000002</v>
      </c>
      <c r="D311">
        <v>16.1194612</v>
      </c>
    </row>
    <row r="312" spans="1:4" x14ac:dyDescent="0.25">
      <c r="A312" t="e">
        <f>- สก. นิคมคลองสวนหมาก</f>
        <v>#NAME?</v>
      </c>
      <c r="B312" t="s">
        <v>1041</v>
      </c>
      <c r="C312">
        <v>99.212059300000007</v>
      </c>
      <c r="D312">
        <v>16.263091299999999</v>
      </c>
    </row>
    <row r="313" spans="1:4" x14ac:dyDescent="0.25">
      <c r="A313" t="e">
        <f>- สกก. คณฑีพัฒนา</f>
        <v>#NAME?</v>
      </c>
      <c r="B313" t="s">
        <v>1042</v>
      </c>
      <c r="C313">
        <v>99.689831600000005</v>
      </c>
      <c r="D313">
        <v>16.369786600000001</v>
      </c>
    </row>
    <row r="314" spans="1:4" x14ac:dyDescent="0.25">
      <c r="A314" t="e">
        <f>- สก. นิคมวังพระธาตุ</f>
        <v>#NAME?</v>
      </c>
      <c r="B314" t="s">
        <v>1043</v>
      </c>
      <c r="C314">
        <v>99.611866699999993</v>
      </c>
      <c r="D314">
        <v>16.4316216</v>
      </c>
    </row>
    <row r="315" spans="1:4" x14ac:dyDescent="0.25">
      <c r="A315" t="e">
        <f>- หจก.เล็กเจริญก่อสร้าง</f>
        <v>#NAME?</v>
      </c>
      <c r="B315" t="s">
        <v>1044</v>
      </c>
      <c r="C315">
        <v>99.484524300000004</v>
      </c>
      <c r="D315">
        <v>16.298869100000001</v>
      </c>
    </row>
    <row r="316" spans="1:4" x14ac:dyDescent="0.25">
      <c r="A316" t="e">
        <f>- หจก. ณิชานน เซลล์ แอนด์ เซอร์วิส</f>
        <v>#NAME?</v>
      </c>
      <c r="B316" t="s">
        <v>1045</v>
      </c>
      <c r="C316">
        <v>99.890365099999997</v>
      </c>
      <c r="D316">
        <v>16.466382299999999</v>
      </c>
    </row>
    <row r="317" spans="1:4" x14ac:dyDescent="0.25">
      <c r="A317" t="e">
        <f>- สกก. ท่าขุนรามและไม้ผลกำแพงเพชร</f>
        <v>#NAME?</v>
      </c>
      <c r="B317" t="s">
        <v>1046</v>
      </c>
      <c r="C317">
        <v>99.445043900000002</v>
      </c>
      <c r="D317">
        <v>16.450877200000001</v>
      </c>
    </row>
    <row r="318" spans="1:4" x14ac:dyDescent="0.25">
      <c r="A318" t="e">
        <f>- สก. นิคมนครชุม</f>
        <v>#NAME?</v>
      </c>
      <c r="B318" t="s">
        <v>1047</v>
      </c>
      <c r="C318">
        <v>99.408038599999998</v>
      </c>
      <c r="D318">
        <v>16.518976500000001</v>
      </c>
    </row>
    <row r="319" spans="1:4" x14ac:dyDescent="0.25">
      <c r="A319" t="e">
        <f>- สกก. ลานกระบือ</f>
        <v>#NAME?</v>
      </c>
      <c r="B319" t="s">
        <v>1048</v>
      </c>
      <c r="C319">
        <v>99.868307299999998</v>
      </c>
      <c r="D319">
        <v>16.617726900000001</v>
      </c>
    </row>
    <row r="320" spans="1:4" x14ac:dyDescent="0.25">
      <c r="A320" t="e">
        <f>- สกก. พรานกระต่าย</f>
        <v>#NAME?</v>
      </c>
      <c r="B320" t="s">
        <v>1049</v>
      </c>
      <c r="C320">
        <v>99.585346299999998</v>
      </c>
      <c r="D320">
        <v>16.673371700000001</v>
      </c>
    </row>
    <row r="321" spans="1:4" x14ac:dyDescent="0.25">
      <c r="A321" t="e">
        <f>- สกก. เพื่อการตลาดลูกค้า ธ.ก.ส.กำแพงเพชร</f>
        <v>#NAME?</v>
      </c>
      <c r="B321" t="s">
        <v>1050</v>
      </c>
      <c r="C321">
        <v>99.801335100000003</v>
      </c>
      <c r="D321">
        <v>16.504369199999999</v>
      </c>
    </row>
    <row r="322" spans="1:4" x14ac:dyDescent="0.25">
      <c r="A322" t="s">
        <v>1051</v>
      </c>
      <c r="B322" t="s">
        <v>1052</v>
      </c>
      <c r="C322">
        <v>99.788525699999994</v>
      </c>
      <c r="D322">
        <v>16.796458900000001</v>
      </c>
    </row>
    <row r="323" spans="1:4" x14ac:dyDescent="0.25">
      <c r="A323" t="s">
        <v>1053</v>
      </c>
      <c r="B323" t="s">
        <v>1054</v>
      </c>
      <c r="C323">
        <v>99.829233799999997</v>
      </c>
      <c r="D323">
        <v>16.835337599999999</v>
      </c>
    </row>
    <row r="324" spans="1:4" x14ac:dyDescent="0.25">
      <c r="A324" t="e">
        <f>- สกก. คีรีมาศ</f>
        <v>#NAME?</v>
      </c>
      <c r="B324" t="s">
        <v>1054</v>
      </c>
      <c r="C324">
        <v>99.829233799999997</v>
      </c>
      <c r="D324">
        <v>16.835337599999999</v>
      </c>
    </row>
    <row r="325" spans="1:4" x14ac:dyDescent="0.25">
      <c r="A325" t="e">
        <f>- สก. นิคมคีรีมาศ</f>
        <v>#NAME?</v>
      </c>
      <c r="B325" t="s">
        <v>1055</v>
      </c>
      <c r="C325">
        <v>99.779022699999999</v>
      </c>
      <c r="D325">
        <v>16.7385746</v>
      </c>
    </row>
    <row r="326" spans="1:4" x14ac:dyDescent="0.25">
      <c r="A326" t="e">
        <f>- สกก. กงไกรลาศ</f>
        <v>#NAME?</v>
      </c>
      <c r="B326" t="s">
        <v>1056</v>
      </c>
      <c r="C326">
        <v>99.851722699999996</v>
      </c>
      <c r="D326">
        <v>17.016657299999999</v>
      </c>
    </row>
    <row r="327" spans="1:4" x14ac:dyDescent="0.25">
      <c r="A327" t="e">
        <f>- สกก. สุโขทัยธานี</f>
        <v>#NAME?</v>
      </c>
      <c r="B327" t="s">
        <v>1057</v>
      </c>
      <c r="C327">
        <v>99.809192300000007</v>
      </c>
      <c r="D327">
        <v>17.0089975</v>
      </c>
    </row>
    <row r="328" spans="1:4" x14ac:dyDescent="0.25">
      <c r="A328" t="e">
        <f>- สกก. บ้านด่านลานหอย</f>
        <v>#NAME?</v>
      </c>
      <c r="B328" t="s">
        <v>1058</v>
      </c>
      <c r="C328">
        <v>99.578475400000002</v>
      </c>
      <c r="D328">
        <v>16.911451700000001</v>
      </c>
    </row>
    <row r="329" spans="1:4" x14ac:dyDescent="0.25">
      <c r="A329" t="e">
        <f>- สกก. ศรีสำโรง</f>
        <v>#NAME?</v>
      </c>
      <c r="B329" t="s">
        <v>1059</v>
      </c>
      <c r="C329">
        <v>99.862724299999996</v>
      </c>
      <c r="D329">
        <v>17.160640799999999</v>
      </c>
    </row>
    <row r="330" spans="1:4" x14ac:dyDescent="0.25">
      <c r="A330" t="e">
        <f>- สก. นิคมหนองบัวพัฒนา</f>
        <v>#NAME?</v>
      </c>
      <c r="B330" t="s">
        <v>1060</v>
      </c>
      <c r="C330">
        <v>99.952096100000006</v>
      </c>
      <c r="D330">
        <v>17.284767899999999</v>
      </c>
    </row>
    <row r="331" spans="1:4" x14ac:dyDescent="0.25">
      <c r="A331" t="e">
        <f>- สกก. สวรรคโลก</f>
        <v>#NAME?</v>
      </c>
      <c r="B331" t="s">
        <v>1061</v>
      </c>
      <c r="C331">
        <v>99.809192300000007</v>
      </c>
      <c r="D331">
        <v>17.0089975</v>
      </c>
    </row>
    <row r="332" spans="1:4" x14ac:dyDescent="0.25">
      <c r="A332" t="e">
        <f>- สกก. นิคมพระร่วง</f>
        <v>#NAME?</v>
      </c>
      <c r="B332" t="s">
        <v>1062</v>
      </c>
      <c r="C332">
        <v>99.745564999999999</v>
      </c>
      <c r="D332">
        <v>17.3124836</v>
      </c>
    </row>
    <row r="333" spans="1:4" x14ac:dyDescent="0.25">
      <c r="A333" t="s">
        <v>1063</v>
      </c>
      <c r="B333" t="s">
        <v>1064</v>
      </c>
      <c r="C333">
        <v>99.963274100000007</v>
      </c>
      <c r="D333">
        <v>17.3192749</v>
      </c>
    </row>
    <row r="334" spans="1:4" x14ac:dyDescent="0.25">
      <c r="A334" t="e">
        <f>- สก. นิคมสวรรคโลก</f>
        <v>#NAME?</v>
      </c>
      <c r="B334" t="s">
        <v>1065</v>
      </c>
      <c r="C334">
        <v>99.980043800000004</v>
      </c>
      <c r="D334">
        <v>17.3593492</v>
      </c>
    </row>
    <row r="335" spans="1:4" x14ac:dyDescent="0.25">
      <c r="A335" t="s">
        <v>1066</v>
      </c>
      <c r="B335" t="s">
        <v>1067</v>
      </c>
      <c r="C335">
        <v>99.656409199999999</v>
      </c>
      <c r="D335">
        <v>17.316814099999998</v>
      </c>
    </row>
    <row r="336" spans="1:4" x14ac:dyDescent="0.25">
      <c r="A336" t="e">
        <f>- สกก. ศรีนคร</f>
        <v>#NAME?</v>
      </c>
      <c r="B336" t="s">
        <v>1065</v>
      </c>
      <c r="C336">
        <v>99.980043800000004</v>
      </c>
      <c r="D336">
        <v>17.3593492</v>
      </c>
    </row>
    <row r="337" spans="1:4" x14ac:dyDescent="0.25">
      <c r="A337" t="e">
        <f>- สกก. ศรีเสลี่ยม</f>
        <v>#NAME?</v>
      </c>
      <c r="B337" t="s">
        <v>1068</v>
      </c>
      <c r="C337">
        <v>99.556221899999997</v>
      </c>
      <c r="D337">
        <v>17.286536699999999</v>
      </c>
    </row>
    <row r="338" spans="1:4" x14ac:dyDescent="0.25">
      <c r="A338" t="e">
        <f>- สกก. ปฏิรูปที่ดินศรีสัชนาลัย</f>
        <v>#NAME?</v>
      </c>
      <c r="B338" t="s">
        <v>1069</v>
      </c>
      <c r="C338">
        <v>99.823653300000004</v>
      </c>
      <c r="D338">
        <v>17.437303499999999</v>
      </c>
    </row>
    <row r="339" spans="1:4" x14ac:dyDescent="0.25">
      <c r="A339" t="e">
        <f>- สก. นิคมนครเดิฐ</f>
        <v>#NAME?</v>
      </c>
      <c r="B339" t="s">
        <v>1070</v>
      </c>
      <c r="C339">
        <v>100.0238765</v>
      </c>
      <c r="D339">
        <v>17.470762400000002</v>
      </c>
    </row>
    <row r="340" spans="1:4" x14ac:dyDescent="0.25">
      <c r="A340" t="e">
        <f>- สกก. เมืองศรีสัชนาลัย</f>
        <v>#NAME?</v>
      </c>
      <c r="B340" t="s">
        <v>1071</v>
      </c>
      <c r="C340">
        <v>99.756716100000006</v>
      </c>
      <c r="D340">
        <v>17.487410100000002</v>
      </c>
    </row>
    <row r="341" spans="1:4" x14ac:dyDescent="0.25">
      <c r="A341" t="e">
        <f>- สกก. เมืองศรีสัชนาลัย สาขาบ้านตึก</f>
        <v>#NAME?</v>
      </c>
      <c r="B341" t="s">
        <v>1072</v>
      </c>
      <c r="C341">
        <v>99.879474400000007</v>
      </c>
      <c r="D341">
        <v>17.633448699999999</v>
      </c>
    </row>
    <row r="342" spans="1:4" x14ac:dyDescent="0.25">
      <c r="A342" t="e">
        <f>- สกก. นครไทย</f>
        <v>#NAME?</v>
      </c>
      <c r="B342" t="s">
        <v>1073</v>
      </c>
      <c r="C342">
        <v>100.8395029</v>
      </c>
      <c r="D342">
        <v>17.133715899999999</v>
      </c>
    </row>
    <row r="343" spans="1:4" x14ac:dyDescent="0.25">
      <c r="A343" t="e">
        <f>- สก. นิคมเนินมะปราง</f>
        <v>#NAME?</v>
      </c>
      <c r="B343" t="s">
        <v>1074</v>
      </c>
      <c r="C343">
        <v>100.6309169</v>
      </c>
      <c r="D343">
        <v>16.440440800000001</v>
      </c>
    </row>
    <row r="344" spans="1:4" x14ac:dyDescent="0.25">
      <c r="A344" t="e">
        <f>- สก. นิคมวังทอง</f>
        <v>#NAME?</v>
      </c>
      <c r="B344" t="s">
        <v>1075</v>
      </c>
      <c r="C344">
        <v>100.608395</v>
      </c>
      <c r="D344">
        <v>16.5346051</v>
      </c>
    </row>
    <row r="345" spans="1:4" x14ac:dyDescent="0.25">
      <c r="A345" t="e">
        <f>- สกก. บางกระทุ่ม</f>
        <v>#NAME?</v>
      </c>
      <c r="B345" t="s">
        <v>1076</v>
      </c>
      <c r="C345">
        <v>100.2992789</v>
      </c>
      <c r="D345">
        <v>16.5909145</v>
      </c>
    </row>
    <row r="346" spans="1:4" x14ac:dyDescent="0.25">
      <c r="A346" t="e">
        <f>- หจก. ธนพัฒน์ปิโตรเลียม</f>
        <v>#NAME?</v>
      </c>
      <c r="B346" t="s">
        <v>1077</v>
      </c>
      <c r="C346">
        <v>100.42841780000001</v>
      </c>
      <c r="D346">
        <v>16.566996700000001</v>
      </c>
    </row>
    <row r="347" spans="1:4" x14ac:dyDescent="0.25">
      <c r="A347" t="e">
        <f>- สก. นิคมพันชาลี</f>
        <v>#NAME?</v>
      </c>
      <c r="B347" t="s">
        <v>1078</v>
      </c>
      <c r="C347">
        <v>100.5183622</v>
      </c>
      <c r="D347">
        <v>16.608994500000001</v>
      </c>
    </row>
    <row r="348" spans="1:4" x14ac:dyDescent="0.25">
      <c r="A348" t="e">
        <f>- สกก. เนินมะปราง</f>
        <v>#NAME?</v>
      </c>
      <c r="B348" t="s">
        <v>1079</v>
      </c>
      <c r="C348">
        <v>100.7548851</v>
      </c>
      <c r="D348">
        <v>16.585202299999999</v>
      </c>
    </row>
    <row r="349" spans="1:4" x14ac:dyDescent="0.25">
      <c r="A349" t="e">
        <f>- สกก. นิคมฯ บางระกำ</f>
        <v>#NAME?</v>
      </c>
      <c r="B349" t="s">
        <v>1080</v>
      </c>
      <c r="C349">
        <v>99.936375400000003</v>
      </c>
      <c r="D349">
        <v>16.659138800000001</v>
      </c>
    </row>
    <row r="350" spans="1:4" x14ac:dyDescent="0.25">
      <c r="A350" t="e">
        <f>- สกก. บางระกำ</f>
        <v>#NAME?</v>
      </c>
      <c r="B350" t="s">
        <v>1081</v>
      </c>
      <c r="C350">
        <v>100.1003204</v>
      </c>
      <c r="D350">
        <v>16.684076999999998</v>
      </c>
    </row>
    <row r="351" spans="1:4" x14ac:dyDescent="0.25">
      <c r="A351" t="e">
        <f>- หจก. ทรายทองปิโตรเลียม</f>
        <v>#NAME?</v>
      </c>
      <c r="B351" t="s">
        <v>1082</v>
      </c>
      <c r="C351">
        <v>100.10247</v>
      </c>
      <c r="D351">
        <v>16.70271</v>
      </c>
    </row>
    <row r="352" spans="1:4" x14ac:dyDescent="0.25">
      <c r="A352" t="e">
        <f>- สก. วัดจันทร์</f>
        <v>#NAME?</v>
      </c>
      <c r="B352" t="s">
        <v>1083</v>
      </c>
      <c r="C352">
        <v>100.2548941</v>
      </c>
      <c r="D352">
        <v>16.805759399999999</v>
      </c>
    </row>
    <row r="353" spans="1:4" x14ac:dyDescent="0.25">
      <c r="A353" t="e">
        <f>- บางจาก - บรมไตรโลกนารถ</f>
        <v>#NAME?</v>
      </c>
      <c r="B353" t="s">
        <v>1084</v>
      </c>
      <c r="C353">
        <v>100.2609934</v>
      </c>
      <c r="D353">
        <v>16.8203426</v>
      </c>
    </row>
    <row r="354" spans="1:4" x14ac:dyDescent="0.25">
      <c r="A354" t="e">
        <f>- สกก. วังทอง</f>
        <v>#NAME?</v>
      </c>
      <c r="B354" t="s">
        <v>1085</v>
      </c>
      <c r="C354">
        <v>100.4358725</v>
      </c>
      <c r="D354">
        <v>16.8337249</v>
      </c>
    </row>
    <row r="355" spans="1:4" x14ac:dyDescent="0.25">
      <c r="A355" t="e">
        <f>- บางจาก - พญาเสือ</f>
        <v>#NAME?</v>
      </c>
      <c r="B355" t="s">
        <v>1086</v>
      </c>
      <c r="C355">
        <v>100.2698678</v>
      </c>
      <c r="D355">
        <v>16.8256628</v>
      </c>
    </row>
    <row r="356" spans="1:4" x14ac:dyDescent="0.25">
      <c r="A356" t="e">
        <f>- บางจาก - พิษณุโลก</f>
        <v>#NAME?</v>
      </c>
      <c r="B356" t="s">
        <v>1087</v>
      </c>
      <c r="C356">
        <v>100.231461</v>
      </c>
      <c r="D356">
        <v>16.842542099999999</v>
      </c>
    </row>
    <row r="357" spans="1:4" x14ac:dyDescent="0.25">
      <c r="A357" t="e">
        <f>- สกก. พรหมพิราม</f>
        <v>#NAME?</v>
      </c>
      <c r="B357" t="s">
        <v>1088</v>
      </c>
      <c r="C357">
        <v>100.1630656</v>
      </c>
      <c r="D357">
        <v>17.100763499999999</v>
      </c>
    </row>
    <row r="358" spans="1:4" x14ac:dyDescent="0.25">
      <c r="A358" t="e">
        <f>- สกก. ชาติตระการ</f>
        <v>#NAME?</v>
      </c>
      <c r="B358" t="s">
        <v>1089</v>
      </c>
      <c r="C358">
        <v>100.56336760000001</v>
      </c>
      <c r="D358">
        <v>17.2825828</v>
      </c>
    </row>
    <row r="359" spans="1:4" x14ac:dyDescent="0.25">
      <c r="A359" t="e">
        <f>- หจก. ภู่อยู่</f>
        <v>#NAME?</v>
      </c>
      <c r="B359" t="s">
        <v>1090</v>
      </c>
      <c r="C359">
        <v>100.631531</v>
      </c>
      <c r="D359">
        <v>16.03415</v>
      </c>
    </row>
    <row r="360" spans="1:4" x14ac:dyDescent="0.25">
      <c r="A360" t="e">
        <f>- สกก. บางมูลนาก</f>
        <v>#NAME?</v>
      </c>
      <c r="B360" t="s">
        <v>1091</v>
      </c>
      <c r="C360">
        <v>100.3642254</v>
      </c>
      <c r="D360">
        <v>15.9969629</v>
      </c>
    </row>
    <row r="361" spans="1:4" x14ac:dyDescent="0.25">
      <c r="A361" t="e">
        <f>- หจก. อโนทัยปิโตรเลียม</f>
        <v>#NAME?</v>
      </c>
      <c r="B361" t="s">
        <v>1092</v>
      </c>
      <c r="C361">
        <v>100.37803599999999</v>
      </c>
      <c r="D361">
        <v>16.026717399999999</v>
      </c>
    </row>
    <row r="362" spans="1:4" x14ac:dyDescent="0.25">
      <c r="A362" t="e">
        <f>- สกก. โพทะเล</f>
        <v>#NAME?</v>
      </c>
      <c r="B362" t="s">
        <v>1093</v>
      </c>
      <c r="C362">
        <v>100.2544044</v>
      </c>
      <c r="D362">
        <v>16.104713700000001</v>
      </c>
    </row>
    <row r="363" spans="1:4" x14ac:dyDescent="0.25">
      <c r="A363" t="e">
        <f>- สกก. ทับคล้อ</f>
        <v>#NAME?</v>
      </c>
      <c r="B363" t="s">
        <v>1094</v>
      </c>
      <c r="C363">
        <v>100.56336760000001</v>
      </c>
      <c r="D363">
        <v>16.188262699999999</v>
      </c>
    </row>
    <row r="364" spans="1:4" x14ac:dyDescent="0.25">
      <c r="A364" t="e">
        <f>- สกก. ตะพานหิน (สาขาตลาดกลาง)</f>
        <v>#NAME?</v>
      </c>
      <c r="B364" t="s">
        <v>1095</v>
      </c>
      <c r="C364">
        <v>100.4210097</v>
      </c>
      <c r="D364">
        <v>16.213853400000001</v>
      </c>
    </row>
    <row r="365" spans="1:4" x14ac:dyDescent="0.25">
      <c r="A365" t="e">
        <f>- สก. ชาวนาวชิรบารมี</f>
        <v>#NAME?</v>
      </c>
      <c r="B365" t="s">
        <v>1096</v>
      </c>
      <c r="C365">
        <v>100.0466684</v>
      </c>
      <c r="D365">
        <v>16.503845299999998</v>
      </c>
    </row>
    <row r="366" spans="1:4" x14ac:dyDescent="0.25">
      <c r="A366" t="e">
        <f>- สกก. โพธิ์ประทับช้าง</f>
        <v>#NAME?</v>
      </c>
      <c r="B366" t="s">
        <v>1097</v>
      </c>
      <c r="C366">
        <v>100.30968780000001</v>
      </c>
      <c r="D366">
        <v>16.302503300000001</v>
      </c>
    </row>
    <row r="367" spans="1:4" x14ac:dyDescent="0.25">
      <c r="A367" t="s">
        <v>1098</v>
      </c>
      <c r="B367" t="s">
        <v>1099</v>
      </c>
      <c r="C367">
        <v>100.11996000000001</v>
      </c>
      <c r="D367">
        <v>15.698738199999999</v>
      </c>
    </row>
    <row r="368" spans="1:4" x14ac:dyDescent="0.25">
      <c r="A368" t="e">
        <f>- ชุมนุมสกก. พิจิตร</f>
        <v>#NAME?</v>
      </c>
      <c r="B368" t="s">
        <v>1100</v>
      </c>
      <c r="C368">
        <v>100.36119840000001</v>
      </c>
      <c r="D368">
        <v>16.419797299999999</v>
      </c>
    </row>
    <row r="369" spans="1:4" x14ac:dyDescent="0.25">
      <c r="A369" t="e">
        <f>- สกก. เมืองพิจิตร</f>
        <v>#NAME?</v>
      </c>
      <c r="B369" t="s">
        <v>1101</v>
      </c>
      <c r="C369">
        <v>100.3265888</v>
      </c>
      <c r="D369">
        <v>16.447297899999999</v>
      </c>
    </row>
    <row r="370" spans="1:4" x14ac:dyDescent="0.25">
      <c r="A370" t="e">
        <f>- สก. บริการชุมชนตำบลปากทาง</f>
        <v>#NAME?</v>
      </c>
      <c r="B370" t="s">
        <v>1102</v>
      </c>
      <c r="C370">
        <v>100.3300057</v>
      </c>
      <c r="D370">
        <v>16.512129600000002</v>
      </c>
    </row>
    <row r="371" spans="1:4" x14ac:dyDescent="0.25">
      <c r="A371" t="s">
        <v>1103</v>
      </c>
      <c r="B371" t="s">
        <v>1104</v>
      </c>
      <c r="C371">
        <v>100.1475454</v>
      </c>
      <c r="D371">
        <v>16.509799600000001</v>
      </c>
    </row>
    <row r="372" spans="1:4" x14ac:dyDescent="0.25">
      <c r="A372" t="e">
        <f>- สกก. ศรีเทพ</f>
        <v>#NAME?</v>
      </c>
      <c r="B372" t="s">
        <v>1105</v>
      </c>
      <c r="C372">
        <v>101.0372376</v>
      </c>
      <c r="D372">
        <v>15.400363799999999</v>
      </c>
    </row>
    <row r="373" spans="1:4" x14ac:dyDescent="0.25">
      <c r="A373" t="e">
        <f>- สกก. ศรีเทพ</f>
        <v>#NAME?</v>
      </c>
      <c r="B373" t="s">
        <v>1106</v>
      </c>
      <c r="C373">
        <v>101.0146187</v>
      </c>
      <c r="D373">
        <v>15.470788199999999</v>
      </c>
    </row>
    <row r="374" spans="1:4" x14ac:dyDescent="0.25">
      <c r="A374" t="e">
        <f>- สกก. วิเชียรบุรี</f>
        <v>#NAME?</v>
      </c>
      <c r="B374" t="s">
        <v>1107</v>
      </c>
      <c r="C374">
        <v>101.0598617</v>
      </c>
      <c r="D374">
        <v>15.6302983</v>
      </c>
    </row>
    <row r="375" spans="1:4" x14ac:dyDescent="0.25">
      <c r="A375" t="s">
        <v>1108</v>
      </c>
      <c r="B375" t="s">
        <v>1107</v>
      </c>
      <c r="C375">
        <v>101.0598617</v>
      </c>
      <c r="D375">
        <v>15.6302983</v>
      </c>
    </row>
    <row r="376" spans="1:4" x14ac:dyDescent="0.25">
      <c r="A376" t="e">
        <f>- สกก. วิเชียรบุรี</f>
        <v>#NAME?</v>
      </c>
      <c r="B376" t="s">
        <v>1109</v>
      </c>
      <c r="C376">
        <v>101.1390878</v>
      </c>
      <c r="D376">
        <v>15.660944499999999</v>
      </c>
    </row>
    <row r="377" spans="1:4" x14ac:dyDescent="0.25">
      <c r="A377" t="e">
        <f>- สกก. บึงสามพัน</f>
        <v>#NAME?</v>
      </c>
      <c r="B377" t="s">
        <v>1110</v>
      </c>
      <c r="C377">
        <v>101.00683960000001</v>
      </c>
      <c r="D377">
        <v>15.8047469</v>
      </c>
    </row>
    <row r="378" spans="1:4" x14ac:dyDescent="0.25">
      <c r="A378" t="e">
        <f>- สกก. หนองไผ่ (สาขาตลาดกลาง)</f>
        <v>#NAME?</v>
      </c>
      <c r="B378" t="s">
        <v>1111</v>
      </c>
      <c r="C378">
        <v>101.0372376</v>
      </c>
      <c r="D378">
        <v>16.001806999999999</v>
      </c>
    </row>
    <row r="379" spans="1:4" x14ac:dyDescent="0.25">
      <c r="A379" t="e">
        <f>- สกก. หนองไผ่</f>
        <v>#NAME?</v>
      </c>
      <c r="B379" t="s">
        <v>1112</v>
      </c>
      <c r="C379">
        <v>101.1730615</v>
      </c>
      <c r="D379">
        <v>15.9715831</v>
      </c>
    </row>
    <row r="380" spans="1:4" x14ac:dyDescent="0.25">
      <c r="A380" t="e">
        <f>- สกก. หนองไผ่ (สาขาห้วยโป่ง)</f>
        <v>#NAME?</v>
      </c>
      <c r="B380" t="s">
        <v>1113</v>
      </c>
      <c r="C380">
        <v>101.0372376</v>
      </c>
      <c r="D380">
        <v>16.140885699999998</v>
      </c>
    </row>
    <row r="381" spans="1:4" x14ac:dyDescent="0.25">
      <c r="A381" t="e">
        <f>- สกก. ชนแดน</f>
        <v>#NAME?</v>
      </c>
      <c r="B381" t="s">
        <v>1114</v>
      </c>
      <c r="C381">
        <v>100.90160400000001</v>
      </c>
      <c r="D381">
        <v>16.147907499999999</v>
      </c>
    </row>
    <row r="382" spans="1:4" x14ac:dyDescent="0.25">
      <c r="A382" t="e">
        <f>- สกก. กรป.กลาง นพค.เพชรบูรณ์</f>
        <v>#NAME?</v>
      </c>
      <c r="B382" t="s">
        <v>1115</v>
      </c>
      <c r="C382">
        <v>100.82257319999999</v>
      </c>
      <c r="D382">
        <v>16.372508</v>
      </c>
    </row>
    <row r="383" spans="1:4" x14ac:dyDescent="0.25">
      <c r="A383" t="e">
        <f>- บางจาก - เพชรบูรณ์</f>
        <v>#NAME?</v>
      </c>
      <c r="B383" t="s">
        <v>1116</v>
      </c>
      <c r="C383">
        <v>101.2637155</v>
      </c>
      <c r="D383">
        <v>16.3840404</v>
      </c>
    </row>
    <row r="384" spans="1:4" x14ac:dyDescent="0.25">
      <c r="A384" t="e">
        <f>- หจก. เชื้อหงษ์</f>
        <v>#NAME?</v>
      </c>
      <c r="B384" t="s">
        <v>1117</v>
      </c>
      <c r="C384">
        <v>101.1528397</v>
      </c>
      <c r="D384">
        <v>16.590829800000002</v>
      </c>
    </row>
    <row r="385" spans="1:4" x14ac:dyDescent="0.25">
      <c r="A385" t="e">
        <f>- บจก. วี.เจ.ซี.ออยล์</f>
        <v>#NAME?</v>
      </c>
      <c r="B385" t="s">
        <v>1118</v>
      </c>
      <c r="C385">
        <v>101.0033112</v>
      </c>
      <c r="D385">
        <v>16.7814154</v>
      </c>
    </row>
    <row r="386" spans="1:4" x14ac:dyDescent="0.25">
      <c r="A386" t="e">
        <f>- คณะบุคคลบ้านบึงรวมใจพัฒนา</f>
        <v>#NAME?</v>
      </c>
      <c r="B386" t="s">
        <v>1119</v>
      </c>
      <c r="C386">
        <v>101.16502490000001</v>
      </c>
      <c r="D386">
        <v>16.6439734</v>
      </c>
    </row>
    <row r="387" spans="1:4" x14ac:dyDescent="0.25">
      <c r="A387" t="s">
        <v>1120</v>
      </c>
      <c r="B387" t="s">
        <v>1121</v>
      </c>
      <c r="C387">
        <v>101.2273373</v>
      </c>
      <c r="D387">
        <v>16.887707299999999</v>
      </c>
    </row>
    <row r="388" spans="1:4" x14ac:dyDescent="0.25">
      <c r="A388" t="e">
        <f>- หจก. บางจากดอยเต่า</f>
        <v>#NAME?</v>
      </c>
      <c r="B388" t="s">
        <v>1122</v>
      </c>
      <c r="C388">
        <v>98.740700000000004</v>
      </c>
      <c r="D388">
        <v>17.89358</v>
      </c>
    </row>
    <row r="389" spans="1:4" x14ac:dyDescent="0.25">
      <c r="A389" t="e">
        <f>- สก. นิคมนาคอเรือ</f>
        <v>#NAME?</v>
      </c>
      <c r="B389" t="s">
        <v>1123</v>
      </c>
      <c r="C389">
        <v>98.506200699999994</v>
      </c>
      <c r="D389">
        <v>18.0266986</v>
      </c>
    </row>
    <row r="390" spans="1:4" x14ac:dyDescent="0.25">
      <c r="A390" t="e">
        <f>- สกก. ฮอด</f>
        <v>#NAME?</v>
      </c>
      <c r="B390" t="s">
        <v>1124</v>
      </c>
      <c r="C390">
        <v>98.552007500000002</v>
      </c>
      <c r="D390">
        <v>18.131723900000001</v>
      </c>
    </row>
    <row r="391" spans="1:4" x14ac:dyDescent="0.25">
      <c r="A391" t="s">
        <v>1125</v>
      </c>
      <c r="B391" t="s">
        <v>1126</v>
      </c>
      <c r="C391">
        <v>98.683681399999998</v>
      </c>
      <c r="D391">
        <v>18.431262199999999</v>
      </c>
    </row>
    <row r="392" spans="1:4" x14ac:dyDescent="0.25">
      <c r="A392" t="e">
        <f>- บางจาก - ดอยหล่อ</f>
        <v>#NAME?</v>
      </c>
      <c r="B392" t="s">
        <v>1127</v>
      </c>
      <c r="C392">
        <v>98.715083100000001</v>
      </c>
      <c r="D392">
        <v>18.546634600000001</v>
      </c>
    </row>
    <row r="393" spans="1:4" x14ac:dyDescent="0.25">
      <c r="A393" t="e">
        <f>- สกก. สันป่าตอง</f>
        <v>#NAME?</v>
      </c>
      <c r="B393" t="s">
        <v>1128</v>
      </c>
      <c r="C393">
        <v>98.884953499999995</v>
      </c>
      <c r="D393">
        <v>18.595329499999998</v>
      </c>
    </row>
    <row r="394" spans="1:4" x14ac:dyDescent="0.25">
      <c r="A394" t="e">
        <f>- สกก. แม่แจ่ม</f>
        <v>#NAME?</v>
      </c>
      <c r="B394" t="s">
        <v>1129</v>
      </c>
      <c r="C394">
        <v>98.407199800000001</v>
      </c>
      <c r="D394">
        <v>18.538758300000001</v>
      </c>
    </row>
    <row r="395" spans="1:4" x14ac:dyDescent="0.25">
      <c r="A395" t="s">
        <v>1130</v>
      </c>
      <c r="B395" t="s">
        <v>1131</v>
      </c>
      <c r="C395">
        <v>98.930053799999996</v>
      </c>
      <c r="D395">
        <v>18.648360400000001</v>
      </c>
    </row>
    <row r="396" spans="1:4" x14ac:dyDescent="0.25">
      <c r="A396" t="e">
        <f>- สกก. หางดง</f>
        <v>#NAME?</v>
      </c>
      <c r="B396" t="s">
        <v>1132</v>
      </c>
      <c r="C396">
        <v>98.912795000000003</v>
      </c>
      <c r="D396">
        <v>18.667632000000001</v>
      </c>
    </row>
    <row r="397" spans="1:4" x14ac:dyDescent="0.25">
      <c r="A397" t="e">
        <f>- สก. โคนมผาตั้ง</f>
        <v>#NAME?</v>
      </c>
      <c r="B397" t="s">
        <v>1133</v>
      </c>
      <c r="C397">
        <v>99.2458448</v>
      </c>
      <c r="D397">
        <v>18.749150100000001</v>
      </c>
    </row>
    <row r="398" spans="1:4" x14ac:dyDescent="0.25">
      <c r="A398" t="e">
        <f>- สกก. สันกำแพง</f>
        <v>#NAME?</v>
      </c>
      <c r="B398" t="s">
        <v>1134</v>
      </c>
      <c r="C398">
        <v>99.114869200000001</v>
      </c>
      <c r="D398">
        <v>18.746214299999998</v>
      </c>
    </row>
    <row r="399" spans="1:4" x14ac:dyDescent="0.25">
      <c r="A399" t="e">
        <f>- บางจาก - สารภี</f>
        <v>#NAME?</v>
      </c>
      <c r="B399" t="s">
        <v>1135</v>
      </c>
      <c r="C399">
        <v>99.029638000000006</v>
      </c>
      <c r="D399">
        <v>18.764626400000001</v>
      </c>
    </row>
    <row r="400" spans="1:4" x14ac:dyDescent="0.25">
      <c r="A400" t="e">
        <f>- สหกรณ์นครลานนาเดินรถ จำกัด</f>
        <v>#NAME?</v>
      </c>
      <c r="B400" t="s">
        <v>1136</v>
      </c>
      <c r="C400">
        <v>99.016614700000005</v>
      </c>
      <c r="D400">
        <v>18.7530134</v>
      </c>
    </row>
    <row r="401" spans="1:4" x14ac:dyDescent="0.25">
      <c r="A401" t="e">
        <f>- บางจาก - มหิดล</f>
        <v>#NAME?</v>
      </c>
      <c r="B401" t="s">
        <v>1137</v>
      </c>
      <c r="C401">
        <v>98.976699300000007</v>
      </c>
      <c r="D401">
        <v>18.7751883</v>
      </c>
    </row>
    <row r="402" spans="1:4" x14ac:dyDescent="0.25">
      <c r="A402" t="e">
        <f>- บางจาก - เจริญเมือง</f>
        <v>#NAME?</v>
      </c>
      <c r="B402" t="s">
        <v>1138</v>
      </c>
      <c r="C402">
        <v>99.0122164</v>
      </c>
      <c r="D402">
        <v>18.7863334</v>
      </c>
    </row>
    <row r="403" spans="1:4" x14ac:dyDescent="0.25">
      <c r="A403" t="e">
        <f>- บางจาก - ราชเชียงแสน</f>
        <v>#NAME?</v>
      </c>
      <c r="B403" t="s">
        <v>1139</v>
      </c>
      <c r="C403">
        <v>98.990419399999993</v>
      </c>
      <c r="D403">
        <v>18.780995999999998</v>
      </c>
    </row>
    <row r="404" spans="1:4" x14ac:dyDescent="0.25">
      <c r="A404" t="e">
        <f>- บางจาก - ถนนซุปเปอร์ไฮเวย์เชียงใหม่</f>
        <v>#NAME?</v>
      </c>
      <c r="B404" t="s">
        <v>1140</v>
      </c>
      <c r="C404">
        <v>99.024133699999993</v>
      </c>
      <c r="D404">
        <v>18.790794099999999</v>
      </c>
    </row>
    <row r="405" spans="1:4" x14ac:dyDescent="0.25">
      <c r="A405" t="s">
        <v>1141</v>
      </c>
      <c r="B405" t="s">
        <v>1142</v>
      </c>
      <c r="C405">
        <v>99.146288900000002</v>
      </c>
      <c r="D405">
        <v>18.804105100000001</v>
      </c>
    </row>
    <row r="406" spans="1:4" x14ac:dyDescent="0.25">
      <c r="A406" t="e">
        <f>- บจก. สุวรรณก้าวหน้า</f>
        <v>#NAME?</v>
      </c>
      <c r="B406" t="s">
        <v>1143</v>
      </c>
      <c r="C406">
        <v>98.987582200000006</v>
      </c>
      <c r="D406">
        <v>18.811952900000001</v>
      </c>
    </row>
    <row r="407" spans="1:4" x14ac:dyDescent="0.25">
      <c r="A407" t="e">
        <f>- บางจาก - คลองชลประทาน</f>
        <v>#NAME?</v>
      </c>
      <c r="B407" t="s">
        <v>1144</v>
      </c>
      <c r="C407">
        <v>98.979203400000003</v>
      </c>
      <c r="D407">
        <v>18.838951399999999</v>
      </c>
    </row>
    <row r="408" spans="1:4" x14ac:dyDescent="0.25">
      <c r="A408" t="e">
        <f>- หจก. นิยลักษณ์ ปิโตรเลียม</f>
        <v>#NAME?</v>
      </c>
      <c r="B408" t="s">
        <v>1132</v>
      </c>
      <c r="C408">
        <v>98.912795000000003</v>
      </c>
      <c r="D408">
        <v>18.667632000000001</v>
      </c>
    </row>
    <row r="409" spans="1:4" x14ac:dyDescent="0.25">
      <c r="A409" t="e">
        <f>- หจก. หลุยส์ เซอร์วิส</f>
        <v>#NAME?</v>
      </c>
      <c r="B409" t="s">
        <v>1145</v>
      </c>
      <c r="C409">
        <v>99.082398900000001</v>
      </c>
      <c r="D409">
        <v>18.764205100000002</v>
      </c>
    </row>
    <row r="410" spans="1:4" x14ac:dyDescent="0.25">
      <c r="A410" t="e">
        <f>- สกก. ดอยสะเก็ดพัฒนา</f>
        <v>#NAME?</v>
      </c>
      <c r="B410" t="s">
        <v>1146</v>
      </c>
      <c r="C410">
        <v>99.163191600000005</v>
      </c>
      <c r="D410">
        <v>18.8879245</v>
      </c>
    </row>
    <row r="411" spans="1:4" x14ac:dyDescent="0.25">
      <c r="A411" t="s">
        <v>1147</v>
      </c>
      <c r="B411" t="s">
        <v>1148</v>
      </c>
      <c r="C411">
        <v>99.156574500000005</v>
      </c>
      <c r="D411">
        <v>18.879284899999998</v>
      </c>
    </row>
    <row r="412" spans="1:4" x14ac:dyDescent="0.25">
      <c r="A412" t="e">
        <f>- บางจาก - แม่ริม</f>
        <v>#NAME?</v>
      </c>
      <c r="B412" t="s">
        <v>1149</v>
      </c>
      <c r="C412">
        <v>98.949324500000003</v>
      </c>
      <c r="D412">
        <v>18.9031707</v>
      </c>
    </row>
    <row r="413" spans="1:4" x14ac:dyDescent="0.25">
      <c r="A413" t="e">
        <f>- สกก. นิคมสันทราย</f>
        <v>#NAME?</v>
      </c>
      <c r="B413" t="s">
        <v>1150</v>
      </c>
      <c r="C413">
        <v>99.023944400000005</v>
      </c>
      <c r="D413">
        <v>18.932254199999999</v>
      </c>
    </row>
    <row r="414" spans="1:4" x14ac:dyDescent="0.25">
      <c r="A414" t="e">
        <f>- บางจาก - ริมใต้</f>
        <v>#NAME?</v>
      </c>
      <c r="B414" t="s">
        <v>1151</v>
      </c>
      <c r="C414">
        <v>98.954374799999997</v>
      </c>
      <c r="D414">
        <v>18.901539100000001</v>
      </c>
    </row>
    <row r="415" spans="1:4" x14ac:dyDescent="0.25">
      <c r="A415" t="e">
        <f>- บจก. กรกาลันต์ปิโตรเลียม</f>
        <v>#NAME?</v>
      </c>
      <c r="B415" t="s">
        <v>1152</v>
      </c>
      <c r="C415">
        <v>98.946009000000004</v>
      </c>
      <c r="D415">
        <v>18.9504363</v>
      </c>
    </row>
    <row r="416" spans="1:4" x14ac:dyDescent="0.25">
      <c r="A416" t="e">
        <f>- สก. ผู้ปลูกมันฝรั่งเชียงใหม่</f>
        <v>#NAME?</v>
      </c>
      <c r="B416" t="s">
        <v>1153</v>
      </c>
      <c r="C416">
        <v>99.007367299999999</v>
      </c>
      <c r="D416">
        <v>18.986056000000001</v>
      </c>
    </row>
    <row r="417" spans="1:4" x14ac:dyDescent="0.25">
      <c r="A417" t="e">
        <f>- หจก. จ.ชัญญาออยล์</f>
        <v>#NAME?</v>
      </c>
      <c r="B417" t="s">
        <v>1154</v>
      </c>
      <c r="C417">
        <v>98.940125899999998</v>
      </c>
      <c r="D417">
        <v>19.062225399999999</v>
      </c>
    </row>
    <row r="418" spans="1:4" x14ac:dyDescent="0.25">
      <c r="A418" t="e">
        <f>- สกก. พร้าว จำกัด</f>
        <v>#NAME?</v>
      </c>
      <c r="B418" t="s">
        <v>1155</v>
      </c>
      <c r="C418">
        <v>99.203466000000006</v>
      </c>
      <c r="D418">
        <v>19.365409</v>
      </c>
    </row>
    <row r="419" spans="1:4" x14ac:dyDescent="0.25">
      <c r="A419" t="e">
        <f>- หจก. ตวงเงินตวงทอง</f>
        <v>#NAME?</v>
      </c>
      <c r="B419" t="s">
        <v>1156</v>
      </c>
      <c r="C419">
        <v>99.157122900000005</v>
      </c>
      <c r="D419">
        <v>19.893645100000001</v>
      </c>
    </row>
    <row r="420" spans="1:4" x14ac:dyDescent="0.25">
      <c r="A420" t="e">
        <f>- หจก. บ้านท่าบริการ</f>
        <v>#NAME?</v>
      </c>
      <c r="B420" t="s">
        <v>1157</v>
      </c>
      <c r="C420">
        <v>99.148045499999995</v>
      </c>
      <c r="D420">
        <v>19.656616700000001</v>
      </c>
    </row>
    <row r="421" spans="1:4" x14ac:dyDescent="0.25">
      <c r="A421" t="e">
        <f>- สก. ผู้ปลูกหอมหัวใหญ่ฝาง</f>
        <v>#NAME?</v>
      </c>
      <c r="B421" t="s">
        <v>1158</v>
      </c>
      <c r="C421">
        <v>99.079226300000002</v>
      </c>
      <c r="D421">
        <v>19.978650300000002</v>
      </c>
    </row>
    <row r="422" spans="1:4" x14ac:dyDescent="0.25">
      <c r="A422" t="e">
        <f>- สกก. ทุ่งหัวช้าง</f>
        <v>#NAME?</v>
      </c>
      <c r="B422" t="s">
        <v>1159</v>
      </c>
      <c r="C422">
        <v>99.026589999999999</v>
      </c>
      <c r="D422">
        <v>18.007092</v>
      </c>
    </row>
    <row r="423" spans="1:4" x14ac:dyDescent="0.25">
      <c r="A423" t="e">
        <f>- สกก. บ้านโฮ่ง</f>
        <v>#NAME?</v>
      </c>
      <c r="B423" t="s">
        <v>1160</v>
      </c>
      <c r="C423">
        <v>98.825250199999999</v>
      </c>
      <c r="D423">
        <v>18.306239099999999</v>
      </c>
    </row>
    <row r="424" spans="1:4" x14ac:dyDescent="0.25">
      <c r="A424" t="e">
        <f>- สกก. แม่ทา</f>
        <v>#NAME?</v>
      </c>
      <c r="B424" t="s">
        <v>1161</v>
      </c>
      <c r="C424">
        <v>99.123479500000002</v>
      </c>
      <c r="D424">
        <v>18.421492300000001</v>
      </c>
    </row>
    <row r="425" spans="1:4" x14ac:dyDescent="0.25">
      <c r="A425" t="e">
        <f>- สกก. แม่ทา</f>
        <v>#NAME?</v>
      </c>
      <c r="B425" t="s">
        <v>1162</v>
      </c>
      <c r="C425">
        <v>99.1343265</v>
      </c>
      <c r="D425">
        <v>18.461737500000002</v>
      </c>
    </row>
    <row r="426" spans="1:4" x14ac:dyDescent="0.25">
      <c r="A426" t="e">
        <f>- สกก. ประตูป่า</f>
        <v>#NAME?</v>
      </c>
      <c r="B426" t="s">
        <v>1163</v>
      </c>
      <c r="C426">
        <v>98.996317899999994</v>
      </c>
      <c r="D426">
        <v>18.621660800000001</v>
      </c>
    </row>
    <row r="427" spans="1:4" x14ac:dyDescent="0.25">
      <c r="A427" t="e">
        <f>- บจก. เวียงออยล์</f>
        <v>#NAME?</v>
      </c>
      <c r="B427" t="s">
        <v>1164</v>
      </c>
      <c r="C427">
        <v>99.027495099999996</v>
      </c>
      <c r="D427">
        <v>18.567380799999999</v>
      </c>
    </row>
    <row r="428" spans="1:4" x14ac:dyDescent="0.25">
      <c r="A428" t="s">
        <v>1165</v>
      </c>
      <c r="B428" t="s">
        <v>1166</v>
      </c>
      <c r="C428">
        <v>99.203622600000003</v>
      </c>
      <c r="D428">
        <v>17.559945299999999</v>
      </c>
    </row>
    <row r="429" spans="1:4" x14ac:dyDescent="0.25">
      <c r="A429" t="e">
        <f>- สกก. สบปราบ</f>
        <v>#NAME?</v>
      </c>
      <c r="B429" t="s">
        <v>1167</v>
      </c>
      <c r="C429">
        <v>99.345111799999998</v>
      </c>
      <c r="D429">
        <v>17.847185100000001</v>
      </c>
    </row>
    <row r="430" spans="1:4" x14ac:dyDescent="0.25">
      <c r="A430" t="e">
        <f>- สกก. เสริมงาม</f>
        <v>#NAME?</v>
      </c>
      <c r="B430" t="s">
        <v>1168</v>
      </c>
      <c r="C430">
        <v>99.267471299999997</v>
      </c>
      <c r="D430">
        <v>18.073866299999999</v>
      </c>
    </row>
    <row r="431" spans="1:4" x14ac:dyDescent="0.25">
      <c r="A431" t="e">
        <f>- สกก. แม่ทะ</f>
        <v>#NAME?</v>
      </c>
      <c r="B431" t="s">
        <v>1169</v>
      </c>
      <c r="C431">
        <v>99.528413400000005</v>
      </c>
      <c r="D431">
        <v>18.113933299999999</v>
      </c>
    </row>
    <row r="432" spans="1:4" x14ac:dyDescent="0.25">
      <c r="A432" t="e">
        <f>- สกก. เกาะคา</f>
        <v>#NAME?</v>
      </c>
      <c r="B432" t="s">
        <v>1170</v>
      </c>
      <c r="C432">
        <v>99.372858500000007</v>
      </c>
      <c r="D432">
        <v>18.168545200000001</v>
      </c>
    </row>
    <row r="433" spans="1:4" x14ac:dyDescent="0.25">
      <c r="A433" t="s">
        <v>1171</v>
      </c>
      <c r="B433" t="s">
        <v>1172</v>
      </c>
      <c r="C433">
        <v>99.388903999999997</v>
      </c>
      <c r="D433">
        <v>18.217328200000001</v>
      </c>
    </row>
    <row r="434" spans="1:4" x14ac:dyDescent="0.25">
      <c r="A434" t="e">
        <f>- บางจาก - ลำปาง</f>
        <v>#NAME?</v>
      </c>
      <c r="B434" t="s">
        <v>1173</v>
      </c>
      <c r="C434">
        <v>99.4764895</v>
      </c>
      <c r="D434">
        <v>18.2774246</v>
      </c>
    </row>
    <row r="435" spans="1:4" x14ac:dyDescent="0.25">
      <c r="A435" t="e">
        <f>- สก. นิคมห้างฉัตร</f>
        <v>#NAME?</v>
      </c>
      <c r="B435" t="s">
        <v>1174</v>
      </c>
      <c r="C435">
        <v>99.311828199999994</v>
      </c>
      <c r="D435">
        <v>18.259600200000001</v>
      </c>
    </row>
    <row r="436" spans="1:4" x14ac:dyDescent="0.25">
      <c r="A436" t="e">
        <f>- สกก. ห้างฉัตร</f>
        <v>#NAME?</v>
      </c>
      <c r="B436" t="s">
        <v>1175</v>
      </c>
      <c r="C436">
        <v>99.450535500000001</v>
      </c>
      <c r="D436">
        <v>18.281988999999999</v>
      </c>
    </row>
    <row r="437" spans="1:4" x14ac:dyDescent="0.25">
      <c r="A437" t="e">
        <f>- สกก. เมืองลำปาง</f>
        <v>#NAME?</v>
      </c>
      <c r="B437" t="s">
        <v>1176</v>
      </c>
      <c r="C437">
        <v>99.4904394</v>
      </c>
      <c r="D437">
        <v>18.299844199999999</v>
      </c>
    </row>
    <row r="438" spans="1:4" x14ac:dyDescent="0.25">
      <c r="A438" t="e">
        <f>- หจก. นานาปิโตรเลียม</f>
        <v>#NAME?</v>
      </c>
      <c r="B438" t="s">
        <v>1177</v>
      </c>
      <c r="C438">
        <v>99.546355399999996</v>
      </c>
      <c r="D438">
        <v>18.344157299999999</v>
      </c>
    </row>
    <row r="439" spans="1:4" x14ac:dyDescent="0.25">
      <c r="A439" t="e">
        <f>- สกก. นิคมฯกิ่วลม</f>
        <v>#NAME?</v>
      </c>
      <c r="B439" t="s">
        <v>1178</v>
      </c>
      <c r="C439">
        <v>99.542912400000006</v>
      </c>
      <c r="D439">
        <v>18.419197400000002</v>
      </c>
    </row>
    <row r="440" spans="1:4" x14ac:dyDescent="0.25">
      <c r="A440" t="e">
        <f>- สกก. แจ้ห่ม</f>
        <v>#NAME?</v>
      </c>
      <c r="B440" t="s">
        <v>1179</v>
      </c>
      <c r="C440">
        <v>99.556221899999997</v>
      </c>
      <c r="D440">
        <v>18.717415500000001</v>
      </c>
    </row>
    <row r="441" spans="1:4" x14ac:dyDescent="0.25">
      <c r="A441" t="e">
        <f>- สก. ผู้ใช้น้ำฝายยางประสบสุก</f>
        <v>#NAME?</v>
      </c>
      <c r="B441" t="s">
        <v>1180</v>
      </c>
      <c r="C441">
        <v>99.571642900000001</v>
      </c>
      <c r="D441">
        <v>18.7072216</v>
      </c>
    </row>
    <row r="442" spans="1:4" x14ac:dyDescent="0.25">
      <c r="A442" t="e">
        <f>- สก. ผู้ใช้น้ำสถานีสูบน้ำด้วยไฟฟ้าบ้านบึง</f>
        <v>#NAME?</v>
      </c>
      <c r="B442" t="s">
        <v>1181</v>
      </c>
      <c r="C442">
        <v>100.02477880000001</v>
      </c>
      <c r="D442">
        <v>17.193513100000001</v>
      </c>
    </row>
    <row r="443" spans="1:4" x14ac:dyDescent="0.25">
      <c r="A443" t="e">
        <f>- สกก. พิชัย</f>
        <v>#NAME?</v>
      </c>
      <c r="B443" t="s">
        <v>1182</v>
      </c>
      <c r="C443">
        <v>100.0882416</v>
      </c>
      <c r="D443">
        <v>17.288784799999998</v>
      </c>
    </row>
    <row r="444" spans="1:4" x14ac:dyDescent="0.25">
      <c r="A444" t="e">
        <f>- สกก. พิชัย (สาขาท่าสัก)</f>
        <v>#NAME?</v>
      </c>
      <c r="B444" t="s">
        <v>1183</v>
      </c>
      <c r="C444">
        <v>100.0835972</v>
      </c>
      <c r="D444">
        <v>17.409341399999999</v>
      </c>
    </row>
    <row r="445" spans="1:4" x14ac:dyDescent="0.25">
      <c r="A445" t="e">
        <f>- สก. ผู้ใช้น้ำสถานีสูบน้ำด้วยไฟฟ้าบ้านวังตะคร้อ</f>
        <v>#NAME?</v>
      </c>
      <c r="B445" t="s">
        <v>1184</v>
      </c>
      <c r="C445">
        <v>100.1591213</v>
      </c>
      <c r="D445">
        <v>17.4437918</v>
      </c>
    </row>
    <row r="446" spans="1:4" x14ac:dyDescent="0.25">
      <c r="A446" t="e">
        <f>- สกก. ทองแสนขัน</f>
        <v>#NAME?</v>
      </c>
      <c r="B446" t="s">
        <v>1185</v>
      </c>
      <c r="C446">
        <v>100.5071143</v>
      </c>
      <c r="D446">
        <v>17.460692900000002</v>
      </c>
    </row>
    <row r="447" spans="1:4" x14ac:dyDescent="0.25">
      <c r="A447" t="e">
        <f>- สกก. เมืองตรอน</f>
        <v>#NAME?</v>
      </c>
      <c r="B447" t="s">
        <v>1186</v>
      </c>
      <c r="C447">
        <v>100.11967559999999</v>
      </c>
      <c r="D447">
        <v>17.6466545</v>
      </c>
    </row>
    <row r="448" spans="1:4" x14ac:dyDescent="0.25">
      <c r="A448" t="s">
        <v>1187</v>
      </c>
      <c r="B448" t="s">
        <v>1188</v>
      </c>
      <c r="C448">
        <v>100.0362468</v>
      </c>
      <c r="D448">
        <v>17.513645499999999</v>
      </c>
    </row>
    <row r="449" spans="1:4" x14ac:dyDescent="0.25">
      <c r="A449" t="e">
        <f>- สกก. เมืองอุตรดิตถ์</f>
        <v>#NAME?</v>
      </c>
      <c r="B449" t="s">
        <v>1189</v>
      </c>
      <c r="C449">
        <v>100.1004523</v>
      </c>
      <c r="D449">
        <v>17.5446749</v>
      </c>
    </row>
    <row r="450" spans="1:4" x14ac:dyDescent="0.25">
      <c r="A450" t="e">
        <f>- สกก. เมืองลับแล (สาขาไผ่ล้อม)</f>
        <v>#NAME?</v>
      </c>
      <c r="B450" t="s">
        <v>1190</v>
      </c>
      <c r="C450">
        <v>100.01359290000001</v>
      </c>
      <c r="D450">
        <v>17.533064499999998</v>
      </c>
    </row>
    <row r="451" spans="1:4" x14ac:dyDescent="0.25">
      <c r="A451" t="e">
        <f>- สก. ผู้ปลูกกระเทียมและหอมแดงลับแล</f>
        <v>#NAME?</v>
      </c>
      <c r="B451" t="s">
        <v>1191</v>
      </c>
      <c r="C451">
        <v>99.999200500000001</v>
      </c>
      <c r="D451">
        <v>17.592268700000002</v>
      </c>
    </row>
    <row r="452" spans="1:4" x14ac:dyDescent="0.25">
      <c r="A452" t="e">
        <f>- สกก. เมืองลับแล (สาขาตลิ่งต่ำ)</f>
        <v>#NAME?</v>
      </c>
      <c r="B452" t="s">
        <v>1190</v>
      </c>
      <c r="C452">
        <v>100.01359290000001</v>
      </c>
      <c r="D452">
        <v>17.533064499999998</v>
      </c>
    </row>
    <row r="453" spans="1:4" x14ac:dyDescent="0.25">
      <c r="A453" t="e">
        <f>- สกก. เมืองอุตรดิตถ์</f>
        <v>#NAME?</v>
      </c>
      <c r="B453" t="s">
        <v>1192</v>
      </c>
      <c r="C453">
        <v>100.08978209999999</v>
      </c>
      <c r="D453">
        <v>17.613655099999999</v>
      </c>
    </row>
    <row r="454" spans="1:4" x14ac:dyDescent="0.25">
      <c r="A454" t="e">
        <f>- สกก. เมืองลับแล</f>
        <v>#NAME?</v>
      </c>
      <c r="B454" t="s">
        <v>1193</v>
      </c>
      <c r="C454">
        <v>100.01343610000001</v>
      </c>
      <c r="D454">
        <v>17.6711727</v>
      </c>
    </row>
    <row r="455" spans="1:4" x14ac:dyDescent="0.25">
      <c r="A455" t="e">
        <f>- บางจาก - ท่าเสา</f>
        <v>#NAME?</v>
      </c>
      <c r="B455" t="s">
        <v>1194</v>
      </c>
      <c r="C455">
        <v>100.0784658</v>
      </c>
      <c r="D455">
        <v>17.644485400000001</v>
      </c>
    </row>
    <row r="456" spans="1:4" x14ac:dyDescent="0.25">
      <c r="A456" t="e">
        <f>- บางจาก - อุตรดิตถ์</f>
        <v>#NAME?</v>
      </c>
      <c r="B456" t="s">
        <v>1195</v>
      </c>
      <c r="C456">
        <v>100.16342659999999</v>
      </c>
      <c r="D456">
        <v>17.6723508</v>
      </c>
    </row>
    <row r="457" spans="1:4" x14ac:dyDescent="0.25">
      <c r="A457" t="e">
        <f>- สกก. เมืองลับแล (สาขาหัวดง)</f>
        <v>#NAME?</v>
      </c>
      <c r="B457" t="s">
        <v>1196</v>
      </c>
      <c r="C457">
        <v>100.01359290000001</v>
      </c>
      <c r="D457">
        <v>17.533064499999998</v>
      </c>
    </row>
    <row r="458" spans="1:4" x14ac:dyDescent="0.25">
      <c r="A458" t="e">
        <f>- สกก. น้ำปาด</f>
        <v>#NAME?</v>
      </c>
      <c r="B458" t="s">
        <v>1197</v>
      </c>
      <c r="C458">
        <v>100.6421799</v>
      </c>
      <c r="D458">
        <v>17.7338539</v>
      </c>
    </row>
    <row r="459" spans="1:4" x14ac:dyDescent="0.25">
      <c r="A459" t="e">
        <f>- สกก. ฟากท่า</f>
        <v>#NAME?</v>
      </c>
      <c r="B459" t="s">
        <v>1198</v>
      </c>
      <c r="C459">
        <v>100.878951</v>
      </c>
      <c r="D459">
        <v>17.992280699999998</v>
      </c>
    </row>
    <row r="460" spans="1:4" x14ac:dyDescent="0.25">
      <c r="A460" t="e">
        <f>- สก. นิคมฟากท่า</f>
        <v>#NAME?</v>
      </c>
      <c r="B460" t="s">
        <v>1199</v>
      </c>
      <c r="C460">
        <v>100.8564355</v>
      </c>
      <c r="D460">
        <v>17.920719399999999</v>
      </c>
    </row>
    <row r="461" spans="1:4" x14ac:dyDescent="0.25">
      <c r="A461" t="e">
        <f>- สกก. ฟากท่า (สาขาม่วงเจ็ดต้น)</f>
        <v>#NAME?</v>
      </c>
      <c r="B461" t="s">
        <v>1200</v>
      </c>
      <c r="C461">
        <v>101.02592749999999</v>
      </c>
      <c r="D461">
        <v>18.250184999999998</v>
      </c>
    </row>
    <row r="462" spans="1:4" x14ac:dyDescent="0.25">
      <c r="A462" t="s">
        <v>1201</v>
      </c>
      <c r="B462" t="s">
        <v>1202</v>
      </c>
      <c r="C462">
        <v>99.790178100000006</v>
      </c>
      <c r="D462">
        <v>17.872179599999999</v>
      </c>
    </row>
    <row r="463" spans="1:4" x14ac:dyDescent="0.25">
      <c r="A463" t="e">
        <f>- บางจาก - เด่นชัย</f>
        <v>#NAME?</v>
      </c>
      <c r="B463" t="s">
        <v>1203</v>
      </c>
      <c r="C463">
        <v>100.0461933</v>
      </c>
      <c r="D463">
        <v>17.980357399999999</v>
      </c>
    </row>
    <row r="464" spans="1:4" x14ac:dyDescent="0.25">
      <c r="A464" t="e">
        <f>- หจก. น้ำมันเด่นชัย</f>
        <v>#NAME?</v>
      </c>
      <c r="B464" t="s">
        <v>1204</v>
      </c>
      <c r="C464">
        <v>100.1127437</v>
      </c>
      <c r="D464">
        <v>18.050740000000001</v>
      </c>
    </row>
    <row r="465" spans="1:4" x14ac:dyDescent="0.25">
      <c r="A465" t="e">
        <f>- หจก. เพ็ญศรีบางจาก เซอร์วิส</f>
        <v>#NAME?</v>
      </c>
      <c r="B465" t="s">
        <v>1205</v>
      </c>
      <c r="C465">
        <v>100.1301149</v>
      </c>
      <c r="D465">
        <v>18.130692199999999</v>
      </c>
    </row>
    <row r="466" spans="1:4" x14ac:dyDescent="0.25">
      <c r="A466" t="e">
        <f>- สกก. เมืองแพร่</f>
        <v>#NAME?</v>
      </c>
      <c r="B466" t="s">
        <v>1206</v>
      </c>
      <c r="C466">
        <v>100.1480888</v>
      </c>
      <c r="D466">
        <v>18.139363500000002</v>
      </c>
    </row>
    <row r="467" spans="1:4" x14ac:dyDescent="0.25">
      <c r="A467" t="e">
        <f>- หจก. อินแฟมมิลี่แพร่เซอร์วิส</f>
        <v>#NAME?</v>
      </c>
      <c r="B467" t="s">
        <v>1207</v>
      </c>
      <c r="C467">
        <v>100.19554100000001</v>
      </c>
      <c r="D467">
        <v>18.164639000000001</v>
      </c>
    </row>
    <row r="468" spans="1:4" x14ac:dyDescent="0.25">
      <c r="A468" t="e">
        <f>- บางจาก - เมืองแพร่</f>
        <v>#NAME?</v>
      </c>
      <c r="B468" t="s">
        <v>1208</v>
      </c>
      <c r="C468">
        <v>100.1715086</v>
      </c>
      <c r="D468">
        <v>18.169191900000001</v>
      </c>
    </row>
    <row r="469" spans="1:4" x14ac:dyDescent="0.25">
      <c r="A469" t="e">
        <f>- หจก. แม่คำมีปิโตรเลียม</f>
        <v>#NAME?</v>
      </c>
      <c r="B469" t="s">
        <v>1209</v>
      </c>
      <c r="C469">
        <v>100.2262312</v>
      </c>
      <c r="D469">
        <v>18.2492874</v>
      </c>
    </row>
    <row r="470" spans="1:4" x14ac:dyDescent="0.25">
      <c r="A470" t="e">
        <f>- สกก. หนองม่วงไข่</f>
        <v>#NAME?</v>
      </c>
      <c r="B470" t="s">
        <v>1210</v>
      </c>
      <c r="C470">
        <v>100.2095525</v>
      </c>
      <c r="D470">
        <v>18.278167</v>
      </c>
    </row>
    <row r="471" spans="1:4" x14ac:dyDescent="0.25">
      <c r="A471" t="e">
        <f>- สกก. นาน้อย</f>
        <v>#NAME?</v>
      </c>
      <c r="B471" t="s">
        <v>1211</v>
      </c>
      <c r="C471">
        <v>100.6670056</v>
      </c>
      <c r="D471">
        <v>18.212719100000001</v>
      </c>
    </row>
    <row r="472" spans="1:4" x14ac:dyDescent="0.25">
      <c r="A472" t="e">
        <f>- สกก. เวียงสา</f>
        <v>#NAME?</v>
      </c>
      <c r="B472" t="s">
        <v>1212</v>
      </c>
      <c r="C472">
        <v>100.90160400000001</v>
      </c>
      <c r="D472">
        <v>18.596889900000001</v>
      </c>
    </row>
    <row r="473" spans="1:4" x14ac:dyDescent="0.25">
      <c r="A473" t="s">
        <v>1213</v>
      </c>
      <c r="B473" t="s">
        <v>1214</v>
      </c>
      <c r="C473">
        <v>100.45885</v>
      </c>
      <c r="D473">
        <v>18.393580100000001</v>
      </c>
    </row>
    <row r="474" spans="1:4" x14ac:dyDescent="0.25">
      <c r="A474" t="e">
        <f>- หจก. สูงสว่าง</f>
        <v>#NAME?</v>
      </c>
      <c r="B474" t="s">
        <v>1215</v>
      </c>
      <c r="C474">
        <v>100.5296115</v>
      </c>
      <c r="D474">
        <v>18.606451799999999</v>
      </c>
    </row>
    <row r="475" spans="1:4" x14ac:dyDescent="0.25">
      <c r="A475" t="e">
        <f>- สกก. เมืองน่าน</f>
        <v>#NAME?</v>
      </c>
      <c r="B475" t="s">
        <v>1216</v>
      </c>
      <c r="C475">
        <v>100.7490123</v>
      </c>
      <c r="D475">
        <v>18.7811317</v>
      </c>
    </row>
    <row r="476" spans="1:4" x14ac:dyDescent="0.25">
      <c r="A476" t="e">
        <f>- สกก.ปัว</f>
        <v>#NAME?</v>
      </c>
      <c r="B476" t="s">
        <v>1217</v>
      </c>
      <c r="C476">
        <v>100.9345931</v>
      </c>
      <c r="D476">
        <v>19.210713299999998</v>
      </c>
    </row>
    <row r="477" spans="1:4" x14ac:dyDescent="0.25">
      <c r="A477" t="e">
        <f>- สกก. เชียงม่วน</f>
        <v>#NAME?</v>
      </c>
      <c r="B477" t="s">
        <v>1218</v>
      </c>
      <c r="C477">
        <v>100.2375823</v>
      </c>
      <c r="D477">
        <v>18.880880399999999</v>
      </c>
    </row>
    <row r="478" spans="1:4" x14ac:dyDescent="0.25">
      <c r="A478" t="e">
        <f>- หจก. จิตลดาทอง</f>
        <v>#NAME?</v>
      </c>
      <c r="B478" t="s">
        <v>1219</v>
      </c>
      <c r="C478">
        <v>99.979054399999995</v>
      </c>
      <c r="D478">
        <v>19.158020100000002</v>
      </c>
    </row>
    <row r="479" spans="1:4" x14ac:dyDescent="0.25">
      <c r="A479" t="e">
        <f>- สกก. ปง</f>
        <v>#NAME?</v>
      </c>
      <c r="B479" t="s">
        <v>1220</v>
      </c>
      <c r="C479">
        <v>100.2375823</v>
      </c>
      <c r="D479">
        <v>19.209801200000001</v>
      </c>
    </row>
    <row r="480" spans="1:4" x14ac:dyDescent="0.25">
      <c r="A480" t="e">
        <f>- สนง. สกก. ปฏิรูปที่ดินเมืองพะเยา</f>
        <v>#NAME?</v>
      </c>
      <c r="B480" t="s">
        <v>1221</v>
      </c>
      <c r="C480">
        <v>99.852949600000002</v>
      </c>
      <c r="D480">
        <v>19.2936689</v>
      </c>
    </row>
    <row r="481" spans="1:4" x14ac:dyDescent="0.25">
      <c r="A481" t="e">
        <f>- สกก. จุน</f>
        <v>#NAME?</v>
      </c>
      <c r="B481" t="s">
        <v>1222</v>
      </c>
      <c r="C481">
        <v>100.1501172</v>
      </c>
      <c r="D481">
        <v>19.3220627</v>
      </c>
    </row>
    <row r="482" spans="1:4" x14ac:dyDescent="0.25">
      <c r="A482" t="s">
        <v>1223</v>
      </c>
      <c r="B482" t="s">
        <v>1224</v>
      </c>
      <c r="C482">
        <v>100.09157500000001</v>
      </c>
      <c r="D482">
        <v>19.504577900000001</v>
      </c>
    </row>
    <row r="483" spans="1:4" x14ac:dyDescent="0.25">
      <c r="A483" t="e">
        <f>- สกก. กรป.กลาง นพค.พะเยา</f>
        <v>#NAME?</v>
      </c>
      <c r="B483" t="s">
        <v>1225</v>
      </c>
      <c r="C483">
        <v>100.1591213</v>
      </c>
      <c r="D483">
        <v>19.461090800000001</v>
      </c>
    </row>
    <row r="484" spans="1:4" x14ac:dyDescent="0.25">
      <c r="A484" t="e">
        <f>- สกก. ขุนยวม</f>
        <v>#NAME?</v>
      </c>
      <c r="B484" t="s">
        <v>1226</v>
      </c>
      <c r="C484">
        <v>97.935829200000001</v>
      </c>
      <c r="D484">
        <v>18.831475000000001</v>
      </c>
    </row>
    <row r="485" spans="1:4" x14ac:dyDescent="0.25">
      <c r="A485" t="e">
        <f>- สกก. เมืองแม่ฮ่องสอน</f>
        <v>#NAME?</v>
      </c>
      <c r="B485" t="s">
        <v>1227</v>
      </c>
      <c r="C485">
        <v>97.967459899999994</v>
      </c>
      <c r="D485">
        <v>19.284725399999999</v>
      </c>
    </row>
    <row r="486" spans="1:4" x14ac:dyDescent="0.25">
      <c r="A486" t="e">
        <f>- สกก. ป่าแดด</f>
        <v>#NAME?</v>
      </c>
      <c r="B486" t="s">
        <v>1228</v>
      </c>
      <c r="C486">
        <v>99.990440399999997</v>
      </c>
      <c r="D486">
        <v>19.503520999999999</v>
      </c>
    </row>
    <row r="487" spans="1:4" x14ac:dyDescent="0.25">
      <c r="A487" t="e">
        <f>- สกก. เมืองพาน</f>
        <v>#NAME?</v>
      </c>
      <c r="B487" t="s">
        <v>1229</v>
      </c>
      <c r="C487">
        <v>99.741074999999995</v>
      </c>
      <c r="D487">
        <v>19.546101</v>
      </c>
    </row>
    <row r="488" spans="1:4" x14ac:dyDescent="0.25">
      <c r="A488" t="e">
        <f>- หจก. ภาณุ ออยล์ เซอร์วิส</f>
        <v>#NAME?</v>
      </c>
      <c r="B488" t="s">
        <v>1230</v>
      </c>
      <c r="C488">
        <v>99.745319100000003</v>
      </c>
      <c r="D488">
        <v>19.614817200000001</v>
      </c>
    </row>
    <row r="489" spans="1:4" x14ac:dyDescent="0.25">
      <c r="A489" t="e">
        <f>- บางจาก - จอมทอง</f>
        <v>#NAME?</v>
      </c>
      <c r="B489" t="s">
        <v>1231</v>
      </c>
      <c r="C489">
        <v>100.0695367</v>
      </c>
      <c r="D489">
        <v>19.6543545</v>
      </c>
    </row>
    <row r="490" spans="1:4" x14ac:dyDescent="0.25">
      <c r="A490" t="e">
        <f>- บางจาก - บ้านใหม่</f>
        <v>#NAME?</v>
      </c>
      <c r="B490" t="s">
        <v>1232</v>
      </c>
      <c r="C490">
        <v>100.2263694</v>
      </c>
      <c r="D490">
        <v>19.716046599999999</v>
      </c>
    </row>
    <row r="491" spans="1:4" x14ac:dyDescent="0.25">
      <c r="A491" t="e">
        <f>- สกก. เมืองเทิง</f>
        <v>#NAME?</v>
      </c>
      <c r="B491" t="s">
        <v>1232</v>
      </c>
      <c r="C491">
        <v>100.2263694</v>
      </c>
      <c r="D491">
        <v>19.716046599999999</v>
      </c>
    </row>
    <row r="492" spans="1:4" x14ac:dyDescent="0.25">
      <c r="A492" t="e">
        <f>- บางจาก - แม่ลาว</f>
        <v>#NAME?</v>
      </c>
      <c r="B492" t="s">
        <v>1233</v>
      </c>
      <c r="C492">
        <v>99.730901399999993</v>
      </c>
      <c r="D492">
        <v>19.752659600000001</v>
      </c>
    </row>
    <row r="493" spans="1:4" x14ac:dyDescent="0.25">
      <c r="A493" t="e">
        <f>- สกก. พญาเม็งราย</f>
        <v>#NAME?</v>
      </c>
      <c r="B493" t="s">
        <v>1234</v>
      </c>
      <c r="C493">
        <v>100.19273889999999</v>
      </c>
      <c r="D493">
        <v>19.8709414</v>
      </c>
    </row>
    <row r="494" spans="1:4" x14ac:dyDescent="0.25">
      <c r="A494" t="s">
        <v>1235</v>
      </c>
      <c r="B494" t="s">
        <v>1236</v>
      </c>
      <c r="C494">
        <v>100.1815316</v>
      </c>
      <c r="D494">
        <v>19.9775147</v>
      </c>
    </row>
    <row r="495" spans="1:4" x14ac:dyDescent="0.25">
      <c r="A495" t="e">
        <f>- หจก. ปิยะชัยกานต์</f>
        <v>#NAME?</v>
      </c>
      <c r="B495" t="s">
        <v>1237</v>
      </c>
      <c r="C495">
        <v>99.906331300000005</v>
      </c>
      <c r="D495">
        <v>19.795349000000002</v>
      </c>
    </row>
    <row r="496" spans="1:4" x14ac:dyDescent="0.25">
      <c r="A496" t="e">
        <f>- บจก. คชพล</f>
        <v>#NAME?</v>
      </c>
      <c r="B496" t="s">
        <v>1238</v>
      </c>
      <c r="C496">
        <v>99.890642999999997</v>
      </c>
      <c r="D496">
        <v>20.088289799999998</v>
      </c>
    </row>
    <row r="497" spans="1:4" x14ac:dyDescent="0.25">
      <c r="A497" t="e">
        <f>- สกก. แม่จัน</f>
        <v>#NAME?</v>
      </c>
      <c r="B497" t="s">
        <v>1239</v>
      </c>
      <c r="C497">
        <v>99.873289900000003</v>
      </c>
      <c r="D497">
        <v>20.109364200000002</v>
      </c>
    </row>
    <row r="498" spans="1:4" x14ac:dyDescent="0.25">
      <c r="A498" t="e">
        <f>- บจก. นครพาทรัพย์เจริญ</f>
        <v>#NAME?</v>
      </c>
      <c r="B498" t="s">
        <v>1240</v>
      </c>
      <c r="C498">
        <v>100.406206</v>
      </c>
      <c r="D498">
        <v>20.261344000000001</v>
      </c>
    </row>
    <row r="499" spans="1:4" x14ac:dyDescent="0.25">
      <c r="A499" t="e">
        <f>- สกก. หงาวตับเต่า</f>
        <v>#NAME?</v>
      </c>
      <c r="B499" t="s">
        <v>1241</v>
      </c>
      <c r="C499">
        <v>100.27122970000001</v>
      </c>
      <c r="D499">
        <v>19.666420200000001</v>
      </c>
    </row>
    <row r="500" spans="1:4" x14ac:dyDescent="0.25">
      <c r="A500" t="e">
        <f>- สกก. แม่สาย</f>
        <v>#NAME?</v>
      </c>
      <c r="B500" t="s">
        <v>1242</v>
      </c>
      <c r="C500">
        <v>99.918570799999998</v>
      </c>
      <c r="D500">
        <v>20.422524899999999</v>
      </c>
    </row>
    <row r="501" spans="1:4" x14ac:dyDescent="0.25">
      <c r="A501" t="e">
        <f>- สกก. แม่สาย (สาขาศรีเมืองชุม)</f>
        <v>#NAME?</v>
      </c>
      <c r="B501" t="s">
        <v>1242</v>
      </c>
      <c r="C501">
        <v>99.918570799999998</v>
      </c>
      <c r="D501">
        <v>20.422524899999999</v>
      </c>
    </row>
    <row r="502" spans="1:4" x14ac:dyDescent="0.25">
      <c r="A502" t="e">
        <f>- สกก. ตากฟ้า</f>
        <v>#NAME?</v>
      </c>
      <c r="B502" t="s">
        <v>1243</v>
      </c>
      <c r="C502">
        <v>100.4905195</v>
      </c>
      <c r="D502">
        <v>15.352172299999999</v>
      </c>
    </row>
    <row r="503" spans="1:4" x14ac:dyDescent="0.25">
      <c r="A503" t="e">
        <f>- สกก. พยุหะคีรี</f>
        <v>#NAME?</v>
      </c>
      <c r="B503" t="s">
        <v>1244</v>
      </c>
      <c r="C503">
        <v>100.12571990000001</v>
      </c>
      <c r="D503">
        <v>15.5113371</v>
      </c>
    </row>
    <row r="504" spans="1:4" x14ac:dyDescent="0.25">
      <c r="A504" t="e">
        <f>- สกก. ไพศาลี</f>
        <v>#NAME?</v>
      </c>
      <c r="B504" t="s">
        <v>1245</v>
      </c>
      <c r="C504">
        <v>100.6985155</v>
      </c>
      <c r="D504">
        <v>15.6251826</v>
      </c>
    </row>
    <row r="505" spans="1:4" x14ac:dyDescent="0.25">
      <c r="A505" t="e">
        <f>- บางจาก - ไพศาลี</f>
        <v>#NAME?</v>
      </c>
      <c r="B505" t="s">
        <v>1246</v>
      </c>
      <c r="C505">
        <v>100.58205100000001</v>
      </c>
      <c r="D505">
        <v>15.648936000000001</v>
      </c>
    </row>
    <row r="506" spans="1:4" x14ac:dyDescent="0.25">
      <c r="A506" t="e">
        <f>- สกก. ท่าตะโกพัฒนา</f>
        <v>#NAME?</v>
      </c>
      <c r="B506" t="s">
        <v>1247</v>
      </c>
      <c r="C506">
        <v>100.4634461</v>
      </c>
      <c r="D506">
        <v>15.694725200000001</v>
      </c>
    </row>
    <row r="507" spans="1:4" x14ac:dyDescent="0.25">
      <c r="A507" t="s">
        <v>1248</v>
      </c>
      <c r="B507" t="s">
        <v>1249</v>
      </c>
      <c r="C507">
        <v>100.0823954</v>
      </c>
      <c r="D507">
        <v>15.6242404</v>
      </c>
    </row>
    <row r="508" spans="1:4" x14ac:dyDescent="0.25">
      <c r="A508" t="s">
        <v>1250</v>
      </c>
      <c r="B508" t="s">
        <v>1251</v>
      </c>
      <c r="C508">
        <v>100.07559000000001</v>
      </c>
      <c r="D508">
        <v>15.656081</v>
      </c>
    </row>
    <row r="509" spans="1:4" x14ac:dyDescent="0.25">
      <c r="A509" t="e">
        <f>- สกก. โกรกพระ</f>
        <v>#NAME?</v>
      </c>
      <c r="B509" t="s">
        <v>1252</v>
      </c>
      <c r="C509">
        <v>100.0639407</v>
      </c>
      <c r="D509">
        <v>15.5568629</v>
      </c>
    </row>
    <row r="510" spans="1:4" x14ac:dyDescent="0.25">
      <c r="A510" t="e">
        <f>- บางจาก - บึงบอระเพ็ด</f>
        <v>#NAME?</v>
      </c>
      <c r="B510" t="s">
        <v>1253</v>
      </c>
      <c r="C510">
        <v>100.18638799999999</v>
      </c>
      <c r="D510">
        <v>15.729373000000001</v>
      </c>
    </row>
    <row r="511" spans="1:4" x14ac:dyDescent="0.25">
      <c r="A511" t="e">
        <f>- สกก. ลาดยาว</f>
        <v>#NAME?</v>
      </c>
      <c r="B511" t="s">
        <v>1254</v>
      </c>
      <c r="C511">
        <v>99.734415400000003</v>
      </c>
      <c r="D511">
        <v>15.7631488</v>
      </c>
    </row>
    <row r="512" spans="1:4" x14ac:dyDescent="0.25">
      <c r="A512" t="e">
        <f>- สกก. เมืองนครสวรรค์</f>
        <v>#NAME?</v>
      </c>
      <c r="B512" t="s">
        <v>1255</v>
      </c>
      <c r="C512">
        <v>100.02723589999999</v>
      </c>
      <c r="D512">
        <v>15.7343365</v>
      </c>
    </row>
    <row r="513" spans="1:4" x14ac:dyDescent="0.25">
      <c r="A513" t="e">
        <f>- สกก. เมืองนครสวรรค์ (สาขาหนองเบน)</f>
        <v>#NAME?</v>
      </c>
      <c r="B513" t="s">
        <v>1256</v>
      </c>
      <c r="C513">
        <v>99.968863600000006</v>
      </c>
      <c r="D513">
        <v>15.7641084</v>
      </c>
    </row>
    <row r="514" spans="1:4" x14ac:dyDescent="0.25">
      <c r="A514" t="e">
        <f>- สกก. ปฏิรูปที่ดินหนองบัว</f>
        <v>#NAME?</v>
      </c>
      <c r="B514" t="s">
        <v>1257</v>
      </c>
      <c r="C514">
        <v>100.67597720000001</v>
      </c>
      <c r="D514">
        <v>15.7883716</v>
      </c>
    </row>
    <row r="515" spans="1:4" x14ac:dyDescent="0.25">
      <c r="A515" t="e">
        <f>- สกก. แม่เปิน</f>
        <v>#NAME?</v>
      </c>
      <c r="B515" t="s">
        <v>1258</v>
      </c>
      <c r="C515">
        <v>99.389510999999999</v>
      </c>
      <c r="D515">
        <v>15.697040700000001</v>
      </c>
    </row>
    <row r="516" spans="1:4" x14ac:dyDescent="0.25">
      <c r="A516" t="e">
        <f>- หจก. แก้วศิริ ปิโตรเลี่ยม</f>
        <v>#NAME?</v>
      </c>
      <c r="B516" t="s">
        <v>1259</v>
      </c>
      <c r="C516">
        <v>100.1199168</v>
      </c>
      <c r="D516">
        <v>15.832508499999999</v>
      </c>
    </row>
    <row r="517" spans="1:4" x14ac:dyDescent="0.25">
      <c r="A517" t="e">
        <f>- หจก. แสงสุวรรณปิโตรเลียม</f>
        <v>#NAME?</v>
      </c>
      <c r="B517" t="s">
        <v>1260</v>
      </c>
      <c r="C517">
        <v>100.60772249999999</v>
      </c>
      <c r="D517">
        <v>15.8442384</v>
      </c>
    </row>
    <row r="518" spans="1:4" x14ac:dyDescent="0.25">
      <c r="A518" t="e">
        <f>- สกก. เก้าเลี้ยว</f>
        <v>#NAME?</v>
      </c>
      <c r="B518" t="s">
        <v>1261</v>
      </c>
      <c r="C518">
        <v>100.0924066</v>
      </c>
      <c r="D518">
        <v>15.8469868</v>
      </c>
    </row>
    <row r="519" spans="1:4" x14ac:dyDescent="0.25">
      <c r="A519" t="e">
        <f>- สกก. อบต.ศาลเจ้าไก่ต่อ</f>
        <v>#NAME?</v>
      </c>
      <c r="B519" t="s">
        <v>1262</v>
      </c>
      <c r="C519">
        <v>99.645271399999999</v>
      </c>
      <c r="D519">
        <v>15.7671288</v>
      </c>
    </row>
    <row r="520" spans="1:4" x14ac:dyDescent="0.25">
      <c r="A520" t="e">
        <f>- สกก. ชุมแสง</f>
        <v>#NAME?</v>
      </c>
      <c r="B520" t="s">
        <v>1263</v>
      </c>
      <c r="C520">
        <v>100.30584039999999</v>
      </c>
      <c r="D520">
        <v>15.902021599999999</v>
      </c>
    </row>
    <row r="521" spans="1:4" x14ac:dyDescent="0.25">
      <c r="A521" t="e">
        <f>- สกก. บรรพตพิสัย</f>
        <v>#NAME?</v>
      </c>
      <c r="B521" t="s">
        <v>1264</v>
      </c>
      <c r="C521">
        <v>99.976395999999994</v>
      </c>
      <c r="D521">
        <v>15.9288203</v>
      </c>
    </row>
    <row r="522" spans="1:4" x14ac:dyDescent="0.25">
      <c r="A522" t="e">
        <f>- หจก. ชลกรปิโตรเลียม</f>
        <v>#NAME?</v>
      </c>
      <c r="B522" t="s">
        <v>1265</v>
      </c>
      <c r="C522">
        <v>100.1191737</v>
      </c>
      <c r="D522">
        <v>15.9678118</v>
      </c>
    </row>
    <row r="523" spans="1:4" x14ac:dyDescent="0.25">
      <c r="A523" t="e">
        <f>- สกก. บ้านไร่</f>
        <v>#NAME?</v>
      </c>
      <c r="B523" t="s">
        <v>1266</v>
      </c>
      <c r="C523">
        <v>99.473830300000003</v>
      </c>
      <c r="D523">
        <v>15.050574900000001</v>
      </c>
    </row>
    <row r="524" spans="1:4" x14ac:dyDescent="0.25">
      <c r="A524" t="e">
        <f>- สกก. บ้านไร่ (การุ้ง)</f>
        <v>#NAME?</v>
      </c>
      <c r="B524" t="s">
        <v>1267</v>
      </c>
      <c r="C524">
        <v>99.693115300000002</v>
      </c>
      <c r="D524">
        <v>15.176345700000001</v>
      </c>
    </row>
    <row r="525" spans="1:4" x14ac:dyDescent="0.25">
      <c r="A525" t="e">
        <f>- สกก. ทุ่งสาลี</f>
        <v>#NAME?</v>
      </c>
      <c r="B525" t="s">
        <v>1268</v>
      </c>
      <c r="C525">
        <v>99.645271399999999</v>
      </c>
      <c r="D525">
        <v>15.280180100000001</v>
      </c>
    </row>
    <row r="526" spans="1:4" x14ac:dyDescent="0.25">
      <c r="A526" t="e">
        <f>- บางจาก - หนองฉาง</f>
        <v>#NAME?</v>
      </c>
      <c r="B526" t="s">
        <v>1269</v>
      </c>
      <c r="C526">
        <v>99.696071900000007</v>
      </c>
      <c r="D526">
        <v>15.3019721</v>
      </c>
    </row>
    <row r="527" spans="1:4" x14ac:dyDescent="0.25">
      <c r="A527" t="e">
        <f>- สกก. หนองขาหย่าง</f>
        <v>#NAME?</v>
      </c>
      <c r="B527" t="s">
        <v>1270</v>
      </c>
      <c r="C527">
        <v>99.939442400000004</v>
      </c>
      <c r="D527">
        <v>15.362087799999999</v>
      </c>
    </row>
    <row r="528" spans="1:4" x14ac:dyDescent="0.25">
      <c r="A528" t="e">
        <f>- หจก. เพชรวัฒนะบริการ</f>
        <v>#NAME?</v>
      </c>
      <c r="B528" t="s">
        <v>1271</v>
      </c>
      <c r="C528">
        <v>100.1000576</v>
      </c>
      <c r="D528">
        <v>15.3001732</v>
      </c>
    </row>
    <row r="529" spans="1:4" x14ac:dyDescent="0.25">
      <c r="A529" t="e">
        <f>- สกก. เมืองอุทัยธานี</f>
        <v>#NAME?</v>
      </c>
      <c r="B529" t="s">
        <v>1272</v>
      </c>
      <c r="C529">
        <v>100.0199283</v>
      </c>
      <c r="D529">
        <v>15.3781374</v>
      </c>
    </row>
    <row r="530" spans="1:4" x14ac:dyDescent="0.25">
      <c r="A530" t="e">
        <f>- สกก. ห้วยคต</f>
        <v>#NAME?</v>
      </c>
      <c r="B530" t="s">
        <v>1273</v>
      </c>
      <c r="C530">
        <v>99.578475400000002</v>
      </c>
      <c r="D530">
        <v>15.259899000000001</v>
      </c>
    </row>
    <row r="531" spans="1:4" x14ac:dyDescent="0.25">
      <c r="A531" t="e">
        <f>- สกก. หนองฉาง (ตลาดกลาง)</f>
        <v>#NAME?</v>
      </c>
      <c r="B531" t="s">
        <v>1274</v>
      </c>
      <c r="C531">
        <v>99.805892999999998</v>
      </c>
      <c r="D531">
        <v>15.3719676</v>
      </c>
    </row>
    <row r="532" spans="1:4" x14ac:dyDescent="0.25">
      <c r="A532" t="e">
        <f>- สกก. หนองฉาง</f>
        <v>#NAME?</v>
      </c>
      <c r="B532" t="s">
        <v>1275</v>
      </c>
      <c r="C532">
        <v>99.820863200000005</v>
      </c>
      <c r="D532">
        <v>15.3796021</v>
      </c>
    </row>
    <row r="533" spans="1:4" x14ac:dyDescent="0.25">
      <c r="A533" t="s">
        <v>1276</v>
      </c>
      <c r="B533" t="s">
        <v>1277</v>
      </c>
      <c r="C533">
        <v>99.929658099999997</v>
      </c>
      <c r="D533">
        <v>15.4540279</v>
      </c>
    </row>
    <row r="534" spans="1:4" x14ac:dyDescent="0.25">
      <c r="A534" t="e">
        <f>- สกก. ทัพทัน</f>
        <v>#NAME?</v>
      </c>
      <c r="B534" t="s">
        <v>1278</v>
      </c>
      <c r="C534">
        <v>99.8962279</v>
      </c>
      <c r="D534">
        <v>15.46021</v>
      </c>
    </row>
    <row r="535" spans="1:4" x14ac:dyDescent="0.25">
      <c r="A535" t="e">
        <f>- กลุ่มเกษตรกรทำนาประดู่ยืน</f>
        <v>#NAME?</v>
      </c>
      <c r="B535" t="s">
        <v>1279</v>
      </c>
      <c r="C535">
        <v>99.645271399999999</v>
      </c>
      <c r="D535">
        <v>15.442342699999999</v>
      </c>
    </row>
    <row r="536" spans="1:4" x14ac:dyDescent="0.25">
      <c r="A536" t="e">
        <f>- สก. นิคมลานสัก</f>
        <v>#NAME?</v>
      </c>
      <c r="B536" t="s">
        <v>1280</v>
      </c>
      <c r="C536">
        <v>99.600734799999998</v>
      </c>
      <c r="D536">
        <v>15.3747556</v>
      </c>
    </row>
    <row r="537" spans="1:4" x14ac:dyDescent="0.25">
      <c r="A537" t="e">
        <f>- สกก. ลานสัก</f>
        <v>#NAME?</v>
      </c>
      <c r="B537" t="s">
        <v>1281</v>
      </c>
      <c r="C537">
        <v>99.537550899999999</v>
      </c>
      <c r="D537">
        <v>15.4681655</v>
      </c>
    </row>
    <row r="538" spans="1:4" x14ac:dyDescent="0.25">
      <c r="A538" t="e">
        <f>- สกก. สว่างอารมณ์</f>
        <v>#NAME?</v>
      </c>
      <c r="B538" t="s">
        <v>1282</v>
      </c>
      <c r="C538">
        <v>99.845977399999995</v>
      </c>
      <c r="D538">
        <v>15.5493633</v>
      </c>
    </row>
    <row r="539" spans="1:4" x14ac:dyDescent="0.25">
      <c r="A539" t="e">
        <f>- สกก. ศุภนิมิตสว่างอารมณ์</f>
        <v>#NAME?</v>
      </c>
      <c r="B539" t="s">
        <v>1283</v>
      </c>
      <c r="C539">
        <v>99.790178100000006</v>
      </c>
      <c r="D539">
        <v>15.5866373</v>
      </c>
    </row>
    <row r="540" spans="1:4" x14ac:dyDescent="0.25">
      <c r="A540" t="e">
        <f>- ร้านค้าชุมชนตำบลท่าข้าม</f>
        <v>#NAME?</v>
      </c>
      <c r="B540" t="s">
        <v>1284</v>
      </c>
      <c r="C540">
        <v>101.1673984</v>
      </c>
      <c r="D540">
        <v>13.5639869</v>
      </c>
    </row>
    <row r="541" spans="1:4" x14ac:dyDescent="0.25">
      <c r="A541" t="s">
        <v>1285</v>
      </c>
      <c r="B541" t="s">
        <v>1286</v>
      </c>
      <c r="C541">
        <v>101.1391871</v>
      </c>
      <c r="D541">
        <v>13.448419400000001</v>
      </c>
    </row>
    <row r="542" spans="1:4" x14ac:dyDescent="0.25">
      <c r="A542" t="e">
        <f>- บางจาก - บายพาสชลบุรี</f>
        <v>#NAME?</v>
      </c>
      <c r="B542" t="s">
        <v>1287</v>
      </c>
      <c r="C542">
        <v>100.9798024</v>
      </c>
      <c r="D542">
        <v>13.332924</v>
      </c>
    </row>
    <row r="543" spans="1:4" x14ac:dyDescent="0.25">
      <c r="A543" t="s">
        <v>1288</v>
      </c>
      <c r="B543" t="s">
        <v>1289</v>
      </c>
      <c r="C543">
        <v>100.9576761</v>
      </c>
      <c r="D543">
        <v>13.315152899999999</v>
      </c>
    </row>
    <row r="544" spans="1:4" x14ac:dyDescent="0.25">
      <c r="A544" t="e">
        <f>- บางจาก - พนัสนิคม</f>
        <v>#NAME?</v>
      </c>
      <c r="B544" t="s">
        <v>1290</v>
      </c>
      <c r="C544">
        <v>101.17280479999999</v>
      </c>
      <c r="D544">
        <v>13.456323100000001</v>
      </c>
    </row>
    <row r="545" spans="1:4" x14ac:dyDescent="0.25">
      <c r="A545" t="e">
        <f>- บจก. แกรนด์เซ็นทรัล ชลบุรี</f>
        <v>#NAME?</v>
      </c>
      <c r="B545" t="s">
        <v>1291</v>
      </c>
      <c r="C545">
        <v>101.1082825</v>
      </c>
      <c r="D545">
        <v>13.3148485</v>
      </c>
    </row>
    <row r="546" spans="1:4" x14ac:dyDescent="0.25">
      <c r="A546" t="e">
        <f>- หจก. ธรรมสุธน</f>
        <v>#NAME?</v>
      </c>
      <c r="B546" t="s">
        <v>1292</v>
      </c>
      <c r="C546">
        <v>101.1040981</v>
      </c>
      <c r="D546">
        <v>13.308911</v>
      </c>
    </row>
    <row r="547" spans="1:4" x14ac:dyDescent="0.25">
      <c r="A547" t="e">
        <f>- หจก. บางจากธวัชชัย</f>
        <v>#NAME?</v>
      </c>
      <c r="B547" t="s">
        <v>1293</v>
      </c>
      <c r="C547">
        <v>101.1737091</v>
      </c>
      <c r="D547">
        <v>13.2899116</v>
      </c>
    </row>
    <row r="548" spans="1:4" x14ac:dyDescent="0.25">
      <c r="A548" t="e">
        <f>- หจก. พนารัตน์ ปิโตรเลียม</f>
        <v>#NAME?</v>
      </c>
      <c r="B548" t="s">
        <v>1294</v>
      </c>
      <c r="C548">
        <v>101.13450210000001</v>
      </c>
      <c r="D548">
        <v>13.2643664</v>
      </c>
    </row>
    <row r="549" spans="1:4" x14ac:dyDescent="0.25">
      <c r="A549" t="e">
        <f>- บจก. ซุปเปอร์ เค พาวเวอร์</f>
        <v>#NAME?</v>
      </c>
      <c r="B549" t="s">
        <v>1295</v>
      </c>
      <c r="C549">
        <v>100.9864668</v>
      </c>
      <c r="D549">
        <v>13.110703900000001</v>
      </c>
    </row>
    <row r="550" spans="1:4" x14ac:dyDescent="0.25">
      <c r="A550" t="e">
        <f>- บางจาก - หนองปรือ</f>
        <v>#NAME?</v>
      </c>
      <c r="B550" t="s">
        <v>1296</v>
      </c>
      <c r="C550">
        <v>101.2288807</v>
      </c>
      <c r="D550">
        <v>13.229922699999999</v>
      </c>
    </row>
    <row r="551" spans="1:4" x14ac:dyDescent="0.25">
      <c r="A551" t="e">
        <f>- หจก. สิริรณชัย</f>
        <v>#NAME?</v>
      </c>
      <c r="B551" t="s">
        <v>1297</v>
      </c>
      <c r="C551">
        <v>100.957784</v>
      </c>
      <c r="D551">
        <v>13.0249215</v>
      </c>
    </row>
    <row r="552" spans="1:4" x14ac:dyDescent="0.25">
      <c r="A552" t="e">
        <f>- บางจาก - บางละมุง</f>
        <v>#NAME?</v>
      </c>
      <c r="B552" t="s">
        <v>1298</v>
      </c>
      <c r="C552">
        <v>100.9270679</v>
      </c>
      <c r="D552">
        <v>13.0413853</v>
      </c>
    </row>
    <row r="553" spans="1:4" x14ac:dyDescent="0.25">
      <c r="A553" t="e">
        <f>- บจก. ขวัญชัย ปิโตรเลี่ยม</f>
        <v>#NAME?</v>
      </c>
      <c r="B553" t="s">
        <v>1299</v>
      </c>
      <c r="C553">
        <v>101.4381909</v>
      </c>
      <c r="D553">
        <v>13.2464058</v>
      </c>
    </row>
    <row r="554" spans="1:4" x14ac:dyDescent="0.25">
      <c r="A554" t="e">
        <f>- บางจาก - พัทยาใต้</f>
        <v>#NAME?</v>
      </c>
      <c r="B554" t="s">
        <v>1300</v>
      </c>
      <c r="C554">
        <v>100.9042709</v>
      </c>
      <c r="D554">
        <v>12.9435679</v>
      </c>
    </row>
    <row r="555" spans="1:4" x14ac:dyDescent="0.25">
      <c r="A555" t="e">
        <f>- บางจาก - พัทยาเหนือ</f>
        <v>#NAME?</v>
      </c>
      <c r="B555" t="s">
        <v>1301</v>
      </c>
      <c r="C555">
        <v>100.8966705</v>
      </c>
      <c r="D555">
        <v>12.9499306</v>
      </c>
    </row>
    <row r="556" spans="1:4" x14ac:dyDescent="0.25">
      <c r="A556" t="s">
        <v>1302</v>
      </c>
      <c r="B556" t="s">
        <v>1303</v>
      </c>
      <c r="C556">
        <v>100.9176444</v>
      </c>
      <c r="D556">
        <v>12.7951874</v>
      </c>
    </row>
    <row r="557" spans="1:4" x14ac:dyDescent="0.25">
      <c r="A557" t="e">
        <f>- กิจการสถานีบริการยานยนต์ สวัสดิการภายใน ฐท.สส.</f>
        <v>#NAME?</v>
      </c>
      <c r="B557" t="s">
        <v>1304</v>
      </c>
      <c r="C557">
        <v>100.8910024</v>
      </c>
      <c r="D557">
        <v>12.6977122</v>
      </c>
    </row>
    <row r="558" spans="1:4" x14ac:dyDescent="0.25">
      <c r="A558" t="e">
        <f>- สวัสดิการหน่วยบัญชาการต่อสู้อากาศยานและรักษาฝั่ง</f>
        <v>#NAME?</v>
      </c>
      <c r="B558" t="s">
        <v>1305</v>
      </c>
      <c r="C558">
        <v>100.9445748</v>
      </c>
      <c r="D558">
        <v>12.661849500000001</v>
      </c>
    </row>
    <row r="559" spans="1:4" x14ac:dyDescent="0.25">
      <c r="A559" t="e">
        <f>- สกก. ปลวกแดง</f>
        <v>#NAME?</v>
      </c>
      <c r="B559" t="s">
        <v>1306</v>
      </c>
      <c r="C559">
        <v>101.2117849</v>
      </c>
      <c r="D559">
        <v>12.9794582</v>
      </c>
    </row>
    <row r="560" spans="1:4" x14ac:dyDescent="0.25">
      <c r="A560" t="e">
        <f>- สกก. นิคมฯระยอง (สาขาปลวกแดง)</f>
        <v>#NAME?</v>
      </c>
      <c r="B560" t="s">
        <v>1307</v>
      </c>
      <c r="C560">
        <v>101.2107508</v>
      </c>
      <c r="D560">
        <v>12.9829226</v>
      </c>
    </row>
    <row r="561" spans="1:4" x14ac:dyDescent="0.25">
      <c r="A561" t="e">
        <f>- กลุ่มเกษตรกรทำไร่แม่น้ำคู้</f>
        <v>#NAME?</v>
      </c>
      <c r="B561" t="s">
        <v>1308</v>
      </c>
      <c r="C561">
        <v>101.2503739</v>
      </c>
      <c r="D561">
        <v>12.9147079</v>
      </c>
    </row>
    <row r="562" spans="1:4" x14ac:dyDescent="0.25">
      <c r="A562" t="e">
        <f>- บจก. พี เอ แคปปิตอล</f>
        <v>#NAME?</v>
      </c>
      <c r="B562" t="s">
        <v>1309</v>
      </c>
      <c r="C562">
        <v>101.3090737</v>
      </c>
      <c r="D562">
        <v>12.9835969</v>
      </c>
    </row>
    <row r="563" spans="1:4" x14ac:dyDescent="0.25">
      <c r="A563" t="e">
        <f>- บางจาก - นิคมพัฒนา</f>
        <v>#NAME?</v>
      </c>
      <c r="B563" t="s">
        <v>1310</v>
      </c>
      <c r="C563">
        <v>101.2043333</v>
      </c>
      <c r="D563">
        <v>12.8299114</v>
      </c>
    </row>
    <row r="564" spans="1:4" x14ac:dyDescent="0.25">
      <c r="A564" t="e">
        <f>- สกก. บ้านค่าย สาขาหนองกรับ</f>
        <v>#NAME?</v>
      </c>
      <c r="B564" t="s">
        <v>1311</v>
      </c>
      <c r="C564">
        <v>101.29147690000001</v>
      </c>
      <c r="D564">
        <v>12.769373</v>
      </c>
    </row>
    <row r="565" spans="1:4" x14ac:dyDescent="0.25">
      <c r="A565" t="e">
        <f>- สกก. นิคมฯระยอง</f>
        <v>#NAME?</v>
      </c>
      <c r="B565" t="s">
        <v>1312</v>
      </c>
      <c r="C565">
        <v>101.30472260000001</v>
      </c>
      <c r="D565">
        <v>12.6902402</v>
      </c>
    </row>
    <row r="566" spans="1:4" x14ac:dyDescent="0.25">
      <c r="A566" t="e">
        <f>- สก. นิคมเขาพนมสาทร์</f>
        <v>#NAME?</v>
      </c>
      <c r="B566" t="s">
        <v>1313</v>
      </c>
      <c r="C566">
        <v>101.3658004</v>
      </c>
      <c r="D566">
        <v>12.8564665</v>
      </c>
    </row>
    <row r="567" spans="1:4" x14ac:dyDescent="0.25">
      <c r="A567" t="e">
        <f>- สกก. บ้านฉาง</f>
        <v>#NAME?</v>
      </c>
      <c r="B567" t="s">
        <v>1314</v>
      </c>
      <c r="C567">
        <v>101.0474244</v>
      </c>
      <c r="D567">
        <v>12.720878600000001</v>
      </c>
    </row>
    <row r="568" spans="1:4" x14ac:dyDescent="0.25">
      <c r="A568" t="e">
        <f>- สก. นิคมชุมแสงจันทร์</f>
        <v>#NAME?</v>
      </c>
      <c r="B568" t="s">
        <v>1315</v>
      </c>
      <c r="C568">
        <v>101.52104540000001</v>
      </c>
      <c r="D568">
        <v>12.937572599999999</v>
      </c>
    </row>
    <row r="569" spans="1:4" x14ac:dyDescent="0.25">
      <c r="A569" t="e">
        <f>- สกก. บ้านค่าย</f>
        <v>#NAME?</v>
      </c>
      <c r="B569" t="s">
        <v>1316</v>
      </c>
      <c r="C569">
        <v>101.3018203</v>
      </c>
      <c r="D569">
        <v>12.7877277</v>
      </c>
    </row>
    <row r="570" spans="1:4" x14ac:dyDescent="0.25">
      <c r="A570" t="e">
        <f>- สก. นิคมวังไทร</f>
        <v>#NAME?</v>
      </c>
      <c r="B570" t="s">
        <v>1317</v>
      </c>
      <c r="C570">
        <v>101.557714</v>
      </c>
      <c r="D570">
        <v>12.883632</v>
      </c>
    </row>
    <row r="571" spans="1:4" x14ac:dyDescent="0.25">
      <c r="A571" t="e">
        <f>- สกก. เขาชะเมา</f>
        <v>#NAME?</v>
      </c>
      <c r="B571" t="s">
        <v>1318</v>
      </c>
      <c r="C571">
        <v>101.6752085</v>
      </c>
      <c r="D571">
        <v>12.990008100000001</v>
      </c>
    </row>
    <row r="572" spans="1:4" x14ac:dyDescent="0.25">
      <c r="A572" t="e">
        <f>- หจก. บุญช่วยเหลือ (กระแสบน)</f>
        <v>#NAME?</v>
      </c>
      <c r="B572" t="s">
        <v>1319</v>
      </c>
      <c r="C572">
        <v>101.6202431</v>
      </c>
      <c r="D572">
        <v>12.845549200000001</v>
      </c>
    </row>
    <row r="573" spans="1:4" x14ac:dyDescent="0.25">
      <c r="A573" t="e">
        <f>- สก. ประมงระยอง</f>
        <v>#NAME?</v>
      </c>
      <c r="B573" t="s">
        <v>1320</v>
      </c>
      <c r="C573">
        <v>101.3861972</v>
      </c>
      <c r="D573">
        <v>12.6103948</v>
      </c>
    </row>
    <row r="574" spans="1:4" x14ac:dyDescent="0.25">
      <c r="A574" t="e">
        <f>- สกก. เมืองแกลง</f>
        <v>#NAME?</v>
      </c>
      <c r="B574" t="s">
        <v>1321</v>
      </c>
      <c r="C574">
        <v>101.62504180000001</v>
      </c>
      <c r="D574">
        <v>12.763572099999999</v>
      </c>
    </row>
    <row r="575" spans="1:4" x14ac:dyDescent="0.25">
      <c r="A575" t="e">
        <f>- หจก. ไต๋ปิโตรเลี่ยม</f>
        <v>#NAME?</v>
      </c>
      <c r="B575" t="s">
        <v>1322</v>
      </c>
      <c r="C575">
        <v>101.62504180000001</v>
      </c>
      <c r="D575">
        <v>12.763572099999999</v>
      </c>
    </row>
    <row r="576" spans="1:4" x14ac:dyDescent="0.25">
      <c r="A576" t="e">
        <f>- สกก. แก่งหางแมว</f>
        <v>#NAME?</v>
      </c>
      <c r="B576" t="s">
        <v>1323</v>
      </c>
      <c r="C576">
        <v>101.9126344</v>
      </c>
      <c r="D576">
        <v>13.032331599999999</v>
      </c>
    </row>
    <row r="577" spans="1:4" x14ac:dyDescent="0.25">
      <c r="A577" t="e">
        <f>- หจก. เขาวงกตบริการ</f>
        <v>#NAME?</v>
      </c>
      <c r="B577" t="s">
        <v>1324</v>
      </c>
      <c r="C577">
        <v>101.8273425</v>
      </c>
      <c r="D577">
        <v>12.898821</v>
      </c>
    </row>
    <row r="578" spans="1:4" x14ac:dyDescent="0.25">
      <c r="A578" t="e">
        <f>- กลุ่มเกษตรกรทำสวนนายายอาม</f>
        <v>#NAME?</v>
      </c>
      <c r="B578" t="s">
        <v>1325</v>
      </c>
      <c r="C578">
        <v>101.8512429</v>
      </c>
      <c r="D578">
        <v>12.7658605</v>
      </c>
    </row>
    <row r="579" spans="1:4" x14ac:dyDescent="0.25">
      <c r="A579" t="e">
        <f>- หจก. ส.โชคจรรยาพืชผล</f>
        <v>#NAME?</v>
      </c>
      <c r="B579" t="s">
        <v>1326</v>
      </c>
      <c r="C579">
        <v>102.21861800000001</v>
      </c>
      <c r="D579">
        <v>13.117579900000001</v>
      </c>
    </row>
    <row r="580" spans="1:4" x14ac:dyDescent="0.25">
      <c r="A580" t="s">
        <v>1327</v>
      </c>
      <c r="B580" t="s">
        <v>1328</v>
      </c>
      <c r="C580">
        <v>101.9667049</v>
      </c>
      <c r="D580">
        <v>12.7218128</v>
      </c>
    </row>
    <row r="581" spans="1:4" x14ac:dyDescent="0.25">
      <c r="A581" t="s">
        <v>1329</v>
      </c>
      <c r="B581" t="s">
        <v>1328</v>
      </c>
      <c r="C581">
        <v>101.9667049</v>
      </c>
      <c r="D581">
        <v>12.7218128</v>
      </c>
    </row>
    <row r="582" spans="1:4" x14ac:dyDescent="0.25">
      <c r="A582" t="e">
        <f>- สกก. เขาคิชฌกูฏ</f>
        <v>#NAME?</v>
      </c>
      <c r="B582" t="s">
        <v>1330</v>
      </c>
      <c r="C582">
        <v>102.08938360000001</v>
      </c>
      <c r="D582">
        <v>12.762521599999999</v>
      </c>
    </row>
    <row r="583" spans="1:4" x14ac:dyDescent="0.25">
      <c r="A583" t="e">
        <f>- สกก. ท่าใหม่</f>
        <v>#NAME?</v>
      </c>
      <c r="B583" t="s">
        <v>1331</v>
      </c>
      <c r="C583">
        <v>102.0442972</v>
      </c>
      <c r="D583">
        <v>12.651948300000001</v>
      </c>
    </row>
    <row r="584" spans="1:4" x14ac:dyDescent="0.25">
      <c r="A584" t="e">
        <f>- สกก. โป่งน้ำร้อน</f>
        <v>#NAME?</v>
      </c>
      <c r="B584" t="s">
        <v>1332</v>
      </c>
      <c r="C584">
        <v>102.27667080000001</v>
      </c>
      <c r="D584">
        <v>12.9511758</v>
      </c>
    </row>
    <row r="585" spans="1:4" x14ac:dyDescent="0.25">
      <c r="A585" t="e">
        <f>- สกก. มะขาม</f>
        <v>#NAME?</v>
      </c>
      <c r="B585" t="s">
        <v>1333</v>
      </c>
      <c r="C585">
        <v>102.1916069</v>
      </c>
      <c r="D585">
        <v>12.674138900000001</v>
      </c>
    </row>
    <row r="586" spans="1:4" x14ac:dyDescent="0.25">
      <c r="A586" t="e">
        <f>- หจก. กิต-กุลปิโตรเลียม</f>
        <v>#NAME?</v>
      </c>
      <c r="B586" t="s">
        <v>1334</v>
      </c>
      <c r="C586">
        <v>102.1157189</v>
      </c>
      <c r="D586">
        <v>12.5636356</v>
      </c>
    </row>
    <row r="587" spans="1:4" x14ac:dyDescent="0.25">
      <c r="A587" t="e">
        <f>- สกก. แหลมสิงห์</f>
        <v>#NAME?</v>
      </c>
      <c r="B587" t="s">
        <v>1335</v>
      </c>
      <c r="C587">
        <v>102.147171</v>
      </c>
      <c r="D587">
        <v>12.499684200000001</v>
      </c>
    </row>
    <row r="588" spans="1:4" x14ac:dyDescent="0.25">
      <c r="A588" t="e">
        <f>- สกก. เมืองขลุง</f>
        <v>#NAME?</v>
      </c>
      <c r="B588" t="s">
        <v>1336</v>
      </c>
      <c r="C588">
        <v>102.2328607</v>
      </c>
      <c r="D588">
        <v>12.458267899999999</v>
      </c>
    </row>
    <row r="589" spans="1:4" x14ac:dyDescent="0.25">
      <c r="A589" t="e">
        <f>- กลุ่มเกษตรกรทำสวนบ่อ</f>
        <v>#NAME?</v>
      </c>
      <c r="B589" t="s">
        <v>1337</v>
      </c>
      <c r="C589">
        <v>102.3120304</v>
      </c>
      <c r="D589">
        <v>12.4190515</v>
      </c>
    </row>
    <row r="590" spans="1:4" x14ac:dyDescent="0.25">
      <c r="A590" t="s">
        <v>1338</v>
      </c>
      <c r="B590" t="s">
        <v>1339</v>
      </c>
      <c r="C590">
        <v>102.37877279999999</v>
      </c>
      <c r="D590">
        <v>12.377981200000001</v>
      </c>
    </row>
    <row r="591" spans="1:4" x14ac:dyDescent="0.25">
      <c r="A591" t="e">
        <f>- สกก. เขาสมิง</f>
        <v>#NAME?</v>
      </c>
      <c r="B591" t="s">
        <v>1340</v>
      </c>
      <c r="C591">
        <v>102.4454478</v>
      </c>
      <c r="D591">
        <v>12.3416645</v>
      </c>
    </row>
    <row r="592" spans="1:4" x14ac:dyDescent="0.25">
      <c r="A592" t="e">
        <f>- สกก. แหลมงอบ</f>
        <v>#NAME?</v>
      </c>
      <c r="B592" t="s">
        <v>1341</v>
      </c>
      <c r="C592">
        <v>102.43115090000001</v>
      </c>
      <c r="D592">
        <v>12.176592299999999</v>
      </c>
    </row>
    <row r="593" spans="1:4" x14ac:dyDescent="0.25">
      <c r="A593" t="e">
        <f>- สกก. เมืองตราด</f>
        <v>#NAME?</v>
      </c>
      <c r="B593" t="s">
        <v>1342</v>
      </c>
      <c r="C593">
        <v>102.47964039999999</v>
      </c>
      <c r="D593">
        <v>12.2954905</v>
      </c>
    </row>
    <row r="594" spans="1:4" x14ac:dyDescent="0.25">
      <c r="A594" t="e">
        <f>- หจก. ประกอบรัช</f>
        <v>#NAME?</v>
      </c>
      <c r="B594" t="s">
        <v>1343</v>
      </c>
      <c r="C594">
        <v>102.55225009999999</v>
      </c>
      <c r="D594">
        <v>12.2596097</v>
      </c>
    </row>
    <row r="595" spans="1:4" x14ac:dyDescent="0.25">
      <c r="A595" t="s">
        <v>1344</v>
      </c>
      <c r="B595" t="s">
        <v>1345</v>
      </c>
      <c r="C595">
        <v>100.9636469</v>
      </c>
      <c r="D595">
        <v>13.555349400000001</v>
      </c>
    </row>
    <row r="596" spans="1:4" x14ac:dyDescent="0.25">
      <c r="A596" t="s">
        <v>1346</v>
      </c>
      <c r="B596" t="s">
        <v>1347</v>
      </c>
      <c r="C596">
        <v>100.9936324</v>
      </c>
      <c r="D596">
        <v>13.5445662</v>
      </c>
    </row>
    <row r="597" spans="1:4" x14ac:dyDescent="0.25">
      <c r="A597" t="s">
        <v>1348</v>
      </c>
      <c r="B597" t="s">
        <v>1349</v>
      </c>
      <c r="C597">
        <v>101.0323867</v>
      </c>
      <c r="D597">
        <v>13.7291504</v>
      </c>
    </row>
    <row r="598" spans="1:4" x14ac:dyDescent="0.25">
      <c r="A598" t="s">
        <v>1350</v>
      </c>
      <c r="B598" t="s">
        <v>1351</v>
      </c>
      <c r="C598">
        <v>101.0452056</v>
      </c>
      <c r="D598">
        <v>13.7195141</v>
      </c>
    </row>
    <row r="599" spans="1:4" x14ac:dyDescent="0.25">
      <c r="A599" t="e">
        <f>- บางจาก - บางปะกง</f>
        <v>#NAME?</v>
      </c>
      <c r="B599" t="s">
        <v>1352</v>
      </c>
      <c r="C599">
        <v>101.0634216</v>
      </c>
      <c r="D599">
        <v>13.694262999999999</v>
      </c>
    </row>
    <row r="600" spans="1:4" x14ac:dyDescent="0.25">
      <c r="A600" t="e">
        <f>- หจก. อนันตกิจ บริการ</f>
        <v>#NAME?</v>
      </c>
      <c r="B600" t="s">
        <v>1353</v>
      </c>
      <c r="C600">
        <v>101.0372376</v>
      </c>
      <c r="D600">
        <v>13.8608783</v>
      </c>
    </row>
    <row r="601" spans="1:4" x14ac:dyDescent="0.25">
      <c r="A601" t="e">
        <f>- สกก. บางน้ำเปรี้ยว</f>
        <v>#NAME?</v>
      </c>
      <c r="B601" t="s">
        <v>1354</v>
      </c>
      <c r="C601">
        <v>101.0598617</v>
      </c>
      <c r="D601">
        <v>13.814153599999999</v>
      </c>
    </row>
    <row r="602" spans="1:4" x14ac:dyDescent="0.25">
      <c r="A602" t="e">
        <f>- บจก. เกรียงชัยปิโตรเลียม</f>
        <v>#NAME?</v>
      </c>
      <c r="B602" t="s">
        <v>1354</v>
      </c>
      <c r="C602">
        <v>101.0598617</v>
      </c>
      <c r="D602">
        <v>13.814153599999999</v>
      </c>
    </row>
    <row r="603" spans="1:4" x14ac:dyDescent="0.25">
      <c r="A603" t="e">
        <f>- บจก. ฉะเชิงเทรา อนันตกิจ</f>
        <v>#NAME?</v>
      </c>
      <c r="B603" t="s">
        <v>1355</v>
      </c>
      <c r="C603">
        <v>101.0966373</v>
      </c>
      <c r="D603">
        <v>13.7068818</v>
      </c>
    </row>
    <row r="604" spans="1:4" x14ac:dyDescent="0.25">
      <c r="A604" t="e">
        <f>- สกก. บ้านโพธิ์</f>
        <v>#NAME?</v>
      </c>
      <c r="B604" t="s">
        <v>1356</v>
      </c>
      <c r="C604">
        <v>101.0853202</v>
      </c>
      <c r="D604">
        <v>13.5990213</v>
      </c>
    </row>
    <row r="605" spans="1:4" x14ac:dyDescent="0.25">
      <c r="A605" t="e">
        <f>- หจก. สุขสมบูรณ์เซอร์วิส</f>
        <v>#NAME?</v>
      </c>
      <c r="B605" t="s">
        <v>1357</v>
      </c>
      <c r="C605">
        <v>101.12600209999999</v>
      </c>
      <c r="D605">
        <v>13.6592851</v>
      </c>
    </row>
    <row r="606" spans="1:4" x14ac:dyDescent="0.25">
      <c r="A606" t="e">
        <f>- บางจาก - บางคล้า</f>
        <v>#NAME?</v>
      </c>
      <c r="B606" t="s">
        <v>1358</v>
      </c>
      <c r="C606">
        <v>101.2127653</v>
      </c>
      <c r="D606">
        <v>13.6729448</v>
      </c>
    </row>
    <row r="607" spans="1:4" x14ac:dyDescent="0.25">
      <c r="A607" t="e">
        <f>- สกก. บางคล้า</f>
        <v>#NAME?</v>
      </c>
      <c r="B607" t="s">
        <v>1359</v>
      </c>
      <c r="C607">
        <v>101.2066116</v>
      </c>
      <c r="D607">
        <v>13.723331</v>
      </c>
    </row>
    <row r="608" spans="1:4" x14ac:dyDescent="0.25">
      <c r="A608" t="s">
        <v>1360</v>
      </c>
      <c r="B608" t="s">
        <v>1361</v>
      </c>
      <c r="C608">
        <v>101.2840829</v>
      </c>
      <c r="D608">
        <v>13.584599000000001</v>
      </c>
    </row>
    <row r="609" spans="1:4" x14ac:dyDescent="0.25">
      <c r="A609" t="e">
        <f>- สกก. พนมสารคาม</f>
        <v>#NAME?</v>
      </c>
      <c r="B609" t="s">
        <v>1362</v>
      </c>
      <c r="C609">
        <v>101.35445249999999</v>
      </c>
      <c r="D609">
        <v>13.823452</v>
      </c>
    </row>
    <row r="610" spans="1:4" x14ac:dyDescent="0.25">
      <c r="A610" t="s">
        <v>1363</v>
      </c>
      <c r="B610" t="s">
        <v>1364</v>
      </c>
      <c r="C610">
        <v>101.5214218</v>
      </c>
      <c r="D610">
        <v>13.769875900000001</v>
      </c>
    </row>
    <row r="611" spans="1:4" x14ac:dyDescent="0.25">
      <c r="A611" t="s">
        <v>1365</v>
      </c>
      <c r="B611" t="s">
        <v>1366</v>
      </c>
      <c r="C611">
        <v>101.45288360000001</v>
      </c>
      <c r="D611">
        <v>13.5673061</v>
      </c>
    </row>
    <row r="612" spans="1:4" x14ac:dyDescent="0.25">
      <c r="A612" t="s">
        <v>1367</v>
      </c>
      <c r="B612" t="s">
        <v>1368</v>
      </c>
      <c r="C612">
        <v>101.2054435</v>
      </c>
      <c r="D612">
        <v>13.968483600000001</v>
      </c>
    </row>
    <row r="613" spans="1:4" x14ac:dyDescent="0.25">
      <c r="A613" t="e">
        <f>- สกก. บ้านสร้าง</f>
        <v>#NAME?</v>
      </c>
      <c r="B613" t="s">
        <v>1369</v>
      </c>
      <c r="C613">
        <v>101.28639200000001</v>
      </c>
      <c r="D613">
        <v>13.9865391</v>
      </c>
    </row>
    <row r="614" spans="1:4" x14ac:dyDescent="0.25">
      <c r="A614" t="e">
        <f>- สกก. โคกปีบ</f>
        <v>#NAME?</v>
      </c>
      <c r="B614" t="s">
        <v>1370</v>
      </c>
      <c r="C614">
        <v>101.41956190000001</v>
      </c>
      <c r="D614">
        <v>13.8674312</v>
      </c>
    </row>
    <row r="615" spans="1:4" x14ac:dyDescent="0.25">
      <c r="A615" t="e">
        <f>- หจก. ส.โชติรัตน์บริการ</f>
        <v>#NAME?</v>
      </c>
      <c r="B615" t="s">
        <v>1371</v>
      </c>
      <c r="C615">
        <v>101.52857590000001</v>
      </c>
      <c r="D615">
        <v>14.066893</v>
      </c>
    </row>
    <row r="616" spans="1:4" x14ac:dyDescent="0.25">
      <c r="A616" t="e">
        <f>- สกก. ศรีมหาโพธิ จำกัด</f>
        <v>#NAME?</v>
      </c>
      <c r="B616" t="s">
        <v>1372</v>
      </c>
      <c r="C616">
        <v>101.50207519999999</v>
      </c>
      <c r="D616">
        <v>13.8964152</v>
      </c>
    </row>
    <row r="617" spans="1:4" x14ac:dyDescent="0.25">
      <c r="A617" t="e">
        <f>- บจก. สหพัฒนพิบูล (มหาชน)</f>
        <v>#NAME?</v>
      </c>
      <c r="B617" t="s">
        <v>1373</v>
      </c>
      <c r="C617">
        <v>101.666541</v>
      </c>
      <c r="D617">
        <v>14.031346900000001</v>
      </c>
    </row>
    <row r="618" spans="1:4" x14ac:dyDescent="0.25">
      <c r="A618" t="e">
        <f>- สกก. กบินทร์บุรี</f>
        <v>#NAME?</v>
      </c>
      <c r="B618" t="s">
        <v>1374</v>
      </c>
      <c r="C618">
        <v>101.76224689999999</v>
      </c>
      <c r="D618">
        <v>13.984063600000001</v>
      </c>
    </row>
    <row r="619" spans="1:4" x14ac:dyDescent="0.25">
      <c r="A619" t="e">
        <f>- สก. นิคมกบินทร์บุรี</f>
        <v>#NAME?</v>
      </c>
      <c r="B619" t="s">
        <v>1375</v>
      </c>
      <c r="C619">
        <v>101.9462187</v>
      </c>
      <c r="D619">
        <v>14.137383099999999</v>
      </c>
    </row>
    <row r="620" spans="1:4" x14ac:dyDescent="0.25">
      <c r="A620" t="e">
        <f>- สกก. บ้านนา</f>
        <v>#NAME?</v>
      </c>
      <c r="B620" t="s">
        <v>1376</v>
      </c>
      <c r="C620">
        <v>101.06766</v>
      </c>
      <c r="D620">
        <v>14.291935</v>
      </c>
    </row>
    <row r="621" spans="1:4" x14ac:dyDescent="0.25">
      <c r="A621" t="e">
        <f>- บางจาก - บ้านนา-แก่งคอย</f>
        <v>#NAME?</v>
      </c>
      <c r="B621" t="s">
        <v>1377</v>
      </c>
      <c r="C621">
        <v>101.06766</v>
      </c>
      <c r="D621">
        <v>14.291935</v>
      </c>
    </row>
    <row r="622" spans="1:4" x14ac:dyDescent="0.25">
      <c r="A622" t="s">
        <v>1378</v>
      </c>
      <c r="B622" t="s">
        <v>1379</v>
      </c>
      <c r="C622">
        <v>102.0032957</v>
      </c>
      <c r="D622">
        <v>13.780976799999999</v>
      </c>
    </row>
    <row r="623" spans="1:4" x14ac:dyDescent="0.25">
      <c r="A623" t="e">
        <f>- สกก. เมืองสระแก้ว</f>
        <v>#NAME?</v>
      </c>
      <c r="B623" t="s">
        <v>1380</v>
      </c>
      <c r="C623">
        <v>102.0673702</v>
      </c>
      <c r="D623">
        <v>13.8207892</v>
      </c>
    </row>
    <row r="624" spans="1:4" x14ac:dyDescent="0.25">
      <c r="A624" t="e">
        <f>- สกก. วังน้ำเย็น</f>
        <v>#NAME?</v>
      </c>
      <c r="B624" t="s">
        <v>1381</v>
      </c>
      <c r="C624">
        <v>102.17366389999999</v>
      </c>
      <c r="D624">
        <v>13.5181945</v>
      </c>
    </row>
    <row r="625" spans="1:4" x14ac:dyDescent="0.25">
      <c r="A625" t="s">
        <v>1382</v>
      </c>
      <c r="B625" t="s">
        <v>1383</v>
      </c>
      <c r="C625">
        <v>102.12897150000001</v>
      </c>
      <c r="D625">
        <v>13.6041056</v>
      </c>
    </row>
    <row r="626" spans="1:4" x14ac:dyDescent="0.25">
      <c r="A626" t="s">
        <v>1384</v>
      </c>
      <c r="B626" t="s">
        <v>1385</v>
      </c>
      <c r="C626">
        <v>102.1747077</v>
      </c>
      <c r="D626">
        <v>13.5109438</v>
      </c>
    </row>
    <row r="627" spans="1:4" x14ac:dyDescent="0.25">
      <c r="A627" t="e">
        <f>- หจก. เจริญสุขวังสมบูรณ์ปิโตรเลี่ยม</f>
        <v>#NAME?</v>
      </c>
      <c r="B627" t="s">
        <v>1386</v>
      </c>
      <c r="C627">
        <v>102.185765</v>
      </c>
      <c r="D627">
        <v>13.354248</v>
      </c>
    </row>
    <row r="628" spans="1:4" x14ac:dyDescent="0.25">
      <c r="A628" t="s">
        <v>1387</v>
      </c>
      <c r="B628" t="s">
        <v>1388</v>
      </c>
      <c r="C628">
        <v>102.2855162</v>
      </c>
      <c r="D628">
        <v>13.687189699999999</v>
      </c>
    </row>
    <row r="629" spans="1:4" x14ac:dyDescent="0.25">
      <c r="A629" t="e">
        <f>- สกก. คลองน้ำเขียว</f>
        <v>#NAME?</v>
      </c>
      <c r="B629" t="s">
        <v>1389</v>
      </c>
      <c r="C629">
        <v>102.2319048</v>
      </c>
      <c r="D629">
        <v>14.043045100000001</v>
      </c>
    </row>
    <row r="630" spans="1:4" x14ac:dyDescent="0.25">
      <c r="A630" t="e">
        <f>- สกก. วัฒนานคร</f>
        <v>#NAME?</v>
      </c>
      <c r="B630" t="s">
        <v>1390</v>
      </c>
      <c r="C630">
        <v>101.63328060000001</v>
      </c>
      <c r="D630">
        <v>14.0448223</v>
      </c>
    </row>
    <row r="631" spans="1:4" x14ac:dyDescent="0.25">
      <c r="A631" t="e">
        <f>- สกก. อรัญประเทศ</f>
        <v>#NAME?</v>
      </c>
      <c r="B631" t="s">
        <v>1391</v>
      </c>
      <c r="C631">
        <v>102.5018637</v>
      </c>
      <c r="D631">
        <v>13.680931299999999</v>
      </c>
    </row>
    <row r="632" spans="1:4" x14ac:dyDescent="0.25">
      <c r="A632" t="e">
        <f>- หจก. สิริวิมลออยล์</f>
        <v>#NAME?</v>
      </c>
      <c r="B632" t="s">
        <v>1392</v>
      </c>
      <c r="C632">
        <v>102.4781873</v>
      </c>
      <c r="D632">
        <v>13.740103899999999</v>
      </c>
    </row>
    <row r="633" spans="1:4" x14ac:dyDescent="0.25">
      <c r="A633" t="e">
        <f>- สกก. ตาพระยา</f>
        <v>#NAME?</v>
      </c>
      <c r="B633" t="s">
        <v>1393</v>
      </c>
      <c r="C633">
        <v>102.7364962</v>
      </c>
      <c r="D633">
        <v>13.9257238</v>
      </c>
    </row>
    <row r="634" spans="1:4" x14ac:dyDescent="0.25">
      <c r="A634" t="e">
        <f>- สกก. นิคมฯ ลำตะคอง</f>
        <v>#NAME?</v>
      </c>
      <c r="B634" t="s">
        <v>1394</v>
      </c>
      <c r="C634">
        <v>101.59578140000001</v>
      </c>
      <c r="D634">
        <v>14.4834809</v>
      </c>
    </row>
    <row r="635" spans="1:4" x14ac:dyDescent="0.25">
      <c r="A635" t="e">
        <f>- หจก. ชำนาญปิโตรเลียม</f>
        <v>#NAME?</v>
      </c>
      <c r="B635" t="s">
        <v>1395</v>
      </c>
      <c r="C635">
        <v>101.420501</v>
      </c>
      <c r="D635">
        <v>14.665407999999999</v>
      </c>
    </row>
    <row r="636" spans="1:4" x14ac:dyDescent="0.25">
      <c r="A636" t="e">
        <f>- หจก. น้ำค้างออยล์ปิโตรเลียม</f>
        <v>#NAME?</v>
      </c>
      <c r="B636" t="s">
        <v>1395</v>
      </c>
      <c r="C636">
        <v>101.420501</v>
      </c>
      <c r="D636">
        <v>14.665407999999999</v>
      </c>
    </row>
    <row r="637" spans="1:4" x14ac:dyDescent="0.25">
      <c r="A637" t="e">
        <f>- บางจาก - ลาดบัวขาว</f>
        <v>#NAME?</v>
      </c>
      <c r="B637" t="s">
        <v>1396</v>
      </c>
      <c r="C637">
        <v>101.63295650000001</v>
      </c>
      <c r="D637">
        <v>14.846477</v>
      </c>
    </row>
    <row r="638" spans="1:4" x14ac:dyDescent="0.25">
      <c r="A638" t="e">
        <f>- บจก. อัมพรปิโตรเลียม</f>
        <v>#NAME?</v>
      </c>
      <c r="B638" t="s">
        <v>1397</v>
      </c>
      <c r="C638">
        <v>101.7187258</v>
      </c>
      <c r="D638">
        <v>14.867634000000001</v>
      </c>
    </row>
    <row r="639" spans="1:4" x14ac:dyDescent="0.25">
      <c r="A639" t="s">
        <v>1398</v>
      </c>
      <c r="B639" t="s">
        <v>1399</v>
      </c>
      <c r="C639">
        <v>101.72783819999999</v>
      </c>
      <c r="D639">
        <v>14.8697693</v>
      </c>
    </row>
    <row r="640" spans="1:4" x14ac:dyDescent="0.25">
      <c r="A640" t="e">
        <f>- สกก. ลำพระเพลิง</f>
        <v>#NAME?</v>
      </c>
      <c r="B640" t="s">
        <v>1400</v>
      </c>
      <c r="C640">
        <v>102.0257367</v>
      </c>
      <c r="D640">
        <v>14.726352800000001</v>
      </c>
    </row>
    <row r="641" spans="1:4" x14ac:dyDescent="0.25">
      <c r="A641" t="e">
        <f>- สกก. สูงเนิน</f>
        <v>#NAME?</v>
      </c>
      <c r="B641" t="s">
        <v>1401</v>
      </c>
      <c r="C641">
        <v>100.9312901</v>
      </c>
      <c r="D641">
        <v>13.309271300000001</v>
      </c>
    </row>
    <row r="642" spans="1:4" x14ac:dyDescent="0.25">
      <c r="A642" t="e">
        <f>- สกก. ครบุรี</f>
        <v>#NAME?</v>
      </c>
      <c r="B642" t="s">
        <v>1402</v>
      </c>
      <c r="C642">
        <v>102.220463</v>
      </c>
      <c r="D642">
        <v>14.443365200000001</v>
      </c>
    </row>
    <row r="643" spans="1:4" x14ac:dyDescent="0.25">
      <c r="A643" t="e">
        <f>- บางจาก - สูงเนิน</f>
        <v>#NAME?</v>
      </c>
      <c r="B643" t="s">
        <v>1403</v>
      </c>
      <c r="C643">
        <v>101.8322677</v>
      </c>
      <c r="D643">
        <v>14.8704596</v>
      </c>
    </row>
    <row r="644" spans="1:4" x14ac:dyDescent="0.25">
      <c r="A644" t="e">
        <f>- สกก. สารภีโชคชัย</f>
        <v>#NAME?</v>
      </c>
      <c r="B644" t="s">
        <v>1404</v>
      </c>
      <c r="C644">
        <v>102.255532</v>
      </c>
      <c r="D644">
        <v>14.752276500000001</v>
      </c>
    </row>
    <row r="645" spans="1:4" x14ac:dyDescent="0.25">
      <c r="A645" t="e">
        <f>- สกก. ขามทะเลสอ</f>
        <v>#NAME?</v>
      </c>
      <c r="B645" t="s">
        <v>1405</v>
      </c>
      <c r="C645">
        <v>101.934195</v>
      </c>
      <c r="D645">
        <v>14.994996</v>
      </c>
    </row>
    <row r="646" spans="1:4" x14ac:dyDescent="0.25">
      <c r="A646" t="e">
        <f>- บางจาก - ปักธงชัย-นครราชสีมา</f>
        <v>#NAME?</v>
      </c>
      <c r="B646" t="s">
        <v>1406</v>
      </c>
      <c r="C646">
        <v>102.0712163</v>
      </c>
      <c r="D646">
        <v>14.881980199999999</v>
      </c>
    </row>
    <row r="647" spans="1:4" x14ac:dyDescent="0.25">
      <c r="A647" t="e">
        <f>- สกก. เสิงสาง</f>
        <v>#NAME?</v>
      </c>
      <c r="B647" t="s">
        <v>1407</v>
      </c>
      <c r="C647">
        <v>102.42659519999999</v>
      </c>
      <c r="D647">
        <v>14.4324917</v>
      </c>
    </row>
    <row r="648" spans="1:4" x14ac:dyDescent="0.25">
      <c r="A648" t="e">
        <f>- บางจาก - สืบศิริ</f>
        <v>#NAME?</v>
      </c>
      <c r="B648" t="s">
        <v>1408</v>
      </c>
      <c r="C648">
        <v>102.0658561</v>
      </c>
      <c r="D648">
        <v>14.954416500000001</v>
      </c>
    </row>
    <row r="649" spans="1:4" x14ac:dyDescent="0.25">
      <c r="A649" t="e">
        <f>- สกก. หนองบุนนาก</f>
        <v>#NAME?</v>
      </c>
      <c r="B649" t="s">
        <v>1409</v>
      </c>
      <c r="C649">
        <v>102.3120476</v>
      </c>
      <c r="D649">
        <v>14.782704799999999</v>
      </c>
    </row>
    <row r="650" spans="1:4" x14ac:dyDescent="0.25">
      <c r="A650" t="s">
        <v>1410</v>
      </c>
      <c r="B650" t="s">
        <v>1411</v>
      </c>
      <c r="C650">
        <v>102.09007099999999</v>
      </c>
      <c r="D650">
        <v>14.9637162</v>
      </c>
    </row>
    <row r="651" spans="1:4" x14ac:dyDescent="0.25">
      <c r="A651" t="e">
        <f>- ชุมนุมสกก. นครราชสีมา</f>
        <v>#NAME?</v>
      </c>
      <c r="B651" t="s">
        <v>1412</v>
      </c>
      <c r="C651">
        <v>102.1192922</v>
      </c>
      <c r="D651">
        <v>14.9906732</v>
      </c>
    </row>
    <row r="652" spans="1:4" x14ac:dyDescent="0.25">
      <c r="A652" t="e">
        <f>- สกก. ด่านขุนทด</f>
        <v>#NAME?</v>
      </c>
      <c r="B652" t="s">
        <v>1413</v>
      </c>
      <c r="C652">
        <v>101.798119</v>
      </c>
      <c r="D652">
        <v>15.202845</v>
      </c>
    </row>
    <row r="653" spans="1:4" x14ac:dyDescent="0.25">
      <c r="A653" t="e">
        <f>- สกก. โนนไทย</f>
        <v>#NAME?</v>
      </c>
      <c r="B653" t="s">
        <v>1414</v>
      </c>
      <c r="C653">
        <v>102.0621099</v>
      </c>
      <c r="D653">
        <v>15.211893099999999</v>
      </c>
    </row>
    <row r="654" spans="1:4" x14ac:dyDescent="0.25">
      <c r="A654" t="e">
        <f>- สกก. จักราช</f>
        <v>#NAME?</v>
      </c>
      <c r="B654" t="s">
        <v>1415</v>
      </c>
      <c r="C654">
        <v>102.4495221</v>
      </c>
      <c r="D654">
        <v>15.026754</v>
      </c>
    </row>
    <row r="655" spans="1:4" x14ac:dyDescent="0.25">
      <c r="A655" t="e">
        <f>- สกก. โนนสูง</f>
        <v>#NAME?</v>
      </c>
      <c r="B655" t="s">
        <v>1416</v>
      </c>
      <c r="C655">
        <v>102.2736653</v>
      </c>
      <c r="D655">
        <v>15.0974918</v>
      </c>
    </row>
    <row r="656" spans="1:4" x14ac:dyDescent="0.25">
      <c r="A656" t="e">
        <f>- สกก. ขามสะแกแสง</f>
        <v>#NAME?</v>
      </c>
      <c r="B656" t="s">
        <v>1417</v>
      </c>
      <c r="C656">
        <v>102.18042610000001</v>
      </c>
      <c r="D656">
        <v>15.357599799999999</v>
      </c>
    </row>
    <row r="657" spans="1:4" x14ac:dyDescent="0.25">
      <c r="A657" t="e">
        <f>- สกก. ห้วยแถลง</f>
        <v>#NAME?</v>
      </c>
      <c r="B657" t="s">
        <v>1418</v>
      </c>
      <c r="C657">
        <v>102.6388451</v>
      </c>
      <c r="D657">
        <v>15.0219425</v>
      </c>
    </row>
    <row r="658" spans="1:4" x14ac:dyDescent="0.25">
      <c r="A658" t="e">
        <f>- สกก. พิมาย</f>
        <v>#NAME?</v>
      </c>
      <c r="B658" t="s">
        <v>1419</v>
      </c>
      <c r="C658">
        <v>102.49538990000001</v>
      </c>
      <c r="D658">
        <v>15.207877099999999</v>
      </c>
    </row>
    <row r="659" spans="1:4" x14ac:dyDescent="0.25">
      <c r="A659" t="e">
        <f>- สกก. ขามสะแกแสง (สาขาตลาดกลาง)</f>
        <v>#NAME?</v>
      </c>
      <c r="B659" t="s">
        <v>1420</v>
      </c>
      <c r="C659">
        <v>102.26101009999999</v>
      </c>
      <c r="D659">
        <v>15.382589899999999</v>
      </c>
    </row>
    <row r="660" spans="1:4" x14ac:dyDescent="0.25">
      <c r="A660" t="e">
        <f>- สกก. คงสามัคคี</f>
        <v>#NAME?</v>
      </c>
      <c r="B660" t="s">
        <v>1421</v>
      </c>
      <c r="C660">
        <v>102.3131774</v>
      </c>
      <c r="D660">
        <v>15.4532042</v>
      </c>
    </row>
    <row r="661" spans="1:4" x14ac:dyDescent="0.25">
      <c r="A661" t="e">
        <f>- สกก. โนนแดง</f>
        <v>#NAME?</v>
      </c>
      <c r="B661" t="s">
        <v>1422</v>
      </c>
      <c r="C661">
        <v>102.5412761</v>
      </c>
      <c r="D661">
        <v>15.4121381</v>
      </c>
    </row>
    <row r="662" spans="1:4" x14ac:dyDescent="0.25">
      <c r="A662" t="e">
        <f>- สกก. ชุมพวง</f>
        <v>#NAME?</v>
      </c>
      <c r="B662" t="s">
        <v>1423</v>
      </c>
      <c r="C662">
        <v>102.742295</v>
      </c>
      <c r="D662">
        <v>15.350031700000001</v>
      </c>
    </row>
    <row r="663" spans="1:4" x14ac:dyDescent="0.25">
      <c r="A663" t="e">
        <f>- สกก. บัวใหญ่</f>
        <v>#NAME?</v>
      </c>
      <c r="B663" t="s">
        <v>1424</v>
      </c>
      <c r="C663">
        <v>102.4073341</v>
      </c>
      <c r="D663">
        <v>15.6073947</v>
      </c>
    </row>
    <row r="664" spans="1:4" x14ac:dyDescent="0.25">
      <c r="A664" t="e">
        <f>- หจก. เล้งเซงฮวด ปิโตรเลียม</f>
        <v>#NAME?</v>
      </c>
      <c r="B664" t="s">
        <v>1425</v>
      </c>
      <c r="C664">
        <v>102.3576571</v>
      </c>
      <c r="D664">
        <v>15.6654055</v>
      </c>
    </row>
    <row r="665" spans="1:4" x14ac:dyDescent="0.25">
      <c r="A665" t="e">
        <f>- สกก. ประทาย</f>
        <v>#NAME?</v>
      </c>
      <c r="B665" t="s">
        <v>1426</v>
      </c>
      <c r="C665">
        <v>102.7389774</v>
      </c>
      <c r="D665">
        <v>15.508559099999999</v>
      </c>
    </row>
    <row r="666" spans="1:4" x14ac:dyDescent="0.25">
      <c r="A666" t="e">
        <f>- สกก. หนองกี่</f>
        <v>#NAME?</v>
      </c>
      <c r="B666" t="s">
        <v>1427</v>
      </c>
      <c r="C666">
        <v>102.486126</v>
      </c>
      <c r="D666">
        <v>14.701219</v>
      </c>
    </row>
    <row r="667" spans="1:4" x14ac:dyDescent="0.25">
      <c r="A667" t="e">
        <f>- สกก. ปะคำ</f>
        <v>#NAME?</v>
      </c>
      <c r="B667" t="s">
        <v>1428</v>
      </c>
      <c r="C667">
        <v>102.72375</v>
      </c>
      <c r="D667">
        <v>14.4438949</v>
      </c>
    </row>
    <row r="668" spans="1:4" x14ac:dyDescent="0.25">
      <c r="A668" t="e">
        <f>- สกก. นางรอง</f>
        <v>#NAME?</v>
      </c>
      <c r="B668" t="s">
        <v>1429</v>
      </c>
      <c r="C668">
        <v>102.7856014</v>
      </c>
      <c r="D668">
        <v>14.6342944</v>
      </c>
    </row>
    <row r="669" spans="1:4" x14ac:dyDescent="0.25">
      <c r="A669" t="e">
        <f>- สกก. ละหานทราย</f>
        <v>#NAME?</v>
      </c>
      <c r="B669" t="s">
        <v>1430</v>
      </c>
      <c r="C669">
        <v>102.8595404</v>
      </c>
      <c r="D669">
        <v>14.4122279</v>
      </c>
    </row>
    <row r="670" spans="1:4" x14ac:dyDescent="0.25">
      <c r="A670" t="e">
        <f>- สกก. กรป.กลาง นพค.บุรีรัมย์</f>
        <v>#NAME?</v>
      </c>
      <c r="B670" t="s">
        <v>1431</v>
      </c>
      <c r="C670">
        <v>102.9061322</v>
      </c>
      <c r="D670">
        <v>14.562943000000001</v>
      </c>
    </row>
    <row r="671" spans="1:4" x14ac:dyDescent="0.25">
      <c r="A671" t="e">
        <f>- สกก. หนองหงส์</f>
        <v>#NAME?</v>
      </c>
      <c r="B671" t="s">
        <v>1432</v>
      </c>
      <c r="C671">
        <v>102.7081357</v>
      </c>
      <c r="D671">
        <v>14.8863085</v>
      </c>
    </row>
    <row r="672" spans="1:4" x14ac:dyDescent="0.25">
      <c r="A672" t="e">
        <f>- สก. รถยนต์โดยสารบุรีรัมย์</f>
        <v>#NAME?</v>
      </c>
      <c r="B672" t="s">
        <v>1433</v>
      </c>
      <c r="C672">
        <v>103.0789353</v>
      </c>
      <c r="D672">
        <v>14.610189500000001</v>
      </c>
    </row>
    <row r="673" spans="1:4" x14ac:dyDescent="0.25">
      <c r="A673" t="e">
        <f>- หจก. เฉลิมกิจปิโตรเลียม</f>
        <v>#NAME?</v>
      </c>
      <c r="B673" t="s">
        <v>1434</v>
      </c>
      <c r="C673">
        <v>103.081686</v>
      </c>
      <c r="D673">
        <v>14.609545000000001</v>
      </c>
    </row>
    <row r="674" spans="1:4" x14ac:dyDescent="0.25">
      <c r="A674" t="e">
        <f>- สกก. ลำปลายมาศ</f>
        <v>#NAME?</v>
      </c>
      <c r="B674" t="s">
        <v>1435</v>
      </c>
      <c r="C674">
        <v>102.84581970000001</v>
      </c>
      <c r="D674">
        <v>15.028146599999999</v>
      </c>
    </row>
    <row r="675" spans="1:4" x14ac:dyDescent="0.25">
      <c r="A675" t="e">
        <f>- หจก. บุรีรัมย์มณฑ์นิดาออยล์</f>
        <v>#NAME?</v>
      </c>
      <c r="B675" t="s">
        <v>1436</v>
      </c>
      <c r="C675">
        <v>103.1040149</v>
      </c>
      <c r="D675">
        <v>14.972618300000001</v>
      </c>
    </row>
    <row r="676" spans="1:4" x14ac:dyDescent="0.25">
      <c r="A676" t="e">
        <f>- หจก. เจนศิริศักดิ์ปิโตรเลียม</f>
        <v>#NAME?</v>
      </c>
      <c r="B676" t="s">
        <v>1437</v>
      </c>
      <c r="C676">
        <v>103.0846281</v>
      </c>
      <c r="D676">
        <v>14.987831399999999</v>
      </c>
    </row>
    <row r="677" spans="1:4" x14ac:dyDescent="0.25">
      <c r="A677" t="e">
        <f>- สกก. เมืองบุรีรัมย์</f>
        <v>#NAME?</v>
      </c>
      <c r="B677" t="s">
        <v>1438</v>
      </c>
      <c r="C677">
        <v>103.1567337</v>
      </c>
      <c r="D677">
        <v>15.0151767</v>
      </c>
    </row>
    <row r="678" spans="1:4" x14ac:dyDescent="0.25">
      <c r="A678" t="e">
        <f>- หจก. วินัย-ละมุน</f>
        <v>#NAME?</v>
      </c>
      <c r="B678" t="s">
        <v>1439</v>
      </c>
      <c r="C678">
        <v>103.2853169</v>
      </c>
      <c r="D678">
        <v>15.283029000000001</v>
      </c>
    </row>
    <row r="679" spans="1:4" x14ac:dyDescent="0.25">
      <c r="A679" t="e">
        <f>- หจก. สนวนรัตน์ปิโตรเลียม</f>
        <v>#NAME?</v>
      </c>
      <c r="B679" t="s">
        <v>1440</v>
      </c>
      <c r="C679">
        <v>103.00156749999999</v>
      </c>
      <c r="D679">
        <v>15.271421699999999</v>
      </c>
    </row>
    <row r="680" spans="1:4" x14ac:dyDescent="0.25">
      <c r="A680" t="e">
        <f>- สกก. คูเมือง</f>
        <v>#NAME?</v>
      </c>
      <c r="B680" t="s">
        <v>1441</v>
      </c>
      <c r="C680">
        <v>103.0011331</v>
      </c>
      <c r="D680">
        <v>15.247747199999999</v>
      </c>
    </row>
    <row r="681" spans="1:4" x14ac:dyDescent="0.25">
      <c r="A681" t="e">
        <f>- สหกรณ์นิคมแคนดง จำกัด</f>
        <v>#NAME?</v>
      </c>
      <c r="B681" t="s">
        <v>1442</v>
      </c>
      <c r="C681">
        <v>103.1163739</v>
      </c>
      <c r="D681">
        <v>15.3097773</v>
      </c>
    </row>
    <row r="682" spans="1:4" x14ac:dyDescent="0.25">
      <c r="A682" t="e">
        <f>- สกก. สตึก</f>
        <v>#NAME?</v>
      </c>
      <c r="B682" t="s">
        <v>1443</v>
      </c>
      <c r="C682">
        <v>103.3097626</v>
      </c>
      <c r="D682">
        <v>15.2713655</v>
      </c>
    </row>
    <row r="683" spans="1:4" x14ac:dyDescent="0.25">
      <c r="A683" t="e">
        <f>- หจก. พรเจริญวานิชย์</f>
        <v>#NAME?</v>
      </c>
      <c r="B683" t="s">
        <v>1444</v>
      </c>
      <c r="C683">
        <v>103.01542190000001</v>
      </c>
      <c r="D683">
        <v>15.5493504</v>
      </c>
    </row>
    <row r="684" spans="1:4" x14ac:dyDescent="0.25">
      <c r="A684" t="e">
        <f>- สกก. นาโพธิ์</f>
        <v>#NAME?</v>
      </c>
      <c r="B684" t="s">
        <v>1445</v>
      </c>
      <c r="C684">
        <v>102.94880329999999</v>
      </c>
      <c r="D684">
        <v>15.663292500000001</v>
      </c>
    </row>
    <row r="685" spans="1:4" x14ac:dyDescent="0.25">
      <c r="A685" t="e">
        <f>- สกก. นิคมปราสาท</f>
        <v>#NAME?</v>
      </c>
      <c r="B685" t="s">
        <v>1446</v>
      </c>
      <c r="C685">
        <v>103.324078</v>
      </c>
      <c r="D685">
        <v>14.611105</v>
      </c>
    </row>
    <row r="686" spans="1:4" x14ac:dyDescent="0.25">
      <c r="A686" t="e">
        <f>- สกก. ปราสาท</f>
        <v>#NAME?</v>
      </c>
      <c r="B686" t="s">
        <v>1447</v>
      </c>
      <c r="C686">
        <v>103.40858799999999</v>
      </c>
      <c r="D686">
        <v>14.656510000000001</v>
      </c>
    </row>
    <row r="687" spans="1:4" x14ac:dyDescent="0.25">
      <c r="A687" t="e">
        <f>- สกก. กาบเชิง</f>
        <v>#NAME?</v>
      </c>
      <c r="B687" t="s">
        <v>1448</v>
      </c>
      <c r="C687">
        <v>103.57572999999999</v>
      </c>
      <c r="D687">
        <v>14.488350000000001</v>
      </c>
    </row>
    <row r="688" spans="1:4" x14ac:dyDescent="0.25">
      <c r="A688" t="e">
        <f>- หจก. ปราสาททองปิโตรเลียม</f>
        <v>#NAME?</v>
      </c>
      <c r="B688" t="s">
        <v>1449</v>
      </c>
      <c r="C688">
        <v>103.254805</v>
      </c>
      <c r="D688">
        <v>14.615099499999999</v>
      </c>
    </row>
    <row r="689" spans="1:4" x14ac:dyDescent="0.25">
      <c r="A689" t="s">
        <v>1450</v>
      </c>
      <c r="B689" t="s">
        <v>1451</v>
      </c>
      <c r="C689">
        <v>103.64941880000001</v>
      </c>
      <c r="D689">
        <v>14.463797</v>
      </c>
    </row>
    <row r="690" spans="1:4" x14ac:dyDescent="0.25">
      <c r="A690" t="e">
        <f>- หจก. น้ำมันสุรินทร์</f>
        <v>#NAME?</v>
      </c>
      <c r="B690" t="s">
        <v>1452</v>
      </c>
      <c r="C690">
        <v>103.5002913</v>
      </c>
      <c r="D690">
        <v>14.8978436</v>
      </c>
    </row>
    <row r="691" spans="1:4" x14ac:dyDescent="0.25">
      <c r="A691" t="e">
        <f>- หจก. ธนโรจนินทร์</f>
        <v>#NAME?</v>
      </c>
      <c r="B691" t="s">
        <v>1453</v>
      </c>
      <c r="C691">
        <v>103.8261823</v>
      </c>
      <c r="D691">
        <v>14.6641022</v>
      </c>
    </row>
    <row r="692" spans="1:4" x14ac:dyDescent="0.25">
      <c r="A692" t="e">
        <f>- สกก. สังขะ</f>
        <v>#NAME?</v>
      </c>
      <c r="B692" t="s">
        <v>1454</v>
      </c>
      <c r="C692">
        <v>103.8564085</v>
      </c>
      <c r="D692">
        <v>14.6480747</v>
      </c>
    </row>
    <row r="693" spans="1:4" x14ac:dyDescent="0.25">
      <c r="A693" t="e">
        <f>- สกก. ศีขรภูมิ</f>
        <v>#NAME?</v>
      </c>
      <c r="B693" t="s">
        <v>1455</v>
      </c>
      <c r="C693">
        <v>103.8042382</v>
      </c>
      <c r="D693">
        <v>14.9078678</v>
      </c>
    </row>
    <row r="694" spans="1:4" x14ac:dyDescent="0.25">
      <c r="A694" t="e">
        <f>- สกก. ชุมพลบุรี</f>
        <v>#NAME?</v>
      </c>
      <c r="B694" t="s">
        <v>1456</v>
      </c>
      <c r="C694">
        <v>103.4280586</v>
      </c>
      <c r="D694">
        <v>15.394221699999999</v>
      </c>
    </row>
    <row r="695" spans="1:4" x14ac:dyDescent="0.25">
      <c r="A695" t="e">
        <f ca="1">- สกก. เพื่อการตลาด(สกต. สุรินทร์)</f>
        <v>#NAME?</v>
      </c>
      <c r="B695" t="s">
        <v>1457</v>
      </c>
      <c r="C695">
        <v>103.3927018</v>
      </c>
      <c r="D695">
        <v>15.3493484</v>
      </c>
    </row>
    <row r="696" spans="1:4" x14ac:dyDescent="0.25">
      <c r="A696" t="e">
        <f>- หจก. เจริญผลปิโตรเลียมสุรินทร์</f>
        <v>#NAME?</v>
      </c>
      <c r="B696" t="s">
        <v>1458</v>
      </c>
      <c r="C696">
        <v>103.4893974</v>
      </c>
      <c r="D696">
        <v>14.884657000000001</v>
      </c>
    </row>
    <row r="697" spans="1:4" x14ac:dyDescent="0.25">
      <c r="A697" t="s">
        <v>1459</v>
      </c>
      <c r="B697" t="s">
        <v>1460</v>
      </c>
      <c r="C697">
        <v>103.5089907</v>
      </c>
      <c r="D697">
        <v>14.9428559</v>
      </c>
    </row>
    <row r="698" spans="1:4" x14ac:dyDescent="0.25">
      <c r="A698" t="e">
        <f>- สกก. ปฏิรูปที่ดินเมืองสุรินทร์</f>
        <v>#NAME?</v>
      </c>
      <c r="B698" t="s">
        <v>1461</v>
      </c>
      <c r="C698">
        <v>103.4627375</v>
      </c>
      <c r="D698">
        <v>14.945619600000001</v>
      </c>
    </row>
    <row r="699" spans="1:4" x14ac:dyDescent="0.25">
      <c r="A699" t="e">
        <f>- สกก. ลำดวน</f>
        <v>#NAME?</v>
      </c>
      <c r="B699" t="s">
        <v>1462</v>
      </c>
      <c r="C699">
        <v>103.675376</v>
      </c>
      <c r="D699">
        <v>14.727233999999999</v>
      </c>
    </row>
    <row r="700" spans="1:4" x14ac:dyDescent="0.25">
      <c r="A700" t="e">
        <f>- สกก. สนม</f>
        <v>#NAME?</v>
      </c>
      <c r="B700" t="s">
        <v>1463</v>
      </c>
      <c r="C700">
        <v>103.76367519999999</v>
      </c>
      <c r="D700">
        <v>15.2017776</v>
      </c>
    </row>
    <row r="701" spans="1:4" x14ac:dyDescent="0.25">
      <c r="A701" t="s">
        <v>1464</v>
      </c>
      <c r="B701" t="s">
        <v>1465</v>
      </c>
      <c r="C701">
        <v>103.62469539999999</v>
      </c>
      <c r="D701">
        <v>15.347750700000001</v>
      </c>
    </row>
    <row r="702" spans="1:4" x14ac:dyDescent="0.25">
      <c r="A702" t="e">
        <f>- สกก. ท่าตูม</f>
        <v>#NAME?</v>
      </c>
      <c r="B702" t="s">
        <v>1466</v>
      </c>
      <c r="C702">
        <v>103.666476</v>
      </c>
      <c r="D702">
        <v>15.292734299999999</v>
      </c>
    </row>
    <row r="703" spans="1:4" x14ac:dyDescent="0.25">
      <c r="A703" t="e">
        <f>- หจก. บุรีรัมย์สุกัญญา</f>
        <v>#NAME?</v>
      </c>
      <c r="B703" t="s">
        <v>1467</v>
      </c>
      <c r="C703">
        <v>103.3009828</v>
      </c>
      <c r="D703">
        <v>15.3675418</v>
      </c>
    </row>
    <row r="704" spans="1:4" x14ac:dyDescent="0.25">
      <c r="A704" t="s">
        <v>1468</v>
      </c>
      <c r="B704" t="s">
        <v>1469</v>
      </c>
      <c r="C704">
        <v>103.6478486</v>
      </c>
      <c r="D704">
        <v>15.415055499999999</v>
      </c>
    </row>
    <row r="705" spans="1:4" x14ac:dyDescent="0.25">
      <c r="A705" t="e">
        <f>- สกก. รัตนบุรี</f>
        <v>#NAME?</v>
      </c>
      <c r="B705" t="s">
        <v>1470</v>
      </c>
      <c r="C705">
        <v>103.9085989</v>
      </c>
      <c r="D705">
        <v>15.3242846</v>
      </c>
    </row>
    <row r="706" spans="1:4" x14ac:dyDescent="0.25">
      <c r="A706" t="e">
        <f>- สกก. บัวเชด</f>
        <v>#NAME?</v>
      </c>
      <c r="B706" t="s">
        <v>1471</v>
      </c>
      <c r="C706">
        <v>103.9492051</v>
      </c>
      <c r="D706">
        <v>14.528593900000001</v>
      </c>
    </row>
    <row r="707" spans="1:4" x14ac:dyDescent="0.25">
      <c r="A707" t="e">
        <f>- สกก. สำโรงทาบ</f>
        <v>#NAME?</v>
      </c>
      <c r="B707" t="s">
        <v>1472</v>
      </c>
      <c r="C707">
        <v>103.9085989</v>
      </c>
      <c r="D707">
        <v>15.027052100000001</v>
      </c>
    </row>
    <row r="708" spans="1:4" x14ac:dyDescent="0.25">
      <c r="A708" t="e">
        <f>- สกก. จอมพระ</f>
        <v>#NAME?</v>
      </c>
      <c r="B708" t="s">
        <v>1473</v>
      </c>
      <c r="C708">
        <v>103.6102008</v>
      </c>
      <c r="D708">
        <v>15.1174252</v>
      </c>
    </row>
    <row r="709" spans="1:4" x14ac:dyDescent="0.25">
      <c r="A709" t="s">
        <v>1474</v>
      </c>
      <c r="B709" t="s">
        <v>1475</v>
      </c>
      <c r="C709">
        <v>103.95500699999999</v>
      </c>
      <c r="D709">
        <v>15.2641575</v>
      </c>
    </row>
    <row r="710" spans="1:4" x14ac:dyDescent="0.25">
      <c r="A710" t="e">
        <f>- สกก. สนม (ตลาดกลาง)</f>
        <v>#NAME?</v>
      </c>
      <c r="B710" t="s">
        <v>1476</v>
      </c>
      <c r="C710">
        <v>103.8128346</v>
      </c>
      <c r="D710">
        <v>15.118535400000001</v>
      </c>
    </row>
    <row r="711" spans="1:4" x14ac:dyDescent="0.25">
      <c r="A711" t="e">
        <f>- สกก. นิคมฯ ปรือใหญ่</f>
        <v>#NAME?</v>
      </c>
      <c r="B711" t="s">
        <v>1477</v>
      </c>
      <c r="C711">
        <v>104.223849</v>
      </c>
      <c r="D711">
        <v>14.654567200000001</v>
      </c>
    </row>
    <row r="712" spans="1:4" x14ac:dyDescent="0.25">
      <c r="A712" t="e">
        <f>- สกก. ปรางค์กู่</f>
        <v>#NAME?</v>
      </c>
      <c r="B712" t="s">
        <v>1478</v>
      </c>
      <c r="C712">
        <v>104.0362587</v>
      </c>
      <c r="D712">
        <v>14.8365559</v>
      </c>
    </row>
    <row r="713" spans="1:4" x14ac:dyDescent="0.25">
      <c r="A713" t="e">
        <f>- สกก. กันทรลักษ์ (สาขาตลาดกลาง)</f>
        <v>#NAME?</v>
      </c>
      <c r="B713" t="s">
        <v>1479</v>
      </c>
      <c r="C713">
        <v>104.577181</v>
      </c>
      <c r="D713">
        <v>14.6489178</v>
      </c>
    </row>
    <row r="714" spans="1:4" x14ac:dyDescent="0.25">
      <c r="A714" t="e">
        <f>- สกก. โนนคูณ</f>
        <v>#NAME?</v>
      </c>
      <c r="B714" t="s">
        <v>1480</v>
      </c>
      <c r="C714">
        <v>104.71709540000001</v>
      </c>
      <c r="D714">
        <v>14.890109300000001</v>
      </c>
    </row>
    <row r="715" spans="1:4" x14ac:dyDescent="0.25">
      <c r="A715" t="e">
        <f>- สกก. ห้วยทับทัน</f>
        <v>#NAME?</v>
      </c>
      <c r="B715" t="s">
        <v>1481</v>
      </c>
      <c r="C715">
        <v>104.02266179999999</v>
      </c>
      <c r="D715">
        <v>15.051120600000001</v>
      </c>
    </row>
    <row r="716" spans="1:4" x14ac:dyDescent="0.25">
      <c r="A716" t="e">
        <f>- สกก. เมืองศรีสะเกษ</f>
        <v>#NAME?</v>
      </c>
      <c r="B716" t="s">
        <v>1482</v>
      </c>
      <c r="C716">
        <v>104.33918540000001</v>
      </c>
      <c r="D716">
        <v>15.1052442</v>
      </c>
    </row>
    <row r="717" spans="1:4" x14ac:dyDescent="0.25">
      <c r="A717" t="e">
        <f>- สกก. ศรีกันทรารมย์</f>
        <v>#NAME?</v>
      </c>
      <c r="B717" t="s">
        <v>1483</v>
      </c>
      <c r="C717">
        <v>104.57589040000001</v>
      </c>
      <c r="D717">
        <v>15.1037903</v>
      </c>
    </row>
    <row r="718" spans="1:4" x14ac:dyDescent="0.25">
      <c r="A718" t="e">
        <f>- สกก. น้ำยืน</f>
        <v>#NAME?</v>
      </c>
      <c r="B718" t="s">
        <v>1484</v>
      </c>
      <c r="C718">
        <v>104.9505671</v>
      </c>
      <c r="D718">
        <v>14.4660537</v>
      </c>
    </row>
    <row r="719" spans="1:4" x14ac:dyDescent="0.25">
      <c r="A719" t="e">
        <f>- สกก. เขื่องใน</f>
        <v>#NAME?</v>
      </c>
      <c r="B719" t="s">
        <v>1485</v>
      </c>
      <c r="C719">
        <v>104.5638233</v>
      </c>
      <c r="D719">
        <v>15.384041</v>
      </c>
    </row>
    <row r="720" spans="1:4" x14ac:dyDescent="0.25">
      <c r="A720" t="e">
        <f>- หจก. อุบลสายันต์บริการ</f>
        <v>#NAME?</v>
      </c>
      <c r="B720" t="s">
        <v>1486</v>
      </c>
      <c r="C720">
        <v>104.8392236</v>
      </c>
      <c r="D720">
        <v>15.251386500000001</v>
      </c>
    </row>
    <row r="721" spans="1:4" x14ac:dyDescent="0.25">
      <c r="A721" t="e">
        <f>- สกก. น้ำขุ่น</f>
        <v>#NAME?</v>
      </c>
      <c r="B721" t="s">
        <v>1487</v>
      </c>
      <c r="C721">
        <v>104.9155243</v>
      </c>
      <c r="D721">
        <v>14.5703984</v>
      </c>
    </row>
    <row r="722" spans="1:4" x14ac:dyDescent="0.25">
      <c r="A722" t="e">
        <f>- สกก. นิคมฯ ลำโดมใหญ่</f>
        <v>#NAME?</v>
      </c>
      <c r="B722" t="s">
        <v>1488</v>
      </c>
      <c r="C722">
        <v>105.1266463</v>
      </c>
      <c r="D722">
        <v>14.896342300000001</v>
      </c>
    </row>
    <row r="723" spans="1:4" x14ac:dyDescent="0.25">
      <c r="A723" t="e">
        <f>- สกก. เมืองอุบลราชธานี</f>
        <v>#NAME?</v>
      </c>
      <c r="B723" t="s">
        <v>1489</v>
      </c>
      <c r="C723">
        <v>104.88422389999999</v>
      </c>
      <c r="D723">
        <v>15.255514399999999</v>
      </c>
    </row>
    <row r="724" spans="1:4" x14ac:dyDescent="0.25">
      <c r="A724" t="e">
        <f>- สกก. ม่วงสามสิบ</f>
        <v>#NAME?</v>
      </c>
      <c r="B724" t="s">
        <v>1490</v>
      </c>
      <c r="C724">
        <v>104.7303988</v>
      </c>
      <c r="D724">
        <v>15.5077014</v>
      </c>
    </row>
    <row r="725" spans="1:4" x14ac:dyDescent="0.25">
      <c r="A725" t="e">
        <f>- สกก. นาจะหลวย</f>
        <v>#NAME?</v>
      </c>
      <c r="B725" t="s">
        <v>1491</v>
      </c>
      <c r="C725">
        <v>105.243256</v>
      </c>
      <c r="D725">
        <v>14.521451000000001</v>
      </c>
    </row>
    <row r="726" spans="1:4" x14ac:dyDescent="0.25">
      <c r="A726" t="e">
        <f>- บางจาก - สวัสดิการองค์การสงเคราะห์ทหารผ่านศึก</f>
        <v>#NAME?</v>
      </c>
      <c r="B726" t="s">
        <v>1492</v>
      </c>
      <c r="C726">
        <v>105.0699458</v>
      </c>
      <c r="D726">
        <v>15.2407004</v>
      </c>
    </row>
    <row r="727" spans="1:4" x14ac:dyDescent="0.25">
      <c r="A727" t="e">
        <f>- สกก. บุณฑริก</f>
        <v>#NAME?</v>
      </c>
      <c r="B727" t="s">
        <v>1493</v>
      </c>
      <c r="C727">
        <v>105.398072</v>
      </c>
      <c r="D727">
        <v>14.7596072</v>
      </c>
    </row>
    <row r="728" spans="1:4" x14ac:dyDescent="0.25">
      <c r="A728" t="e">
        <f>- สกก. ตาลสุม</f>
        <v>#NAME?</v>
      </c>
      <c r="B728" t="s">
        <v>1494</v>
      </c>
      <c r="C728">
        <v>105.1434387</v>
      </c>
      <c r="D728">
        <v>15.3226604</v>
      </c>
    </row>
    <row r="729" spans="1:4" x14ac:dyDescent="0.25">
      <c r="A729" t="e">
        <f>- สกก. พิบูลมังสาหาร</f>
        <v>#NAME?</v>
      </c>
      <c r="B729" t="s">
        <v>1495</v>
      </c>
      <c r="C729">
        <v>105.25458879999999</v>
      </c>
      <c r="D729">
        <v>15.195434499999999</v>
      </c>
    </row>
    <row r="730" spans="1:4" x14ac:dyDescent="0.25">
      <c r="A730" t="e">
        <f>- สกก. ตระการพืชผล</f>
        <v>#NAME?</v>
      </c>
      <c r="B730" t="s">
        <v>1496</v>
      </c>
      <c r="C730">
        <v>105.07177919999999</v>
      </c>
      <c r="D730">
        <v>15.5685441</v>
      </c>
    </row>
    <row r="731" spans="1:4" x14ac:dyDescent="0.25">
      <c r="A731" t="s">
        <v>1497</v>
      </c>
      <c r="B731" t="s">
        <v>1498</v>
      </c>
      <c r="C731">
        <v>104.996831</v>
      </c>
      <c r="D731">
        <v>15.791995</v>
      </c>
    </row>
    <row r="732" spans="1:4" x14ac:dyDescent="0.25">
      <c r="A732" t="e">
        <f>- สกก. กุดข้าวปุ้น</f>
        <v>#NAME?</v>
      </c>
      <c r="B732" t="s">
        <v>1499</v>
      </c>
      <c r="C732">
        <v>105.0206757</v>
      </c>
      <c r="D732">
        <v>15.7819675</v>
      </c>
    </row>
    <row r="733" spans="1:4" x14ac:dyDescent="0.25">
      <c r="A733" t="e">
        <f>- สกก. โพธิ์ไทร</f>
        <v>#NAME?</v>
      </c>
      <c r="B733" t="s">
        <v>1500</v>
      </c>
      <c r="C733">
        <v>105.25604800000001</v>
      </c>
      <c r="D733">
        <v>15.8235218</v>
      </c>
    </row>
    <row r="734" spans="1:4" x14ac:dyDescent="0.25">
      <c r="A734" t="e">
        <f>- สกก. เขมราฐ</f>
        <v>#NAME?</v>
      </c>
      <c r="B734" t="s">
        <v>1501</v>
      </c>
      <c r="C734">
        <v>105.158168</v>
      </c>
      <c r="D734">
        <v>16.0376929</v>
      </c>
    </row>
    <row r="735" spans="1:4" x14ac:dyDescent="0.25">
      <c r="A735" t="s">
        <v>1502</v>
      </c>
      <c r="B735" t="s">
        <v>1503</v>
      </c>
      <c r="C735">
        <v>104.23975900000001</v>
      </c>
      <c r="D735">
        <v>15.518350999999999</v>
      </c>
    </row>
    <row r="736" spans="1:4" x14ac:dyDescent="0.25">
      <c r="A736" t="e">
        <f>- สกก. เมืองยโสธร</f>
        <v>#NAME?</v>
      </c>
      <c r="B736" t="s">
        <v>1504</v>
      </c>
      <c r="C736">
        <v>104.14547450000001</v>
      </c>
      <c r="D736">
        <v>15.792479500000001</v>
      </c>
    </row>
    <row r="737" spans="1:4" x14ac:dyDescent="0.25">
      <c r="A737" t="e">
        <f ca="1">- หจก. วรายุทธ(เลี่ยงฮะ) การปิโตรเลียม</f>
        <v>#NAME?</v>
      </c>
      <c r="B737" t="s">
        <v>1505</v>
      </c>
      <c r="C737">
        <v>104.3088786</v>
      </c>
      <c r="D737">
        <v>15.6530475</v>
      </c>
    </row>
    <row r="738" spans="1:4" x14ac:dyDescent="0.25">
      <c r="A738" t="e">
        <f>- สกก. ทรายมูล</f>
        <v>#NAME?</v>
      </c>
      <c r="B738" t="s">
        <v>1506</v>
      </c>
      <c r="C738">
        <v>104.2395942</v>
      </c>
      <c r="D738">
        <v>16.099286599999999</v>
      </c>
    </row>
    <row r="739" spans="1:4" x14ac:dyDescent="0.25">
      <c r="A739" t="e">
        <f>- สกก. ป่าติ้ว</f>
        <v>#NAME?</v>
      </c>
      <c r="B739" t="s">
        <v>1507</v>
      </c>
      <c r="C739">
        <v>104.3293841</v>
      </c>
      <c r="D739">
        <v>15.8095219</v>
      </c>
    </row>
    <row r="740" spans="1:4" x14ac:dyDescent="0.25">
      <c r="A740" t="e">
        <f>- สกก. กุดชุม</f>
        <v>#NAME?</v>
      </c>
      <c r="B740" t="s">
        <v>1508</v>
      </c>
      <c r="C740">
        <v>104.3442794</v>
      </c>
      <c r="D740">
        <v>16.057756600000001</v>
      </c>
    </row>
    <row r="741" spans="1:4" x14ac:dyDescent="0.25">
      <c r="A741" t="e">
        <f>- บางจาก - เลิงนกทา</f>
        <v>#NAME?</v>
      </c>
      <c r="B741" t="s">
        <v>1509</v>
      </c>
      <c r="C741">
        <v>104.58723670000001</v>
      </c>
      <c r="D741">
        <v>16.148182899999998</v>
      </c>
    </row>
    <row r="742" spans="1:4" x14ac:dyDescent="0.25">
      <c r="A742" t="e">
        <f>- สกก. เลิงนกทา</f>
        <v>#NAME?</v>
      </c>
      <c r="B742" t="s">
        <v>1510</v>
      </c>
      <c r="C742">
        <v>104.553361</v>
      </c>
      <c r="D742">
        <v>16.207300499999999</v>
      </c>
    </row>
    <row r="743" spans="1:4" x14ac:dyDescent="0.25">
      <c r="A743" t="e">
        <f>- บจก. รัฐเกียรติคอร์ปอเรชั่น</f>
        <v>#NAME?</v>
      </c>
      <c r="B743" t="s">
        <v>1511</v>
      </c>
      <c r="C743">
        <v>101.6954435</v>
      </c>
      <c r="D743">
        <v>15.4356749</v>
      </c>
    </row>
    <row r="744" spans="1:4" x14ac:dyDescent="0.25">
      <c r="A744" t="e">
        <f>- สกก. บำเหน็จณรงค์ (สาขาตลาดกลาง)</f>
        <v>#NAME?</v>
      </c>
      <c r="B744" t="s">
        <v>1512</v>
      </c>
      <c r="C744">
        <v>101.63853279999999</v>
      </c>
      <c r="D744">
        <v>15.4963503</v>
      </c>
    </row>
    <row r="745" spans="1:4" x14ac:dyDescent="0.25">
      <c r="A745" t="e">
        <f>- สกก. จัตุรัส (ตลาดกลาง)</f>
        <v>#NAME?</v>
      </c>
      <c r="B745" t="s">
        <v>1513</v>
      </c>
      <c r="C745">
        <v>101.839411</v>
      </c>
      <c r="D745">
        <v>15.5453432</v>
      </c>
    </row>
    <row r="746" spans="1:4" x14ac:dyDescent="0.25">
      <c r="A746" t="e">
        <f>- สกก. จัตุรัส</f>
        <v>#NAME?</v>
      </c>
      <c r="B746" t="s">
        <v>1514</v>
      </c>
      <c r="C746">
        <v>101.8489843</v>
      </c>
      <c r="D746">
        <v>15.561604900000001</v>
      </c>
    </row>
    <row r="747" spans="1:4" x14ac:dyDescent="0.25">
      <c r="A747" t="s">
        <v>1515</v>
      </c>
      <c r="B747" t="s">
        <v>1516</v>
      </c>
      <c r="C747">
        <v>101.9347123</v>
      </c>
      <c r="D747">
        <v>15.6342938</v>
      </c>
    </row>
    <row r="748" spans="1:4" x14ac:dyDescent="0.25">
      <c r="A748" t="s">
        <v>1517</v>
      </c>
      <c r="B748" t="s">
        <v>1516</v>
      </c>
      <c r="C748">
        <v>101.9347123</v>
      </c>
      <c r="D748">
        <v>15.6342938</v>
      </c>
    </row>
    <row r="749" spans="1:4" x14ac:dyDescent="0.25">
      <c r="A749" t="e">
        <f>- สกก. หนองบัวระเหว</f>
        <v>#NAME?</v>
      </c>
      <c r="B749" t="s">
        <v>1518</v>
      </c>
      <c r="C749">
        <v>101.7865654</v>
      </c>
      <c r="D749">
        <v>15.7538158</v>
      </c>
    </row>
    <row r="750" spans="1:4" x14ac:dyDescent="0.25">
      <c r="A750" t="e">
        <f>- สกก. บ้านเขว้า</f>
        <v>#NAME?</v>
      </c>
      <c r="B750" t="s">
        <v>1519</v>
      </c>
      <c r="C750">
        <v>101.9233964</v>
      </c>
      <c r="D750">
        <v>15.746312100000001</v>
      </c>
    </row>
    <row r="751" spans="1:4" x14ac:dyDescent="0.25">
      <c r="A751" t="e">
        <f>- บางจาก - ชัยภูมิ</f>
        <v>#NAME?</v>
      </c>
      <c r="B751" t="s">
        <v>1520</v>
      </c>
      <c r="C751">
        <v>102.0269354</v>
      </c>
      <c r="D751">
        <v>15.775900500000001</v>
      </c>
    </row>
    <row r="752" spans="1:4" x14ac:dyDescent="0.25">
      <c r="A752" t="e">
        <f>- สกก. ลำประทาว</f>
        <v>#NAME?</v>
      </c>
      <c r="B752" t="s">
        <v>1521</v>
      </c>
      <c r="C752">
        <v>102.0696748</v>
      </c>
      <c r="D752">
        <v>15.847471799999999</v>
      </c>
    </row>
    <row r="753" spans="1:4" x14ac:dyDescent="0.25">
      <c r="A753" t="e">
        <f>- สกก. หนองบัวแดง</f>
        <v>#NAME?</v>
      </c>
      <c r="B753" t="s">
        <v>1522</v>
      </c>
      <c r="C753">
        <v>101.8037812</v>
      </c>
      <c r="D753">
        <v>16.080957000000001</v>
      </c>
    </row>
    <row r="754" spans="1:4" x14ac:dyDescent="0.25">
      <c r="A754" t="e">
        <f>- สกก. คอนสวรรค์</f>
        <v>#NAME?</v>
      </c>
      <c r="B754" t="s">
        <v>1523</v>
      </c>
      <c r="C754">
        <v>102.26623720000001</v>
      </c>
      <c r="D754">
        <v>15.9578594</v>
      </c>
    </row>
    <row r="755" spans="1:4" x14ac:dyDescent="0.25">
      <c r="A755" t="e">
        <f>- สกก. แก้งคร้อ</f>
        <v>#NAME?</v>
      </c>
      <c r="B755" t="s">
        <v>1524</v>
      </c>
      <c r="C755">
        <v>102.2621302</v>
      </c>
      <c r="D755">
        <v>16.111675699999999</v>
      </c>
    </row>
    <row r="756" spans="1:4" x14ac:dyDescent="0.25">
      <c r="A756" t="e">
        <f>- สกก. เกษตรสมบูรณ์</f>
        <v>#NAME?</v>
      </c>
      <c r="B756" t="s">
        <v>1525</v>
      </c>
      <c r="C756">
        <v>101.8777664</v>
      </c>
      <c r="D756">
        <v>16.280579599999999</v>
      </c>
    </row>
    <row r="757" spans="1:4" x14ac:dyDescent="0.25">
      <c r="A757" t="s">
        <v>1526</v>
      </c>
      <c r="B757" t="s">
        <v>1527</v>
      </c>
      <c r="C757">
        <v>101.9486404</v>
      </c>
      <c r="D757">
        <v>16.297540099999999</v>
      </c>
    </row>
    <row r="758" spans="1:4" x14ac:dyDescent="0.25">
      <c r="A758" t="e">
        <f>- สกก. ภูเขียว</f>
        <v>#NAME?</v>
      </c>
      <c r="B758" t="s">
        <v>1528</v>
      </c>
      <c r="C758">
        <v>102.7654843</v>
      </c>
      <c r="D758">
        <v>16.195196899999999</v>
      </c>
    </row>
    <row r="759" spans="1:4" x14ac:dyDescent="0.25">
      <c r="A759" t="s">
        <v>1529</v>
      </c>
      <c r="B759" t="s">
        <v>1530</v>
      </c>
      <c r="C759">
        <v>102.4036729</v>
      </c>
      <c r="D759">
        <v>16.3426376</v>
      </c>
    </row>
    <row r="760" spans="1:4" x14ac:dyDescent="0.25">
      <c r="A760" t="e">
        <f>- สก. การเช่าซื้อที่ดินบ้านแท่น</f>
        <v>#NAME?</v>
      </c>
      <c r="B760" t="s">
        <v>1531</v>
      </c>
      <c r="C760">
        <v>102.3578423</v>
      </c>
      <c r="D760">
        <v>16.414751200000001</v>
      </c>
    </row>
    <row r="761" spans="1:4" x14ac:dyDescent="0.25">
      <c r="A761" t="e">
        <f>- สกก. คอนสาร</f>
        <v>#NAME?</v>
      </c>
      <c r="B761" t="s">
        <v>1532</v>
      </c>
      <c r="C761">
        <v>101.951925</v>
      </c>
      <c r="D761">
        <v>16.583304999999999</v>
      </c>
    </row>
    <row r="762" spans="1:4" x14ac:dyDescent="0.25">
      <c r="A762" t="e">
        <f>- สกก. หัวตะพาน</f>
        <v>#NAME?</v>
      </c>
      <c r="B762" t="s">
        <v>1533</v>
      </c>
      <c r="C762">
        <v>104.55970069999999</v>
      </c>
      <c r="D762">
        <v>15.693663900000001</v>
      </c>
    </row>
    <row r="763" spans="1:4" x14ac:dyDescent="0.25">
      <c r="A763" t="e">
        <f>- สกก. เมืองอำนาจเจริญ</f>
        <v>#NAME?</v>
      </c>
      <c r="B763" t="s">
        <v>1534</v>
      </c>
      <c r="C763">
        <v>104.62649759999999</v>
      </c>
      <c r="D763">
        <v>15.868066199999999</v>
      </c>
    </row>
    <row r="764" spans="1:4" x14ac:dyDescent="0.25">
      <c r="A764" t="e">
        <f>- สกก. เสนางคนิคม</f>
        <v>#NAME?</v>
      </c>
      <c r="B764" t="s">
        <v>1535</v>
      </c>
      <c r="C764">
        <v>104.63900030000001</v>
      </c>
      <c r="D764">
        <v>16.021437800000001</v>
      </c>
    </row>
    <row r="765" spans="1:4" x14ac:dyDescent="0.25">
      <c r="A765" t="e">
        <f>- สกก. ศรีบุญเรือง</f>
        <v>#NAME?</v>
      </c>
      <c r="B765" t="s">
        <v>1536</v>
      </c>
      <c r="C765">
        <v>102.27767470000001</v>
      </c>
      <c r="D765">
        <v>16.9646033</v>
      </c>
    </row>
    <row r="766" spans="1:4" x14ac:dyDescent="0.25">
      <c r="A766" t="e">
        <f>- สกก. โนนสัง</f>
        <v>#NAME?</v>
      </c>
      <c r="B766" t="s">
        <v>1537</v>
      </c>
      <c r="C766">
        <v>102.5642261</v>
      </c>
      <c r="D766">
        <v>16.8653327</v>
      </c>
    </row>
    <row r="767" spans="1:4" x14ac:dyDescent="0.25">
      <c r="A767" t="e">
        <f>- สกก. กุดดู่</f>
        <v>#NAME?</v>
      </c>
      <c r="B767" t="s">
        <v>1538</v>
      </c>
      <c r="C767">
        <v>102.6331035</v>
      </c>
      <c r="D767">
        <v>16.9537473</v>
      </c>
    </row>
    <row r="768" spans="1:4" x14ac:dyDescent="0.25">
      <c r="A768" t="e">
        <f>- สกก. เมืองหนองบัวลำภู (สาขาหัวนา)</f>
        <v>#NAME?</v>
      </c>
      <c r="B768" t="s">
        <v>1539</v>
      </c>
      <c r="C768">
        <v>102.3807553</v>
      </c>
      <c r="D768">
        <v>17.0389649</v>
      </c>
    </row>
    <row r="769" spans="1:4" x14ac:dyDescent="0.25">
      <c r="A769" t="e">
        <f>- สกก. นากลาง</f>
        <v>#NAME?</v>
      </c>
      <c r="B769" t="s">
        <v>1540</v>
      </c>
      <c r="C769">
        <v>102.8403588</v>
      </c>
      <c r="D769">
        <v>17.3390436</v>
      </c>
    </row>
    <row r="770" spans="1:4" x14ac:dyDescent="0.25">
      <c r="A770" t="e">
        <f>- หจก. เทพเจริญผลเซอร์วิส</f>
        <v>#NAME?</v>
      </c>
      <c r="B770" t="s">
        <v>1541</v>
      </c>
      <c r="C770">
        <v>102.11182530000001</v>
      </c>
      <c r="D770">
        <v>17.305101100000002</v>
      </c>
    </row>
    <row r="771" spans="1:4" x14ac:dyDescent="0.25">
      <c r="A771" t="e">
        <f>- สกก. สุวรรณคูหา</f>
        <v>#NAME?</v>
      </c>
      <c r="B771" t="s">
        <v>1542</v>
      </c>
      <c r="C771">
        <v>102.273252</v>
      </c>
      <c r="D771">
        <v>17.567374000000001</v>
      </c>
    </row>
    <row r="772" spans="1:4" x14ac:dyDescent="0.25">
      <c r="A772" t="e">
        <f>- สกก. แวงน้อย</f>
        <v>#NAME?</v>
      </c>
      <c r="B772" t="s">
        <v>1543</v>
      </c>
      <c r="C772">
        <v>102.42659519999999</v>
      </c>
      <c r="D772">
        <v>15.810184599999999</v>
      </c>
    </row>
    <row r="773" spans="1:4" x14ac:dyDescent="0.25">
      <c r="A773" t="s">
        <v>1544</v>
      </c>
      <c r="B773" t="s">
        <v>1545</v>
      </c>
      <c r="C773">
        <v>102.599074</v>
      </c>
      <c r="D773">
        <v>15.7409502</v>
      </c>
    </row>
    <row r="774" spans="1:4" x14ac:dyDescent="0.25">
      <c r="A774" t="e">
        <f>- สกก. แวงน้อย (สาขาก้านเหลือง)</f>
        <v>#NAME?</v>
      </c>
      <c r="B774" t="s">
        <v>1546</v>
      </c>
      <c r="C774">
        <v>102.4724537</v>
      </c>
      <c r="D774">
        <v>15.8536451</v>
      </c>
    </row>
    <row r="775" spans="1:4" x14ac:dyDescent="0.25">
      <c r="A775" t="e">
        <f>- สกก. เมืองพล</f>
        <v>#NAME?</v>
      </c>
      <c r="B775" t="s">
        <v>1547</v>
      </c>
      <c r="C775">
        <v>102.60687900000001</v>
      </c>
      <c r="D775">
        <v>15.8158178</v>
      </c>
    </row>
    <row r="776" spans="1:4" x14ac:dyDescent="0.25">
      <c r="A776" t="s">
        <v>1548</v>
      </c>
      <c r="B776" t="s">
        <v>1549</v>
      </c>
      <c r="C776">
        <v>102.6790445</v>
      </c>
      <c r="D776">
        <v>15.8184953</v>
      </c>
    </row>
    <row r="777" spans="1:4" x14ac:dyDescent="0.25">
      <c r="A777" t="e">
        <f>- สกก. หนองสองห้อง</f>
        <v>#NAME?</v>
      </c>
      <c r="B777" t="s">
        <v>1550</v>
      </c>
      <c r="C777">
        <v>102.7709807</v>
      </c>
      <c r="D777">
        <v>15.6979174</v>
      </c>
    </row>
    <row r="778" spans="1:4" x14ac:dyDescent="0.25">
      <c r="A778" t="e">
        <f>- สกก. แวงใหญ่</f>
        <v>#NAME?</v>
      </c>
      <c r="B778" t="s">
        <v>1551</v>
      </c>
      <c r="C778">
        <v>102.51833070000001</v>
      </c>
      <c r="D778">
        <v>15.8970927</v>
      </c>
    </row>
    <row r="779" spans="1:4" x14ac:dyDescent="0.25">
      <c r="A779" t="e">
        <f>- สกก. โนนศิลา</f>
        <v>#NAME?</v>
      </c>
      <c r="B779" t="s">
        <v>1552</v>
      </c>
      <c r="C779">
        <v>102.6766143</v>
      </c>
      <c r="D779">
        <v>15.967912999999999</v>
      </c>
    </row>
    <row r="780" spans="1:4" x14ac:dyDescent="0.25">
      <c r="A780" t="e">
        <f>- สกก. เปือยน้อย</f>
        <v>#NAME?</v>
      </c>
      <c r="B780" t="s">
        <v>1553</v>
      </c>
      <c r="C780">
        <v>102.9032643</v>
      </c>
      <c r="D780">
        <v>15.879993000000001</v>
      </c>
    </row>
    <row r="781" spans="1:4" x14ac:dyDescent="0.25">
      <c r="A781" t="e">
        <f>- หจก. ทวีจิตต์ออยล์</f>
        <v>#NAME?</v>
      </c>
      <c r="B781" t="s">
        <v>1554</v>
      </c>
      <c r="C781">
        <v>102.6085559</v>
      </c>
      <c r="D781">
        <v>15.8351419</v>
      </c>
    </row>
    <row r="782" spans="1:4" x14ac:dyDescent="0.25">
      <c r="A782" t="e">
        <f>- สกก. ชนบท</f>
        <v>#NAME?</v>
      </c>
      <c r="B782" t="s">
        <v>1555</v>
      </c>
      <c r="C782">
        <v>102.93959289999999</v>
      </c>
      <c r="D782">
        <v>16.049538900000002</v>
      </c>
    </row>
    <row r="783" spans="1:4" x14ac:dyDescent="0.25">
      <c r="A783" t="e">
        <f>- กลุ่มเกษตรกรทำนาแคนเหนือ</f>
        <v>#NAME?</v>
      </c>
      <c r="B783" t="s">
        <v>1556</v>
      </c>
      <c r="C783">
        <v>102.7709807</v>
      </c>
      <c r="D783">
        <v>15.997419499999999</v>
      </c>
    </row>
    <row r="784" spans="1:4" x14ac:dyDescent="0.25">
      <c r="A784" t="e">
        <f>- สกก. บ้านไผ่</f>
        <v>#NAME?</v>
      </c>
      <c r="B784" t="s">
        <v>1557</v>
      </c>
      <c r="C784">
        <v>102.73214830000001</v>
      </c>
      <c r="D784">
        <v>16.098064399999998</v>
      </c>
    </row>
    <row r="785" spans="1:4" x14ac:dyDescent="0.25">
      <c r="A785" t="e">
        <f>- สกก. มัญจาคีรี</f>
        <v>#NAME?</v>
      </c>
      <c r="B785" t="s">
        <v>1558</v>
      </c>
      <c r="C785">
        <v>102.5642261</v>
      </c>
      <c r="D785">
        <v>16.148227899999998</v>
      </c>
    </row>
    <row r="786" spans="1:4" x14ac:dyDescent="0.25">
      <c r="A786" t="e">
        <f>- สกก. ชุมแพ</f>
        <v>#NAME?</v>
      </c>
      <c r="B786" t="s">
        <v>1559</v>
      </c>
      <c r="C786">
        <v>102.220463</v>
      </c>
      <c r="D786">
        <v>16.561792000000001</v>
      </c>
    </row>
    <row r="787" spans="1:4" x14ac:dyDescent="0.25">
      <c r="A787" t="e">
        <f>- สกก. พระยืน</f>
        <v>#NAME?</v>
      </c>
      <c r="B787" t="s">
        <v>1560</v>
      </c>
      <c r="C787">
        <v>102.6905326</v>
      </c>
      <c r="D787">
        <v>16.313856099999999</v>
      </c>
    </row>
    <row r="788" spans="1:4" x14ac:dyDescent="0.25">
      <c r="A788" t="e">
        <f>- สกก. หนองเรือ</f>
        <v>#NAME?</v>
      </c>
      <c r="B788" t="s">
        <v>1561</v>
      </c>
      <c r="C788">
        <v>102.4668276</v>
      </c>
      <c r="D788">
        <v>16.4876766</v>
      </c>
    </row>
    <row r="789" spans="1:4" x14ac:dyDescent="0.25">
      <c r="A789" t="e">
        <f>- สกก. บ้านฝาง</f>
        <v>#NAME?</v>
      </c>
      <c r="B789" t="s">
        <v>1562</v>
      </c>
      <c r="C789">
        <v>102.6316336</v>
      </c>
      <c r="D789">
        <v>16.458095100000001</v>
      </c>
    </row>
    <row r="790" spans="1:4" x14ac:dyDescent="0.25">
      <c r="A790" t="s">
        <v>1563</v>
      </c>
      <c r="B790" t="s">
        <v>1564</v>
      </c>
      <c r="C790">
        <v>102.85579920000001</v>
      </c>
      <c r="D790">
        <v>16.477881799999999</v>
      </c>
    </row>
    <row r="791" spans="1:4" x14ac:dyDescent="0.25">
      <c r="A791" t="e">
        <f>- บางจาก - บายพาส-ขอนแก่น</f>
        <v>#NAME?</v>
      </c>
      <c r="B791" t="s">
        <v>1565</v>
      </c>
      <c r="C791">
        <v>102.8299555</v>
      </c>
      <c r="D791">
        <v>16.387543300000001</v>
      </c>
    </row>
    <row r="792" spans="1:4" x14ac:dyDescent="0.25">
      <c r="A792" t="s">
        <v>1566</v>
      </c>
      <c r="B792" t="s">
        <v>1567</v>
      </c>
      <c r="C792">
        <v>102.7719719</v>
      </c>
      <c r="D792">
        <v>16.447992800000002</v>
      </c>
    </row>
    <row r="793" spans="1:4" x14ac:dyDescent="0.25">
      <c r="A793" t="s">
        <v>1568</v>
      </c>
      <c r="B793" t="s">
        <v>1569</v>
      </c>
      <c r="C793">
        <v>102.8226233</v>
      </c>
      <c r="D793">
        <v>16.415579699999999</v>
      </c>
    </row>
    <row r="794" spans="1:4" x14ac:dyDescent="0.25">
      <c r="A794" t="e">
        <f>- บางจาก - สวัสดิการกรมประชาสัมพันธ์ขอนแก่น</f>
        <v>#NAME?</v>
      </c>
      <c r="B794" t="s">
        <v>1570</v>
      </c>
      <c r="C794">
        <v>102.8352005</v>
      </c>
      <c r="D794">
        <v>16.4205139</v>
      </c>
    </row>
    <row r="795" spans="1:4" x14ac:dyDescent="0.25">
      <c r="A795" t="e">
        <f>- บางจาก - ขอนแก่น</f>
        <v>#NAME?</v>
      </c>
      <c r="B795" t="s">
        <v>1571</v>
      </c>
      <c r="C795">
        <v>102.81079099999999</v>
      </c>
      <c r="D795">
        <v>16.379989999999999</v>
      </c>
    </row>
    <row r="796" spans="1:4" x14ac:dyDescent="0.25">
      <c r="A796" t="e">
        <f>- สกก. ภูเวียง</f>
        <v>#NAME?</v>
      </c>
      <c r="B796" t="s">
        <v>1572</v>
      </c>
      <c r="C796">
        <v>102.37664599999999</v>
      </c>
      <c r="D796">
        <v>16.659938499999999</v>
      </c>
    </row>
    <row r="797" spans="1:4" x14ac:dyDescent="0.25">
      <c r="A797" t="e">
        <f>- สก. โคนมขอนแก่น</f>
        <v>#NAME?</v>
      </c>
      <c r="B797" t="s">
        <v>1573</v>
      </c>
      <c r="C797">
        <v>102.77542939999999</v>
      </c>
      <c r="D797">
        <v>16.531847299999999</v>
      </c>
    </row>
    <row r="798" spans="1:4" x14ac:dyDescent="0.25">
      <c r="A798" t="e">
        <f>- สกก. น้ำพอง (สาขาบ้านขาม)</f>
        <v>#NAME?</v>
      </c>
      <c r="B798" t="s">
        <v>1574</v>
      </c>
      <c r="C798">
        <v>102.9550673</v>
      </c>
      <c r="D798">
        <v>16.5632448</v>
      </c>
    </row>
    <row r="799" spans="1:4" x14ac:dyDescent="0.25">
      <c r="A799" t="e">
        <f>- สกก. หนองหวาย (สาขาท่ากระเสริม)</f>
        <v>#NAME?</v>
      </c>
      <c r="B799" t="s">
        <v>1575</v>
      </c>
      <c r="C799">
        <v>102.8860016</v>
      </c>
      <c r="D799">
        <v>16.6138148</v>
      </c>
    </row>
    <row r="800" spans="1:4" x14ac:dyDescent="0.25">
      <c r="A800" t="e">
        <f>- สกก. อุบลรัตน์</f>
        <v>#NAME?</v>
      </c>
      <c r="B800" t="s">
        <v>1576</v>
      </c>
      <c r="C800">
        <v>102.6790445</v>
      </c>
      <c r="D800">
        <v>16.7887156</v>
      </c>
    </row>
    <row r="801" spans="1:4" x14ac:dyDescent="0.25">
      <c r="A801" t="e">
        <f>- สกก. น้ำพอง (สาขาหนองกุง)</f>
        <v>#NAME?</v>
      </c>
      <c r="B801" t="s">
        <v>1577</v>
      </c>
      <c r="C801">
        <v>102.8860016</v>
      </c>
      <c r="D801">
        <v>16.729460100000001</v>
      </c>
    </row>
    <row r="802" spans="1:4" x14ac:dyDescent="0.25">
      <c r="A802" t="e">
        <f>- สกก. น้ำพอง (สาขาสะอาด)</f>
        <v>#NAME?</v>
      </c>
      <c r="B802" t="s">
        <v>1578</v>
      </c>
      <c r="C802">
        <v>102.7824777</v>
      </c>
      <c r="D802">
        <v>16.6781124</v>
      </c>
    </row>
    <row r="803" spans="1:4" x14ac:dyDescent="0.25">
      <c r="A803" t="e">
        <f>- สกก. กระนวน (สาขาตลาดกลาง)</f>
        <v>#NAME?</v>
      </c>
      <c r="B803" t="s">
        <v>1579</v>
      </c>
      <c r="C803">
        <v>103.095421</v>
      </c>
      <c r="D803">
        <v>16.700735000000002</v>
      </c>
    </row>
    <row r="804" spans="1:4" x14ac:dyDescent="0.25">
      <c r="A804" t="e">
        <f>- สกก. เขาสวนกวาง</f>
        <v>#NAME?</v>
      </c>
      <c r="B804" t="s">
        <v>1580</v>
      </c>
      <c r="C804">
        <v>102.8860016</v>
      </c>
      <c r="D804">
        <v>16.822021899999999</v>
      </c>
    </row>
    <row r="805" spans="1:4" x14ac:dyDescent="0.25">
      <c r="A805" t="e">
        <f>- สกก. โนนสะอาด (สาขาตลาดกลาง)</f>
        <v>#NAME?</v>
      </c>
      <c r="B805" t="s">
        <v>1581</v>
      </c>
      <c r="C805">
        <v>102.9032643</v>
      </c>
      <c r="D805">
        <v>16.965625899999999</v>
      </c>
    </row>
    <row r="806" spans="1:4" x14ac:dyDescent="0.25">
      <c r="A806" t="e">
        <f>- สกก. โนนสะอาด</f>
        <v>#NAME?</v>
      </c>
      <c r="B806" t="s">
        <v>1582</v>
      </c>
      <c r="C806">
        <v>102.9032643</v>
      </c>
      <c r="D806">
        <v>16.965625899999999</v>
      </c>
    </row>
    <row r="807" spans="1:4" x14ac:dyDescent="0.25">
      <c r="A807" t="e">
        <f>- สกก. หนองวัวซอ</f>
        <v>#NAME?</v>
      </c>
      <c r="B807" t="s">
        <v>1583</v>
      </c>
      <c r="C807">
        <v>102.5871807</v>
      </c>
      <c r="D807">
        <v>17.1421323</v>
      </c>
    </row>
    <row r="808" spans="1:4" x14ac:dyDescent="0.25">
      <c r="A808" t="e">
        <f>- หจก. บุญเอ็ง</f>
        <v>#NAME?</v>
      </c>
      <c r="B808" t="s">
        <v>1584</v>
      </c>
      <c r="C808">
        <v>103.0673948</v>
      </c>
      <c r="D808">
        <v>17.096255800000002</v>
      </c>
    </row>
    <row r="809" spans="1:4" x14ac:dyDescent="0.25">
      <c r="A809" t="s">
        <v>1585</v>
      </c>
      <c r="B809" t="s">
        <v>1586</v>
      </c>
      <c r="C809">
        <v>103.4627375</v>
      </c>
      <c r="D809">
        <v>16.946422200000001</v>
      </c>
    </row>
    <row r="810" spans="1:4" x14ac:dyDescent="0.25">
      <c r="A810" t="e">
        <f>- สกก. วังสามหมอ</f>
        <v>#NAME?</v>
      </c>
      <c r="B810" t="s">
        <v>1586</v>
      </c>
      <c r="C810">
        <v>103.4627375</v>
      </c>
      <c r="D810">
        <v>16.946422200000001</v>
      </c>
    </row>
    <row r="811" spans="1:4" x14ac:dyDescent="0.25">
      <c r="A811" t="e">
        <f>- สกก. ปฏิรูปที่ดินบ้านน้ำพ่น</f>
        <v>#NAME?</v>
      </c>
      <c r="B811" t="s">
        <v>1587</v>
      </c>
      <c r="C811">
        <v>102.51833070000001</v>
      </c>
      <c r="D811">
        <v>17.308937700000001</v>
      </c>
    </row>
    <row r="812" spans="1:4" x14ac:dyDescent="0.25">
      <c r="A812" t="e">
        <f>- สก. นิคมฯเชียงพิณ</f>
        <v>#NAME?</v>
      </c>
      <c r="B812" t="s">
        <v>1588</v>
      </c>
      <c r="C812">
        <v>102.6331035</v>
      </c>
      <c r="D812">
        <v>17.371311899999998</v>
      </c>
    </row>
    <row r="813" spans="1:4" x14ac:dyDescent="0.25">
      <c r="A813" t="e">
        <f>- สกก. เมืองอุดรธานี (สาขาศรีสมพร)</f>
        <v>#NAME?</v>
      </c>
      <c r="B813" t="s">
        <v>1589</v>
      </c>
      <c r="C813">
        <v>102.6905326</v>
      </c>
      <c r="D813">
        <v>17.2863997</v>
      </c>
    </row>
    <row r="814" spans="1:4" x14ac:dyDescent="0.25">
      <c r="A814" t="e">
        <f>- บจก. เพิ่มคูณ</f>
        <v>#NAME?</v>
      </c>
      <c r="B814" t="s">
        <v>1590</v>
      </c>
      <c r="C814">
        <v>102.7654843</v>
      </c>
      <c r="D814">
        <v>16.195196899999999</v>
      </c>
    </row>
    <row r="815" spans="1:4" x14ac:dyDescent="0.25">
      <c r="A815" t="e">
        <f>- หจก. ธุระทอง</f>
        <v>#NAME?</v>
      </c>
      <c r="B815" t="s">
        <v>1591</v>
      </c>
      <c r="C815">
        <v>102.4099088</v>
      </c>
      <c r="D815">
        <v>17.422818199999998</v>
      </c>
    </row>
    <row r="816" spans="1:4" x14ac:dyDescent="0.25">
      <c r="A816" t="e">
        <f>- สกก. กุดจับ</f>
        <v>#NAME?</v>
      </c>
      <c r="B816" t="s">
        <v>1592</v>
      </c>
      <c r="C816">
        <v>102.7654843</v>
      </c>
      <c r="D816">
        <v>16.195196899999999</v>
      </c>
    </row>
    <row r="817" spans="1:4" x14ac:dyDescent="0.25">
      <c r="A817" t="e">
        <f>- บางจาก - สนามบินอุดรธานี</f>
        <v>#NAME?</v>
      </c>
      <c r="B817" t="s">
        <v>1593</v>
      </c>
      <c r="C817">
        <v>102.822164</v>
      </c>
      <c r="D817">
        <v>17.404882400000002</v>
      </c>
    </row>
    <row r="818" spans="1:4" x14ac:dyDescent="0.25">
      <c r="A818" t="e">
        <f>- บจก. บีเอ็นจี</f>
        <v>#NAME?</v>
      </c>
      <c r="B818" t="s">
        <v>1594</v>
      </c>
      <c r="C818">
        <v>102.88139289999999</v>
      </c>
      <c r="D818">
        <v>17.380785599999999</v>
      </c>
    </row>
    <row r="819" spans="1:4" x14ac:dyDescent="0.25">
      <c r="A819" t="e">
        <f>- สกก. เมืองอุดรธานี (สาขาเชียงยืน)</f>
        <v>#NAME?</v>
      </c>
      <c r="B819" t="s">
        <v>1595</v>
      </c>
      <c r="C819">
        <v>102.685535</v>
      </c>
      <c r="D819">
        <v>17.448332099999998</v>
      </c>
    </row>
    <row r="820" spans="1:4" x14ac:dyDescent="0.25">
      <c r="A820" t="e">
        <f>- บจก. สิริกาญจน์ปิโตรเลียม</f>
        <v>#NAME?</v>
      </c>
      <c r="B820" t="s">
        <v>1596</v>
      </c>
      <c r="C820">
        <v>102.79974799999999</v>
      </c>
      <c r="D820">
        <v>17.413055</v>
      </c>
    </row>
    <row r="821" spans="1:4" x14ac:dyDescent="0.25">
      <c r="A821" t="e">
        <f>- สกก. ไชยวาน</f>
        <v>#NAME?</v>
      </c>
      <c r="B821" t="s">
        <v>1597</v>
      </c>
      <c r="C821">
        <v>103.2270288</v>
      </c>
      <c r="D821">
        <v>17.283668599999999</v>
      </c>
    </row>
    <row r="822" spans="1:4" x14ac:dyDescent="0.25">
      <c r="A822" t="e">
        <f>- บจก. การปิโตรเลี่ยม อุดร</f>
        <v>#NAME?</v>
      </c>
      <c r="B822" t="s">
        <v>1598</v>
      </c>
      <c r="C822">
        <v>102.77338090000001</v>
      </c>
      <c r="D822">
        <v>17.470455399999999</v>
      </c>
    </row>
    <row r="823" spans="1:4" x14ac:dyDescent="0.25">
      <c r="A823" t="e">
        <f>- สกก. เมืองหนองหาน</f>
        <v>#NAME?</v>
      </c>
      <c r="B823" t="s">
        <v>1599</v>
      </c>
      <c r="C823">
        <v>103.104398</v>
      </c>
      <c r="D823">
        <v>17.364871000000001</v>
      </c>
    </row>
    <row r="824" spans="1:4" x14ac:dyDescent="0.25">
      <c r="A824" t="e">
        <f>- บจก. ศรีธนเทพ</f>
        <v>#NAME?</v>
      </c>
      <c r="B824" t="s">
        <v>1600</v>
      </c>
      <c r="C824">
        <v>102.79970609999999</v>
      </c>
      <c r="D824">
        <v>17.5437309</v>
      </c>
    </row>
    <row r="825" spans="1:4" x14ac:dyDescent="0.25">
      <c r="A825" t="e">
        <f>- สกก. น้ำโสม</f>
        <v>#NAME?</v>
      </c>
      <c r="B825" t="s">
        <v>1601</v>
      </c>
      <c r="C825">
        <v>102.2265637</v>
      </c>
      <c r="D825">
        <v>17.773034899999999</v>
      </c>
    </row>
    <row r="826" spans="1:4" x14ac:dyDescent="0.25">
      <c r="A826" t="e">
        <f>- สกก. ทุ่งฝน</f>
        <v>#NAME?</v>
      </c>
      <c r="B826" t="s">
        <v>1602</v>
      </c>
      <c r="C826">
        <v>103.186018</v>
      </c>
      <c r="D826">
        <v>17.453589000000001</v>
      </c>
    </row>
    <row r="827" spans="1:4" x14ac:dyDescent="0.25">
      <c r="A827" t="s">
        <v>1603</v>
      </c>
      <c r="B827" t="s">
        <v>1604</v>
      </c>
      <c r="C827">
        <v>102.9883505</v>
      </c>
      <c r="D827">
        <v>17.583444</v>
      </c>
    </row>
    <row r="828" spans="1:4" x14ac:dyDescent="0.25">
      <c r="A828" t="e">
        <f>- สกก. อำเภอเพ็ญ</f>
        <v>#NAME?</v>
      </c>
      <c r="B828" t="s">
        <v>1605</v>
      </c>
      <c r="C828">
        <v>102.932041</v>
      </c>
      <c r="D828">
        <v>17.676951299999999</v>
      </c>
    </row>
    <row r="829" spans="1:4" x14ac:dyDescent="0.25">
      <c r="A829" t="e">
        <f>- สกก. บ้านดุง</f>
        <v>#NAME?</v>
      </c>
      <c r="B829" t="s">
        <v>1606</v>
      </c>
      <c r="C829">
        <v>103.2605763</v>
      </c>
      <c r="D829">
        <v>17.6838534</v>
      </c>
    </row>
    <row r="830" spans="1:4" x14ac:dyDescent="0.25">
      <c r="A830" t="e">
        <f>- สกก. สร้างคอม</f>
        <v>#NAME?</v>
      </c>
      <c r="B830" t="s">
        <v>1607</v>
      </c>
      <c r="C830">
        <v>103.088832</v>
      </c>
      <c r="D830">
        <v>17.8251268</v>
      </c>
    </row>
    <row r="831" spans="1:4" x14ac:dyDescent="0.25">
      <c r="A831" t="s">
        <v>1608</v>
      </c>
      <c r="B831" t="s">
        <v>1609</v>
      </c>
      <c r="C831">
        <v>101.9291015</v>
      </c>
      <c r="D831">
        <v>16.944284100000001</v>
      </c>
    </row>
    <row r="832" spans="1:4" x14ac:dyDescent="0.25">
      <c r="A832" t="e">
        <f>- สกก. ภูหลวง</f>
        <v>#NAME?</v>
      </c>
      <c r="B832" t="s">
        <v>1610</v>
      </c>
      <c r="C832">
        <v>101.6897511</v>
      </c>
      <c r="D832">
        <v>17.1326067</v>
      </c>
    </row>
    <row r="833" spans="1:4" x14ac:dyDescent="0.25">
      <c r="A833" t="e">
        <f>- สกก. วังสะพุง</f>
        <v>#NAME?</v>
      </c>
      <c r="B833" t="s">
        <v>1611</v>
      </c>
      <c r="C833">
        <v>101.7684603</v>
      </c>
      <c r="D833">
        <v>17.299397299999999</v>
      </c>
    </row>
    <row r="834" spans="1:4" x14ac:dyDescent="0.25">
      <c r="A834" t="e">
        <f>- สกก. เอราวัณ จำกัด</f>
        <v>#NAME?</v>
      </c>
      <c r="B834" t="s">
        <v>1612</v>
      </c>
      <c r="C834">
        <v>101.9690458</v>
      </c>
      <c r="D834">
        <v>17.319566200000001</v>
      </c>
    </row>
    <row r="835" spans="1:4" x14ac:dyDescent="0.25">
      <c r="A835" t="e">
        <f>- สกก. ภูเรือ</f>
        <v>#NAME?</v>
      </c>
      <c r="B835" t="s">
        <v>1613</v>
      </c>
      <c r="C835">
        <v>101.3658004</v>
      </c>
      <c r="D835">
        <v>17.459871199999998</v>
      </c>
    </row>
    <row r="836" spans="1:4" x14ac:dyDescent="0.25">
      <c r="A836" t="e">
        <f>- สกก. เมืองเลย</f>
        <v>#NAME?</v>
      </c>
      <c r="B836" t="s">
        <v>1614</v>
      </c>
      <c r="C836">
        <v>101.72587900000001</v>
      </c>
      <c r="D836">
        <v>17.478429999999999</v>
      </c>
    </row>
    <row r="837" spans="1:4" x14ac:dyDescent="0.25">
      <c r="A837" t="e">
        <f>- สกก. นาด้วง</f>
        <v>#NAME?</v>
      </c>
      <c r="B837" t="s">
        <v>1615</v>
      </c>
      <c r="C837">
        <v>102.0489791</v>
      </c>
      <c r="D837">
        <v>17.5124581</v>
      </c>
    </row>
    <row r="838" spans="1:4" x14ac:dyDescent="0.25">
      <c r="A838" t="e">
        <f>- สกก. กรป.กลาง นพค.เลย</f>
        <v>#NAME?</v>
      </c>
      <c r="B838" t="s">
        <v>1616</v>
      </c>
      <c r="C838">
        <v>101.8867115</v>
      </c>
      <c r="D838">
        <v>18.0237877</v>
      </c>
    </row>
    <row r="839" spans="1:4" x14ac:dyDescent="0.25">
      <c r="A839" t="e">
        <f>- สกก. ท่าลี่</f>
        <v>#NAME?</v>
      </c>
      <c r="B839" t="s">
        <v>1617</v>
      </c>
      <c r="C839">
        <v>101.4112049</v>
      </c>
      <c r="D839">
        <v>17.5971303</v>
      </c>
    </row>
    <row r="840" spans="1:4" x14ac:dyDescent="0.25">
      <c r="A840" t="s">
        <v>1618</v>
      </c>
      <c r="B840" t="s">
        <v>1619</v>
      </c>
      <c r="C840">
        <v>101.62715439999999</v>
      </c>
      <c r="D840">
        <v>17.875917300000001</v>
      </c>
    </row>
    <row r="841" spans="1:4" x14ac:dyDescent="0.25">
      <c r="A841" t="e">
        <f>- สกก. ศรีเชียงใหม่</f>
        <v>#NAME?</v>
      </c>
      <c r="B841" t="s">
        <v>1620</v>
      </c>
      <c r="C841">
        <v>102.58144160000001</v>
      </c>
      <c r="D841">
        <v>17.9383683</v>
      </c>
    </row>
    <row r="842" spans="1:4" x14ac:dyDescent="0.25">
      <c r="A842" t="e">
        <f>- สกก. สังคม</f>
        <v>#NAME?</v>
      </c>
      <c r="B842" t="s">
        <v>1621</v>
      </c>
      <c r="C842">
        <v>102.2401945</v>
      </c>
      <c r="D842">
        <v>18.010583400000002</v>
      </c>
    </row>
    <row r="843" spans="1:4" x14ac:dyDescent="0.25">
      <c r="A843" t="e">
        <f>- สกก. โพนพิสัย</f>
        <v>#NAME?</v>
      </c>
      <c r="B843" t="s">
        <v>1622</v>
      </c>
      <c r="C843">
        <v>103.16250049999999</v>
      </c>
      <c r="D843">
        <v>18.056334700000001</v>
      </c>
    </row>
    <row r="844" spans="1:4" x14ac:dyDescent="0.25">
      <c r="A844" t="e">
        <f>- บจก. นวพานิชบริการ</f>
        <v>#NAME?</v>
      </c>
      <c r="B844" t="s">
        <v>1623</v>
      </c>
      <c r="C844">
        <v>103.16250049999999</v>
      </c>
      <c r="D844">
        <v>15.4906431</v>
      </c>
    </row>
    <row r="845" spans="1:4" x14ac:dyDescent="0.25">
      <c r="A845" t="e">
        <f>- สกก. นาเชือก</f>
        <v>#NAME?</v>
      </c>
      <c r="B845" t="s">
        <v>1624</v>
      </c>
      <c r="C845">
        <v>103.02984720000001</v>
      </c>
      <c r="D845">
        <v>15.7950689</v>
      </c>
    </row>
    <row r="846" spans="1:4" x14ac:dyDescent="0.25">
      <c r="A846" t="e">
        <f>- สกก. นาดูน</f>
        <v>#NAME?</v>
      </c>
      <c r="B846" t="s">
        <v>1625</v>
      </c>
      <c r="C846">
        <v>103.22595250000001</v>
      </c>
      <c r="D846">
        <v>15.7223021</v>
      </c>
    </row>
    <row r="847" spans="1:4" x14ac:dyDescent="0.25">
      <c r="A847" t="e">
        <f>- สกก. บรบือ (สาขาดอนงัว)</f>
        <v>#NAME?</v>
      </c>
      <c r="B847" t="s">
        <v>1626</v>
      </c>
      <c r="C847">
        <v>103.1606113</v>
      </c>
      <c r="D847">
        <v>15.929157099999999</v>
      </c>
    </row>
    <row r="848" spans="1:4" x14ac:dyDescent="0.25">
      <c r="A848" t="e">
        <f>- สกก. บรบือ จำกัด สาขากุดรัง</f>
        <v>#NAME?</v>
      </c>
      <c r="B848" t="s">
        <v>1627</v>
      </c>
      <c r="C848">
        <v>102.9205295</v>
      </c>
      <c r="D848">
        <v>16.069066200000002</v>
      </c>
    </row>
    <row r="849" spans="1:4" x14ac:dyDescent="0.25">
      <c r="A849" t="e">
        <f>- สกก. บรบือ (สาขาตลาดกลาง)</f>
        <v>#NAME?</v>
      </c>
      <c r="B849" t="s">
        <v>1628</v>
      </c>
      <c r="C849">
        <v>103.0887723</v>
      </c>
      <c r="D849">
        <v>16.014554</v>
      </c>
    </row>
    <row r="850" spans="1:4" x14ac:dyDescent="0.25">
      <c r="A850" t="e">
        <f>- หจก. ที เอส บี บริการ</f>
        <v>#NAME?</v>
      </c>
      <c r="B850" t="s">
        <v>1629</v>
      </c>
      <c r="C850">
        <v>103.39588139999999</v>
      </c>
      <c r="D850">
        <v>15.8366454</v>
      </c>
    </row>
    <row r="851" spans="1:4" x14ac:dyDescent="0.25">
      <c r="A851" t="e">
        <f>- สกก. แกดำ</f>
        <v>#NAME?</v>
      </c>
      <c r="B851" t="s">
        <v>1630</v>
      </c>
      <c r="C851">
        <v>103.4049445</v>
      </c>
      <c r="D851">
        <v>16.061978199999999</v>
      </c>
    </row>
    <row r="852" spans="1:4" x14ac:dyDescent="0.25">
      <c r="A852" t="e">
        <f>- หจก. วัฒนกิติกุล</f>
        <v>#NAME?</v>
      </c>
      <c r="B852" t="s">
        <v>1631</v>
      </c>
      <c r="C852">
        <v>103.0702646</v>
      </c>
      <c r="D852">
        <v>16.255856099999999</v>
      </c>
    </row>
    <row r="853" spans="1:4" x14ac:dyDescent="0.25">
      <c r="A853" t="e">
        <f>- สกก. โกสุมพิสัย</f>
        <v>#NAME?</v>
      </c>
      <c r="B853" t="s">
        <v>1632</v>
      </c>
      <c r="C853">
        <v>103.08595800000001</v>
      </c>
      <c r="D853">
        <v>16.270544999999998</v>
      </c>
    </row>
    <row r="854" spans="1:4" x14ac:dyDescent="0.25">
      <c r="A854" t="e">
        <f>- บจก. สารคามวิศวกิจ</f>
        <v>#NAME?</v>
      </c>
      <c r="B854" t="s">
        <v>1633</v>
      </c>
      <c r="C854">
        <v>103.3087271</v>
      </c>
      <c r="D854">
        <v>16.1696235</v>
      </c>
    </row>
    <row r="855" spans="1:4" x14ac:dyDescent="0.25">
      <c r="A855" t="e">
        <f>- บจก. สารคามวิศวกิจ</f>
        <v>#NAME?</v>
      </c>
      <c r="B855" t="s">
        <v>1634</v>
      </c>
      <c r="C855">
        <v>103.3157696</v>
      </c>
      <c r="D855">
        <v>16.171293200000001</v>
      </c>
    </row>
    <row r="856" spans="1:4" x14ac:dyDescent="0.25">
      <c r="A856" t="e">
        <f>- สกก. เมืองมหาสารคาม จำกัด</f>
        <v>#NAME?</v>
      </c>
      <c r="B856" t="s">
        <v>1635</v>
      </c>
      <c r="C856">
        <v>103.393389</v>
      </c>
      <c r="D856">
        <v>16.166334800000001</v>
      </c>
    </row>
    <row r="857" spans="1:4" x14ac:dyDescent="0.25">
      <c r="A857" t="e">
        <f>- สกก. ปทุมรัตต์</f>
        <v>#NAME?</v>
      </c>
      <c r="B857" t="s">
        <v>1636</v>
      </c>
      <c r="C857">
        <v>103.3702811</v>
      </c>
      <c r="D857">
        <v>15.638742799999999</v>
      </c>
    </row>
    <row r="858" spans="1:4" x14ac:dyDescent="0.25">
      <c r="A858" t="e">
        <f>- สกก. ปฏิรูปที่ดินสุวรรณภูมิสอง จำกัด</f>
        <v>#NAME?</v>
      </c>
      <c r="B858" t="s">
        <v>1637</v>
      </c>
      <c r="C858">
        <v>103.7173325</v>
      </c>
      <c r="D858">
        <v>15.479470900000001</v>
      </c>
    </row>
    <row r="859" spans="1:4" x14ac:dyDescent="0.25">
      <c r="A859" t="e">
        <f>- หจก. ฮงฮวดเกษตรวิสัย</f>
        <v>#NAME?</v>
      </c>
      <c r="B859" t="s">
        <v>1638</v>
      </c>
      <c r="C859">
        <v>103.5799355</v>
      </c>
      <c r="D859">
        <v>15.658292700000001</v>
      </c>
    </row>
    <row r="860" spans="1:4" x14ac:dyDescent="0.25">
      <c r="A860" t="e">
        <f>- สกก. ปฏิรูปที่ดินสุวรรณภูมิสาม</f>
        <v>#NAME?</v>
      </c>
      <c r="B860" t="s">
        <v>1639</v>
      </c>
      <c r="C860">
        <v>103.6417519</v>
      </c>
      <c r="D860">
        <v>16.0256641</v>
      </c>
    </row>
    <row r="861" spans="1:4" x14ac:dyDescent="0.25">
      <c r="A861" t="e">
        <f>- หจก. อึ้งเจริญศรี</f>
        <v>#NAME?</v>
      </c>
      <c r="B861" t="s">
        <v>1640</v>
      </c>
      <c r="C861">
        <v>103.80951109999999</v>
      </c>
      <c r="D861">
        <v>15.548949199999999</v>
      </c>
    </row>
    <row r="862" spans="1:4" x14ac:dyDescent="0.25">
      <c r="A862" t="e">
        <f>- สกก. เมืองสรวง</f>
        <v>#NAME?</v>
      </c>
      <c r="B862" t="s">
        <v>1641</v>
      </c>
      <c r="C862">
        <v>103.7173325</v>
      </c>
      <c r="D862">
        <v>15.8236361</v>
      </c>
    </row>
    <row r="863" spans="1:4" x14ac:dyDescent="0.25">
      <c r="A863" t="e">
        <f>- สกก. อาจสามารถ</f>
        <v>#NAME?</v>
      </c>
      <c r="B863" t="s">
        <v>1642</v>
      </c>
      <c r="C863">
        <v>103.8796018</v>
      </c>
      <c r="D863">
        <v>15.836138999999999</v>
      </c>
    </row>
    <row r="864" spans="1:4" x14ac:dyDescent="0.25">
      <c r="A864" t="e">
        <f>- หจก. แสนบุญ</f>
        <v>#NAME?</v>
      </c>
      <c r="B864" t="s">
        <v>1643</v>
      </c>
      <c r="C864">
        <v>103.65142590000001</v>
      </c>
      <c r="D864">
        <v>16.06315</v>
      </c>
    </row>
    <row r="865" spans="1:4" x14ac:dyDescent="0.25">
      <c r="A865" t="e">
        <f>- สกก. โพธิ์ชัย</f>
        <v>#NAME?</v>
      </c>
      <c r="B865" t="s">
        <v>1644</v>
      </c>
      <c r="C865">
        <v>103.76367519999999</v>
      </c>
      <c r="D865">
        <v>16.326552800000002</v>
      </c>
    </row>
    <row r="866" spans="1:4" x14ac:dyDescent="0.25">
      <c r="A866" t="e">
        <f>- สกก. โพนทอง จำกัด</f>
        <v>#NAME?</v>
      </c>
      <c r="B866" t="s">
        <v>1645</v>
      </c>
      <c r="C866">
        <v>103.902799</v>
      </c>
      <c r="D866">
        <v>16.248282799999998</v>
      </c>
    </row>
    <row r="867" spans="1:4" x14ac:dyDescent="0.25">
      <c r="A867" t="e">
        <f>- สกก. หนองพอก</f>
        <v>#NAME?</v>
      </c>
      <c r="B867" t="s">
        <v>1646</v>
      </c>
      <c r="C867">
        <v>104.16587869999999</v>
      </c>
      <c r="D867">
        <v>16.2834115</v>
      </c>
    </row>
    <row r="868" spans="1:4" x14ac:dyDescent="0.25">
      <c r="A868" t="e">
        <f>- สกก. ฆ้องชัย</f>
        <v>#NAME?</v>
      </c>
      <c r="B868" t="s">
        <v>1647</v>
      </c>
      <c r="C868">
        <v>103.485862</v>
      </c>
      <c r="D868">
        <v>16.252555000000001</v>
      </c>
    </row>
    <row r="869" spans="1:4" x14ac:dyDescent="0.25">
      <c r="A869" t="e">
        <f>- สกก. ยางตลาด</f>
        <v>#NAME?</v>
      </c>
      <c r="B869" t="s">
        <v>1648</v>
      </c>
      <c r="C869">
        <v>103.3725196</v>
      </c>
      <c r="D869">
        <v>16.400405500000002</v>
      </c>
    </row>
    <row r="870" spans="1:4" x14ac:dyDescent="0.25">
      <c r="A870" t="e">
        <f>- สก. บริการถาวรพัฒนา</f>
        <v>#NAME?</v>
      </c>
      <c r="B870" t="s">
        <v>1649</v>
      </c>
      <c r="C870">
        <v>103.4952146</v>
      </c>
      <c r="D870">
        <v>16.3338386</v>
      </c>
    </row>
    <row r="871" spans="1:4" x14ac:dyDescent="0.25">
      <c r="A871" t="e">
        <f>- สกก. กมลาไสย</f>
        <v>#NAME?</v>
      </c>
      <c r="B871" t="s">
        <v>1650</v>
      </c>
      <c r="C871">
        <v>103.575277</v>
      </c>
      <c r="D871">
        <v>16.3386481</v>
      </c>
    </row>
    <row r="872" spans="1:4" x14ac:dyDescent="0.25">
      <c r="A872" t="e">
        <f>- สกก. ยางตลาด (สาขาตลาดกลาง)</f>
        <v>#NAME?</v>
      </c>
      <c r="B872" t="s">
        <v>1648</v>
      </c>
      <c r="C872">
        <v>103.3725196</v>
      </c>
      <c r="D872">
        <v>16.400405500000002</v>
      </c>
    </row>
    <row r="873" spans="1:4" x14ac:dyDescent="0.25">
      <c r="A873" t="e">
        <f>- สกก. ห้วยเม็ก</f>
        <v>#NAME?</v>
      </c>
      <c r="B873" t="s">
        <v>1651</v>
      </c>
      <c r="C873">
        <v>103.20864419999999</v>
      </c>
      <c r="D873">
        <v>16.5933405</v>
      </c>
    </row>
    <row r="874" spans="1:4" x14ac:dyDescent="0.25">
      <c r="A874" t="e">
        <f>- สกก. ร่องคำ</f>
        <v>#NAME?</v>
      </c>
      <c r="B874" t="s">
        <v>1652</v>
      </c>
      <c r="C874">
        <v>103.7347091</v>
      </c>
      <c r="D874">
        <v>16.276658300000001</v>
      </c>
    </row>
    <row r="875" spans="1:4" x14ac:dyDescent="0.25">
      <c r="A875" t="e">
        <f>- สกก. เมืองกาฬสินธุ์</f>
        <v>#NAME?</v>
      </c>
      <c r="B875" t="s">
        <v>1653</v>
      </c>
      <c r="C875">
        <v>103.5331528</v>
      </c>
      <c r="D875">
        <v>16.453527999999999</v>
      </c>
    </row>
    <row r="876" spans="1:4" x14ac:dyDescent="0.25">
      <c r="A876" t="e">
        <f>- สกก. หนองกุงศรี</f>
        <v>#NAME?</v>
      </c>
      <c r="B876" t="s">
        <v>1654</v>
      </c>
      <c r="C876">
        <v>103.3009828</v>
      </c>
      <c r="D876">
        <v>16.633573899999998</v>
      </c>
    </row>
    <row r="877" spans="1:4" x14ac:dyDescent="0.25">
      <c r="A877" t="e">
        <f>- สกก. นิคมฯสหัสขันธ์</f>
        <v>#NAME?</v>
      </c>
      <c r="B877" t="s">
        <v>1655</v>
      </c>
      <c r="C877">
        <v>103.49164380000001</v>
      </c>
      <c r="D877">
        <v>16.673060100000001</v>
      </c>
    </row>
    <row r="878" spans="1:4" x14ac:dyDescent="0.25">
      <c r="A878" t="e">
        <f>- สกก. นามน</f>
        <v>#NAME?</v>
      </c>
      <c r="B878" t="s">
        <v>1656</v>
      </c>
      <c r="C878">
        <v>103.7868526</v>
      </c>
      <c r="D878">
        <v>16.555393599999999</v>
      </c>
    </row>
    <row r="879" spans="1:4" x14ac:dyDescent="0.25">
      <c r="A879" t="e">
        <f>- สกก. ท่าคันโท</f>
        <v>#NAME?</v>
      </c>
      <c r="B879" t="s">
        <v>1657</v>
      </c>
      <c r="C879">
        <v>103.254805</v>
      </c>
      <c r="D879">
        <v>16.890804299999999</v>
      </c>
    </row>
    <row r="880" spans="1:4" x14ac:dyDescent="0.25">
      <c r="A880" t="e">
        <f>- สก. นิคมฯห้วยผึ้ง</f>
        <v>#NAME?</v>
      </c>
      <c r="B880" t="s">
        <v>1658</v>
      </c>
      <c r="C880">
        <v>103.91065500000001</v>
      </c>
      <c r="D880">
        <v>16.653517999999998</v>
      </c>
    </row>
    <row r="881" spans="1:4" x14ac:dyDescent="0.25">
      <c r="A881" t="e">
        <f>- สกก. นาคู</f>
        <v>#NAME?</v>
      </c>
      <c r="B881" t="s">
        <v>1659</v>
      </c>
      <c r="C881">
        <v>104.04787</v>
      </c>
      <c r="D881">
        <v>16.808502900000001</v>
      </c>
    </row>
    <row r="882" spans="1:4" x14ac:dyDescent="0.25">
      <c r="A882" t="e">
        <f>- สกก. กุดบาก</f>
        <v>#NAME?</v>
      </c>
      <c r="B882" t="s">
        <v>1660</v>
      </c>
      <c r="C882">
        <v>103.8142309</v>
      </c>
      <c r="D882">
        <v>17.061802199999999</v>
      </c>
    </row>
    <row r="883" spans="1:4" x14ac:dyDescent="0.25">
      <c r="A883" t="e">
        <f>- สก. นิคมน้ำอูน</f>
        <v>#NAME?</v>
      </c>
      <c r="B883" t="s">
        <v>1661</v>
      </c>
      <c r="C883">
        <v>103.7578815</v>
      </c>
      <c r="D883">
        <v>17.198019899999998</v>
      </c>
    </row>
    <row r="884" spans="1:4" x14ac:dyDescent="0.25">
      <c r="A884" t="e">
        <f>- สกก. ส่องดาว</f>
        <v>#NAME?</v>
      </c>
      <c r="B884" t="s">
        <v>1662</v>
      </c>
      <c r="C884">
        <v>103.4627375</v>
      </c>
      <c r="D884">
        <v>17.339756399999999</v>
      </c>
    </row>
    <row r="885" spans="1:4" x14ac:dyDescent="0.25">
      <c r="A885" t="e">
        <f>- สก. โคนมวาริชภูมิ</f>
        <v>#NAME?</v>
      </c>
      <c r="B885" t="s">
        <v>1663</v>
      </c>
      <c r="C885">
        <v>103.521767</v>
      </c>
      <c r="D885">
        <v>17.271318000000001</v>
      </c>
    </row>
    <row r="886" spans="1:4" x14ac:dyDescent="0.25">
      <c r="A886" t="e">
        <f>- สกก. วาริชภูมิ</f>
        <v>#NAME?</v>
      </c>
      <c r="B886" t="s">
        <v>1664</v>
      </c>
      <c r="C886">
        <v>103.62469539999999</v>
      </c>
      <c r="D886">
        <v>17.236103199999999</v>
      </c>
    </row>
    <row r="887" spans="1:4" x14ac:dyDescent="0.25">
      <c r="A887" t="e">
        <f>- หจก. นิวแสงดาว</f>
        <v>#NAME?</v>
      </c>
      <c r="B887" t="s">
        <v>1665</v>
      </c>
      <c r="C887">
        <v>102.7654843</v>
      </c>
      <c r="D887">
        <v>16.195196899999999</v>
      </c>
    </row>
    <row r="888" spans="1:4" x14ac:dyDescent="0.25">
      <c r="A888" t="e">
        <f>- บจก. บางจากภูพาน</f>
        <v>#NAME?</v>
      </c>
      <c r="B888" t="s">
        <v>1666</v>
      </c>
      <c r="C888">
        <v>102.7654843</v>
      </c>
      <c r="D888">
        <v>16.195196899999999</v>
      </c>
    </row>
    <row r="889" spans="1:4" x14ac:dyDescent="0.25">
      <c r="A889" t="e">
        <f>- สกก. สว่างแดนดิน</f>
        <v>#NAME?</v>
      </c>
      <c r="B889" t="s">
        <v>1667</v>
      </c>
      <c r="C889">
        <v>103.4675797</v>
      </c>
      <c r="D889">
        <v>17.473886499999999</v>
      </c>
    </row>
    <row r="890" spans="1:4" x14ac:dyDescent="0.25">
      <c r="A890" t="e">
        <f>- สกก. เมืองสกลนคร จำกัด สาขาโคกศรีสุพรรณ</f>
        <v>#NAME?</v>
      </c>
      <c r="B890" t="s">
        <v>1668</v>
      </c>
      <c r="C890">
        <v>104.32465000000001</v>
      </c>
      <c r="D890">
        <v>17.023530000000001</v>
      </c>
    </row>
    <row r="891" spans="1:4" x14ac:dyDescent="0.25">
      <c r="A891" t="s">
        <v>1669</v>
      </c>
      <c r="B891" t="s">
        <v>1670</v>
      </c>
      <c r="C891">
        <v>103.7618813</v>
      </c>
      <c r="D891">
        <v>17.403850200000001</v>
      </c>
    </row>
    <row r="892" spans="1:4" x14ac:dyDescent="0.25">
      <c r="A892" t="e">
        <f>- สกก. เมืองสกลนคร</f>
        <v>#NAME?</v>
      </c>
      <c r="B892" t="s">
        <v>1671</v>
      </c>
      <c r="C892">
        <v>104.14267</v>
      </c>
      <c r="D892">
        <v>17.149875000000002</v>
      </c>
    </row>
    <row r="893" spans="1:4" x14ac:dyDescent="0.25">
      <c r="A893" t="e">
        <f>- สกก. พังโคน</f>
        <v>#NAME?</v>
      </c>
      <c r="B893" t="s">
        <v>1672</v>
      </c>
      <c r="C893">
        <v>103.6999581</v>
      </c>
      <c r="D893">
        <v>17.375525</v>
      </c>
    </row>
    <row r="894" spans="1:4" x14ac:dyDescent="0.25">
      <c r="A894" t="e">
        <f>- หจก. ทรัพย์ศิริออยล์</f>
        <v>#NAME?</v>
      </c>
      <c r="B894" t="s">
        <v>1673</v>
      </c>
      <c r="C894">
        <v>103.9950211</v>
      </c>
      <c r="D894">
        <v>17.278894600000001</v>
      </c>
    </row>
    <row r="895" spans="1:4" x14ac:dyDescent="0.25">
      <c r="A895" t="e">
        <f>- หจก. อาร์.อี.ออยล์</f>
        <v>#NAME?</v>
      </c>
      <c r="B895" t="s">
        <v>1674</v>
      </c>
      <c r="C895">
        <v>104.1481809</v>
      </c>
      <c r="D895">
        <v>17.166439400000002</v>
      </c>
    </row>
    <row r="896" spans="1:4" x14ac:dyDescent="0.25">
      <c r="A896" t="e">
        <f>- สกก. เขตจัดรูปที่ดินพอกใหญ่</f>
        <v>#NAME?</v>
      </c>
      <c r="B896" t="s">
        <v>1675</v>
      </c>
      <c r="C896">
        <v>103.95500699999999</v>
      </c>
      <c r="D896">
        <v>17.3114022</v>
      </c>
    </row>
    <row r="897" spans="1:4" x14ac:dyDescent="0.25">
      <c r="A897" t="e">
        <f>- สกก. พรรณานิคม</f>
        <v>#NAME?</v>
      </c>
      <c r="B897" t="s">
        <v>1676</v>
      </c>
      <c r="C897">
        <v>103.8515376</v>
      </c>
      <c r="D897">
        <v>17.355672800000001</v>
      </c>
    </row>
    <row r="898" spans="1:4" x14ac:dyDescent="0.25">
      <c r="A898" t="e">
        <f>- สกก. เจริญศิลป์</f>
        <v>#NAME?</v>
      </c>
      <c r="B898" t="s">
        <v>1677</v>
      </c>
      <c r="C898">
        <v>103.71335209999999</v>
      </c>
      <c r="D898">
        <v>17.760252999999999</v>
      </c>
    </row>
    <row r="899" spans="1:4" x14ac:dyDescent="0.25">
      <c r="A899" t="e">
        <f>- สกก. วานรนิวาส (สาขาสาม)</f>
        <v>#NAME?</v>
      </c>
      <c r="B899" t="s">
        <v>1678</v>
      </c>
      <c r="C899">
        <v>103.738325</v>
      </c>
      <c r="D899">
        <v>17.591598600000001</v>
      </c>
    </row>
    <row r="900" spans="1:4" x14ac:dyDescent="0.25">
      <c r="A900" t="e">
        <f>- หจก. ส.วิคุณชัยบริการ</f>
        <v>#NAME?</v>
      </c>
      <c r="B900" t="s">
        <v>1679</v>
      </c>
      <c r="C900">
        <v>103.755431</v>
      </c>
      <c r="D900">
        <v>17.6367276</v>
      </c>
    </row>
    <row r="901" spans="1:4" x14ac:dyDescent="0.25">
      <c r="A901" t="e">
        <f>- สกก. วานรนิวาส</f>
        <v>#NAME?</v>
      </c>
      <c r="B901" t="s">
        <v>1680</v>
      </c>
      <c r="C901">
        <v>103.7405019</v>
      </c>
      <c r="D901">
        <v>17.644742000000001</v>
      </c>
    </row>
    <row r="902" spans="1:4" x14ac:dyDescent="0.25">
      <c r="A902" t="e">
        <f>- สกก. วานรนิวาส (สาขาตลาดกลาง)</f>
        <v>#NAME?</v>
      </c>
      <c r="B902" t="s">
        <v>1681</v>
      </c>
      <c r="C902">
        <v>103.75324310000001</v>
      </c>
      <c r="D902">
        <v>17.635794400000002</v>
      </c>
    </row>
    <row r="903" spans="1:4" x14ac:dyDescent="0.25">
      <c r="A903" t="e">
        <f>- สกก. อากาศอำนวย</f>
        <v>#NAME?</v>
      </c>
      <c r="B903" t="s">
        <v>1682</v>
      </c>
      <c r="C903">
        <v>103.977649</v>
      </c>
      <c r="D903">
        <v>17.585486</v>
      </c>
    </row>
    <row r="904" spans="1:4" x14ac:dyDescent="0.25">
      <c r="A904" t="e">
        <f>- หจก. นิรมิตร บริการ</f>
        <v>#NAME?</v>
      </c>
      <c r="B904" t="s">
        <v>1683</v>
      </c>
      <c r="C904">
        <v>103.76286709999999</v>
      </c>
      <c r="D904">
        <v>17.855472500000001</v>
      </c>
    </row>
    <row r="905" spans="1:4" x14ac:dyDescent="0.25">
      <c r="A905" t="e">
        <f>- สกก. น้ำฝนนาทม</f>
        <v>#NAME?</v>
      </c>
      <c r="B905" t="s">
        <v>1684</v>
      </c>
      <c r="C905">
        <v>104.053696</v>
      </c>
      <c r="D905">
        <v>17.836092000000001</v>
      </c>
    </row>
    <row r="906" spans="1:4" x14ac:dyDescent="0.25">
      <c r="A906" t="e">
        <f>- สก. บริการชุมชนตำบลอุ่มเหม้านครพนม</f>
        <v>#NAME?</v>
      </c>
      <c r="B906" t="s">
        <v>1685</v>
      </c>
      <c r="C906">
        <v>104.676569</v>
      </c>
      <c r="D906">
        <v>16.835443000000001</v>
      </c>
    </row>
    <row r="907" spans="1:4" x14ac:dyDescent="0.25">
      <c r="A907" t="e">
        <f>- บางจาก - ธาตุพนม</f>
        <v>#NAME?</v>
      </c>
      <c r="B907" t="s">
        <v>1686</v>
      </c>
      <c r="C907">
        <v>104.68202700000001</v>
      </c>
      <c r="D907">
        <v>16.926190999999999</v>
      </c>
    </row>
    <row r="908" spans="1:4" x14ac:dyDescent="0.25">
      <c r="A908" t="e">
        <f>- สกก. เรณูนคร</f>
        <v>#NAME?</v>
      </c>
      <c r="B908" t="s">
        <v>1687</v>
      </c>
      <c r="C908">
        <v>104.6937674</v>
      </c>
      <c r="D908">
        <v>17.067758999999999</v>
      </c>
    </row>
    <row r="909" spans="1:4" x14ac:dyDescent="0.25">
      <c r="A909" t="e">
        <f>- สกก. ปลาปาก</f>
        <v>#NAME?</v>
      </c>
      <c r="B909" t="s">
        <v>1688</v>
      </c>
      <c r="C909">
        <v>104.53057149999999</v>
      </c>
      <c r="D909">
        <v>17.218041700000001</v>
      </c>
    </row>
    <row r="910" spans="1:4" x14ac:dyDescent="0.25">
      <c r="A910" t="e">
        <f>- สกก. โพนสวรรค์</f>
        <v>#NAME?</v>
      </c>
      <c r="B910" t="s">
        <v>1689</v>
      </c>
      <c r="C910">
        <v>104.434196</v>
      </c>
      <c r="D910">
        <v>17.442139000000001</v>
      </c>
    </row>
    <row r="911" spans="1:4" x14ac:dyDescent="0.25">
      <c r="A911" t="e">
        <f>- สกก. ศรีสงคราม</f>
        <v>#NAME?</v>
      </c>
      <c r="B911" t="s">
        <v>1690</v>
      </c>
      <c r="C911">
        <v>104.27448080000001</v>
      </c>
      <c r="D911">
        <v>17.629421700000002</v>
      </c>
    </row>
    <row r="912" spans="1:4" x14ac:dyDescent="0.25">
      <c r="A912" t="e">
        <f>- หจก. โพนแก้วขนส่ง</f>
        <v>#NAME?</v>
      </c>
      <c r="B912" t="s">
        <v>1691</v>
      </c>
      <c r="C912">
        <v>104.7563921</v>
      </c>
      <c r="D912">
        <v>17.3824231</v>
      </c>
    </row>
    <row r="913" spans="1:4" x14ac:dyDescent="0.25">
      <c r="A913" t="e">
        <f>- หจก. โพนแก้วค้าน้ำมัน</f>
        <v>#NAME?</v>
      </c>
      <c r="B913" t="s">
        <v>1692</v>
      </c>
      <c r="C913">
        <v>104.7540461</v>
      </c>
      <c r="D913">
        <v>17.438213600000001</v>
      </c>
    </row>
    <row r="914" spans="1:4" x14ac:dyDescent="0.25">
      <c r="A914" t="e">
        <f>- สกก. ท่าอุเทน จำกัด</f>
        <v>#NAME?</v>
      </c>
      <c r="B914" t="s">
        <v>1693</v>
      </c>
      <c r="C914">
        <v>104.60537650000001</v>
      </c>
      <c r="D914">
        <v>17.5700976</v>
      </c>
    </row>
    <row r="915" spans="1:4" x14ac:dyDescent="0.25">
      <c r="A915" t="e">
        <f>- หจก. บ้านแพงบริการ</f>
        <v>#NAME?</v>
      </c>
      <c r="B915" t="s">
        <v>1694</v>
      </c>
      <c r="C915">
        <v>104.214215</v>
      </c>
      <c r="D915">
        <v>17.956954</v>
      </c>
    </row>
    <row r="916" spans="1:4" x14ac:dyDescent="0.25">
      <c r="A916" t="e">
        <f>- สกก. บ้านแพง</f>
        <v>#NAME?</v>
      </c>
      <c r="B916" t="s">
        <v>1695</v>
      </c>
      <c r="C916">
        <v>104.21545140000001</v>
      </c>
      <c r="D916">
        <v>17.9681301</v>
      </c>
    </row>
    <row r="917" spans="1:4" x14ac:dyDescent="0.25">
      <c r="A917" t="s">
        <v>1696</v>
      </c>
      <c r="B917" t="s">
        <v>1697</v>
      </c>
      <c r="C917">
        <v>104.3442794</v>
      </c>
      <c r="D917">
        <v>16.494284700000001</v>
      </c>
    </row>
    <row r="918" spans="1:4" x14ac:dyDescent="0.25">
      <c r="A918" t="s">
        <v>1698</v>
      </c>
      <c r="B918" t="s">
        <v>1699</v>
      </c>
      <c r="C918">
        <v>104.345823</v>
      </c>
      <c r="D918">
        <v>16.484132800000001</v>
      </c>
    </row>
    <row r="919" spans="1:4" x14ac:dyDescent="0.25">
      <c r="A919" t="s">
        <v>1700</v>
      </c>
      <c r="B919" t="s">
        <v>1701</v>
      </c>
      <c r="C919">
        <v>104.52340340000001</v>
      </c>
      <c r="D919">
        <v>16.334332499999999</v>
      </c>
    </row>
    <row r="920" spans="1:4" x14ac:dyDescent="0.25">
      <c r="A920" t="s">
        <v>1702</v>
      </c>
      <c r="B920" t="s">
        <v>1703</v>
      </c>
      <c r="C920">
        <v>104.5072722</v>
      </c>
      <c r="D920">
        <v>16.4139254</v>
      </c>
    </row>
    <row r="921" spans="1:4" x14ac:dyDescent="0.25">
      <c r="A921" t="s">
        <v>1704</v>
      </c>
      <c r="B921" t="s">
        <v>1705</v>
      </c>
      <c r="C921">
        <v>100.893607</v>
      </c>
      <c r="D921">
        <v>13.887404999999999</v>
      </c>
    </row>
    <row r="922" spans="1:4" x14ac:dyDescent="0.25">
      <c r="A922" t="e">
        <f>- สกก. ดงหลวง</f>
        <v>#NAME?</v>
      </c>
      <c r="B922" t="s">
        <v>1706</v>
      </c>
      <c r="C922">
        <v>104.537755</v>
      </c>
      <c r="D922">
        <v>16.815193699999998</v>
      </c>
    </row>
    <row r="923" spans="1:4" x14ac:dyDescent="0.25">
      <c r="A923" t="e">
        <f>- สกก. หว้านใหญ่</f>
        <v>#NAME?</v>
      </c>
      <c r="B923" t="s">
        <v>1707</v>
      </c>
      <c r="C923">
        <v>104.749982</v>
      </c>
      <c r="D923">
        <v>16.735582999999998</v>
      </c>
    </row>
    <row r="924" spans="1:4" x14ac:dyDescent="0.25">
      <c r="A924" t="e">
        <f>- สกก. โซ่พิสัย</f>
        <v>#NAME?</v>
      </c>
      <c r="B924" t="s">
        <v>1708</v>
      </c>
      <c r="C924">
        <v>103.45167499999999</v>
      </c>
      <c r="D924">
        <v>18.066120999999999</v>
      </c>
    </row>
    <row r="925" spans="1:4" x14ac:dyDescent="0.25">
      <c r="A925" t="e">
        <f>- สกก. เซกา</f>
        <v>#NAME?</v>
      </c>
      <c r="B925" t="s">
        <v>1709</v>
      </c>
      <c r="C925">
        <v>103.93760210000001</v>
      </c>
      <c r="D925">
        <v>17.989768099999999</v>
      </c>
    </row>
    <row r="926" spans="1:4" x14ac:dyDescent="0.25">
      <c r="A926" t="e">
        <f>- สกก. พรเจริญ</f>
        <v>#NAME?</v>
      </c>
      <c r="B926" t="s">
        <v>1710</v>
      </c>
      <c r="C926">
        <v>103.6652162</v>
      </c>
      <c r="D926">
        <v>18.0268342</v>
      </c>
    </row>
    <row r="927" spans="1:4" x14ac:dyDescent="0.25">
      <c r="A927" t="e">
        <f>- บางจาก - แม่ท้อ</f>
        <v>#NAME?</v>
      </c>
      <c r="B927" t="s">
        <v>1711</v>
      </c>
      <c r="C927">
        <v>98.990793800000006</v>
      </c>
      <c r="D927">
        <v>16.786226599999999</v>
      </c>
    </row>
    <row r="928" spans="1:4" x14ac:dyDescent="0.25">
      <c r="A928" t="e">
        <f>- สกก. แม่สอด</f>
        <v>#NAME?</v>
      </c>
      <c r="B928" t="s">
        <v>1712</v>
      </c>
      <c r="C928">
        <v>98.553449000000001</v>
      </c>
      <c r="D928">
        <v>16.709186500000001</v>
      </c>
    </row>
    <row r="929" spans="1:4" x14ac:dyDescent="0.25">
      <c r="A929" t="e">
        <f>- สก. นิคมแม่สอด</f>
        <v>#NAME?</v>
      </c>
      <c r="B929" t="s">
        <v>1713</v>
      </c>
      <c r="C929">
        <v>98.598187999999993</v>
      </c>
      <c r="D929">
        <v>16.829104999999998</v>
      </c>
    </row>
    <row r="930" spans="1:4" x14ac:dyDescent="0.25">
      <c r="A930" t="e">
        <f>- สกก. บ้านตาก</f>
        <v>#NAME?</v>
      </c>
      <c r="B930" t="s">
        <v>1714</v>
      </c>
      <c r="C930">
        <v>99.060096400000006</v>
      </c>
      <c r="D930">
        <v>17.0397766</v>
      </c>
    </row>
    <row r="931" spans="1:4" x14ac:dyDescent="0.25">
      <c r="A931" t="s">
        <v>1715</v>
      </c>
      <c r="B931" t="s">
        <v>1716</v>
      </c>
      <c r="C931">
        <v>99.023944400000005</v>
      </c>
      <c r="D931">
        <v>17.123926300000001</v>
      </c>
    </row>
    <row r="932" spans="1:4" x14ac:dyDescent="0.25">
      <c r="A932" t="e">
        <f>- สกก. สามเงา</f>
        <v>#NAME?</v>
      </c>
      <c r="B932" t="s">
        <v>1717</v>
      </c>
      <c r="C932">
        <v>99.062637699999996</v>
      </c>
      <c r="D932">
        <v>17.209978499999998</v>
      </c>
    </row>
    <row r="933" spans="1:4" x14ac:dyDescent="0.25">
      <c r="A933" t="e">
        <f>- บางจาก - บ้านโป่ง</f>
        <v>#NAME?</v>
      </c>
      <c r="B933" t="s">
        <v>1718</v>
      </c>
      <c r="C933">
        <v>99.952237100000005</v>
      </c>
      <c r="D933">
        <v>12.66808</v>
      </c>
    </row>
    <row r="934" spans="1:4" x14ac:dyDescent="0.25">
      <c r="A934" t="e">
        <f>- บจก. เชียงเฮงปิโตรเลียม</f>
        <v>#NAME?</v>
      </c>
      <c r="B934" t="s">
        <v>1719</v>
      </c>
      <c r="C934">
        <v>99.876862000000003</v>
      </c>
      <c r="D934">
        <v>13.6771981</v>
      </c>
    </row>
    <row r="935" spans="1:4" x14ac:dyDescent="0.25">
      <c r="A935" t="e">
        <f>- สก. โคนมนครปฐม (ท่ามะกา)</f>
        <v>#NAME?</v>
      </c>
      <c r="B935" t="s">
        <v>1720</v>
      </c>
      <c r="C935">
        <v>99.850454900000003</v>
      </c>
      <c r="D935">
        <v>13.9689228</v>
      </c>
    </row>
    <row r="936" spans="1:4" x14ac:dyDescent="0.25">
      <c r="A936" t="e">
        <f>- หจก. รวม ลาภ ผล บริการ</f>
        <v>#NAME?</v>
      </c>
      <c r="B936" t="s">
        <v>1721</v>
      </c>
      <c r="C936">
        <v>99.765204900000001</v>
      </c>
      <c r="D936">
        <v>13.9202794</v>
      </c>
    </row>
    <row r="937" spans="1:4" x14ac:dyDescent="0.25">
      <c r="A937" t="e">
        <f>- หจก. พี ที เอ็น ปิโตรเลียม</f>
        <v>#NAME?</v>
      </c>
      <c r="B937" t="s">
        <v>1722</v>
      </c>
      <c r="C937">
        <v>99.664042600000002</v>
      </c>
      <c r="D937">
        <v>13.9757549</v>
      </c>
    </row>
    <row r="938" spans="1:4" x14ac:dyDescent="0.25">
      <c r="A938" t="e">
        <f>- สกก. ท่าม่วง</f>
        <v>#NAME?</v>
      </c>
      <c r="B938" t="s">
        <v>1723</v>
      </c>
      <c r="C938">
        <v>99.661978700000006</v>
      </c>
      <c r="D938">
        <v>13.959567099999999</v>
      </c>
    </row>
    <row r="939" spans="1:4" x14ac:dyDescent="0.25">
      <c r="A939" t="e">
        <f>- สกก. พนมทวน</f>
        <v>#NAME?</v>
      </c>
      <c r="B939" t="s">
        <v>1724</v>
      </c>
      <c r="C939">
        <v>99.712120600000006</v>
      </c>
      <c r="D939">
        <v>14.1240285</v>
      </c>
    </row>
    <row r="940" spans="1:4" x14ac:dyDescent="0.25">
      <c r="A940" t="e">
        <f>- บจก. แอล.อาร์.เซอร์วิส</f>
        <v>#NAME?</v>
      </c>
      <c r="B940" t="s">
        <v>1725</v>
      </c>
      <c r="C940">
        <v>99.280048600000001</v>
      </c>
      <c r="D940">
        <v>14.0880007</v>
      </c>
    </row>
    <row r="941" spans="1:4" x14ac:dyDescent="0.25">
      <c r="A941" t="e">
        <f>- หจก. จ.นำชัยพานิช ออยล์</f>
        <v>#NAME?</v>
      </c>
      <c r="B941" t="s">
        <v>1726</v>
      </c>
      <c r="C941">
        <v>99.028805000000006</v>
      </c>
      <c r="D941">
        <v>14.2672113</v>
      </c>
    </row>
    <row r="942" spans="1:4" x14ac:dyDescent="0.25">
      <c r="A942" t="e">
        <f>- สกก. บ้านเจ้าเณร</f>
        <v>#NAME?</v>
      </c>
      <c r="B942" t="s">
        <v>1727</v>
      </c>
      <c r="C942">
        <v>99.143962299999998</v>
      </c>
      <c r="D942">
        <v>14.375496200000001</v>
      </c>
    </row>
    <row r="943" spans="1:4" x14ac:dyDescent="0.25">
      <c r="A943" t="s">
        <v>1728</v>
      </c>
      <c r="B943" t="s">
        <v>1729</v>
      </c>
      <c r="C943">
        <v>99.8200638</v>
      </c>
      <c r="D943">
        <v>13.2777747</v>
      </c>
    </row>
    <row r="944" spans="1:4" x14ac:dyDescent="0.25">
      <c r="A944" t="s">
        <v>1730</v>
      </c>
      <c r="B944" t="s">
        <v>1731</v>
      </c>
      <c r="C944">
        <v>99.826761700000006</v>
      </c>
      <c r="D944">
        <v>13.3156757</v>
      </c>
    </row>
    <row r="945" spans="1:4" x14ac:dyDescent="0.25">
      <c r="A945" t="e">
        <f>- สกก. เขาย้อย</f>
        <v>#NAME?</v>
      </c>
      <c r="B945" t="s">
        <v>1732</v>
      </c>
      <c r="C945">
        <v>99.825529500000002</v>
      </c>
      <c r="D945">
        <v>13.252011100000001</v>
      </c>
    </row>
    <row r="946" spans="1:4" x14ac:dyDescent="0.25">
      <c r="A946" t="e">
        <f>- บางจาก - ห้วยท่าช้าง</f>
        <v>#NAME?</v>
      </c>
      <c r="B946" t="s">
        <v>1733</v>
      </c>
      <c r="C946">
        <v>99.795756400000002</v>
      </c>
      <c r="D946">
        <v>13.130904599999999</v>
      </c>
    </row>
    <row r="947" spans="1:4" x14ac:dyDescent="0.25">
      <c r="A947" t="e">
        <f>- สกก. หนองหญ้าปล้อง</f>
        <v>#NAME?</v>
      </c>
      <c r="B947" t="s">
        <v>1734</v>
      </c>
      <c r="C947">
        <v>99.712120600000006</v>
      </c>
      <c r="D947">
        <v>13.2082073</v>
      </c>
    </row>
    <row r="948" spans="1:4" x14ac:dyDescent="0.25">
      <c r="A948" t="e">
        <f>- สก. นิคมท่ายาง</f>
        <v>#NAME?</v>
      </c>
      <c r="B948" t="s">
        <v>1735</v>
      </c>
      <c r="C948">
        <v>99.8991604</v>
      </c>
      <c r="D948">
        <v>12.9714369</v>
      </c>
    </row>
    <row r="949" spans="1:4" x14ac:dyDescent="0.25">
      <c r="A949" t="e">
        <f>- บางจาก - ดอนขุนห้วย</f>
        <v>#NAME?</v>
      </c>
      <c r="B949" t="s">
        <v>1736</v>
      </c>
      <c r="C949">
        <v>99.920724300000003</v>
      </c>
      <c r="D949">
        <v>12.8622867</v>
      </c>
    </row>
    <row r="950" spans="1:4" x14ac:dyDescent="0.25">
      <c r="A950" t="s">
        <v>1737</v>
      </c>
      <c r="B950" t="s">
        <v>1736</v>
      </c>
      <c r="C950">
        <v>99.920724300000003</v>
      </c>
      <c r="D950">
        <v>12.8622867</v>
      </c>
    </row>
    <row r="951" spans="1:4" x14ac:dyDescent="0.25">
      <c r="A951" t="e">
        <f>- สกก. หนองพลับรุ่งเรือง</f>
        <v>#NAME?</v>
      </c>
      <c r="B951" t="s">
        <v>1738</v>
      </c>
      <c r="C951">
        <v>99.506868299999994</v>
      </c>
      <c r="D951">
        <v>12.5281539</v>
      </c>
    </row>
    <row r="952" spans="1:4" x14ac:dyDescent="0.25">
      <c r="A952" t="e">
        <f>- บางจาก - ปราณบุรี</f>
        <v>#NAME?</v>
      </c>
      <c r="B952" t="s">
        <v>1739</v>
      </c>
      <c r="C952">
        <v>99.885976200000002</v>
      </c>
      <c r="D952">
        <v>12.367782099999999</v>
      </c>
    </row>
    <row r="953" spans="1:4" x14ac:dyDescent="0.25">
      <c r="A953" t="e">
        <f>- บางจาก - ประจวบคีรีขันธ์</f>
        <v>#NAME?</v>
      </c>
      <c r="B953" t="s">
        <v>1740</v>
      </c>
      <c r="C953">
        <v>99.743287899999999</v>
      </c>
      <c r="D953">
        <v>11.755205200000001</v>
      </c>
    </row>
    <row r="954" spans="1:4" x14ac:dyDescent="0.25">
      <c r="A954" t="e">
        <f>- ห้างหุ้นส่วนสามัญ วิสาหกิจชุมชน</f>
        <v>#NAME?</v>
      </c>
      <c r="B954" t="s">
        <v>1741</v>
      </c>
      <c r="C954">
        <v>99.489497200000002</v>
      </c>
      <c r="D954">
        <v>11.270278599999999</v>
      </c>
    </row>
    <row r="955" spans="1:4" x14ac:dyDescent="0.25">
      <c r="A955" t="e">
        <f>- สกก. บางสะพานน้อย</f>
        <v>#NAME?</v>
      </c>
      <c r="B955" t="s">
        <v>1742</v>
      </c>
      <c r="C955">
        <v>99.439488900000001</v>
      </c>
      <c r="D955">
        <v>11.0534681</v>
      </c>
    </row>
    <row r="956" spans="1:4" x14ac:dyDescent="0.25">
      <c r="A956" t="e">
        <f>- หจก. ประกอบกิจ ปิโตรเลียม</f>
        <v>#NAME?</v>
      </c>
      <c r="B956" t="s">
        <v>1743</v>
      </c>
      <c r="C956">
        <v>99.840395900000004</v>
      </c>
      <c r="D956">
        <v>8.8334042999999998</v>
      </c>
    </row>
    <row r="957" spans="1:4" x14ac:dyDescent="0.25">
      <c r="A957" t="e">
        <f>- หจก. ศุภนิจออยล์</f>
        <v>#NAME?</v>
      </c>
      <c r="B957" t="s">
        <v>1744</v>
      </c>
      <c r="C957">
        <v>99.941773999999995</v>
      </c>
      <c r="D957">
        <v>8.6492313999999997</v>
      </c>
    </row>
    <row r="958" spans="1:4" x14ac:dyDescent="0.25">
      <c r="A958" t="e">
        <f>- สกก. พิปูน</f>
        <v>#NAME?</v>
      </c>
      <c r="B958" t="s">
        <v>1745</v>
      </c>
      <c r="C958">
        <v>99.589604300000005</v>
      </c>
      <c r="D958">
        <v>8.5842711999999999</v>
      </c>
    </row>
    <row r="959" spans="1:4" x14ac:dyDescent="0.25">
      <c r="A959" t="e">
        <f>- กลุ่มเกษตรกรทำสวนยางค้อม</f>
        <v>#NAME?</v>
      </c>
      <c r="B959" t="s">
        <v>1746</v>
      </c>
      <c r="C959">
        <v>99.611292000000006</v>
      </c>
      <c r="D959">
        <v>8.5606851000000006</v>
      </c>
    </row>
    <row r="960" spans="1:4" x14ac:dyDescent="0.25">
      <c r="A960" t="e">
        <f>- หจก. พรเทพนาวาปิโตรเลียม</f>
        <v>#NAME?</v>
      </c>
      <c r="B960" t="s">
        <v>1747</v>
      </c>
      <c r="C960">
        <v>99.611866699999993</v>
      </c>
      <c r="D960">
        <v>8.3884971999999998</v>
      </c>
    </row>
    <row r="961" spans="1:4" x14ac:dyDescent="0.25">
      <c r="A961" t="e">
        <f>- หจก. ไม้หลาปิโตรเลียม</f>
        <v>#NAME?</v>
      </c>
      <c r="B961" t="s">
        <v>1748</v>
      </c>
      <c r="C961">
        <v>99.890894000000003</v>
      </c>
      <c r="D961">
        <v>8.2525549999999992</v>
      </c>
    </row>
    <row r="962" spans="1:4" x14ac:dyDescent="0.25">
      <c r="A962" t="e">
        <f>- บางจาก - ทุ่งสง</f>
        <v>#NAME?</v>
      </c>
      <c r="B962" t="s">
        <v>1749</v>
      </c>
      <c r="C962">
        <v>99.645271399999999</v>
      </c>
      <c r="D962">
        <v>8.2037978000000003</v>
      </c>
    </row>
    <row r="963" spans="1:4" x14ac:dyDescent="0.25">
      <c r="A963" t="e">
        <f>- หจก. เลคโก้</f>
        <v>#NAME?</v>
      </c>
      <c r="B963" t="s">
        <v>1750</v>
      </c>
      <c r="C963">
        <v>99.680722399999993</v>
      </c>
      <c r="D963">
        <v>8.1646622999999998</v>
      </c>
    </row>
    <row r="964" spans="1:4" x14ac:dyDescent="0.25">
      <c r="A964" t="e">
        <f>- สกก. ทุ่งสง</f>
        <v>#NAME?</v>
      </c>
      <c r="B964" t="s">
        <v>1751</v>
      </c>
      <c r="C964">
        <v>99.606300599999997</v>
      </c>
      <c r="D964">
        <v>8.1561290999999994</v>
      </c>
    </row>
    <row r="965" spans="1:4" x14ac:dyDescent="0.25">
      <c r="A965" t="s">
        <v>1752</v>
      </c>
      <c r="B965" t="s">
        <v>1753</v>
      </c>
      <c r="C965">
        <v>99.940919600000001</v>
      </c>
      <c r="D965">
        <v>7.9111298999999997</v>
      </c>
    </row>
    <row r="966" spans="1:4" x14ac:dyDescent="0.25">
      <c r="A966" t="e">
        <f>- สกก. ปลายพระยา</f>
        <v>#NAME?</v>
      </c>
      <c r="B966" t="s">
        <v>1754</v>
      </c>
      <c r="C966">
        <v>98.770146999999994</v>
      </c>
      <c r="D966">
        <v>8.6256103</v>
      </c>
    </row>
    <row r="967" spans="1:4" x14ac:dyDescent="0.25">
      <c r="A967" t="e">
        <f>- สก. นิคมปลายพระยา</f>
        <v>#NAME?</v>
      </c>
      <c r="B967" t="s">
        <v>1755</v>
      </c>
      <c r="C967">
        <v>98.825250199999999</v>
      </c>
      <c r="D967">
        <v>8.5699357000000003</v>
      </c>
    </row>
    <row r="968" spans="1:4" x14ac:dyDescent="0.25">
      <c r="A968" t="e">
        <f>- บางจาก - อ่าวลึก</f>
        <v>#NAME?</v>
      </c>
      <c r="B968" t="s">
        <v>1756</v>
      </c>
      <c r="C968">
        <v>98.793987099999995</v>
      </c>
      <c r="D968">
        <v>8.4009730000000005</v>
      </c>
    </row>
    <row r="969" spans="1:4" x14ac:dyDescent="0.25">
      <c r="A969" t="e">
        <f>- หจก. เอส ยู ออยล์</f>
        <v>#NAME?</v>
      </c>
      <c r="B969" t="s">
        <v>1757</v>
      </c>
      <c r="C969">
        <v>98.814226399999995</v>
      </c>
      <c r="D969">
        <v>8.2337205000000004</v>
      </c>
    </row>
    <row r="970" spans="1:4" x14ac:dyDescent="0.25">
      <c r="A970" t="e">
        <f>- สกก. ลำทับ</f>
        <v>#NAME?</v>
      </c>
      <c r="B970" t="s">
        <v>1758</v>
      </c>
      <c r="C970">
        <v>99.2896468</v>
      </c>
      <c r="D970">
        <v>8.0393664000000005</v>
      </c>
    </row>
    <row r="971" spans="1:4" x14ac:dyDescent="0.25">
      <c r="A971" t="e">
        <f>- หจก. เครือพนม</f>
        <v>#NAME?</v>
      </c>
      <c r="B971" t="s">
        <v>1759</v>
      </c>
      <c r="C971">
        <v>98.891095800000002</v>
      </c>
      <c r="D971">
        <v>8.0932566000000001</v>
      </c>
    </row>
    <row r="972" spans="1:4" x14ac:dyDescent="0.25">
      <c r="A972" t="e">
        <f>- บางจาก - กระบี่</f>
        <v>#NAME?</v>
      </c>
      <c r="B972" t="s">
        <v>1760</v>
      </c>
      <c r="C972">
        <v>98.892306000000005</v>
      </c>
      <c r="D972">
        <v>8.1026749999999996</v>
      </c>
    </row>
    <row r="973" spans="1:4" x14ac:dyDescent="0.25">
      <c r="A973" t="e">
        <f>- สกก. เมืองกระบี่</f>
        <v>#NAME?</v>
      </c>
      <c r="B973" t="s">
        <v>1761</v>
      </c>
      <c r="C973">
        <v>98.915062699999993</v>
      </c>
      <c r="D973">
        <v>8.0793151000000005</v>
      </c>
    </row>
    <row r="974" spans="1:4" x14ac:dyDescent="0.25">
      <c r="A974" t="e">
        <f>- สก. นิคมคลองท่อม</f>
        <v>#NAME?</v>
      </c>
      <c r="B974" t="s">
        <v>1762</v>
      </c>
      <c r="C974">
        <v>99.121791999999999</v>
      </c>
      <c r="D974">
        <v>8.0070724999999996</v>
      </c>
    </row>
    <row r="975" spans="1:4" x14ac:dyDescent="0.25">
      <c r="A975" t="e">
        <f>- บางจาก - คลองท่อม</f>
        <v>#NAME?</v>
      </c>
      <c r="B975" t="s">
        <v>1763</v>
      </c>
      <c r="C975">
        <v>99.123479500000002</v>
      </c>
      <c r="D975">
        <v>7.8813918999999997</v>
      </c>
    </row>
    <row r="976" spans="1:4" x14ac:dyDescent="0.25">
      <c r="A976" t="e">
        <f>- หจก. อันดามัน เซอร์วิส คุระบุรี</f>
        <v>#NAME?</v>
      </c>
      <c r="B976" t="s">
        <v>1764</v>
      </c>
      <c r="C976">
        <v>98.418422399999997</v>
      </c>
      <c r="D976">
        <v>9.2461693999999994</v>
      </c>
    </row>
    <row r="977" spans="1:4" x14ac:dyDescent="0.25">
      <c r="A977" t="e">
        <f>- สก. กองทุนสวนยางลำแก่นพัฒนา</f>
        <v>#NAME?</v>
      </c>
      <c r="B977" t="s">
        <v>1765</v>
      </c>
      <c r="C977">
        <v>98.276002099999999</v>
      </c>
      <c r="D977">
        <v>8.5821128000000009</v>
      </c>
    </row>
    <row r="978" spans="1:4" x14ac:dyDescent="0.25">
      <c r="A978" t="e">
        <f>- บางจาก - ท้ายเหมือง</f>
        <v>#NAME?</v>
      </c>
      <c r="B978" t="s">
        <v>1766</v>
      </c>
      <c r="C978">
        <v>98.289710499999998</v>
      </c>
      <c r="D978">
        <v>8.5216098999999996</v>
      </c>
    </row>
    <row r="979" spans="1:4" x14ac:dyDescent="0.25">
      <c r="A979" t="e">
        <f>- สกก. ตะกั่วทุ่ง</f>
        <v>#NAME?</v>
      </c>
      <c r="B979" t="s">
        <v>1767</v>
      </c>
      <c r="C979">
        <v>98.418422399999997</v>
      </c>
      <c r="D979">
        <v>8.3289957000000001</v>
      </c>
    </row>
    <row r="980" spans="1:4" x14ac:dyDescent="0.25">
      <c r="A980" t="e">
        <f>- สกก. ท้ายเหมือง</f>
        <v>#NAME?</v>
      </c>
      <c r="B980" t="s">
        <v>1768</v>
      </c>
      <c r="C980">
        <v>98.286947799999993</v>
      </c>
      <c r="D980">
        <v>8.4621525999999996</v>
      </c>
    </row>
    <row r="981" spans="1:4" x14ac:dyDescent="0.25">
      <c r="A981" t="s">
        <v>1769</v>
      </c>
      <c r="B981" t="s">
        <v>1770</v>
      </c>
      <c r="C981">
        <v>98.312263000000002</v>
      </c>
      <c r="D981">
        <v>8.1582471999999999</v>
      </c>
    </row>
    <row r="982" spans="1:4" x14ac:dyDescent="0.25">
      <c r="A982" t="e">
        <f>- บางจาก - กะทู้</f>
        <v>#NAME?</v>
      </c>
      <c r="B982" t="s">
        <v>1771</v>
      </c>
      <c r="C982">
        <v>98.341700599999996</v>
      </c>
      <c r="D982">
        <v>7.9300961000000001</v>
      </c>
    </row>
    <row r="983" spans="1:4" x14ac:dyDescent="0.25">
      <c r="A983" t="e">
        <f>- บางจาก - ภูเก็ต</f>
        <v>#NAME?</v>
      </c>
      <c r="B983" t="s">
        <v>1772</v>
      </c>
      <c r="C983">
        <v>98.334904100000003</v>
      </c>
      <c r="D983">
        <v>7.7990864999999996</v>
      </c>
    </row>
    <row r="984" spans="1:4" x14ac:dyDescent="0.25">
      <c r="A984" t="e">
        <f>- สกก. เกาะพงัน</f>
        <v>#NAME?</v>
      </c>
      <c r="B984" t="s">
        <v>1773</v>
      </c>
      <c r="C984">
        <v>100.0021395</v>
      </c>
      <c r="D984">
        <v>9.7404837000000004</v>
      </c>
    </row>
    <row r="985" spans="1:4" x14ac:dyDescent="0.25">
      <c r="A985" t="e">
        <f>- คณะบุคคลวิสาหกิจชุมชนเชิงมนต์</f>
        <v>#NAME?</v>
      </c>
      <c r="B985" t="s">
        <v>1774</v>
      </c>
      <c r="C985">
        <v>100.02477880000001</v>
      </c>
      <c r="D985">
        <v>9.5446349999999995</v>
      </c>
    </row>
    <row r="986" spans="1:4" x14ac:dyDescent="0.25">
      <c r="A986" t="e">
        <f>- สกก. ท่าชนะ</f>
        <v>#NAME?</v>
      </c>
      <c r="B986" t="s">
        <v>1775</v>
      </c>
      <c r="C986">
        <v>99.079226300000002</v>
      </c>
      <c r="D986">
        <v>9.6698480999999994</v>
      </c>
    </row>
    <row r="987" spans="1:4" x14ac:dyDescent="0.25">
      <c r="A987" t="e">
        <f>- สก. เดินรถเกาะสมุย</f>
        <v>#NAME?</v>
      </c>
      <c r="B987" t="s">
        <v>1776</v>
      </c>
      <c r="C987">
        <v>99.996816699999997</v>
      </c>
      <c r="D987">
        <v>9.4631095999999992</v>
      </c>
    </row>
    <row r="988" spans="1:4" x14ac:dyDescent="0.25">
      <c r="A988" t="e">
        <f>- บางจาก - ท่าชนะ</f>
        <v>#NAME?</v>
      </c>
      <c r="B988" t="s">
        <v>1777</v>
      </c>
      <c r="C988">
        <v>98.968701100000004</v>
      </c>
      <c r="D988">
        <v>9.6507027999999995</v>
      </c>
    </row>
    <row r="989" spans="1:4" x14ac:dyDescent="0.25">
      <c r="A989" t="e">
        <f>- บางจาก - สนามบินสุราษฎร์ธานี</f>
        <v>#NAME?</v>
      </c>
      <c r="B989" t="s">
        <v>1778</v>
      </c>
      <c r="C989">
        <v>99.157908699999993</v>
      </c>
      <c r="D989">
        <v>9.1199391999999992</v>
      </c>
    </row>
    <row r="990" spans="1:4" x14ac:dyDescent="0.25">
      <c r="A990" t="e">
        <f>- สกก. บ้านเชี่ยวหลาน</f>
        <v>#NAME?</v>
      </c>
      <c r="B990" t="s">
        <v>1779</v>
      </c>
      <c r="C990">
        <v>98.616067400000006</v>
      </c>
      <c r="D990">
        <v>9.1317716000000004</v>
      </c>
    </row>
    <row r="991" spans="1:4" x14ac:dyDescent="0.25">
      <c r="A991" t="e">
        <f>- บางจาก - บ้านนาเดิม</f>
        <v>#NAME?</v>
      </c>
      <c r="B991" t="s">
        <v>1780</v>
      </c>
      <c r="C991">
        <v>99.296199000000001</v>
      </c>
      <c r="D991">
        <v>8.8809690000000003</v>
      </c>
    </row>
    <row r="992" spans="1:4" x14ac:dyDescent="0.25">
      <c r="A992" t="e">
        <f>- บางจาก - อำเภอพนม</f>
        <v>#NAME?</v>
      </c>
      <c r="B992" t="s">
        <v>1781</v>
      </c>
      <c r="C992">
        <v>98.8618077</v>
      </c>
      <c r="D992">
        <v>8.8814524000000006</v>
      </c>
    </row>
    <row r="993" spans="1:4" x14ac:dyDescent="0.25">
      <c r="A993" t="e">
        <f>- สก. นิคมพนม</f>
        <v>#NAME?</v>
      </c>
      <c r="B993" t="s">
        <v>1782</v>
      </c>
      <c r="C993">
        <v>98.661660800000007</v>
      </c>
      <c r="D993">
        <v>8.8897866000000008</v>
      </c>
    </row>
    <row r="994" spans="1:4" x14ac:dyDescent="0.25">
      <c r="A994" t="s">
        <v>1783</v>
      </c>
      <c r="B994" t="s">
        <v>1784</v>
      </c>
      <c r="C994">
        <v>99.202266399999999</v>
      </c>
      <c r="D994">
        <v>10.6722418</v>
      </c>
    </row>
    <row r="995" spans="1:4" x14ac:dyDescent="0.25">
      <c r="A995" t="e">
        <f>- สกก. ท่าแซะ (สาขา ต.หินแก้ว)</f>
        <v>#NAME?</v>
      </c>
      <c r="B995" t="s">
        <v>1785</v>
      </c>
      <c r="C995">
        <v>99.145615300000003</v>
      </c>
      <c r="D995">
        <v>10.7997675</v>
      </c>
    </row>
    <row r="996" spans="1:4" x14ac:dyDescent="0.25">
      <c r="A996" t="e">
        <f>- กลุ่มเกษตรกรทำสวนชุมชนบ้านควนวิสัยใต้</f>
        <v>#NAME?</v>
      </c>
      <c r="B996" t="s">
        <v>1786</v>
      </c>
      <c r="C996">
        <v>99.023944400000005</v>
      </c>
      <c r="D996">
        <v>10.368793999999999</v>
      </c>
    </row>
    <row r="997" spans="1:4" x14ac:dyDescent="0.25">
      <c r="A997" t="e">
        <f>- บางจาก - ทุ่งตะโก</f>
        <v>#NAME?</v>
      </c>
      <c r="B997" t="s">
        <v>1787</v>
      </c>
      <c r="C997">
        <v>99.0931377</v>
      </c>
      <c r="D997">
        <v>10.1356573</v>
      </c>
    </row>
    <row r="998" spans="1:4" x14ac:dyDescent="0.25">
      <c r="A998" t="s">
        <v>1788</v>
      </c>
      <c r="B998" t="s">
        <v>1789</v>
      </c>
      <c r="C998">
        <v>99.121764299999995</v>
      </c>
      <c r="D998">
        <v>10.510093100000001</v>
      </c>
    </row>
    <row r="999" spans="1:4" x14ac:dyDescent="0.25">
      <c r="A999" t="e">
        <f>- วิสาหกิจชุมชนปั๊มน้ำมันวังตะกอ</f>
        <v>#NAME?</v>
      </c>
      <c r="B999" t="s">
        <v>1790</v>
      </c>
      <c r="C999">
        <v>98.985373300000006</v>
      </c>
      <c r="D999">
        <v>9.9782110999999993</v>
      </c>
    </row>
    <row r="1000" spans="1:4" x14ac:dyDescent="0.25">
      <c r="A1000" t="e">
        <f>- สก. ชุมชนร่วมใจบริการ</f>
        <v>#NAME?</v>
      </c>
      <c r="B1000" t="s">
        <v>1791</v>
      </c>
      <c r="C1000">
        <v>99.0647424</v>
      </c>
      <c r="D1000">
        <v>9.9819425000000006</v>
      </c>
    </row>
    <row r="1001" spans="1:4" x14ac:dyDescent="0.25">
      <c r="A1001" t="s">
        <v>1792</v>
      </c>
      <c r="B1001" t="s">
        <v>1793</v>
      </c>
      <c r="C1001">
        <v>100.36537989999999</v>
      </c>
      <c r="D1001">
        <v>7.7788066000000002</v>
      </c>
    </row>
    <row r="1002" spans="1:4" x14ac:dyDescent="0.25">
      <c r="A1002" t="e">
        <f>- สกก. กระแสสินธุ์</f>
        <v>#NAME?</v>
      </c>
      <c r="B1002" t="s">
        <v>1794</v>
      </c>
      <c r="C1002">
        <v>100.3289305</v>
      </c>
      <c r="D1002">
        <v>7.6179139999999999</v>
      </c>
    </row>
    <row r="1003" spans="1:4" x14ac:dyDescent="0.25">
      <c r="A1003" t="e">
        <f>- หจก. สยามโปรเกรสปิโตรเลียม</f>
        <v>#NAME?</v>
      </c>
      <c r="B1003" t="s">
        <v>1795</v>
      </c>
      <c r="C1003">
        <v>100.43403669999999</v>
      </c>
      <c r="D1003">
        <v>7.4709950999999997</v>
      </c>
    </row>
    <row r="1004" spans="1:4" x14ac:dyDescent="0.25">
      <c r="A1004" t="e">
        <f>- บางจาก - น้ำน้อย</f>
        <v>#NAME?</v>
      </c>
      <c r="B1004" t="s">
        <v>1796</v>
      </c>
      <c r="C1004">
        <v>100.5403585</v>
      </c>
      <c r="D1004">
        <v>7.0691962000000004</v>
      </c>
    </row>
    <row r="1005" spans="1:4" x14ac:dyDescent="0.25">
      <c r="A1005" t="e">
        <f>- สกก. บางกล่ำ</f>
        <v>#NAME?</v>
      </c>
      <c r="B1005" t="s">
        <v>1797</v>
      </c>
      <c r="C1005">
        <v>100.4227992</v>
      </c>
      <c r="D1005">
        <v>7.1095065000000002</v>
      </c>
    </row>
    <row r="1006" spans="1:4" x14ac:dyDescent="0.25">
      <c r="A1006" t="e">
        <f>- บางจาก - มหาวิทยาลัยสงขลานครินทร์</f>
        <v>#NAME?</v>
      </c>
      <c r="B1006" t="s">
        <v>1798</v>
      </c>
      <c r="C1006">
        <v>100.49920640000001</v>
      </c>
      <c r="D1006">
        <v>7.0064178999999998</v>
      </c>
    </row>
    <row r="1007" spans="1:4" x14ac:dyDescent="0.25">
      <c r="A1007" t="e">
        <f>- บางจาก - หาดใหญ่ใน</f>
        <v>#NAME?</v>
      </c>
      <c r="B1007" t="s">
        <v>1799</v>
      </c>
      <c r="C1007">
        <v>100.46899999999999</v>
      </c>
      <c r="D1007">
        <v>7.0073964999999996</v>
      </c>
    </row>
    <row r="1008" spans="1:4" x14ac:dyDescent="0.25">
      <c r="A1008" t="e">
        <f>- หจก. ลีออยล์ เซอร์วิส</f>
        <v>#NAME?</v>
      </c>
      <c r="B1008" t="s">
        <v>1800</v>
      </c>
      <c r="C1008">
        <v>100.4915171</v>
      </c>
      <c r="D1008">
        <v>7.0293469000000002</v>
      </c>
    </row>
    <row r="1009" spans="1:4" x14ac:dyDescent="0.25">
      <c r="A1009" t="e">
        <f>- สกก. จะนะ</f>
        <v>#NAME?</v>
      </c>
      <c r="B1009" t="s">
        <v>1801</v>
      </c>
      <c r="C1009">
        <v>100.77180250000001</v>
      </c>
      <c r="D1009">
        <v>6.9004174000000003</v>
      </c>
    </row>
    <row r="1010" spans="1:4" x14ac:dyDescent="0.25">
      <c r="A1010" t="e">
        <f>- สกก. เทพา</f>
        <v>#NAME?</v>
      </c>
      <c r="B1010" t="s">
        <v>1802</v>
      </c>
      <c r="C1010">
        <v>100.97</v>
      </c>
      <c r="D1010">
        <v>6.8238899999999996</v>
      </c>
    </row>
    <row r="1011" spans="1:4" x14ac:dyDescent="0.25">
      <c r="A1011" t="s">
        <v>1803</v>
      </c>
      <c r="B1011" t="s">
        <v>1804</v>
      </c>
      <c r="C1011">
        <v>100.7774424</v>
      </c>
      <c r="D1011">
        <v>6.6945781000000002</v>
      </c>
    </row>
    <row r="1012" spans="1:4" x14ac:dyDescent="0.25">
      <c r="A1012" t="e">
        <f>- สกก. นิคมฯ เทพา จำกัด</f>
        <v>#NAME?</v>
      </c>
      <c r="B1012" t="s">
        <v>1805</v>
      </c>
      <c r="C1012">
        <v>100.26938749999999</v>
      </c>
      <c r="D1012">
        <v>7.0577686999999996</v>
      </c>
    </row>
    <row r="1013" spans="1:4" x14ac:dyDescent="0.25">
      <c r="A1013" t="e">
        <f>- สกก. ทุ่งหว้า</f>
        <v>#NAME?</v>
      </c>
      <c r="B1013" t="s">
        <v>1806</v>
      </c>
      <c r="C1013">
        <v>99.758469000000005</v>
      </c>
      <c r="D1013">
        <v>7.1038680000000003</v>
      </c>
    </row>
    <row r="1014" spans="1:4" x14ac:dyDescent="0.25">
      <c r="A1014" t="e">
        <f>- สก. กองทุนสวนยางวังใหม่พัฒนา</f>
        <v>#NAME?</v>
      </c>
      <c r="B1014" t="s">
        <v>1807</v>
      </c>
      <c r="C1014">
        <v>99.868307299999998</v>
      </c>
      <c r="D1014">
        <v>6.9995864000000001</v>
      </c>
    </row>
    <row r="1015" spans="1:4" x14ac:dyDescent="0.25">
      <c r="A1015" t="e">
        <f>- สก. กองทุนสวนยางหนองบัว</f>
        <v>#NAME?</v>
      </c>
      <c r="B1015" t="s">
        <v>1808</v>
      </c>
      <c r="C1015">
        <v>99.706635000000006</v>
      </c>
      <c r="D1015">
        <v>7.9718150000000003</v>
      </c>
    </row>
    <row r="1016" spans="1:4" x14ac:dyDescent="0.25">
      <c r="A1016" t="e">
        <f>- สกก. ห้วยยอด</f>
        <v>#NAME?</v>
      </c>
      <c r="B1016" t="s">
        <v>1809</v>
      </c>
      <c r="C1016">
        <v>99.578475400000002</v>
      </c>
      <c r="D1016">
        <v>7.8819768000000003</v>
      </c>
    </row>
    <row r="1017" spans="1:4" x14ac:dyDescent="0.25">
      <c r="A1017" t="e">
        <f>- บางจาก - ห้วยยอด</f>
        <v>#NAME?</v>
      </c>
      <c r="B1017" t="s">
        <v>1810</v>
      </c>
      <c r="C1017">
        <v>99.623000099999999</v>
      </c>
      <c r="D1017">
        <v>7.7734885</v>
      </c>
    </row>
    <row r="1018" spans="1:4" x14ac:dyDescent="0.25">
      <c r="A1018" t="e">
        <f>- บางจาก - สิเกา</f>
        <v>#NAME?</v>
      </c>
      <c r="B1018" t="s">
        <v>1811</v>
      </c>
      <c r="C1018">
        <v>99.322704999999999</v>
      </c>
      <c r="D1018">
        <v>7.7311839999999998</v>
      </c>
    </row>
    <row r="1019" spans="1:4" x14ac:dyDescent="0.25">
      <c r="A1019" t="e">
        <f>- สกก. วังวิเศษ</f>
        <v>#NAME?</v>
      </c>
      <c r="B1019" t="s">
        <v>1812</v>
      </c>
      <c r="C1019">
        <v>99.459535500000001</v>
      </c>
      <c r="D1019">
        <v>7.6650881999999996</v>
      </c>
    </row>
    <row r="1020" spans="1:4" x14ac:dyDescent="0.25">
      <c r="A1020" t="e">
        <f>- สกก. สิเกา</f>
        <v>#NAME?</v>
      </c>
      <c r="B1020" t="s">
        <v>1813</v>
      </c>
      <c r="C1020">
        <v>99.311828199999994</v>
      </c>
      <c r="D1020">
        <v>7.6515931000000004</v>
      </c>
    </row>
    <row r="1021" spans="1:4" x14ac:dyDescent="0.25">
      <c r="A1021" t="e">
        <f>- สกก. นาโยง</f>
        <v>#NAME?</v>
      </c>
      <c r="B1021" t="s">
        <v>1814</v>
      </c>
      <c r="C1021">
        <v>99.7002892</v>
      </c>
      <c r="D1021">
        <v>7.5626785999999999</v>
      </c>
    </row>
    <row r="1022" spans="1:4" x14ac:dyDescent="0.25">
      <c r="A1022" t="e">
        <f>- บจก. ตรังรุ่งกิจ กรุ๊ป</f>
        <v>#NAME?</v>
      </c>
      <c r="B1022" t="s">
        <v>1815</v>
      </c>
      <c r="C1022">
        <v>99.614310900000007</v>
      </c>
      <c r="D1022">
        <v>7.5497015000000003</v>
      </c>
    </row>
    <row r="1023" spans="1:4" x14ac:dyDescent="0.25">
      <c r="A1023" t="e">
        <f>- สกก. ปะเหลียน</f>
        <v>#NAME?</v>
      </c>
      <c r="B1023" t="s">
        <v>1816</v>
      </c>
      <c r="C1023">
        <v>99.667548600000003</v>
      </c>
      <c r="D1023">
        <v>7.3016655999999998</v>
      </c>
    </row>
    <row r="1024" spans="1:4" x14ac:dyDescent="0.25">
      <c r="A1024" t="e">
        <f ca="1">- สกก. กรป.กลาง นพค.พัทลุง(สอง)</f>
        <v>#NAME?</v>
      </c>
      <c r="B1024" t="s">
        <v>1817</v>
      </c>
      <c r="C1024">
        <v>99.886348999999996</v>
      </c>
      <c r="D1024">
        <v>7.7231810000000003</v>
      </c>
    </row>
    <row r="1025" spans="1:4" x14ac:dyDescent="0.25">
      <c r="A1025" t="e">
        <f>- สกก. กรป.กลาง นพค.พัทลุง</f>
        <v>#NAME?</v>
      </c>
      <c r="B1025" t="s">
        <v>1818</v>
      </c>
      <c r="C1025">
        <v>99.955383999999995</v>
      </c>
      <c r="D1025">
        <v>7.6890150000000004</v>
      </c>
    </row>
    <row r="1026" spans="1:4" x14ac:dyDescent="0.25">
      <c r="A1026" t="e">
        <f>- สกก. เขาชัยสน</f>
        <v>#NAME?</v>
      </c>
      <c r="B1026" t="s">
        <v>1819</v>
      </c>
      <c r="C1026">
        <v>100.0919243</v>
      </c>
      <c r="D1026">
        <v>7.4202738999999998</v>
      </c>
    </row>
    <row r="1027" spans="1:4" x14ac:dyDescent="0.25">
      <c r="A1027" t="e">
        <f>- กลุ่มเกษตรกรทำนาตะโหมด</f>
        <v>#NAME?</v>
      </c>
      <c r="B1027" t="s">
        <v>1820</v>
      </c>
      <c r="C1027">
        <v>100.01359290000001</v>
      </c>
      <c r="D1027">
        <v>7.2621532999999996</v>
      </c>
    </row>
    <row r="1028" spans="1:4" x14ac:dyDescent="0.25">
      <c r="A1028" t="s">
        <v>1821</v>
      </c>
      <c r="B1028" t="s">
        <v>1822</v>
      </c>
      <c r="C1028">
        <v>101.233942</v>
      </c>
      <c r="D1028">
        <v>6.8617315000000003</v>
      </c>
    </row>
    <row r="1029" spans="1:4" x14ac:dyDescent="0.25">
      <c r="A1029" t="e">
        <f>- หจก. วัชระปิโตรเลียม</f>
        <v>#NAME?</v>
      </c>
      <c r="B1029" t="s">
        <v>1823</v>
      </c>
      <c r="C1029">
        <v>101.09832780000001</v>
      </c>
      <c r="D1029">
        <v>6.8122033999999996</v>
      </c>
    </row>
    <row r="1030" spans="1:4" x14ac:dyDescent="0.25">
      <c r="A1030" t="e">
        <f>- สกก. ปะนาเระ</f>
        <v>#NAME?</v>
      </c>
      <c r="B1030" t="s">
        <v>1824</v>
      </c>
      <c r="C1030">
        <v>101.4850309</v>
      </c>
      <c r="D1030">
        <v>6.8626240999999997</v>
      </c>
    </row>
    <row r="1031" spans="1:4" x14ac:dyDescent="0.25">
      <c r="A1031" t="e">
        <f>- สกก. ธารโต จำกัด</f>
        <v>#NAME?</v>
      </c>
      <c r="B1031" t="s">
        <v>1825</v>
      </c>
      <c r="C1031">
        <v>101.1870804</v>
      </c>
      <c r="D1031">
        <v>6.1607168999999997</v>
      </c>
    </row>
    <row r="1032" spans="1:4" x14ac:dyDescent="0.25">
      <c r="A1032" t="e">
        <f>- หจก. ลีนา ปิโตรเลี่ยม</f>
        <v>#NAME?</v>
      </c>
      <c r="B1032" t="s">
        <v>1826</v>
      </c>
      <c r="C1032">
        <v>101.5361726</v>
      </c>
      <c r="D1032">
        <v>6.3942654000000001</v>
      </c>
    </row>
    <row r="1033" spans="1:4" x14ac:dyDescent="0.25">
      <c r="A1033" t="e">
        <f>- หจก. ทิพวรรณปิโตรเลียม</f>
        <v>#NAME?</v>
      </c>
      <c r="B1033" t="s">
        <v>1827</v>
      </c>
      <c r="C1033">
        <v>101.82618340000001</v>
      </c>
      <c r="D1033">
        <v>6.4243429000000001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PTT</vt:lpstr>
      <vt:lpstr>Esso</vt:lpstr>
      <vt:lpstr>Shell</vt:lpstr>
      <vt:lpstr>BCP</vt:lpstr>
      <vt:lpstr>Caltex</vt:lpstr>
      <vt:lpstr>PTG</vt:lpstr>
      <vt:lpstr>Others</vt:lpstr>
      <vt:lpstr>Google_Map</vt:lpstr>
      <vt:lpstr>BCP Copy</vt:lpstr>
      <vt:lpstr>Caltex_Copy</vt:lpstr>
      <vt:lpstr>BCP!BCP</vt:lpstr>
      <vt:lpstr>'BCP Copy'!BCP</vt:lpstr>
      <vt:lpstr>Caltex!Caltex_1</vt:lpstr>
      <vt:lpstr>Google_Map!df_google_map_data_1</vt:lpstr>
      <vt:lpstr>PTG!PTG</vt:lpstr>
      <vt:lpstr>PTT!PTT_Saw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</dc:creator>
  <cp:lastModifiedBy>Saw</cp:lastModifiedBy>
  <dcterms:created xsi:type="dcterms:W3CDTF">2020-03-03T03:30:49Z</dcterms:created>
  <dcterms:modified xsi:type="dcterms:W3CDTF">2020-03-06T10:43:41Z</dcterms:modified>
</cp:coreProperties>
</file>