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ab15f44e2a6e09df/UC Notes/CourseWork/Spring 2020/Simulation Modelling/Assignment 2/Final/"/>
    </mc:Choice>
  </mc:AlternateContent>
  <xr:revisionPtr revIDLastSave="10167" documentId="11_9E8F70B0CF80B64AE349E7958D0C72A6D6E076BD" xr6:coauthVersionLast="45" xr6:coauthVersionMax="45" xr10:uidLastSave="{F5C4FDA1-59EB-4429-B563-50F336B56BD1}"/>
  <bookViews>
    <workbookView xWindow="2436" yWindow="2544" windowWidth="17280" windowHeight="8964" xr2:uid="{00000000-000D-0000-FFFF-FFFF00000000}"/>
  </bookViews>
  <sheets>
    <sheet name="Part1" sheetId="19" r:id="rId1"/>
    <sheet name="ro_HiddenInfo" sheetId="17" state="hidden" r:id="rId2"/>
    <sheet name="senseInfo" sheetId="11" state="hidden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8</definedName>
    <definedName name="_AtRisk_SimSetting_MultipleCPUManualCount" hidden="1">8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20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20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OptimizationAdjustableCellAddresses" hidden="1">ro_HiddenInfo!$H$16</definedName>
    <definedName name="Pal_Workbook_GUID" hidden="1">"5I1E5UWMBH457EVN85Q3UPNX"</definedName>
    <definedName name="RiskAfterRecalcMacro" hidden="1">""</definedName>
    <definedName name="RiskAfterSimMacro" hidden="1">""</definedName>
    <definedName name="riskATSSboxGraph" hidden="1">FALSE</definedName>
    <definedName name="riskATSSincludeSimtables" hidden="1">TRUE</definedName>
    <definedName name="riskATSSinputsGraphs" hidden="1">FALSE</definedName>
    <definedName name="riskATSSoutputStatistic" hidden="1">3</definedName>
    <definedName name="riskATSSpercentChangeGraph" hidden="1">TRUE</definedName>
    <definedName name="riskATSSpercentileGraph" hidden="1">TRUE</definedName>
    <definedName name="riskATSSpercentileValue" hidden="1">0.5</definedName>
    <definedName name="riskATSSprintReport" hidden="1">FALSE</definedName>
    <definedName name="riskATSSreportsInActiveBook" hidden="1">FALSE</definedName>
    <definedName name="riskATSSreportsSelected" hidden="1">TRUE</definedName>
    <definedName name="riskATSSsummaryReport" hidden="1">TRUE</definedName>
    <definedName name="riskATSStornadoGraph" hidden="1">TRUE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</definedName>
    <definedName name="RiskNumSimulations" hidden="1">1</definedName>
    <definedName name="RiskPauseOnError" hidden="1">FALSE</definedName>
    <definedName name="RiskRealTimeResults">FALSE</definedName>
    <definedName name="RiskResultsUpdateFreq">100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electedCell" hidden="1">"$B$37"</definedName>
    <definedName name="RiskSelectedNameCell1" hidden="1">"$A$6"</definedName>
    <definedName name="RiskSimulationResultsStorageLocation" hidden="1">"1"</definedName>
    <definedName name="RiskStandardRecalc" hidden="1">2</definedName>
    <definedName name="RiskStatFunctionsUpdateFreq">1</definedName>
    <definedName name="RiskUpdateDisplay" hidden="1">FALSE</definedName>
    <definedName name="RiskUpdateStatFunctions">TRUE</definedName>
    <definedName name="RiskUseDifferentSeedForEachSim" hidden="1">FALSE</definedName>
    <definedName name="RiskUseFixedSeed" hidden="1">FALSE</definedName>
    <definedName name="RiskUseMultipleCPUs" hidden="1">FALSE</definedName>
    <definedName name="solver_adj" localSheetId="0" hidden="1">Part1!$B$19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Part1!$B$19</definedName>
    <definedName name="solver_lhs2" localSheetId="0" hidden="1">Part1!$B$19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Part1!$B$37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4</definedName>
    <definedName name="solver_rhs1" localSheetId="0" hidden="1">20</definedName>
    <definedName name="solver_rhs2" localSheetId="0" hidden="1">integer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  <definedName name="XLSIMPARAM" hidden="1">{"Param","Uncertainty!$B$26","NPV","1,000","1","3","1","level","Uncertainty!$E$12:$H$12","Uncertainty!$B$12"}</definedName>
    <definedName name="XLSIMSIM" hidden="1">{"Sim",1,"Output 1","'Uncertainty'!$B$26","1","3","1,000","0"}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8" i="19" l="1"/>
  <c r="B28" i="19"/>
  <c r="B29" i="19"/>
  <c r="B30" i="19"/>
  <c r="B31" i="19"/>
  <c r="C27" i="19"/>
  <c r="E6" i="19"/>
  <c r="E7" i="19"/>
  <c r="C26" i="19"/>
  <c r="C28" i="19"/>
  <c r="C29" i="19"/>
  <c r="C30" i="19"/>
  <c r="C31" i="19"/>
  <c r="D27" i="19"/>
  <c r="D26" i="19"/>
  <c r="D28" i="19"/>
  <c r="D29" i="19"/>
  <c r="D30" i="19"/>
  <c r="D31" i="19"/>
  <c r="E27" i="19"/>
  <c r="E26" i="19"/>
  <c r="E28" i="19"/>
  <c r="E29" i="19"/>
  <c r="E30" i="19"/>
  <c r="E31" i="19"/>
  <c r="F27" i="19"/>
  <c r="F26" i="19"/>
  <c r="F28" i="19"/>
  <c r="F29" i="19"/>
  <c r="F30" i="19"/>
  <c r="F31" i="19"/>
  <c r="G27" i="19"/>
  <c r="G26" i="19"/>
  <c r="G28" i="19"/>
  <c r="G29" i="19"/>
  <c r="G30" i="19"/>
  <c r="G31" i="19"/>
  <c r="H27" i="19"/>
  <c r="H26" i="19"/>
  <c r="H28" i="19"/>
  <c r="H29" i="19"/>
  <c r="H30" i="19"/>
  <c r="H31" i="19"/>
  <c r="I27" i="19"/>
  <c r="I26" i="19"/>
  <c r="I28" i="19"/>
  <c r="I29" i="19"/>
  <c r="I30" i="19"/>
  <c r="I31" i="19"/>
  <c r="J27" i="19"/>
  <c r="J26" i="19"/>
  <c r="J28" i="19"/>
  <c r="J29" i="19"/>
  <c r="J30" i="19"/>
  <c r="J31" i="19"/>
  <c r="K27" i="19"/>
  <c r="K26" i="19"/>
  <c r="K28" i="19"/>
  <c r="K29" i="19"/>
  <c r="K30" i="19"/>
  <c r="K31" i="19"/>
  <c r="L27" i="19"/>
  <c r="L26" i="19"/>
  <c r="L28" i="19"/>
  <c r="L29" i="19"/>
  <c r="L30" i="19"/>
  <c r="L31" i="19"/>
  <c r="M27" i="19"/>
  <c r="M26" i="19"/>
  <c r="M28" i="19"/>
  <c r="M29" i="19"/>
  <c r="M30" i="19"/>
  <c r="M31" i="19"/>
  <c r="N27" i="19"/>
  <c r="N26" i="19"/>
  <c r="N28" i="19"/>
  <c r="N29" i="19"/>
  <c r="N30" i="19"/>
  <c r="N31" i="19"/>
  <c r="O27" i="19"/>
  <c r="O26" i="19"/>
  <c r="O28" i="19"/>
  <c r="O29" i="19"/>
  <c r="O30" i="19"/>
  <c r="O31" i="19"/>
  <c r="P27" i="19"/>
  <c r="P26" i="19"/>
  <c r="P28" i="19"/>
  <c r="P29" i="19"/>
  <c r="P30" i="19"/>
  <c r="P31" i="19"/>
  <c r="Q27" i="19"/>
  <c r="Q26" i="19"/>
  <c r="Q28" i="19"/>
  <c r="Q29" i="19"/>
  <c r="Q30" i="19"/>
  <c r="Q31" i="19"/>
  <c r="B32" i="19"/>
  <c r="C34" i="19"/>
  <c r="C35" i="19"/>
  <c r="B37" i="19"/>
  <c r="A41" i="19"/>
  <c r="B41" i="19"/>
  <c r="A42" i="19"/>
  <c r="B1" i="17"/>
  <c r="H16" i="17"/>
  <c r="E5" i="11"/>
  <c r="E6" i="11"/>
  <c r="E2" i="11"/>
</calcChain>
</file>

<file path=xl/sharedStrings.xml><?xml version="1.0" encoding="utf-8"?>
<sst xmlns="http://schemas.openxmlformats.org/spreadsheetml/2006/main" count="277" uniqueCount="210">
  <si>
    <t>spaces</t>
  </si>
  <si>
    <t>Average annual revenue</t>
  </si>
  <si>
    <t>per space used</t>
  </si>
  <si>
    <t>Average operating costs</t>
  </si>
  <si>
    <t>per space available</t>
  </si>
  <si>
    <t>per space</t>
  </si>
  <si>
    <t>Capacity limit</t>
  </si>
  <si>
    <t>cars per level</t>
  </si>
  <si>
    <t>Year</t>
  </si>
  <si>
    <t>Demand</t>
  </si>
  <si>
    <t>Revenue</t>
  </si>
  <si>
    <t>Capacity</t>
  </si>
  <si>
    <t>levels</t>
  </si>
  <si>
    <t>Operating costs</t>
  </si>
  <si>
    <t>Capacity cost for up to two levels</t>
  </si>
  <si>
    <t>Capacity costs for levels above 2</t>
  </si>
  <si>
    <t>Discount rate</t>
  </si>
  <si>
    <t xml:space="preserve">Demand in year 1 </t>
  </si>
  <si>
    <t>alpha</t>
  </si>
  <si>
    <t>beta</t>
  </si>
  <si>
    <t>Additional demand after year 10</t>
  </si>
  <si>
    <t>Additional demand by year 10</t>
  </si>
  <si>
    <t>p.a.</t>
  </si>
  <si>
    <t>Land lease and other fixed costs</t>
  </si>
  <si>
    <t>Land leasing and fixed costs</t>
  </si>
  <si>
    <t xml:space="preserve"> </t>
  </si>
  <si>
    <t xml:space="preserve">senseTotal: </t>
  </si>
  <si>
    <t>.</t>
  </si>
  <si>
    <t>selectionIndex</t>
  </si>
  <si>
    <t>formulaIndex</t>
  </si>
  <si>
    <t>cellAddress</t>
  </si>
  <si>
    <t>rangeAddress</t>
  </si>
  <si>
    <t>bookName</t>
  </si>
  <si>
    <t>sheetName</t>
  </si>
  <si>
    <t>ioIndex</t>
  </si>
  <si>
    <t>checkSelected</t>
  </si>
  <si>
    <t>baseValue</t>
  </si>
  <si>
    <t>useCellBase</t>
  </si>
  <si>
    <t>minPercent</t>
  </si>
  <si>
    <t>maxPercent</t>
  </si>
  <si>
    <t>minValue</t>
  </si>
  <si>
    <t>maxValue</t>
  </si>
  <si>
    <t>numIntervals</t>
  </si>
  <si>
    <t>intIndex</t>
  </si>
  <si>
    <t>varyWhenStepping</t>
  </si>
  <si>
    <t>intervalMode</t>
  </si>
  <si>
    <t>tableRange</t>
  </si>
  <si>
    <t>analysisString</t>
  </si>
  <si>
    <t>isInput</t>
  </si>
  <si>
    <t>groupIndex</t>
  </si>
  <si>
    <t>groupCount</t>
  </si>
  <si>
    <t/>
  </si>
  <si>
    <t>D17</t>
  </si>
  <si>
    <t>6</t>
  </si>
  <si>
    <t>5</t>
  </si>
  <si>
    <t>7</t>
  </si>
  <si>
    <t>Range:5.00</t>
  </si>
  <si>
    <t>Range:6.00</t>
  </si>
  <si>
    <t>Range:7.00</t>
  </si>
  <si>
    <t xml:space="preserve">higher for floors above 2 </t>
  </si>
  <si>
    <t>4</t>
  </si>
  <si>
    <t>8</t>
  </si>
  <si>
    <t>Range:4.00</t>
  </si>
  <si>
    <t>Range:8.00</t>
  </si>
  <si>
    <t>MC_Expansion</t>
  </si>
  <si>
    <t>'[ParkingGarageSolution3.xlsx]MC_Expansion'!$G$42:$G$46</t>
  </si>
  <si>
    <t>Range: $G$42:$G$46</t>
  </si>
  <si>
    <t>MC_Uniform</t>
  </si>
  <si>
    <t>'[ParkingGarageSolution3.xlsx]MC_Uniform'!$I$43:$I$47</t>
  </si>
  <si>
    <t>Range: $I$43:$I$47</t>
  </si>
  <si>
    <t>Construction cost</t>
  </si>
  <si>
    <t>Higher floor additional construction cost</t>
  </si>
  <si>
    <t>NPV</t>
  </si>
  <si>
    <t>UNUSED</t>
  </si>
  <si>
    <t>Method + #Operators(Legacy)</t>
  </si>
  <si>
    <t>Mutation Rate (Legacy)</t>
  </si>
  <si>
    <t>Crossover Rate (Legacy)</t>
  </si>
  <si>
    <t>Description</t>
  </si>
  <si>
    <t># Time Blocks/All Groups Must Be Present</t>
  </si>
  <si>
    <t>Constraint Range</t>
  </si>
  <si>
    <t>#Ranges</t>
  </si>
  <si>
    <t>Adj. Range</t>
  </si>
  <si>
    <t>Min Val or Range</t>
  </si>
  <si>
    <t>Max Val Or Range</t>
  </si>
  <si>
    <t>Flags</t>
  </si>
  <si>
    <t>HARD CONSTRAINT DEV</t>
  </si>
  <si>
    <t>CONSTRAINT SOLVER</t>
  </si>
  <si>
    <t>ROFUNC</t>
  </si>
  <si>
    <t>RISKOPT</t>
  </si>
  <si>
    <t>SOFT CONSTRAINT DEV</t>
  </si>
  <si>
    <t>EVAL (True/False or penalty)</t>
  </si>
  <si>
    <t>Type (Hard/Soft)</t>
  </si>
  <si>
    <t>Entry Mode</t>
  </si>
  <si>
    <t>Formula</t>
  </si>
  <si>
    <t>Left Val Or Range</t>
  </si>
  <si>
    <t>Left Operator</t>
  </si>
  <si>
    <t>Constrained Cells</t>
  </si>
  <si>
    <t>Right Operator</t>
  </si>
  <si>
    <t>Right Val Or Range</t>
  </si>
  <si>
    <t>Penalty Function</t>
  </si>
  <si>
    <t>RO Eval Time (Iter/Sim)</t>
  </si>
  <si>
    <t>RO Statistic to Constrain</t>
  </si>
  <si>
    <t>RO Statistic Parameter</t>
  </si>
  <si>
    <t>Precision (added 6.0)</t>
  </si>
  <si>
    <t>RO Auto Eval Time (added 6.0)</t>
  </si>
  <si>
    <t>Formula Conversion Cell (not used in v5)</t>
  </si>
  <si>
    <t>Number Formatting Cell (introduced in v5)</t>
  </si>
  <si>
    <t>Out Stats</t>
  </si>
  <si>
    <t>Mean</t>
  </si>
  <si>
    <t>Std. Dev.</t>
  </si>
  <si>
    <t>Min</t>
  </si>
  <si>
    <t>Max</t>
  </si>
  <si>
    <t>RISKOpt Tag</t>
  </si>
  <si>
    <t># Chromosomes</t>
  </si>
  <si>
    <t># Constraints</t>
  </si>
  <si>
    <t>Compatibility with Old Versions (4 trips pre-v5 versions)</t>
  </si>
  <si>
    <t>Creation Version</t>
  </si>
  <si>
    <t>Required Version</t>
  </si>
  <si>
    <t>Recommended Version</t>
  </si>
  <si>
    <t>Last Modified by Version</t>
  </si>
  <si>
    <t>Genetic Algorithm - Discrete Variable Warning Shown</t>
  </si>
  <si>
    <t>ColorOptimizationCells Called</t>
  </si>
  <si>
    <t>Constraint Solver, number of Latin Hypercube stratifications, for reproducing results with Actual Convergence</t>
  </si>
  <si>
    <t>Constraint Solver, total of adjustable cell values, to only pass number of stratifications if model hasn't changed</t>
  </si>
  <si>
    <t>Goal (Cell, Statistic, Parameter), E1: RO Formula to Optimize</t>
  </si>
  <si>
    <t>Goal (Type, Target Value)</t>
  </si>
  <si>
    <t>VERSION 6.0 SETTINGS</t>
  </si>
  <si>
    <t>Optimization Engine</t>
  </si>
  <si>
    <t>Mutation Rate (becoming a single settings for all adjustable cell groups)</t>
  </si>
  <si>
    <t>Crossover Rate (becoming a single settings for all adjustable cell groups)</t>
  </si>
  <si>
    <t>Genetic Operators (becoming a single settings for all adjustable cell groups)</t>
  </si>
  <si>
    <t>Stopping on Projected Convergence (added in version 6; other simulation runtime settings got moved to @RISK)</t>
  </si>
  <si>
    <t>Population Size</t>
  </si>
  <si>
    <t>Seed (Is Auto, Value)</t>
  </si>
  <si>
    <t>Same Seed Each Simulation (this was used in RISKOptimizer version 5 and earlier)</t>
  </si>
  <si>
    <t>Sampling Type (this was used in RISKOptimizer version 5 and earlier)</t>
  </si>
  <si>
    <t>Stop on Errors (before v5: Pause on Errors)</t>
  </si>
  <si>
    <t>Trial Count Stopping (enabled, trial count)</t>
  </si>
  <si>
    <t>Formula Stopping (enabled, formula)</t>
  </si>
  <si>
    <t>Timespan Stopping (enabled, trial count)</t>
  </si>
  <si>
    <t>Progress Stopping (enabled, trial count, max % change, change is percent)</t>
  </si>
  <si>
    <t>Sim. Stopping Mode, Tolerance (legacy settings used in v5 and earlier)</t>
  </si>
  <si>
    <t>#Iterations - Sim Stopping (legacy setting used in v5 and earlier))</t>
  </si>
  <si>
    <t>Keep Trial-by-Trial Log (if cell has anything other than False consider True, since Evolver 4 didn't have this setting); this setting no longer used staring with version 6</t>
  </si>
  <si>
    <t>Minimize Excel on Startup</t>
  </si>
  <si>
    <t>Show Excel Recalcs (replaces "Update Display" used before v5)</t>
  </si>
  <si>
    <t>Ev4/RO1: Graph Progress</t>
  </si>
  <si>
    <t>Ev4/RO1: Update Display (replaced by Show Excel Recalcs in v5)</t>
  </si>
  <si>
    <t>MACROS</t>
  </si>
  <si>
    <t>Start (enabled, macro)</t>
  </si>
  <si>
    <t>Before Recalc (enabled, macro), starting with v6 RISKOptimizer uses corresponding @RISK macro</t>
  </si>
  <si>
    <t>After Recalc (enabled, macro), starting with v6 RISKOptimizer uses corresponding @RISK macro</t>
  </si>
  <si>
    <t>After Storage (enabled, macro)</t>
  </si>
  <si>
    <t>Finish (enabled, macro)</t>
  </si>
  <si>
    <t>Macro Before Simulation (enabled, macro), starting with v6, this is legacy setting</t>
  </si>
  <si>
    <t>Macro After Simulation (enabled, macro), starting with v6, this is legacy setting</t>
  </si>
  <si>
    <t>1,1,1,1,1,1,1,1,1,1,1</t>
  </si>
  <si>
    <t>6.3.0</t>
  </si>
  <si>
    <t>1.0.0</t>
  </si>
  <si>
    <t>DEFAULT PARENT SELECTION</t>
  </si>
  <si>
    <t>DEFAULT MUTATION</t>
  </si>
  <si>
    <t>DEFAULT CROSSOVER</t>
  </si>
  <si>
    <t>DEFAULT BACKTRACK</t>
  </si>
  <si>
    <t>ARITHMETIC CROSSOVER</t>
  </si>
  <si>
    <t>HEURISTIC CROSSOVER</t>
  </si>
  <si>
    <t>CAUCHY MUTATION</t>
  </si>
  <si>
    <t>BOUNDARY MUTATION</t>
  </si>
  <si>
    <t>NON-UNIFORM MUTATION</t>
  </si>
  <si>
    <t>LINEAR</t>
  </si>
  <si>
    <t>LOCAL SEARCH</t>
  </si>
  <si>
    <t>RECIPE_x0001_11</t>
  </si>
  <si>
    <t>True,False,False</t>
  </si>
  <si>
    <t>Base Model with Cerntain Demand</t>
  </si>
  <si>
    <t>NPV (excluding construction cost)</t>
  </si>
  <si>
    <t>Is Disabled</t>
  </si>
  <si>
    <t>Use for EF</t>
  </si>
  <si>
    <t>EF Settings Have Been Defined</t>
  </si>
  <si>
    <t>EF Location of Constraining Values</t>
  </si>
  <si>
    <t>EF Min Constraining Value</t>
  </si>
  <si>
    <t>EF Max Constraining Value</t>
  </si>
  <si>
    <t>EF # of Constraining Values Between Min and Max</t>
  </si>
  <si>
    <t>EF Range with Constraining Values</t>
  </si>
  <si>
    <t>EF # of Constraining Values Listed</t>
  </si>
  <si>
    <t>EF Stopping Conditions</t>
  </si>
  <si>
    <t>EF Stop on Trials</t>
  </si>
  <si>
    <t>EF Trial Count</t>
  </si>
  <si>
    <t>EF Stop on Time</t>
  </si>
  <si>
    <t>EF Time Duration</t>
  </si>
  <si>
    <t>EF Time Unit</t>
  </si>
  <si>
    <t>EF Stop on Progress</t>
  </si>
  <si>
    <t>EF Trials (Progress)</t>
  </si>
  <si>
    <t>EF Max. Change (Progress)</t>
  </si>
  <si>
    <t>EF Max. Change is Percent (Progress)</t>
  </si>
  <si>
    <t>EFFICIENT FRONTIER</t>
  </si>
  <si>
    <t>Analysis Type (Standard vs. Efficient Frontier)</t>
  </si>
  <si>
    <t>EF Item to Constrain</t>
  </si>
  <si>
    <t>EF Constraint Minimum</t>
  </si>
  <si>
    <t>EF Constraint Maximum</t>
  </si>
  <si>
    <t>EF Formula for Dtools</t>
  </si>
  <si>
    <t>Cash flow (excluding construction cost)</t>
  </si>
  <si>
    <t>Demand factor</t>
  </si>
  <si>
    <t>demand(t) = final demand - alpha * exp(-beta * (t-1))</t>
  </si>
  <si>
    <t>Finding alpha, beta so that demand (0), demand(10) are as projected</t>
  </si>
  <si>
    <t>Levels</t>
  </si>
  <si>
    <t>Number of Levels having Max. NPV</t>
  </si>
  <si>
    <t>Version 8 Settings</t>
  </si>
  <si>
    <t>Optimization Multi-CPU Mode</t>
  </si>
  <si>
    <t>CPU Count</t>
  </si>
  <si>
    <t>8.0.0</t>
  </si>
  <si>
    <t>Max NPV at 6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</si>
</sst>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£&quot;#,##0;[Red]\-&quot;£&quot;#,##0"/>
    <numFmt numFmtId="165" formatCode="_([$$-409]* #,##0_);_([$$-409]* \(#,##0\);_([$$-409]* &quot;-&quot;_);_(@_)"/>
    <numFmt numFmtId="166" formatCode="_([$$-409]* #,##0.00_);_([$$-409]* \(#,##0.00\);_([$$-409]* &quot;-&quot;??_);_(@_)"/>
  </numFmts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thick">
        <color indexed="64"/>
      </top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8" borderId="0" applyNumberFormat="0" applyBorder="0" applyAlignment="0" applyProtection="0"/>
    <xf numFmtId="0" fontId="6" fillId="9" borderId="0" applyNumberFormat="0" applyBorder="0" applyAlignment="0" applyProtection="0"/>
    <xf numFmtId="44" fontId="7" fillId="0" borderId="0" applyFont="0" applyFill="0" applyBorder="0" applyAlignment="0" applyProtection="0"/>
  </cellStyleXfs>
  <cellXfs count="58">
    <xf numFmtId="0" fontId="0" fillId="0" borderId="0" xfId="0"/>
    <xf numFmtId="164" fontId="0" fillId="0" borderId="0" xfId="0" applyNumberFormat="1"/>
    <xf numFmtId="9" fontId="0" fillId="0" borderId="0" xfId="0" applyNumberFormat="1"/>
    <xf numFmtId="0" fontId="0" fillId="0" borderId="0" xfId="0" applyFill="1"/>
    <xf numFmtId="0" fontId="3" fillId="0" borderId="0" xfId="0" applyFont="1"/>
    <xf numFmtId="0" fontId="0" fillId="0" borderId="1" xfId="0" applyBorder="1"/>
    <xf numFmtId="0" fontId="0" fillId="0" borderId="3" xfId="0" applyBorder="1"/>
    <xf numFmtId="0" fontId="0" fillId="0" borderId="0" xfId="0" quotePrefix="1"/>
    <xf numFmtId="0" fontId="2" fillId="2" borderId="0" xfId="1"/>
    <xf numFmtId="9" fontId="2" fillId="2" borderId="0" xfId="1" applyNumberFormat="1"/>
    <xf numFmtId="0" fontId="2" fillId="3" borderId="0" xfId="2"/>
    <xf numFmtId="9" fontId="2" fillId="2" borderId="0" xfId="1" applyNumberFormat="1" applyBorder="1"/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0" fillId="0" borderId="2" xfId="0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9" xfId="0" applyBorder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5" borderId="0" xfId="0" quotePrefix="1" applyFill="1" applyAlignment="1">
      <alignment horizontal="left"/>
    </xf>
    <xf numFmtId="0" fontId="0" fillId="0" borderId="0" xfId="0" quotePrefix="1" applyAlignment="1">
      <alignment horizontal="left"/>
    </xf>
    <xf numFmtId="165" fontId="0" fillId="5" borderId="0" xfId="0" applyNumberFormat="1" applyFill="1" applyAlignment="1">
      <alignment horizontal="left"/>
    </xf>
    <xf numFmtId="0" fontId="2" fillId="2" borderId="4" xfId="1" applyBorder="1"/>
    <xf numFmtId="0" fontId="2" fillId="2" borderId="5" xfId="1" applyBorder="1"/>
    <xf numFmtId="0" fontId="5" fillId="0" borderId="0" xfId="0" applyFont="1"/>
    <xf numFmtId="165" fontId="1" fillId="8" borderId="6" xfId="4" applyNumberFormat="1" applyBorder="1"/>
    <xf numFmtId="165" fontId="2" fillId="4" borderId="7" xfId="3" applyNumberFormat="1" applyBorder="1"/>
    <xf numFmtId="165" fontId="2" fillId="4" borderId="8" xfId="3" applyNumberFormat="1" applyBorder="1"/>
    <xf numFmtId="165" fontId="2" fillId="4" borderId="4" xfId="3" applyNumberFormat="1" applyBorder="1"/>
    <xf numFmtId="0" fontId="2" fillId="4" borderId="2" xfId="3" applyBorder="1"/>
    <xf numFmtId="0" fontId="2" fillId="4" borderId="3" xfId="3" applyBorder="1"/>
    <xf numFmtId="165" fontId="2" fillId="4" borderId="2" xfId="3" applyNumberFormat="1" applyBorder="1"/>
    <xf numFmtId="165" fontId="2" fillId="4" borderId="3" xfId="3" applyNumberFormat="1" applyBorder="1"/>
    <xf numFmtId="0" fontId="4" fillId="0" borderId="5" xfId="0" applyFont="1" applyBorder="1" applyAlignment="1">
      <alignment horizontal="right"/>
    </xf>
    <xf numFmtId="166" fontId="2" fillId="2" borderId="0" xfId="1" applyNumberFormat="1"/>
    <xf numFmtId="9" fontId="6" fillId="9" borderId="0" xfId="5" applyNumberFormat="1"/>
    <xf numFmtId="0" fontId="2" fillId="4" borderId="1" xfId="3" applyBorder="1"/>
    <xf numFmtId="165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44" fontId="0" fillId="0" borderId="0" xfId="6" applyFont="1" applyAlignment="1">
      <alignment horizontal="center"/>
    </xf>
    <xf numFmtId="0" fontId="2" fillId="2" borderId="0" xfId="1" applyAlignment="1">
      <alignment horizontal="center"/>
    </xf>
    <xf numFmtId="44" fontId="2" fillId="4" borderId="0" xfId="3" applyNumberFormat="1" applyAlignment="1">
      <alignment horizontal="center"/>
    </xf>
    <xf numFmtId="0" fontId="8" fillId="4" borderId="0" xfId="3" applyFont="1" applyAlignment="1">
      <alignment horizontal="center"/>
    </xf>
    <xf numFmtId="44" fontId="8" fillId="4" borderId="0" xfId="3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9" fillId="0" borderId="0" xfId="0" applyFont="1" applyAlignment="1">
      <alignment horizontal="left"/>
    </xf>
  </cellXfs>
  <cellStyles count="7">
    <cellStyle name="40% - Accent1" xfId="1" builtinId="31"/>
    <cellStyle name="40% - Accent2" xfId="2" builtinId="35"/>
    <cellStyle name="40% - Accent3" xfId="3" builtinId="39"/>
    <cellStyle name="40% - Accent4" xfId="4" builtinId="43"/>
    <cellStyle name="Accent1" xfId="5" builtinId="29"/>
    <cellStyle name="Currency" xfId="6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Demand Projection</a:t>
            </a:r>
          </a:p>
        </c:rich>
      </c:tx>
      <c:layout>
        <c:manualLayout>
          <c:xMode val="edge"/>
          <c:yMode val="edge"/>
          <c:x val="0.38494714631259302"/>
          <c:y val="3.533568904593639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268849270936899"/>
          <c:y val="0.20141377507621899"/>
          <c:w val="0.80000168011105499"/>
          <c:h val="0.57597272521795695"/>
        </c:manualLayout>
      </c:layout>
      <c:scatterChart>
        <c:scatterStyle val="lineMarker"/>
        <c:varyColors val="0"/>
        <c:ser>
          <c:idx val="0"/>
          <c:order val="0"/>
          <c:tx>
            <c:v>Demand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Part1!$C$25:$Q$25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Part1!$C$26:$Q$26</c:f>
              <c:numCache>
                <c:formatCode>General</c:formatCode>
                <c:ptCount val="15"/>
                <c:pt idx="0">
                  <c:v>750</c:v>
                </c:pt>
                <c:pt idx="1">
                  <c:v>893</c:v>
                </c:pt>
                <c:pt idx="2">
                  <c:v>1015</c:v>
                </c:pt>
                <c:pt idx="3">
                  <c:v>1120</c:v>
                </c:pt>
                <c:pt idx="4">
                  <c:v>1210</c:v>
                </c:pt>
                <c:pt idx="5">
                  <c:v>1287</c:v>
                </c:pt>
                <c:pt idx="6">
                  <c:v>1353</c:v>
                </c:pt>
                <c:pt idx="7">
                  <c:v>1410</c:v>
                </c:pt>
                <c:pt idx="8">
                  <c:v>1458</c:v>
                </c:pt>
                <c:pt idx="9">
                  <c:v>1500</c:v>
                </c:pt>
                <c:pt idx="10">
                  <c:v>1536</c:v>
                </c:pt>
                <c:pt idx="11">
                  <c:v>1566</c:v>
                </c:pt>
                <c:pt idx="12">
                  <c:v>1593</c:v>
                </c:pt>
                <c:pt idx="13">
                  <c:v>1615</c:v>
                </c:pt>
                <c:pt idx="14">
                  <c:v>1634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D3-46E8-85D0-2FFFA1D837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43776"/>
        <c:axId val="32045696"/>
      </c:scatterChart>
      <c:valAx>
        <c:axId val="32043776"/>
        <c:scaling>
          <c:orientation val="minMax"/>
          <c:max val="20"/>
          <c:min val="1"/>
        </c:scaling>
        <c:delete val="0"/>
        <c:axPos val="b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Time (years)</a:t>
                </a:r>
              </a:p>
            </c:rich>
          </c:tx>
          <c:layout>
            <c:manualLayout>
              <c:xMode val="edge"/>
              <c:yMode val="edge"/>
              <c:x val="0.47311924244763498"/>
              <c:y val="0.8727930033480829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045696"/>
        <c:crosses val="autoZero"/>
        <c:crossBetween val="midCat"/>
        <c:majorUnit val="2"/>
        <c:minorUnit val="1"/>
      </c:valAx>
      <c:valAx>
        <c:axId val="320456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Demand (spaces)</a:t>
                </a:r>
              </a:p>
            </c:rich>
          </c:tx>
          <c:layout>
            <c:manualLayout>
              <c:xMode val="edge"/>
              <c:yMode val="edge"/>
              <c:x val="3.4408522464103801E-2"/>
              <c:y val="0.3109544345826040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043776"/>
        <c:crosses val="autoZero"/>
        <c:crossBetween val="midCat"/>
        <c:majorUnit val="2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Capacity(</a:t>
            </a:r>
            <a:r>
              <a:rPr lang="en-US" baseline="0"/>
              <a:t> Levels) vs NPV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Part1!$A$42:$A$61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8A-4194-93CC-3C2D0D82DDE2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Part1!$B$42:$B$61</c:f>
              <c:numCache>
                <c:formatCode>_("$"* #,##0.00_);_("$"* \(#,##0.00\);_("$"* "-"??_);_(@_)</c:formatCode>
                <c:ptCount val="20"/>
                <c:pt idx="0">
                  <c:v>-8130864.489465002</c:v>
                </c:pt>
                <c:pt idx="1">
                  <c:v>-6362172.8978930004</c:v>
                </c:pt>
                <c:pt idx="2">
                  <c:v>-2993481.3063209988</c:v>
                </c:pt>
                <c:pt idx="3">
                  <c:v>151995.99953671731</c:v>
                </c:pt>
                <c:pt idx="4">
                  <c:v>2201331.7237617746</c:v>
                </c:pt>
                <c:pt idx="5">
                  <c:v>2967368.3343362771</c:v>
                </c:pt>
                <c:pt idx="6">
                  <c:v>2367106.417279847</c:v>
                </c:pt>
                <c:pt idx="7">
                  <c:v>227684.45161307603</c:v>
                </c:pt>
                <c:pt idx="8">
                  <c:v>-3168083.5959188193</c:v>
                </c:pt>
                <c:pt idx="9">
                  <c:v>-6610256.4938118197</c:v>
                </c:pt>
                <c:pt idx="10">
                  <c:v>-10052429.39170482</c:v>
                </c:pt>
                <c:pt idx="11">
                  <c:v>-13494602.289597819</c:v>
                </c:pt>
                <c:pt idx="12">
                  <c:v>-16936775.187490821</c:v>
                </c:pt>
                <c:pt idx="13">
                  <c:v>-20378948.085383825</c:v>
                </c:pt>
                <c:pt idx="14">
                  <c:v>-23821120.983276822</c:v>
                </c:pt>
                <c:pt idx="15">
                  <c:v>-27263293.881169818</c:v>
                </c:pt>
                <c:pt idx="16">
                  <c:v>-30705466.779062822</c:v>
                </c:pt>
                <c:pt idx="17">
                  <c:v>-34147639.676955819</c:v>
                </c:pt>
                <c:pt idx="18">
                  <c:v>-37589812.574848823</c:v>
                </c:pt>
                <c:pt idx="19">
                  <c:v>-41031985.47274182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8A-4194-93CC-3C2D0D82DD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20824080"/>
        <c:axId val="59635744"/>
      </c:barChart>
      <c:catAx>
        <c:axId val="1620824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Levels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5022860531195069"/>
              <c:y val="0.912109515722299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35744"/>
        <c:crosses val="autoZero"/>
        <c:auto val="1"/>
        <c:lblAlgn val="ctr"/>
        <c:lblOffset val="100"/>
        <c:noMultiLvlLbl val="0"/>
      </c:catAx>
      <c:valAx>
        <c:axId val="5963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NPV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824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236220</xdr:colOff>
      <xdr:row>1</xdr:row>
      <xdr:rowOff>129540</xdr:rowOff>
    </xdr:from>
    <xdr:to>
      <xdr:col>10</xdr:col>
      <xdr:colOff>662940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678180</xdr:colOff>
      <xdr:row>41</xdr:row>
      <xdr:rowOff>0</xdr:rowOff>
    </xdr:from>
    <xdr:to>
      <xdr:col>8</xdr:col>
      <xdr:colOff>678180</xdr:colOff>
      <xdr:row>61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26517C-3773-454E-9352-B77ECD01BE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1"/>
  <sheetViews>
    <sheetView tabSelected="1" topLeftCell="A34" zoomScale="85" zoomScaleNormal="85" workbookViewId="0">
      <selection activeCell="K38" sqref="K38"/>
    </sheetView>
  </sheetViews>
  <sheetFormatPr defaultColWidth="8.88671875" defaultRowHeight="13.2" x14ac:dyDescent="0.25"/>
  <cols>
    <col min="1" max="1" width="35.88671875" customWidth="1"/>
    <col min="2" max="2" width="28.5546875" customWidth="1"/>
    <col min="3" max="3" width="20.88671875" customWidth="1"/>
    <col min="4" max="4" width="14" bestFit="1" customWidth="1"/>
    <col min="5" max="5" width="14.21875" customWidth="1"/>
    <col min="6" max="6" width="15.21875" customWidth="1"/>
    <col min="7" max="7" width="16.88671875" customWidth="1"/>
    <col min="8" max="10" width="15.44140625" customWidth="1"/>
    <col min="11" max="22" width="14.44140625" bestFit="1" customWidth="1"/>
  </cols>
  <sheetData>
    <row r="1" spans="1:8" ht="17.399999999999999" x14ac:dyDescent="0.3">
      <c r="A1" s="29" t="s">
        <v>172</v>
      </c>
      <c r="D1" s="4"/>
      <c r="E1" s="4"/>
    </row>
    <row r="3" spans="1:8" ht="14.4" x14ac:dyDescent="0.3">
      <c r="A3" s="12" t="s">
        <v>17</v>
      </c>
      <c r="B3" s="8">
        <v>750</v>
      </c>
      <c r="C3" t="s">
        <v>0</v>
      </c>
      <c r="D3" s="53" t="s">
        <v>201</v>
      </c>
      <c r="E3" s="53"/>
      <c r="F3" s="53"/>
      <c r="H3" s="43"/>
    </row>
    <row r="4" spans="1:8" ht="14.4" customHeight="1" x14ac:dyDescent="0.3">
      <c r="A4" s="12" t="s">
        <v>21</v>
      </c>
      <c r="B4" s="8">
        <v>750</v>
      </c>
      <c r="C4" t="s">
        <v>0</v>
      </c>
      <c r="D4" s="54" t="s">
        <v>202</v>
      </c>
      <c r="E4" s="54"/>
      <c r="F4" s="54"/>
      <c r="H4" s="44"/>
    </row>
    <row r="5" spans="1:8" ht="14.4" x14ac:dyDescent="0.3">
      <c r="A5" s="12" t="s">
        <v>20</v>
      </c>
      <c r="B5" s="8">
        <v>250</v>
      </c>
      <c r="C5" t="s">
        <v>0</v>
      </c>
      <c r="D5" s="54"/>
      <c r="E5" s="54"/>
      <c r="F5" s="54"/>
    </row>
    <row r="6" spans="1:8" ht="14.4" x14ac:dyDescent="0.3">
      <c r="A6" s="13" t="s">
        <v>200</v>
      </c>
      <c r="B6" s="40">
        <v>1</v>
      </c>
      <c r="D6" t="s">
        <v>18</v>
      </c>
      <c r="E6" s="8">
        <f>B4+B5</f>
        <v>1000</v>
      </c>
    </row>
    <row r="7" spans="1:8" ht="14.4" x14ac:dyDescent="0.3">
      <c r="D7" t="s">
        <v>19</v>
      </c>
      <c r="E7" s="8">
        <f>-LN(B5/(B4+B5))/9</f>
        <v>0.15403270679109896</v>
      </c>
    </row>
    <row r="8" spans="1:8" ht="14.4" x14ac:dyDescent="0.3">
      <c r="A8" s="12" t="s">
        <v>1</v>
      </c>
      <c r="B8" s="39">
        <v>5000</v>
      </c>
      <c r="C8" t="s">
        <v>2</v>
      </c>
    </row>
    <row r="9" spans="1:8" ht="14.4" x14ac:dyDescent="0.3">
      <c r="A9" s="12" t="s">
        <v>3</v>
      </c>
      <c r="B9" s="39">
        <v>-1000</v>
      </c>
      <c r="C9" t="s">
        <v>4</v>
      </c>
    </row>
    <row r="10" spans="1:8" ht="14.4" x14ac:dyDescent="0.3">
      <c r="A10" s="12" t="s">
        <v>23</v>
      </c>
      <c r="B10" s="39">
        <v>-1800000</v>
      </c>
      <c r="C10" t="s">
        <v>22</v>
      </c>
    </row>
    <row r="11" spans="1:8" x14ac:dyDescent="0.25">
      <c r="A11" s="12"/>
    </row>
    <row r="12" spans="1:8" ht="14.4" x14ac:dyDescent="0.3">
      <c r="A12" s="13" t="s">
        <v>70</v>
      </c>
      <c r="B12" s="39">
        <v>-8000</v>
      </c>
      <c r="C12" t="s">
        <v>5</v>
      </c>
    </row>
    <row r="13" spans="1:8" ht="14.4" x14ac:dyDescent="0.3">
      <c r="A13" s="13" t="s">
        <v>71</v>
      </c>
      <c r="B13" s="9">
        <v>0.3</v>
      </c>
      <c r="C13" t="s">
        <v>59</v>
      </c>
    </row>
    <row r="14" spans="1:8" x14ac:dyDescent="0.25">
      <c r="A14" s="12"/>
    </row>
    <row r="15" spans="1:8" ht="14.4" x14ac:dyDescent="0.3">
      <c r="A15" s="12" t="s">
        <v>6</v>
      </c>
      <c r="B15" s="8">
        <v>200</v>
      </c>
      <c r="C15" t="s">
        <v>7</v>
      </c>
    </row>
    <row r="16" spans="1:8" x14ac:dyDescent="0.25">
      <c r="A16" s="12"/>
    </row>
    <row r="17" spans="1:17" ht="14.4" x14ac:dyDescent="0.3">
      <c r="A17" s="13" t="s">
        <v>16</v>
      </c>
      <c r="B17" s="11">
        <v>0.12</v>
      </c>
    </row>
    <row r="18" spans="1:17" x14ac:dyDescent="0.25">
      <c r="A18" s="12"/>
    </row>
    <row r="19" spans="1:17" ht="14.4" x14ac:dyDescent="0.3">
      <c r="A19" s="12" t="s">
        <v>11</v>
      </c>
      <c r="B19" s="10">
        <v>6</v>
      </c>
      <c r="C19" t="s">
        <v>12</v>
      </c>
    </row>
    <row r="21" spans="1:17" x14ac:dyDescent="0.25">
      <c r="F21" s="3"/>
    </row>
    <row r="24" spans="1:17" ht="13.8" thickBot="1" x14ac:dyDescent="0.3">
      <c r="M24" t="s">
        <v>25</v>
      </c>
    </row>
    <row r="25" spans="1:17" ht="15" thickBot="1" x14ac:dyDescent="0.35">
      <c r="A25" s="17" t="s">
        <v>8</v>
      </c>
      <c r="B25" s="27">
        <v>0</v>
      </c>
      <c r="C25" s="28">
        <v>1</v>
      </c>
      <c r="D25" s="27">
        <v>2</v>
      </c>
      <c r="E25" s="28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  <c r="O25" s="27">
        <v>13</v>
      </c>
      <c r="P25" s="27">
        <v>14</v>
      </c>
      <c r="Q25" s="27">
        <v>15</v>
      </c>
    </row>
    <row r="26" spans="1:17" ht="14.4" x14ac:dyDescent="0.3">
      <c r="A26" s="15" t="s">
        <v>9</v>
      </c>
      <c r="B26" s="34"/>
      <c r="C26" s="41">
        <f t="shared" ref="C26:Q26" si="0">ROUND((SUM($B$3:$B$5)-$E$6*EXP(-$E$7*(C25-1)))*$B$6,0)</f>
        <v>750</v>
      </c>
      <c r="D26" s="41">
        <f t="shared" si="0"/>
        <v>893</v>
      </c>
      <c r="E26" s="41">
        <f t="shared" si="0"/>
        <v>1015</v>
      </c>
      <c r="F26" s="41">
        <f t="shared" si="0"/>
        <v>1120</v>
      </c>
      <c r="G26" s="41">
        <f t="shared" si="0"/>
        <v>1210</v>
      </c>
      <c r="H26" s="41">
        <f t="shared" si="0"/>
        <v>1287</v>
      </c>
      <c r="I26" s="41">
        <f t="shared" si="0"/>
        <v>1353</v>
      </c>
      <c r="J26" s="41">
        <f t="shared" si="0"/>
        <v>1410</v>
      </c>
      <c r="K26" s="41">
        <f t="shared" si="0"/>
        <v>1458</v>
      </c>
      <c r="L26" s="41">
        <f t="shared" si="0"/>
        <v>1500</v>
      </c>
      <c r="M26" s="41">
        <f t="shared" si="0"/>
        <v>1536</v>
      </c>
      <c r="N26" s="41">
        <f t="shared" si="0"/>
        <v>1566</v>
      </c>
      <c r="O26" s="41">
        <f t="shared" si="0"/>
        <v>1593</v>
      </c>
      <c r="P26" s="41">
        <f t="shared" si="0"/>
        <v>1615</v>
      </c>
      <c r="Q26" s="41">
        <f t="shared" si="0"/>
        <v>1634</v>
      </c>
    </row>
    <row r="27" spans="1:17" ht="15" thickBot="1" x14ac:dyDescent="0.35">
      <c r="A27" s="14" t="s">
        <v>11</v>
      </c>
      <c r="B27" s="35">
        <v>0</v>
      </c>
      <c r="C27" s="35">
        <f>$B$19*$B$15</f>
        <v>1200</v>
      </c>
      <c r="D27" s="35">
        <f t="shared" ref="D27:Q27" si="1">$B$19*$B$15</f>
        <v>1200</v>
      </c>
      <c r="E27" s="35">
        <f t="shared" si="1"/>
        <v>1200</v>
      </c>
      <c r="F27" s="35">
        <f t="shared" si="1"/>
        <v>1200</v>
      </c>
      <c r="G27" s="35">
        <f t="shared" si="1"/>
        <v>1200</v>
      </c>
      <c r="H27" s="35">
        <f t="shared" si="1"/>
        <v>1200</v>
      </c>
      <c r="I27" s="35">
        <f t="shared" si="1"/>
        <v>1200</v>
      </c>
      <c r="J27" s="35">
        <f t="shared" si="1"/>
        <v>1200</v>
      </c>
      <c r="K27" s="35">
        <f t="shared" si="1"/>
        <v>1200</v>
      </c>
      <c r="L27" s="35">
        <f t="shared" si="1"/>
        <v>1200</v>
      </c>
      <c r="M27" s="35">
        <f t="shared" si="1"/>
        <v>1200</v>
      </c>
      <c r="N27" s="35">
        <f t="shared" si="1"/>
        <v>1200</v>
      </c>
      <c r="O27" s="35">
        <f t="shared" si="1"/>
        <v>1200</v>
      </c>
      <c r="P27" s="35">
        <f t="shared" si="1"/>
        <v>1200</v>
      </c>
      <c r="Q27" s="35">
        <f t="shared" si="1"/>
        <v>1200</v>
      </c>
    </row>
    <row r="28" spans="1:17" ht="14.4" x14ac:dyDescent="0.3">
      <c r="A28" s="16" t="s">
        <v>10</v>
      </c>
      <c r="B28" s="36">
        <f t="shared" ref="B28:Q28" si="2">MIN(B27,B26)*$B$8</f>
        <v>0</v>
      </c>
      <c r="C28" s="36">
        <f>MIN(C27,C26)*$B$8</f>
        <v>3750000</v>
      </c>
      <c r="D28" s="36">
        <f t="shared" si="2"/>
        <v>4465000</v>
      </c>
      <c r="E28" s="36">
        <f t="shared" si="2"/>
        <v>5075000</v>
      </c>
      <c r="F28" s="36">
        <f t="shared" si="2"/>
        <v>5600000</v>
      </c>
      <c r="G28" s="36">
        <f t="shared" si="2"/>
        <v>6000000</v>
      </c>
      <c r="H28" s="36">
        <f t="shared" si="2"/>
        <v>6000000</v>
      </c>
      <c r="I28" s="36">
        <f t="shared" si="2"/>
        <v>6000000</v>
      </c>
      <c r="J28" s="36">
        <f t="shared" si="2"/>
        <v>6000000</v>
      </c>
      <c r="K28" s="36">
        <f t="shared" si="2"/>
        <v>6000000</v>
      </c>
      <c r="L28" s="36">
        <f t="shared" si="2"/>
        <v>6000000</v>
      </c>
      <c r="M28" s="36">
        <f t="shared" si="2"/>
        <v>6000000</v>
      </c>
      <c r="N28" s="36">
        <f t="shared" si="2"/>
        <v>6000000</v>
      </c>
      <c r="O28" s="36">
        <f t="shared" si="2"/>
        <v>6000000</v>
      </c>
      <c r="P28" s="36">
        <f t="shared" si="2"/>
        <v>6000000</v>
      </c>
      <c r="Q28" s="36">
        <f t="shared" si="2"/>
        <v>6000000</v>
      </c>
    </row>
    <row r="29" spans="1:17" ht="14.4" x14ac:dyDescent="0.3">
      <c r="A29" s="14" t="s">
        <v>13</v>
      </c>
      <c r="B29" s="36">
        <f>B27*$B$9</f>
        <v>0</v>
      </c>
      <c r="C29" s="36">
        <f>C27*$B$9</f>
        <v>-1200000</v>
      </c>
      <c r="D29" s="36">
        <f t="shared" ref="D29:Q29" si="3">D27*$B$9</f>
        <v>-1200000</v>
      </c>
      <c r="E29" s="36">
        <f t="shared" si="3"/>
        <v>-1200000</v>
      </c>
      <c r="F29" s="36">
        <f t="shared" si="3"/>
        <v>-1200000</v>
      </c>
      <c r="G29" s="36">
        <f t="shared" si="3"/>
        <v>-1200000</v>
      </c>
      <c r="H29" s="36">
        <f t="shared" si="3"/>
        <v>-1200000</v>
      </c>
      <c r="I29" s="36">
        <f t="shared" si="3"/>
        <v>-1200000</v>
      </c>
      <c r="J29" s="36">
        <f t="shared" si="3"/>
        <v>-1200000</v>
      </c>
      <c r="K29" s="36">
        <f t="shared" si="3"/>
        <v>-1200000</v>
      </c>
      <c r="L29" s="36">
        <f t="shared" si="3"/>
        <v>-1200000</v>
      </c>
      <c r="M29" s="36">
        <f t="shared" si="3"/>
        <v>-1200000</v>
      </c>
      <c r="N29" s="36">
        <f t="shared" si="3"/>
        <v>-1200000</v>
      </c>
      <c r="O29" s="36">
        <f t="shared" si="3"/>
        <v>-1200000</v>
      </c>
      <c r="P29" s="36">
        <f t="shared" si="3"/>
        <v>-1200000</v>
      </c>
      <c r="Q29" s="36">
        <f t="shared" si="3"/>
        <v>-1200000</v>
      </c>
    </row>
    <row r="30" spans="1:17" ht="15" thickBot="1" x14ac:dyDescent="0.35">
      <c r="A30" s="18" t="s">
        <v>24</v>
      </c>
      <c r="B30" s="37">
        <f t="shared" ref="B30:Q30" si="4">$B$10</f>
        <v>-1800000</v>
      </c>
      <c r="C30" s="37">
        <f t="shared" si="4"/>
        <v>-1800000</v>
      </c>
      <c r="D30" s="37">
        <f t="shared" si="4"/>
        <v>-1800000</v>
      </c>
      <c r="E30" s="37">
        <f t="shared" si="4"/>
        <v>-1800000</v>
      </c>
      <c r="F30" s="37">
        <f t="shared" si="4"/>
        <v>-1800000</v>
      </c>
      <c r="G30" s="37">
        <f t="shared" si="4"/>
        <v>-1800000</v>
      </c>
      <c r="H30" s="37">
        <f t="shared" si="4"/>
        <v>-1800000</v>
      </c>
      <c r="I30" s="37">
        <f t="shared" si="4"/>
        <v>-1800000</v>
      </c>
      <c r="J30" s="37">
        <f t="shared" si="4"/>
        <v>-1800000</v>
      </c>
      <c r="K30" s="37">
        <f t="shared" si="4"/>
        <v>-1800000</v>
      </c>
      <c r="L30" s="37">
        <f t="shared" si="4"/>
        <v>-1800000</v>
      </c>
      <c r="M30" s="37">
        <f t="shared" si="4"/>
        <v>-1800000</v>
      </c>
      <c r="N30" s="37">
        <f t="shared" si="4"/>
        <v>-1800000</v>
      </c>
      <c r="O30" s="37">
        <f t="shared" si="4"/>
        <v>-1800000</v>
      </c>
      <c r="P30" s="37">
        <f t="shared" si="4"/>
        <v>-1800000</v>
      </c>
      <c r="Q30" s="37">
        <f t="shared" si="4"/>
        <v>-1800000</v>
      </c>
    </row>
    <row r="31" spans="1:17" ht="15" thickBot="1" x14ac:dyDescent="0.35">
      <c r="A31" s="38" t="s">
        <v>199</v>
      </c>
      <c r="B31" s="37">
        <f>SUM(B28:B30)</f>
        <v>-1800000</v>
      </c>
      <c r="C31" s="37">
        <f>SUM(C28:C30)</f>
        <v>750000</v>
      </c>
      <c r="D31" s="37">
        <f t="shared" ref="D31:Q31" si="5">SUM(D28:D30)</f>
        <v>1465000</v>
      </c>
      <c r="E31" s="37">
        <f t="shared" si="5"/>
        <v>2075000</v>
      </c>
      <c r="F31" s="37">
        <f t="shared" si="5"/>
        <v>2600000</v>
      </c>
      <c r="G31" s="37">
        <f t="shared" si="5"/>
        <v>3000000</v>
      </c>
      <c r="H31" s="37">
        <f t="shared" si="5"/>
        <v>3000000</v>
      </c>
      <c r="I31" s="37">
        <f t="shared" si="5"/>
        <v>3000000</v>
      </c>
      <c r="J31" s="37">
        <f t="shared" si="5"/>
        <v>3000000</v>
      </c>
      <c r="K31" s="37">
        <f t="shared" si="5"/>
        <v>3000000</v>
      </c>
      <c r="L31" s="37">
        <f t="shared" si="5"/>
        <v>3000000</v>
      </c>
      <c r="M31" s="37">
        <f t="shared" si="5"/>
        <v>3000000</v>
      </c>
      <c r="N31" s="37">
        <f t="shared" si="5"/>
        <v>3000000</v>
      </c>
      <c r="O31" s="37">
        <f t="shared" si="5"/>
        <v>3000000</v>
      </c>
      <c r="P31" s="37">
        <f t="shared" si="5"/>
        <v>3000000</v>
      </c>
      <c r="Q31" s="37">
        <f t="shared" si="5"/>
        <v>3000000</v>
      </c>
    </row>
    <row r="32" spans="1:17" ht="15" thickBot="1" x14ac:dyDescent="0.35">
      <c r="A32" s="38" t="s">
        <v>173</v>
      </c>
      <c r="B32" s="33">
        <f>B31+NPV(B17,C31:Q31)</f>
        <v>14487368.334336277</v>
      </c>
    </row>
    <row r="33" spans="1:12" ht="13.8" thickBot="1" x14ac:dyDescent="0.3"/>
    <row r="34" spans="1:12" ht="14.4" x14ac:dyDescent="0.3">
      <c r="A34" s="55" t="s">
        <v>70</v>
      </c>
      <c r="B34" s="5" t="s">
        <v>14</v>
      </c>
      <c r="C34" s="31">
        <f>IF(B19=1,B12*B15*1,IF(B19&gt;=2,B12*B15*2,0))</f>
        <v>-3200000</v>
      </c>
      <c r="E34" s="42"/>
    </row>
    <row r="35" spans="1:12" ht="15" thickBot="1" x14ac:dyDescent="0.35">
      <c r="A35" s="56"/>
      <c r="B35" s="6" t="s">
        <v>15</v>
      </c>
      <c r="C35" s="32">
        <f>((B12*(B13+1))*B15*(B19-2))</f>
        <v>-8320000</v>
      </c>
      <c r="E35" s="42"/>
    </row>
    <row r="36" spans="1:12" ht="13.8" thickBot="1" x14ac:dyDescent="0.3"/>
    <row r="37" spans="1:12" ht="15" thickBot="1" x14ac:dyDescent="0.35">
      <c r="A37" s="17" t="s">
        <v>72</v>
      </c>
      <c r="B37" s="30">
        <f>(B31+C34+C35)+NPV(B17,C31:Q31)</f>
        <v>2967368.3343362771</v>
      </c>
    </row>
    <row r="40" spans="1:12" x14ac:dyDescent="0.25">
      <c r="A40" s="45" t="s">
        <v>203</v>
      </c>
      <c r="B40" s="46" t="s">
        <v>72</v>
      </c>
    </row>
    <row r="41" spans="1:12" x14ac:dyDescent="0.25">
      <c r="A41" s="44">
        <f>B19</f>
        <v>6</v>
      </c>
      <c r="B41" s="47">
        <f>B37</f>
        <v>2967368.3343362771</v>
      </c>
    </row>
    <row r="42" spans="1:12" ht="14.4" x14ac:dyDescent="0.3">
      <c r="A42" s="49">
        <f>1</f>
        <v>1</v>
      </c>
      <c r="B42" s="50">
        <f t="dataTable" ref="B42:B61" dt2D="0" dtr="0" r1="B19"/>
        <v>-8130864.489465002</v>
      </c>
    </row>
    <row r="43" spans="1:12" ht="14.4" x14ac:dyDescent="0.3">
      <c r="A43" s="49">
        <v>2</v>
      </c>
      <c r="B43" s="50">
        <v>-6362172.8978930004</v>
      </c>
    </row>
    <row r="44" spans="1:12" ht="14.4" x14ac:dyDescent="0.3">
      <c r="A44" s="49">
        <v>3</v>
      </c>
      <c r="B44" s="50">
        <v>-2993481.3063209988</v>
      </c>
    </row>
    <row r="45" spans="1:12" ht="14.4" x14ac:dyDescent="0.3">
      <c r="A45" s="49">
        <v>4</v>
      </c>
      <c r="B45" s="50">
        <v>151995.99953671731</v>
      </c>
    </row>
    <row r="46" spans="1:12" ht="14.4" x14ac:dyDescent="0.3">
      <c r="A46" s="49">
        <v>5</v>
      </c>
      <c r="B46" s="50">
        <v>2201331.7237617746</v>
      </c>
      <c r="J46" s="57" t="s">
        <v>209</v>
      </c>
      <c r="K46" s="57"/>
    </row>
    <row r="47" spans="1:12" ht="14.4" x14ac:dyDescent="0.3">
      <c r="A47" s="49">
        <v>6</v>
      </c>
      <c r="B47" s="50">
        <v>2967368.3343362771</v>
      </c>
      <c r="J47" s="53" t="s">
        <v>204</v>
      </c>
      <c r="K47" s="53"/>
      <c r="L47" s="51">
        <v>6</v>
      </c>
    </row>
    <row r="48" spans="1:12" ht="14.4" x14ac:dyDescent="0.3">
      <c r="A48" s="49">
        <v>7</v>
      </c>
      <c r="B48" s="50">
        <v>2367106.417279847</v>
      </c>
      <c r="J48" s="53" t="s">
        <v>72</v>
      </c>
      <c r="K48" s="53"/>
      <c r="L48" s="52">
        <f xml:space="preserve"> B47</f>
        <v>2967368.3343362771</v>
      </c>
    </row>
    <row r="49" spans="1:2" ht="14.4" x14ac:dyDescent="0.3">
      <c r="A49" s="49">
        <v>8</v>
      </c>
      <c r="B49" s="50">
        <v>227684.45161307603</v>
      </c>
    </row>
    <row r="50" spans="1:2" ht="14.4" x14ac:dyDescent="0.3">
      <c r="A50" s="49">
        <v>9</v>
      </c>
      <c r="B50" s="50">
        <v>-3168083.5959188193</v>
      </c>
    </row>
    <row r="51" spans="1:2" ht="14.4" x14ac:dyDescent="0.3">
      <c r="A51" s="49">
        <v>10</v>
      </c>
      <c r="B51" s="50">
        <v>-6610256.4938118197</v>
      </c>
    </row>
    <row r="52" spans="1:2" ht="14.4" x14ac:dyDescent="0.3">
      <c r="A52" s="49">
        <v>11</v>
      </c>
      <c r="B52" s="50">
        <v>-10052429.39170482</v>
      </c>
    </row>
    <row r="53" spans="1:2" ht="14.4" x14ac:dyDescent="0.3">
      <c r="A53" s="49">
        <v>12</v>
      </c>
      <c r="B53" s="50">
        <v>-13494602.289597819</v>
      </c>
    </row>
    <row r="54" spans="1:2" ht="14.4" x14ac:dyDescent="0.3">
      <c r="A54" s="49">
        <v>13</v>
      </c>
      <c r="B54" s="50">
        <v>-16936775.187490821</v>
      </c>
    </row>
    <row r="55" spans="1:2" ht="14.4" x14ac:dyDescent="0.3">
      <c r="A55" s="49">
        <v>14</v>
      </c>
      <c r="B55" s="50">
        <v>-20378948.085383825</v>
      </c>
    </row>
    <row r="56" spans="1:2" ht="14.4" x14ac:dyDescent="0.3">
      <c r="A56" s="49">
        <v>15</v>
      </c>
      <c r="B56" s="50">
        <v>-23821120.983276822</v>
      </c>
    </row>
    <row r="57" spans="1:2" ht="14.4" x14ac:dyDescent="0.3">
      <c r="A57" s="49">
        <v>16</v>
      </c>
      <c r="B57" s="50">
        <v>-27263293.881169818</v>
      </c>
    </row>
    <row r="58" spans="1:2" ht="14.4" x14ac:dyDescent="0.3">
      <c r="A58" s="49">
        <v>17</v>
      </c>
      <c r="B58" s="50">
        <v>-30705466.779062822</v>
      </c>
    </row>
    <row r="59" spans="1:2" ht="14.4" x14ac:dyDescent="0.3">
      <c r="A59" s="49">
        <v>18</v>
      </c>
      <c r="B59" s="50">
        <v>-34147639.676955819</v>
      </c>
    </row>
    <row r="60" spans="1:2" ht="14.4" x14ac:dyDescent="0.3">
      <c r="A60" s="49">
        <v>19</v>
      </c>
      <c r="B60" s="50">
        <v>-37589812.574848823</v>
      </c>
    </row>
    <row r="61" spans="1:2" ht="14.4" x14ac:dyDescent="0.3">
      <c r="A61" s="49">
        <v>20</v>
      </c>
      <c r="B61" s="50">
        <v>-41031985.47274182</v>
      </c>
    </row>
    <row r="62" spans="1:2" x14ac:dyDescent="0.25">
      <c r="A62" s="44"/>
      <c r="B62" s="48"/>
    </row>
    <row r="63" spans="1:2" x14ac:dyDescent="0.25">
      <c r="A63" s="44"/>
      <c r="B63" s="48"/>
    </row>
    <row r="66" spans="1:2" x14ac:dyDescent="0.25">
      <c r="A66" s="44"/>
      <c r="B66" s="48"/>
    </row>
    <row r="67" spans="1:2" x14ac:dyDescent="0.25">
      <c r="A67" s="44"/>
      <c r="B67" s="48"/>
    </row>
    <row r="68" spans="1:2" x14ac:dyDescent="0.25">
      <c r="A68" s="44"/>
      <c r="B68" s="48"/>
    </row>
    <row r="69" spans="1:2" x14ac:dyDescent="0.25">
      <c r="A69" s="44"/>
      <c r="B69" s="48"/>
    </row>
    <row r="70" spans="1:2" x14ac:dyDescent="0.25">
      <c r="A70" s="44"/>
      <c r="B70" s="48"/>
    </row>
    <row r="71" spans="1:2" x14ac:dyDescent="0.25">
      <c r="A71" s="44"/>
      <c r="B71" s="48"/>
    </row>
    <row r="72" spans="1:2" x14ac:dyDescent="0.25">
      <c r="A72" s="44"/>
      <c r="B72" s="48"/>
    </row>
    <row r="73" spans="1:2" x14ac:dyDescent="0.25">
      <c r="A73" s="44"/>
      <c r="B73" s="48"/>
    </row>
    <row r="74" spans="1:2" x14ac:dyDescent="0.25">
      <c r="A74" s="44"/>
      <c r="B74" s="48"/>
    </row>
    <row r="75" spans="1:2" x14ac:dyDescent="0.25">
      <c r="A75" s="44"/>
      <c r="B75" s="48"/>
    </row>
    <row r="76" spans="1:2" x14ac:dyDescent="0.25">
      <c r="A76" s="44"/>
      <c r="B76" s="48"/>
    </row>
    <row r="77" spans="1:2" x14ac:dyDescent="0.25">
      <c r="A77" s="44"/>
      <c r="B77" s="48"/>
    </row>
    <row r="78" spans="1:2" x14ac:dyDescent="0.25">
      <c r="A78" s="44"/>
      <c r="B78" s="48"/>
    </row>
    <row r="79" spans="1:2" x14ac:dyDescent="0.25">
      <c r="A79" s="44"/>
      <c r="B79" s="48"/>
    </row>
    <row r="80" spans="1:2" x14ac:dyDescent="0.25">
      <c r="A80" s="44"/>
      <c r="B80" s="48"/>
    </row>
    <row r="81" spans="1:2" x14ac:dyDescent="0.25">
      <c r="A81" s="44"/>
      <c r="B81" s="48"/>
    </row>
    <row r="82" spans="1:2" x14ac:dyDescent="0.25">
      <c r="A82" s="44"/>
      <c r="B82" s="48"/>
    </row>
    <row r="83" spans="1:2" x14ac:dyDescent="0.25">
      <c r="A83" s="44"/>
      <c r="B83" s="48"/>
    </row>
    <row r="84" spans="1:2" x14ac:dyDescent="0.25">
      <c r="A84" s="44"/>
      <c r="B84" s="48"/>
    </row>
    <row r="85" spans="1:2" x14ac:dyDescent="0.25">
      <c r="A85" s="44"/>
      <c r="B85" s="48"/>
    </row>
    <row r="86" spans="1:2" x14ac:dyDescent="0.25">
      <c r="A86" s="44"/>
      <c r="B86" s="48"/>
    </row>
    <row r="87" spans="1:2" x14ac:dyDescent="0.25">
      <c r="A87" s="44"/>
      <c r="B87" s="48"/>
    </row>
    <row r="88" spans="1:2" x14ac:dyDescent="0.25">
      <c r="A88" s="44"/>
      <c r="B88" s="48"/>
    </row>
    <row r="89" spans="1:2" x14ac:dyDescent="0.25">
      <c r="A89" s="44"/>
      <c r="B89" s="48"/>
    </row>
    <row r="90" spans="1:2" x14ac:dyDescent="0.25">
      <c r="A90" s="44"/>
      <c r="B90" s="48"/>
    </row>
    <row r="91" spans="1:2" x14ac:dyDescent="0.25">
      <c r="A91" s="44"/>
      <c r="B91" s="48"/>
    </row>
  </sheetData>
  <mergeCells count="6">
    <mergeCell ref="D3:F3"/>
    <mergeCell ref="D4:F5"/>
    <mergeCell ref="A34:A35"/>
    <mergeCell ref="J47:K47"/>
    <mergeCell ref="J48:K48"/>
    <mergeCell ref="J46:K46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U27"/>
  <sheetViews>
    <sheetView workbookViewId="0"/>
  </sheetViews>
  <sheetFormatPr defaultColWidth="15.77734375" defaultRowHeight="13.2" x14ac:dyDescent="0.25"/>
  <cols>
    <col min="1" max="1" width="15.77734375" style="19" customWidth="1"/>
    <col min="2" max="16384" width="15.77734375" style="19"/>
  </cols>
  <sheetData>
    <row r="1" spans="1:73" x14ac:dyDescent="0.25">
      <c r="A1" s="19" t="s">
        <v>124</v>
      </c>
      <c r="B1" s="22" t="e">
        <f>#REF!</f>
        <v>#REF!</v>
      </c>
      <c r="C1" s="23">
        <v>1</v>
      </c>
      <c r="D1" s="23">
        <v>0.5</v>
      </c>
      <c r="E1" s="21"/>
      <c r="F1" s="19" t="s">
        <v>148</v>
      </c>
      <c r="I1" s="19" t="s">
        <v>115</v>
      </c>
      <c r="J1" s="21">
        <v>3</v>
      </c>
      <c r="L1" s="19" t="s">
        <v>112</v>
      </c>
      <c r="M1" s="21" t="b">
        <v>1</v>
      </c>
      <c r="O1" s="19" t="s">
        <v>107</v>
      </c>
      <c r="Y1" s="19" t="s">
        <v>126</v>
      </c>
      <c r="AA1" s="19" t="s">
        <v>193</v>
      </c>
      <c r="AD1" s="19" t="s">
        <v>183</v>
      </c>
      <c r="AG1" s="19" t="s">
        <v>205</v>
      </c>
    </row>
    <row r="2" spans="1:73" x14ac:dyDescent="0.25">
      <c r="A2" s="19" t="s">
        <v>125</v>
      </c>
      <c r="B2" s="22">
        <v>2</v>
      </c>
      <c r="C2" s="22">
        <v>0</v>
      </c>
      <c r="F2" s="19" t="s">
        <v>149</v>
      </c>
      <c r="G2" s="22" t="b">
        <v>0</v>
      </c>
      <c r="H2" s="22"/>
      <c r="I2" s="19" t="s">
        <v>105</v>
      </c>
      <c r="J2" s="21"/>
      <c r="L2" s="19" t="s">
        <v>142</v>
      </c>
      <c r="M2" s="23">
        <v>1000</v>
      </c>
      <c r="O2" s="19" t="s">
        <v>108</v>
      </c>
      <c r="P2" s="21"/>
      <c r="R2" s="19" t="s">
        <v>116</v>
      </c>
      <c r="S2" s="24" t="s">
        <v>157</v>
      </c>
      <c r="U2" s="19" t="s">
        <v>122</v>
      </c>
      <c r="V2" s="21"/>
      <c r="X2" s="19" t="s">
        <v>127</v>
      </c>
      <c r="Y2" s="22">
        <v>0</v>
      </c>
      <c r="AA2" s="19" t="s">
        <v>194</v>
      </c>
      <c r="AB2" s="22">
        <v>0</v>
      </c>
      <c r="AD2" s="19" t="s">
        <v>184</v>
      </c>
      <c r="AE2" s="22" t="b">
        <v>1</v>
      </c>
      <c r="AG2" s="19" t="s">
        <v>206</v>
      </c>
      <c r="AH2" s="23">
        <v>1</v>
      </c>
    </row>
    <row r="3" spans="1:73" x14ac:dyDescent="0.25">
      <c r="A3" s="19" t="s">
        <v>137</v>
      </c>
      <c r="B3" s="22" t="b">
        <v>1</v>
      </c>
      <c r="C3" s="22">
        <v>100</v>
      </c>
      <c r="F3" s="19" t="s">
        <v>150</v>
      </c>
      <c r="G3" s="22" t="b">
        <v>0</v>
      </c>
      <c r="H3" s="22"/>
      <c r="I3" s="19" t="s">
        <v>106</v>
      </c>
      <c r="J3" s="26">
        <v>737672.85814378061</v>
      </c>
      <c r="L3" s="19" t="s">
        <v>141</v>
      </c>
      <c r="M3" s="23">
        <v>1</v>
      </c>
      <c r="N3" s="23">
        <v>0</v>
      </c>
      <c r="O3" s="19" t="s">
        <v>109</v>
      </c>
      <c r="P3" s="21"/>
      <c r="R3" s="19" t="s">
        <v>117</v>
      </c>
      <c r="S3" s="24" t="s">
        <v>158</v>
      </c>
      <c r="U3" s="19" t="s">
        <v>123</v>
      </c>
      <c r="V3" s="21"/>
      <c r="X3" s="19" t="s">
        <v>128</v>
      </c>
      <c r="Y3" s="22">
        <v>0.1</v>
      </c>
      <c r="AA3" s="19" t="s">
        <v>195</v>
      </c>
      <c r="AB3" s="21"/>
      <c r="AD3" s="19" t="s">
        <v>185</v>
      </c>
      <c r="AE3" s="22">
        <v>250</v>
      </c>
      <c r="AG3" s="19" t="s">
        <v>207</v>
      </c>
      <c r="AH3" s="23">
        <v>-1</v>
      </c>
    </row>
    <row r="4" spans="1:73" x14ac:dyDescent="0.25">
      <c r="A4" s="19" t="s">
        <v>139</v>
      </c>
      <c r="B4" s="22" t="b">
        <v>0</v>
      </c>
      <c r="C4" s="22">
        <v>5</v>
      </c>
      <c r="D4" s="22">
        <v>2</v>
      </c>
      <c r="F4" s="19" t="s">
        <v>151</v>
      </c>
      <c r="G4" s="22" t="b">
        <v>0</v>
      </c>
      <c r="H4" s="22"/>
      <c r="L4" s="19" t="s">
        <v>134</v>
      </c>
      <c r="M4" s="23" t="b">
        <v>1</v>
      </c>
      <c r="O4" s="19" t="s">
        <v>110</v>
      </c>
      <c r="P4" s="21"/>
      <c r="R4" s="19" t="s">
        <v>118</v>
      </c>
      <c r="S4" s="24" t="s">
        <v>158</v>
      </c>
      <c r="X4" s="19" t="s">
        <v>129</v>
      </c>
      <c r="Y4" s="22">
        <v>0.5</v>
      </c>
      <c r="AA4" s="19" t="s">
        <v>196</v>
      </c>
      <c r="AB4" s="21"/>
      <c r="AD4" s="19" t="s">
        <v>186</v>
      </c>
      <c r="AE4" s="22" t="b">
        <v>0</v>
      </c>
    </row>
    <row r="5" spans="1:73" x14ac:dyDescent="0.25">
      <c r="A5" s="19" t="s">
        <v>140</v>
      </c>
      <c r="B5" s="22" t="b">
        <v>0</v>
      </c>
      <c r="C5" s="22">
        <v>100</v>
      </c>
      <c r="D5" s="22">
        <v>0.01</v>
      </c>
      <c r="E5" s="22" t="b">
        <v>1</v>
      </c>
      <c r="F5" s="19" t="s">
        <v>152</v>
      </c>
      <c r="G5" s="22" t="b">
        <v>0</v>
      </c>
      <c r="H5" s="22"/>
      <c r="L5" s="19" t="s">
        <v>135</v>
      </c>
      <c r="M5" s="23">
        <v>3</v>
      </c>
      <c r="O5" s="19" t="s">
        <v>111</v>
      </c>
      <c r="P5" s="21"/>
      <c r="R5" s="19" t="s">
        <v>119</v>
      </c>
      <c r="S5" s="24" t="s">
        <v>208</v>
      </c>
      <c r="X5" s="19" t="s">
        <v>130</v>
      </c>
      <c r="Y5" s="22" t="s">
        <v>156</v>
      </c>
      <c r="AA5" s="19" t="s">
        <v>197</v>
      </c>
      <c r="AB5" s="21"/>
      <c r="AD5" s="19" t="s">
        <v>187</v>
      </c>
      <c r="AE5" s="22">
        <v>15</v>
      </c>
    </row>
    <row r="6" spans="1:73" x14ac:dyDescent="0.25">
      <c r="A6" s="19" t="s">
        <v>138</v>
      </c>
      <c r="B6" s="22" t="b">
        <v>0</v>
      </c>
      <c r="C6" s="22"/>
      <c r="F6" s="19" t="s">
        <v>153</v>
      </c>
      <c r="G6" s="22" t="b">
        <v>0</v>
      </c>
      <c r="H6" s="22"/>
      <c r="L6" s="19" t="s">
        <v>154</v>
      </c>
      <c r="M6" s="23" t="b">
        <v>0</v>
      </c>
      <c r="N6" s="23"/>
      <c r="R6" s="19" t="s">
        <v>120</v>
      </c>
      <c r="S6" s="21"/>
      <c r="X6" s="19" t="s">
        <v>131</v>
      </c>
      <c r="Y6" s="23" t="b">
        <v>1</v>
      </c>
      <c r="AA6" s="19" t="s">
        <v>198</v>
      </c>
      <c r="AB6" s="21"/>
      <c r="AD6" s="19" t="s">
        <v>188</v>
      </c>
      <c r="AE6" s="22">
        <v>2</v>
      </c>
    </row>
    <row r="7" spans="1:73" x14ac:dyDescent="0.25">
      <c r="A7" s="19" t="s">
        <v>132</v>
      </c>
      <c r="B7" s="22">
        <v>50</v>
      </c>
      <c r="L7" s="19" t="s">
        <v>155</v>
      </c>
      <c r="M7" s="23" t="b">
        <v>0</v>
      </c>
      <c r="N7" s="23"/>
      <c r="R7" s="19" t="s">
        <v>121</v>
      </c>
      <c r="S7" s="21" t="b">
        <v>1</v>
      </c>
      <c r="AD7" s="19" t="s">
        <v>189</v>
      </c>
      <c r="AE7" s="22" t="b">
        <v>0</v>
      </c>
    </row>
    <row r="8" spans="1:73" x14ac:dyDescent="0.25">
      <c r="A8" s="19" t="s">
        <v>73</v>
      </c>
      <c r="B8" s="19" t="s">
        <v>73</v>
      </c>
      <c r="F8" s="19" t="s">
        <v>133</v>
      </c>
      <c r="G8" s="22" t="b">
        <v>1</v>
      </c>
      <c r="H8" s="22">
        <v>1</v>
      </c>
      <c r="AD8" s="19" t="s">
        <v>190</v>
      </c>
      <c r="AE8" s="22">
        <v>100</v>
      </c>
    </row>
    <row r="9" spans="1:73" x14ac:dyDescent="0.25">
      <c r="A9" s="19" t="s">
        <v>147</v>
      </c>
      <c r="B9" s="22">
        <v>3</v>
      </c>
      <c r="F9" s="19" t="s">
        <v>144</v>
      </c>
      <c r="G9" s="22" t="b">
        <v>0</v>
      </c>
      <c r="AD9" s="19" t="s">
        <v>191</v>
      </c>
      <c r="AE9" s="22">
        <v>0.01</v>
      </c>
    </row>
    <row r="10" spans="1:73" x14ac:dyDescent="0.25">
      <c r="A10" s="19" t="s">
        <v>136</v>
      </c>
      <c r="B10" s="22" t="b">
        <v>0</v>
      </c>
      <c r="AD10" s="19" t="s">
        <v>192</v>
      </c>
      <c r="AE10" s="22" t="b">
        <v>1</v>
      </c>
    </row>
    <row r="11" spans="1:73" x14ac:dyDescent="0.25">
      <c r="A11" s="19" t="s">
        <v>143</v>
      </c>
      <c r="B11" s="22" t="b">
        <v>1</v>
      </c>
    </row>
    <row r="12" spans="1:73" x14ac:dyDescent="0.25">
      <c r="A12" s="19" t="s">
        <v>146</v>
      </c>
      <c r="B12" s="22" t="b">
        <v>0</v>
      </c>
      <c r="F12" s="19" t="s">
        <v>145</v>
      </c>
      <c r="G12" s="22">
        <v>2</v>
      </c>
    </row>
    <row r="14" spans="1:73" ht="13.8" thickBot="1" x14ac:dyDescent="0.3">
      <c r="A14" s="19" t="s">
        <v>113</v>
      </c>
      <c r="B14" s="21">
        <v>1</v>
      </c>
      <c r="AX14" s="19" t="s">
        <v>114</v>
      </c>
      <c r="AY14" s="21">
        <v>0</v>
      </c>
    </row>
    <row r="15" spans="1:73" s="20" customFormat="1" ht="13.8" thickTop="1" x14ac:dyDescent="0.25">
      <c r="A15" s="20" t="s">
        <v>74</v>
      </c>
      <c r="B15" s="20" t="s">
        <v>75</v>
      </c>
      <c r="C15" s="20" t="s">
        <v>76</v>
      </c>
      <c r="D15" s="20" t="s">
        <v>77</v>
      </c>
      <c r="E15" s="20" t="s">
        <v>78</v>
      </c>
      <c r="F15" s="20" t="s">
        <v>79</v>
      </c>
      <c r="G15" s="20" t="s">
        <v>80</v>
      </c>
      <c r="H15" s="20" t="s">
        <v>81</v>
      </c>
      <c r="I15" s="20" t="s">
        <v>82</v>
      </c>
      <c r="J15" s="20" t="s">
        <v>83</v>
      </c>
      <c r="K15" s="20" t="s">
        <v>84</v>
      </c>
      <c r="AR15" s="20" t="s">
        <v>85</v>
      </c>
      <c r="AS15" s="20" t="s">
        <v>86</v>
      </c>
      <c r="AT15" s="20" t="s">
        <v>87</v>
      </c>
      <c r="AU15" s="20" t="s">
        <v>88</v>
      </c>
      <c r="AV15" s="20" t="s">
        <v>89</v>
      </c>
      <c r="AW15" s="20" t="s">
        <v>90</v>
      </c>
      <c r="AX15" s="20" t="s">
        <v>91</v>
      </c>
      <c r="AY15" s="20" t="s">
        <v>92</v>
      </c>
      <c r="AZ15" s="20" t="s">
        <v>93</v>
      </c>
      <c r="BA15" s="20" t="s">
        <v>77</v>
      </c>
      <c r="BB15" s="20" t="s">
        <v>94</v>
      </c>
      <c r="BC15" s="20" t="s">
        <v>95</v>
      </c>
      <c r="BD15" s="20" t="s">
        <v>96</v>
      </c>
      <c r="BE15" s="20" t="s">
        <v>97</v>
      </c>
      <c r="BF15" s="20" t="s">
        <v>98</v>
      </c>
      <c r="BG15" s="20" t="s">
        <v>99</v>
      </c>
      <c r="BH15" s="20" t="s">
        <v>100</v>
      </c>
      <c r="BI15" s="20" t="s">
        <v>101</v>
      </c>
      <c r="BJ15" s="20" t="s">
        <v>102</v>
      </c>
      <c r="BK15" s="20" t="s">
        <v>103</v>
      </c>
      <c r="BL15" s="20" t="s">
        <v>104</v>
      </c>
      <c r="BM15" s="20" t="s">
        <v>174</v>
      </c>
      <c r="BN15" s="20" t="s">
        <v>175</v>
      </c>
      <c r="BO15" s="20" t="s">
        <v>176</v>
      </c>
      <c r="BP15" s="20" t="s">
        <v>177</v>
      </c>
      <c r="BQ15" s="20" t="s">
        <v>178</v>
      </c>
      <c r="BR15" s="20" t="s">
        <v>179</v>
      </c>
      <c r="BS15" s="20" t="s">
        <v>180</v>
      </c>
      <c r="BT15" s="20" t="s">
        <v>181</v>
      </c>
      <c r="BU15" s="20" t="s">
        <v>182</v>
      </c>
    </row>
    <row r="16" spans="1:73" x14ac:dyDescent="0.25">
      <c r="A16" s="19" t="s">
        <v>170</v>
      </c>
      <c r="B16" s="19">
        <v>0.1</v>
      </c>
      <c r="C16" s="19">
        <v>0.5</v>
      </c>
      <c r="D16" s="25" t="s">
        <v>51</v>
      </c>
      <c r="G16" s="19">
        <v>1</v>
      </c>
      <c r="H16" s="19" t="e">
        <f>#REF!</f>
        <v>#REF!</v>
      </c>
      <c r="I16" s="19">
        <v>0</v>
      </c>
      <c r="J16" s="19">
        <v>10</v>
      </c>
      <c r="K16" s="19" t="s">
        <v>171</v>
      </c>
      <c r="L16" s="19">
        <v>0</v>
      </c>
      <c r="M16" s="19" t="b">
        <v>0</v>
      </c>
    </row>
    <row r="17" spans="1:1" x14ac:dyDescent="0.25">
      <c r="A17" s="19" t="s">
        <v>159</v>
      </c>
    </row>
    <row r="18" spans="1:1" x14ac:dyDescent="0.25">
      <c r="A18" s="19" t="s">
        <v>160</v>
      </c>
    </row>
    <row r="19" spans="1:1" x14ac:dyDescent="0.25">
      <c r="A19" s="19" t="s">
        <v>161</v>
      </c>
    </row>
    <row r="20" spans="1:1" x14ac:dyDescent="0.25">
      <c r="A20" s="19" t="s">
        <v>162</v>
      </c>
    </row>
    <row r="21" spans="1:1" x14ac:dyDescent="0.25">
      <c r="A21" s="19" t="s">
        <v>163</v>
      </c>
    </row>
    <row r="22" spans="1:1" x14ac:dyDescent="0.25">
      <c r="A22" s="19" t="s">
        <v>164</v>
      </c>
    </row>
    <row r="23" spans="1:1" x14ac:dyDescent="0.25">
      <c r="A23" s="19" t="s">
        <v>165</v>
      </c>
    </row>
    <row r="24" spans="1:1" x14ac:dyDescent="0.25">
      <c r="A24" s="19" t="s">
        <v>166</v>
      </c>
    </row>
    <row r="25" spans="1:1" x14ac:dyDescent="0.25">
      <c r="A25" s="19" t="s">
        <v>167</v>
      </c>
    </row>
    <row r="26" spans="1:1" x14ac:dyDescent="0.25">
      <c r="A26" s="19" t="s">
        <v>168</v>
      </c>
    </row>
    <row r="27" spans="1:1" x14ac:dyDescent="0.25">
      <c r="A27" s="19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E6"/>
  <sheetViews>
    <sheetView workbookViewId="0"/>
  </sheetViews>
  <sheetFormatPr defaultColWidth="8.88671875" defaultRowHeight="13.2" x14ac:dyDescent="0.25"/>
  <cols>
    <col min="1" max="26" width="18.77734375" customWidth="1"/>
  </cols>
  <sheetData>
    <row r="1" spans="1:83" x14ac:dyDescent="0.25">
      <c r="A1" t="s">
        <v>28</v>
      </c>
      <c r="B1" t="s">
        <v>35</v>
      </c>
      <c r="C1" t="s">
        <v>32</v>
      </c>
      <c r="D1" t="s">
        <v>33</v>
      </c>
      <c r="E1" t="s">
        <v>30</v>
      </c>
      <c r="F1" t="s">
        <v>31</v>
      </c>
      <c r="G1" t="s">
        <v>47</v>
      </c>
      <c r="H1" t="s">
        <v>38</v>
      </c>
      <c r="I1" t="s">
        <v>39</v>
      </c>
      <c r="J1" t="s">
        <v>40</v>
      </c>
      <c r="K1" t="s">
        <v>41</v>
      </c>
      <c r="L1" t="s">
        <v>36</v>
      </c>
      <c r="M1" t="s">
        <v>42</v>
      </c>
      <c r="N1" t="s">
        <v>44</v>
      </c>
      <c r="O1" t="s">
        <v>48</v>
      </c>
      <c r="P1" t="s">
        <v>50</v>
      </c>
      <c r="Q1" t="s">
        <v>49</v>
      </c>
      <c r="R1" t="s">
        <v>29</v>
      </c>
      <c r="S1" t="s">
        <v>34</v>
      </c>
      <c r="Y1" t="s">
        <v>43</v>
      </c>
      <c r="Z1" t="s">
        <v>45</v>
      </c>
      <c r="AA1" t="s">
        <v>37</v>
      </c>
      <c r="AB1" t="s">
        <v>46</v>
      </c>
    </row>
    <row r="2" spans="1:83" x14ac:dyDescent="0.25">
      <c r="E2" s="1" t="e">
        <f>#REF!</f>
        <v>#REF!</v>
      </c>
      <c r="S2">
        <v>0</v>
      </c>
    </row>
    <row r="3" spans="1:83" x14ac:dyDescent="0.25">
      <c r="A3" t="s">
        <v>26</v>
      </c>
      <c r="B3">
        <v>2</v>
      </c>
      <c r="C3" t="s">
        <v>27</v>
      </c>
    </row>
    <row r="4" spans="1:83" x14ac:dyDescent="0.25">
      <c r="A4" t="s">
        <v>28</v>
      </c>
      <c r="B4" t="s">
        <v>35</v>
      </c>
      <c r="C4" t="s">
        <v>32</v>
      </c>
      <c r="D4" t="s">
        <v>33</v>
      </c>
      <c r="E4" t="s">
        <v>30</v>
      </c>
      <c r="F4" t="s">
        <v>31</v>
      </c>
      <c r="G4" t="s">
        <v>47</v>
      </c>
      <c r="H4" t="s">
        <v>38</v>
      </c>
      <c r="I4" t="s">
        <v>39</v>
      </c>
      <c r="J4" t="s">
        <v>40</v>
      </c>
      <c r="K4" t="s">
        <v>41</v>
      </c>
      <c r="L4" t="s">
        <v>36</v>
      </c>
      <c r="M4" t="s">
        <v>42</v>
      </c>
      <c r="N4" t="s">
        <v>44</v>
      </c>
      <c r="O4" t="s">
        <v>48</v>
      </c>
      <c r="P4" t="s">
        <v>50</v>
      </c>
      <c r="Q4" t="s">
        <v>49</v>
      </c>
      <c r="R4" t="s">
        <v>29</v>
      </c>
      <c r="S4" t="s">
        <v>34</v>
      </c>
      <c r="Y4" t="s">
        <v>43</v>
      </c>
      <c r="Z4" t="s">
        <v>45</v>
      </c>
      <c r="AA4" t="s">
        <v>37</v>
      </c>
      <c r="AB4" t="s">
        <v>46</v>
      </c>
    </row>
    <row r="5" spans="1:83" x14ac:dyDescent="0.25">
      <c r="A5">
        <v>1</v>
      </c>
      <c r="B5" t="b">
        <v>0</v>
      </c>
      <c r="C5">
        <v>0</v>
      </c>
      <c r="D5" t="s">
        <v>64</v>
      </c>
      <c r="E5" s="2" t="e">
        <f>#REF!</f>
        <v>#REF!</v>
      </c>
      <c r="F5" t="s">
        <v>52</v>
      </c>
      <c r="G5" t="s">
        <v>66</v>
      </c>
      <c r="H5" s="7" t="s">
        <v>51</v>
      </c>
      <c r="I5" s="7" t="s">
        <v>51</v>
      </c>
      <c r="J5" s="7" t="s">
        <v>51</v>
      </c>
      <c r="K5" s="7" t="s">
        <v>51</v>
      </c>
      <c r="L5" s="7" t="s">
        <v>54</v>
      </c>
      <c r="M5">
        <v>5</v>
      </c>
      <c r="N5" t="b">
        <v>1</v>
      </c>
      <c r="O5" t="b">
        <v>0</v>
      </c>
      <c r="P5">
        <v>1</v>
      </c>
      <c r="Q5">
        <v>0</v>
      </c>
      <c r="R5">
        <v>1</v>
      </c>
      <c r="S5">
        <v>0</v>
      </c>
      <c r="T5" t="s">
        <v>11</v>
      </c>
      <c r="U5" s="7" t="s">
        <v>54</v>
      </c>
      <c r="V5">
        <v>5</v>
      </c>
      <c r="W5">
        <v>0</v>
      </c>
      <c r="X5">
        <v>0</v>
      </c>
      <c r="Y5">
        <v>0</v>
      </c>
      <c r="Z5">
        <v>6</v>
      </c>
      <c r="AA5" t="b">
        <v>1</v>
      </c>
      <c r="AB5" s="7" t="s">
        <v>65</v>
      </c>
      <c r="AC5" s="7" t="s">
        <v>51</v>
      </c>
      <c r="AD5" s="7" t="s">
        <v>51</v>
      </c>
      <c r="AE5" s="7" t="s">
        <v>51</v>
      </c>
      <c r="AF5" s="7" t="s">
        <v>51</v>
      </c>
      <c r="AG5" s="7" t="s">
        <v>51</v>
      </c>
      <c r="BB5" s="7" t="s">
        <v>60</v>
      </c>
      <c r="BC5" s="7" t="s">
        <v>54</v>
      </c>
      <c r="BD5" s="7" t="s">
        <v>53</v>
      </c>
      <c r="BE5" s="7" t="s">
        <v>55</v>
      </c>
      <c r="BF5" s="7" t="s">
        <v>61</v>
      </c>
      <c r="CA5" t="s">
        <v>62</v>
      </c>
      <c r="CB5" t="s">
        <v>56</v>
      </c>
      <c r="CC5" t="s">
        <v>57</v>
      </c>
      <c r="CD5" t="s">
        <v>58</v>
      </c>
      <c r="CE5" t="s">
        <v>63</v>
      </c>
    </row>
    <row r="6" spans="1:83" x14ac:dyDescent="0.25">
      <c r="A6">
        <v>2</v>
      </c>
      <c r="B6" t="b">
        <v>1</v>
      </c>
      <c r="C6">
        <v>0</v>
      </c>
      <c r="D6" t="s">
        <v>67</v>
      </c>
      <c r="E6" t="e">
        <f>#REF!</f>
        <v>#REF!</v>
      </c>
      <c r="F6" t="s">
        <v>52</v>
      </c>
      <c r="G6" t="s">
        <v>69</v>
      </c>
      <c r="H6" s="7" t="s">
        <v>51</v>
      </c>
      <c r="I6" s="7" t="s">
        <v>51</v>
      </c>
      <c r="J6" s="7" t="s">
        <v>51</v>
      </c>
      <c r="K6" s="7" t="s">
        <v>51</v>
      </c>
      <c r="L6" s="7" t="s">
        <v>53</v>
      </c>
      <c r="M6">
        <v>5</v>
      </c>
      <c r="N6" t="b">
        <v>1</v>
      </c>
      <c r="O6" t="b">
        <v>0</v>
      </c>
      <c r="P6">
        <v>1</v>
      </c>
      <c r="Q6">
        <v>0</v>
      </c>
      <c r="R6">
        <v>1</v>
      </c>
      <c r="S6">
        <v>0</v>
      </c>
      <c r="T6" t="s">
        <v>11</v>
      </c>
      <c r="U6" s="7" t="s">
        <v>53</v>
      </c>
      <c r="W6">
        <v>0</v>
      </c>
      <c r="X6">
        <v>0</v>
      </c>
      <c r="Y6">
        <v>0</v>
      </c>
      <c r="Z6">
        <v>6</v>
      </c>
      <c r="AA6" t="b">
        <v>1</v>
      </c>
      <c r="AB6" s="7" t="s">
        <v>68</v>
      </c>
      <c r="AC6" s="7" t="s">
        <v>51</v>
      </c>
      <c r="AD6" s="7" t="s">
        <v>51</v>
      </c>
      <c r="AE6" s="7" t="s">
        <v>51</v>
      </c>
      <c r="AF6" s="7" t="s">
        <v>51</v>
      </c>
      <c r="AG6" s="7" t="s">
        <v>51</v>
      </c>
      <c r="BB6" s="7" t="s">
        <v>60</v>
      </c>
      <c r="BC6" s="7" t="s">
        <v>54</v>
      </c>
      <c r="BD6" s="7" t="s">
        <v>53</v>
      </c>
      <c r="BE6" s="7" t="s">
        <v>55</v>
      </c>
      <c r="BF6" s="7" t="s">
        <v>61</v>
      </c>
      <c r="CA6" t="s">
        <v>62</v>
      </c>
      <c r="CB6" t="s">
        <v>56</v>
      </c>
      <c r="CC6" t="s">
        <v>57</v>
      </c>
      <c r="CD6" t="s">
        <v>58</v>
      </c>
      <c r="CE6" t="s">
        <v>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Part1</vt:lpstr>
      <vt:lpstr>ro_HiddenInfo</vt:lpstr>
      <vt:lpstr>senseInfo</vt:lpstr>
    </vt:vector>
  </TitlesOfParts>
  <Company>University of Cambridge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Scholtes;Niyazi Taneri</dc:creator>
  <cp:lastModifiedBy>Somil</cp:lastModifiedBy>
  <dcterms:created xsi:type="dcterms:W3CDTF">2004-05-14T19:41:58Z</dcterms:created>
  <dcterms:modified xsi:type="dcterms:W3CDTF">2020-04-18T03:46:44Z</dcterms:modified>
</cp:coreProperties>
</file>