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codeName="DieseArbeitsmappe" defaultThemeVersion="166925"/>
  <mc:AlternateContent xmlns:mc="http://schemas.openxmlformats.org/markup-compatibility/2006">
    <mc:Choice Requires="x15">
      <x15ac:absPath xmlns:x15ac="http://schemas.microsoft.com/office/spreadsheetml/2010/11/ac" url="D:\GitHub\DataFactory-Knowledge-Center\4b. Integration with Excel Reporting\"/>
    </mc:Choice>
  </mc:AlternateContent>
  <bookViews>
    <workbookView xWindow="0" yWindow="0" windowWidth="28800" windowHeight="13635" activeTab="5" xr2:uid="{00000000-000D-0000-FFFF-FFFF00000000}"/>
  </bookViews>
  <sheets>
    <sheet name="Start" sheetId="4" r:id="rId1"/>
    <sheet name="GuV_Data" sheetId="2" r:id="rId2"/>
    <sheet name="Tabelle1" sheetId="8" r:id="rId3"/>
    <sheet name="GuV_Structure" sheetId="1" r:id="rId4"/>
    <sheet name="Bilanz_Data" sheetId="3" r:id="rId5"/>
    <sheet name="CubeFunctions" sheetId="7" r:id="rId6"/>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Datenschnitt_Year3">#N/A</definedName>
    <definedName name="Password">Start!$E$38</definedName>
    <definedName name="Server">Start!$B$32</definedName>
    <definedName name="User">Start!$E$35</definedName>
    <definedName name="WindowsAuth">Start!$B$35</definedName>
  </definedNames>
  <calcPr calcId="171027"/>
  <pivotCaches>
    <pivotCache cacheId="3" r:id="rId7"/>
    <pivotCache cacheId="4" r:id="rId8"/>
    <pivotCache cacheId="5" r:id="rId9"/>
    <pivotCache cacheId="6" r:id="rId10"/>
  </pivotCaches>
  <fileRecoveryPr autoRecover="0"/>
  <extLst>
    <ext xmlns:x14="http://schemas.microsoft.com/office/spreadsheetml/2009/9/main" uri="{876F7934-8845-4945-9796-88D515C7AA90}">
      <x14:pivotCaches>
        <pivotCache cacheId="7" r:id="rId11"/>
        <pivotCache cacheId="8" r:id="rId12"/>
        <pivotCache cacheId="9" r:id="rId13"/>
      </x14:pivotCaches>
    </ex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841E416B-1EF1-43b6-AB56-02D37102CBD5}">
      <x15:pivotCaches>
        <pivotCache cacheId="10" r:id="rId21"/>
        <pivotCache cacheId="11" r:id="rId22"/>
        <pivotCache cacheId="12" r:id="rId23"/>
        <pivotCache cacheId="13" r:id="rId24"/>
        <pivotCache cacheId="14" r:id="rId25"/>
        <pivotCache cacheId="15" r:id="rId26"/>
      </x15:pivotCaches>
    </ext>
    <ext xmlns:x15="http://schemas.microsoft.com/office/spreadsheetml/2010/11/main" uri="{983426D0-5260-488c-9760-48F4B6AC55F4}">
      <x15:pivotTableReferences>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Lst>
</workbook>
</file>

<file path=xl/calcChain.xml><?xml version="1.0" encoding="utf-8"?>
<calcChain xmlns="http://schemas.openxmlformats.org/spreadsheetml/2006/main">
  <c r="H41" i="7" l="1"/>
  <c r="H30" i="7"/>
  <c r="H20" i="7"/>
  <c r="H23" i="7"/>
  <c r="H40" i="7"/>
  <c r="H21" i="7"/>
  <c r="J40" i="7"/>
  <c r="H29" i="7"/>
  <c r="F73" i="7"/>
  <c r="H19" i="7"/>
  <c r="F70" i="7"/>
  <c r="H42" i="7"/>
  <c r="J42" i="7" s="1"/>
  <c r="H22" i="7"/>
  <c r="H39" i="7"/>
  <c r="H28" i="7"/>
  <c r="F72" i="7"/>
  <c r="F66" i="7"/>
  <c r="J41" i="7"/>
  <c r="F68"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ataFactory" type="100" refreshedVersion="6" minRefreshableVersion="5" saveData="1">
    <extLst>
      <ext xmlns:x15="http://schemas.microsoft.com/office/spreadsheetml/2010/11/main" uri="{DE250136-89BD-433C-8126-D09CA5730AF9}">
        <x15:connection id="7004b170-961c-4649-adb8-fd3cfe775866"/>
      </ext>
    </extLst>
  </connection>
  <connection id="2" xr16:uid="{00000000-0015-0000-FFFF-FFFF01000000}"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6">
    <s v="ThisWorkbookDataModel"/>
    <s v="[Measures].[Summe von Value 3]"/>
    <s v="#,0.00 &quot;€&quot;;-#,0.00 &quot;€&quot;;#,0.00 &quot;€&quot;"/>
    <s v="[sx_pf_RESULT_Numeric].[ProductIDName].[All].children"/>
    <s v="[sx_pf_RESULT_Numeric].[ProductIDName].&amp;[8 200000009388 - 3109]"/>
    <s v="[sx_pf_RESULT_Numeric].[FactoryIDName].[All].children"/>
    <s v="[sx_pf_RESULT_Numeric].[FactoryIDName].&amp;[F010 Familienunternehmen Kunze GmbH]"/>
    <s v="[sx_pf_RESULT_Profit].[Year].[All]"/>
    <s v="[sx_pf_RESULT_Profit].[Year].&amp;[2016]"/>
    <s v="[sx_pf_RESULT_Profit].[Year].&amp;[2017]"/>
    <s v="[Measures].[Summe von Value]"/>
    <s v="[sx_pf_RESULT_Profit].[FactoryID].&amp;[F010]"/>
    <s v="[sx_pf_RESULT_Profit].[Year].[All].children"/>
    <s v="[2016]:[2017]"/>
    <s v="{[sx_pf_RESULT_Profit].[Year].&amp;[2009]}"/>
    <s v="{([2016],[sx_pf_RESULT_Numeric].[Effect].[All].[Kosten])}"/>
  </metadataStrings>
  <mdxMetadata count="18">
    <mdx n="0" f="s">
      <ms ns="3" c="1" o="d">
        <n x="1"/>
      </ms>
    </mdx>
    <mdx n="0" f="r">
      <t c="1">
        <n x="4"/>
      </t>
    </mdx>
    <mdx n="0" f="s">
      <ms ns="5" c="0"/>
    </mdx>
    <mdx n="0" f="r">
      <t c="1">
        <n x="6"/>
      </t>
    </mdx>
    <mdx n="0" f="v">
      <t c="2" si="2">
        <n x="6"/>
        <n x="1"/>
      </t>
    </mdx>
    <mdx n="0" f="m">
      <t c="1">
        <n x="7"/>
      </t>
    </mdx>
    <mdx n="0" f="m">
      <t c="1">
        <n x="8"/>
      </t>
    </mdx>
    <mdx n="0" f="m">
      <t c="1">
        <n x="9"/>
      </t>
    </mdx>
    <mdx n="0" f="v">
      <t c="3" si="2">
        <n x="10"/>
        <n x="8"/>
        <n x="11"/>
      </t>
    </mdx>
    <mdx n="0" f="s">
      <ms ns="12" c="0"/>
    </mdx>
    <mdx n="0" f="s">
      <ms ns="13" c="0"/>
    </mdx>
    <mdx n="0" f="v">
      <t c="2" si="2">
        <n x="13" s="1"/>
        <n x="10"/>
      </t>
    </mdx>
    <mdx n="0" f="v">
      <t c="1" si="2">
        <n x="10"/>
      </t>
    </mdx>
    <mdx n="0" f="v">
      <t c="2" si="2">
        <n x="10"/>
        <n x="9"/>
      </t>
    </mdx>
    <mdx n="0" f="s">
      <ms ns="14" c="0"/>
    </mdx>
    <mdx n="0" f="v">
      <t c="2" si="2">
        <n x="14" s="1"/>
        <n x="10"/>
      </t>
    </mdx>
    <mdx n="0" f="s">
      <ms ns="15" c="0"/>
    </mdx>
    <mdx n="0" f="v">
      <t c="2" si="2">
        <n x="15" s="1"/>
        <n x="10"/>
      </t>
    </mdx>
  </mdxMetadata>
  <valueMetadata count="1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valueMetadata>
</metadata>
</file>

<file path=xl/sharedStrings.xml><?xml version="1.0" encoding="utf-8"?>
<sst xmlns="http://schemas.openxmlformats.org/spreadsheetml/2006/main" count="110" uniqueCount="94">
  <si>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</si>
  <si>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</si>
  <si>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</si>
  <si>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</si>
  <si>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</si>
  <si>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</si>
  <si>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</si>
  <si>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</si>
  <si>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</si>
  <si>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</si>
  <si>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</si>
  <si>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</si>
  <si>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</si>
  <si>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</si>
  <si>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</si>
  <si>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</si>
  <si>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</si>
  <si>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</si>
  <si>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</si>
  <si>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</si>
  <si>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</si>
  <si>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</si>
  <si>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</si>
  <si>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</si>
  <si>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</si>
  <si>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</si>
  <si>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</si>
  <si>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</si>
  <si>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</si>
  <si>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</si>
  <si>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</si>
  <si>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</si>
  <si>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CUBEWERT</t>
  </si>
  <si>
    <t>CUBE KPI ELEMENT</t>
  </si>
  <si>
    <t>CUBE ELEMENT EIGENSCHAFT</t>
  </si>
  <si>
    <t>CUBE ELEMENT</t>
  </si>
  <si>
    <t>CUBE MENGEN ANZAHL</t>
  </si>
  <si>
    <t>CUBE RANG ELEMENT</t>
  </si>
  <si>
    <t>CUBE SET</t>
  </si>
  <si>
    <t>CUBE VALUE</t>
  </si>
  <si>
    <t>CUBE MEMBER</t>
  </si>
  <si>
    <t>finite orderd list of elements</t>
  </si>
  <si>
    <t>Tupel</t>
  </si>
  <si>
    <t>Liste von Objekten, im Gegensatz zur Menge ist die Reihenfolge relevant</t>
  </si>
  <si>
    <t>Gibt das n te Elemente eines Cubesets zurück (da diese ja sortiert sind)</t>
  </si>
  <si>
    <t>nur nach Power Pivot KPI Definition</t>
  </si>
  <si>
    <t>CUBE RANKED MEMBER</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</si>
  <si>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</si>
  <si>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</si>
  <si>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</si>
  <si>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</si>
  <si>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</si>
  <si>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</si>
  <si>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</si>
  <si>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</si>
  <si>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Deutsch</t>
  </si>
  <si>
    <t>Englisch</t>
  </si>
  <si>
    <t>Bedeutung</t>
  </si>
  <si>
    <t>BEGRIFFE</t>
  </si>
  <si>
    <t>FORMELN</t>
  </si>
  <si>
    <t>=CUBEELEMENT("ThisWorkbookDataModel";"[sx_pf_Result_Profit].[Year].[All]")</t>
  </si>
  <si>
    <t>ein Element oder ein Tupel des Cubes, prüft ob Element vorhanden ist und gibt dann Beschriftung aus / a way of slicing the cube, by Dimension or Measure</t>
  </si>
  <si>
    <t>=CUBEELEMENT("ThisWorkbookDataModel";"[sx_pf_Result_Profit].[Year].[2016]")</t>
  </si>
  <si>
    <t>=CUBEELEMENT("ThisWorkbookDataModel";"[sx_pf_Result_Profit].[Year].[All].[2016]")</t>
  </si>
  <si>
    <t>Voller Pfad</t>
  </si>
  <si>
    <t>Kürzer</t>
  </si>
  <si>
    <t>=CUBEELEMENT("ThisWorkbookDataModel";"[sx_pf_Result_Profit].[2016]")</t>
  </si>
  <si>
    <t>Ganz kurz</t>
  </si>
  <si>
    <t>=CUBEELEMENT("ThisWorkbookDataModel";"[sx_pf_Result_Profit].[Year].["&amp;$H$16&amp;"]")</t>
  </si>
  <si>
    <t>Mit externer Referenz</t>
  </si>
  <si>
    <t>der Abruf eines Wertes / the actual calculation</t>
  </si>
  <si>
    <t>Summe über alles, Name des Measure über Standard Pivot ermitteln</t>
  </si>
  <si>
    <t>=CUBEWERT("ThisWorkbookDataModel";"[Measures].[Summe von Value]";"[2016]")</t>
  </si>
  <si>
    <t>Summe für Jahr in Kurzschreibweise</t>
  </si>
  <si>
    <t>=CUBEWERT("ThisWorkbookDataModel";"[Measures].[Summe von Value]";"[2016]";"[F010]")</t>
  </si>
  <si>
    <t>Summe für Jahr des Mandanten F010 in Kurzschreibweise</t>
  </si>
  <si>
    <t>ein SET an Elementen holen, man kann diese sortieren lassen (alphabetisch), oder auch nach einem Wert / a combination of cubemembers.</t>
  </si>
  <si>
    <t>A child members with extension …[ALL].children, or a list of Elements.Ein Slicer ist auch ein Cubeset und kann so verwendet werden.</t>
  </si>
  <si>
    <t>=CUBEMENGE("ThisWorkbookDataModel";"[sx_pf_RESULT_Profit].[Year].[All].children";"Jahre")</t>
  </si>
  <si>
    <t>alle Jahre</t>
  </si>
  <si>
    <t xml:space="preserve">Kann sotriert werden – an integer from 0 to 7, representing “No Sorting,” “Sort Ascending,” “Sort Descending,” “Alpha Ascending,” “Alpha Descending,” “DB order ascending,” “DB order descending.” </t>
  </si>
  <si>
    <t>Sortierung nach -&gt; nur nach einem Measure, nicht nach einer Spalte -&gt; nur bei 1 und 2 als Sortiertyp, sonst ignoriert</t>
  </si>
  <si>
    <t>=CUBEMENGE("ThisWorkbookDataModel";Slicer_Year;"Jahre")</t>
  </si>
  <si>
    <t>=CUBEMENGE("ThisWorkbookDataModel";"[2016]:[2017]";"Jahre")</t>
  </si>
  <si>
    <t>=CUBEWERT("ThisWorkbookDataModel";"[Measures].[Summe von Value]")</t>
  </si>
  <si>
    <t>Beispiel</t>
  </si>
  <si>
    <t>Zwei Jahre im Set</t>
  </si>
  <si>
    <t>Jahre des Slicers (Name in Eigenschaften suchen !)</t>
  </si>
  <si>
    <t>Formel</t>
  </si>
  <si>
    <t>Bemerkung</t>
  </si>
  <si>
    <t>=CUBEMENGE("ThisWorkbookDataModel";"{([2016],[sx_pf_RESULT_Numeric].[Effect].[All].[Kosten])}";"Ein Jahr, nur Kosten")</t>
  </si>
  <si>
    <t>Mehrere Filterkriterien kommagetrennt in {(   )} einschließen</t>
  </si>
  <si>
    <t>=CUBEMENGE("ThisWorkbookDataModel";"filter([Bereich].[Month].[All].Children,[Bereich].[Month].Member_Value &lt;  6)";"Set filtered")</t>
  </si>
  <si>
    <t>Gefiltertes Set nach Monat kleiner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</si>
</sst>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7" formatCode="#,##0.00\ &quot;€&quot;;\-#,##0.00\ &quot;€&quot;"/>
  </numFmts>
  <fonts count="8"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
      <sz val="14"/>
      <color theme="9" tint="0.39994506668294322"/>
      <name val="Calibri"/>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7">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
      <left/>
      <right/>
      <top/>
      <bottom style="thin">
        <color theme="9" tint="-0.24994659260841701"/>
      </bottom>
      <diagonal/>
    </border>
    <border>
      <left style="thin">
        <color theme="7"/>
      </left>
      <right style="thin">
        <color theme="7"/>
      </right>
      <top style="thin">
        <color theme="7"/>
      </top>
      <bottom style="thin">
        <color theme="7"/>
      </bottom>
      <diagonal/>
    </border>
  </borders>
  <cellStyleXfs count="2">
    <xf numFmtId="0" fontId="0" fillId="3" borderId="0"/>
    <xf numFmtId="0" fontId="3" fillId="3" borderId="0" applyNumberFormat="0" applyFill="0" applyBorder="0" applyAlignment="0" applyProtection="0"/>
  </cellStyleXfs>
  <cellXfs count="29">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5" xfId="0" applyBorder="1"/>
    <xf numFmtId="0" fontId="7" fillId="3" borderId="0" xfId="0" applyFont="1"/>
    <xf numFmtId="0" fontId="0" fillId="3" borderId="0" xfId="0" quotePrefix="1"/>
    <xf numFmtId="0" fontId="0" fillId="3" borderId="0" xfId="0" quotePrefix="1" applyFont="1" applyAlignment="1">
      <alignment wrapText="1"/>
    </xf>
    <xf numFmtId="0" fontId="0" fillId="3" borderId="0" xfId="0" applyAlignment="1">
      <alignment horizontal="center"/>
    </xf>
    <xf numFmtId="0" fontId="0" fillId="3" borderId="5" xfId="0" applyBorder="1" applyAlignment="1">
      <alignment horizontal="center"/>
    </xf>
    <xf numFmtId="0" fontId="0" fillId="3" borderId="6" xfId="0" applyBorder="1" applyAlignment="1">
      <alignment horizontal="center"/>
    </xf>
    <xf numFmtId="0" fontId="0" fillId="3" borderId="0" xfId="0" quotePrefix="1" applyAlignment="1">
      <alignment horizontal="center" vertical="center" wrapText="1"/>
    </xf>
    <xf numFmtId="0" fontId="0" fillId="3" borderId="0" xfId="0" quotePrefix="1" applyFont="1" applyAlignment="1">
      <alignment horizontal="center" wrapText="1"/>
    </xf>
    <xf numFmtId="7" fontId="0" fillId="3" borderId="0" xfId="0" applyNumberFormat="1"/>
    <xf numFmtId="0" fontId="0" fillId="3" borderId="0" xfId="0" quotePrefix="1" applyAlignment="1">
      <alignment horizontal="center"/>
    </xf>
    <xf numFmtId="0" fontId="0" fillId="3" borderId="1" xfId="0" applyBorder="1"/>
    <xf numFmtId="0" fontId="0" fillId="3" borderId="2" xfId="0" applyBorder="1"/>
    <xf numFmtId="0" fontId="0" fillId="3" borderId="0" xfId="0" quotePrefix="1" applyFont="1" applyAlignment="1">
      <alignment wrapText="1"/>
    </xf>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xr9:uid="{00000000-0011-0000-FFFF-FFFF00000000}">
      <tableStyleElement type="wholeTable" dxfId="24"/>
      <tableStyleElement type="headerRow" dxfId="23"/>
    </tableStyle>
    <tableStyle name="Pivot_DataFactory_Green" table="0" count="10" xr9:uid="{00000000-0011-0000-FFFF-FFFF0100000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xr9:uid="{00000000-0011-0000-FFFF-FFFF02000000}">
      <tableStyleElement type="wholeTable" dxfId="12"/>
      <tableStyleElement type="headerRow" dxfId="11"/>
    </tableStyle>
    <tableStyle name="sxDataFactory_Pivot" table="0" count="11" xr9:uid="{00000000-0011-0000-FFFF-FFFF03000000}">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F68" s="7"/>
        <tr r="J41" s="7"/>
        <tr r="F66" s="7"/>
        <tr r="F72" s="7"/>
        <tr r="H28" s="7"/>
        <tr r="H39" s="7"/>
        <tr r="H22" s="7"/>
        <tr r="J42" s="7"/>
        <tr r="H42" s="7"/>
        <tr r="H42" s="7"/>
        <tr r="F70" s="7"/>
        <tr r="H19" s="7"/>
        <tr r="F73" s="7"/>
        <tr r="H29" s="7"/>
        <tr r="J40" s="7"/>
        <tr r="H21" s="7"/>
        <tr r="H40" s="7"/>
        <tr r="H23" s="7"/>
        <tr r="H20" s="7"/>
        <tr r="H30" s="7"/>
        <tr r="H41" s="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5.xml"/><Relationship Id="rId26" Type="http://schemas.openxmlformats.org/officeDocument/2006/relationships/pivotCacheDefinition" Target="pivotCache/pivotCacheDefinition13.xml"/><Relationship Id="rId39" Type="http://schemas.openxmlformats.org/officeDocument/2006/relationships/calcChain" Target="calcChain.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pivotTable" Target="pivotTables/pivotTable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1.xml"/><Relationship Id="rId32" Type="http://schemas.openxmlformats.org/officeDocument/2006/relationships/pivotTable" Target="pivotTables/pivotTable6.xml"/><Relationship Id="rId37" Type="http://schemas.openxmlformats.org/officeDocument/2006/relationships/sheetMetadata" Target="metadata.xml"/><Relationship Id="rId40"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ivotCacheDefinition" Target="pivotCache/pivotCacheDefinition10.xml"/><Relationship Id="rId28" Type="http://schemas.openxmlformats.org/officeDocument/2006/relationships/pivotTable" Target="pivotTables/pivotTable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6.xml"/><Relationship Id="rId31" Type="http://schemas.openxmlformats.org/officeDocument/2006/relationships/pivotTable" Target="pivotTables/pivotTabl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ivotCacheDefinition" Target="pivotCache/pivotCacheDefinition9.xml"/><Relationship Id="rId27" Type="http://schemas.openxmlformats.org/officeDocument/2006/relationships/pivotTable" Target="pivotTables/pivotTable1.xml"/><Relationship Id="rId30" Type="http://schemas.openxmlformats.org/officeDocument/2006/relationships/pivotTable" Target="pivotTables/pivotTable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3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3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676275</xdr:colOff>
      <xdr:row>29</xdr:row>
      <xdr:rowOff>19050</xdr:rowOff>
    </xdr:from>
    <xdr:to>
      <xdr:col>12</xdr:col>
      <xdr:colOff>981075</xdr:colOff>
      <xdr:row>42</xdr:row>
      <xdr:rowOff>19050</xdr:rowOff>
    </xdr:to>
    <mc:AlternateContent xmlns:mc="http://schemas.openxmlformats.org/markup-compatibility/2006" xmlns:a14="http://schemas.microsoft.com/office/drawing/2010/main">
      <mc:Choice Requires="a14">
        <xdr:graphicFrame macro="">
          <xdr:nvGraphicFramePr>
            <xdr:cNvPr id="2" name="Slicer_Yea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mlns="">
        <xdr:sp macro="" textlink="">
          <xdr:nvSpPr>
            <xdr:cNvPr id="0" name=""/>
            <xdr:cNvSpPr>
              <a:spLocks noTextEdit="1"/>
            </xdr:cNvSpPr>
          </xdr:nvSpPr>
          <xdr:spPr>
            <a:xfrm>
              <a:off x="15716250" y="6067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7407406" backgroundQuery="1" createdVersion="6" refreshedVersion="6" minRefreshableVersion="3" recordCount="0" supportSubquery="1" supportAdvancedDrill="1" xr:uid="{00000000-000A-0000-FFFF-FFFF05000000}">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admin" refreshedDate="42956.868404976849" backgroundQuery="1" createdVersion="3" refreshedVersion="6" minRefreshableVersion="3" recordCount="0" tupleCache="1" supportSubquery="1" supportAdvancedDrill="1" xr:uid="{00000000-000A-0000-FFFF-FFFF06000000}">
  <cacheSource type="external" connectionId="2"/>
  <cacheFields count="10">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3">
        <s v="[Measures].[Summe von Value 3]" c="Summe von Value 3"/>
        <s v="[Measures].[Summe von Value]" c="Summe von Value"/>
        <s v="[Measures].[__No measures defined]" c="__No measures defined"/>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 name="[sx_pf_RESULT_Profit].[Year].[Year]" caption="Year" numFmtId="0" hierarchy="114" level="1">
      <sharedItems count="9">
        <s v="[sx_pf_RESULT_Profit].[Year].&amp;[2016]" c="2016"/>
        <s v="[sx_pf_RESULT_Profit].[Year].&amp;[2015]" c="2015"/>
        <s v="[sx_pf_RESULT_Profit].[Year].&amp;[2017]" c="2017"/>
        <s v="[sx_pf_RESULT_Profit].[Year].&amp;[2009]" c="2009"/>
        <s v="[sx_pf_RESULT_Profit].[Year].&amp;[2014]" c="2014"/>
        <s v="[sx_pf_RESULT_Profit].[Year].&amp;[2011]" c="2011"/>
        <s v="[sx_pf_RESULT_Profit].[Year].&amp;[2013]" c="2013"/>
        <s v="[sx_pf_RESULT_Profit].[Year].&amp;[2012]" c="2012"/>
        <s v="[sx_pf_RESULT_Profit].[Year].&amp;[2010]" c="2010"/>
      </sharedItems>
    </cacheField>
    <cacheField name="[sx_pf_RESULT_Profit].[FactoryID].[FactoryID]" caption="FactoryID" numFmtId="0" hierarchy="110" level="1">
      <sharedItems count="1">
        <s v="[sx_pf_RESULT_Profit].[FactoryID].&amp;[F010]" c="F010"/>
      </sharedItems>
    </cacheField>
    <cacheField name="[sx_pf_RESULT_Numeric].[Effect].[Effect]" caption="Effect" numFmtId="0" hierarchy="83" level="1">
      <sharedItems count="1">
        <s v="[sx_pf_RESULT_Numeric].[Effect].&amp;[Kosten]" c="Kosten"/>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fieldsUsage count="2">
        <fieldUsage x="-1"/>
        <fieldUsage x="9"/>
      </fieldsUsage>
    </cacheHierarchy>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fieldsUsage count="2">
        <fieldUsage x="-1"/>
        <fieldUsage x="8"/>
      </fieldsUsage>
    </cacheHierarchy>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allCaption="All" dimensionUniqueName="[sx_pf_RESULT_Profit]" displayFolder="" count="2" memberValueDatatype="20" unbalanced="0">
      <fieldsUsage count="2">
        <fieldUsage x="-1"/>
        <fieldUsage x="7"/>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87">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n v="3587816769.9863997" in="0">
        <tpls c="1">
          <tpl fld="1" item="0"/>
        </tpls>
      </n>
      <n v="3587816769.9863997" in="0">
        <tpls c="2">
          <tpl fld="1" item="0"/>
          <tpl fld="7" item="0"/>
        </tpls>
      </n>
      <n v="3587816769.9863997" in="0">
        <tpls c="2">
          <tpl fld="1" item="0"/>
          <tpl fld="7" item="1"/>
        </tpls>
      </n>
      <n v="3587816769.9863997" in="0">
        <tpls c="2">
          <tpl fld="1" item="0"/>
          <tpl fld="7" item="2"/>
        </tpls>
      </n>
      <n v="-1007636.47" in="0">
        <tpls c="2">
          <tpl fld="1" item="1"/>
          <tpl fld="7" item="2"/>
        </tpls>
      </n>
      <n v="-986108.42" in="0">
        <tpls c="2">
          <tpl fld="1" item="1"/>
          <tpl fld="7" item="0"/>
        </tpls>
      </n>
      <n v="-516530.66" in="0">
        <tpls c="3">
          <tpl fld="1" item="1"/>
          <tpl fld="8" item="0"/>
          <tpl fld="7" item="0"/>
        </tpls>
      </n>
      <n v="-1993744.89" in="0">
        <tpls c="2">
          <tpl fld="1" item="1"/>
          <tpl hier="114" item="17"/>
        </tpls>
      </n>
      <n v="-9988681.8513999991" in="0">
        <tpls c="1">
          <tpl fld="1" item="1"/>
        </tpls>
      </n>
      <n v="-693063.75879999995" in="0">
        <tpls c="2">
          <tpl fld="1" item="1"/>
          <tpl hier="114" item="19"/>
        </tpls>
      </n>
      <n v="-538203.30079999997" in="0">
        <tpls c="2">
          <tpl fld="1" item="1"/>
          <tpl hier="114" item="20"/>
        </tpls>
      </n>
      <n v="-661425.97880000004" in="0">
        <tpls c="2">
          <tpl fld="1" item="1"/>
          <tpl hier="114" item="21"/>
        </tpls>
      </n>
      <n v="-800462.89919999999" in="0">
        <tpls c="2">
          <tpl fld="1" item="1"/>
          <tpl hier="114" item="22"/>
        </tpls>
      </n>
      <n v="-986108.42" in="0">
        <tpls c="2">
          <tpl fld="1" item="1"/>
          <tpl hier="114" item="23"/>
        </tpls>
      </n>
      <n v="-636947.58380000002" in="0">
        <tpls c="2">
          <tpl fld="1" item="1"/>
          <tpl hier="114" item="24"/>
        </tpls>
      </n>
      <n v="-110145.1" in="0">
        <tpls c="2">
          <tpl fld="1" item="1"/>
          <tpl hier="114" item="25"/>
        </tpls>
      </n>
      <n v="-64475.16" in="0">
        <tpls c="2">
          <tpl fld="1" item="1"/>
          <tpl hier="114" item="26"/>
        </tpls>
      </n>
      <n v="-986108.42" in="0">
        <tpls c="2">
          <tpl fld="1" item="1"/>
          <tpl hier="114" item="27"/>
        </tpls>
      </n>
    </entries>
    <sets count="29">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 count="31" maxRank="1" setDefinition="[sx_pf_RESULT_Profit].[Year].[All].children">
        <tpls c="1">
          <tpl fld="7" item="3"/>
        </tpls>
      </set>
      <set count="2" maxRank="1" setDefinition="[2016]:[2017]">
        <tpls c="1">
          <tpl fld="7" item="0"/>
        </tpls>
      </set>
      <set maxRank="1" setDefinition="Slicer_Year" queryFailed="1"/>
      <set count="1" maxRank="1" setDefinition="{[sx_pf_RESULT_Profit].[Year].&amp;[2014]}">
        <tpls c="1">
          <tpl fld="7" item="4"/>
        </tpls>
      </set>
      <set count="1" maxRank="1" setDefinition="{[sx_pf_RESULT_Profit].[Year].&amp;[2011]}">
        <tpls c="1">
          <tpl fld="7" item="5"/>
        </tpls>
      </set>
      <set count="1" maxRank="1" setDefinition="{[sx_pf_RESULT_Profit].[Year].&amp;[2013]}">
        <tpls c="1">
          <tpl fld="7" item="6"/>
        </tpls>
      </set>
      <set count="1" maxRank="1" setDefinition="{[sx_pf_RESULT_Profit].[Year].&amp;[2015]}">
        <tpls c="1">
          <tpl fld="7" item="1"/>
        </tpls>
      </set>
      <set count="1" maxRank="1" setDefinition="{[sx_pf_RESULT_Profit].[Year].&amp;[2016]}">
        <tpls c="1">
          <tpl fld="7" item="0"/>
        </tpls>
      </set>
      <set count="1" maxRank="1" setDefinition="{[sx_pf_RESULT_Profit].[Year].&amp;[2012]}">
        <tpls c="1">
          <tpl fld="7" item="7"/>
        </tpls>
      </set>
      <set count="1" maxRank="1" setDefinition="{[sx_pf_RESULT_Profit].[Year].&amp;[2010]}">
        <tpls c="1">
          <tpl fld="7" item="8"/>
        </tpls>
      </set>
      <set count="1" maxRank="1" setDefinition="{[sx_pf_RESULT_Profit].[Year].&amp;[2009]}">
        <tpls c="1">
          <tpl fld="7" item="3"/>
        </tpls>
      </set>
      <set count="1" maxRank="1" setDefinition="{([2016],[sx_pf_RESULT_Numeric].[Effect].[All].[Kosten])}">
        <tpls c="2">
          <tpl fld="7" item="0"/>
          <tpl fld="9" item="0"/>
        </tpls>
      </set>
      <set maxRank="1" setDefinition="filter([Bereich].[Month].[All].Children,[Bereich].[Month].Member_Value &lt;  6)" queryFailed="1"/>
    </sets>
    <queryCache count="106">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 mdx=""/>
      <query mdx="[sx_pf_Result_Profit].[Year].[All]">
        <tpls c="1">
          <tpl hier="114" item="4294967295"/>
        </tpls>
      </query>
      <query mdx="[sx_pf_Result_Profit].[Year].[2016]">
        <tpls c="1">
          <tpl fld="7" item="0"/>
        </tpls>
      </query>
      <query mdx="[sx_pf_Result_Profit].[Year].[All].[2016]">
        <tpls c="1">
          <tpl fld="7" item="0"/>
        </tpls>
      </query>
      <query mdx="[sx_pf_Result_Profit].[2016]">
        <tpls c="1">
          <tpl fld="7" item="0"/>
        </tpls>
      </query>
      <query mdx="[sx_pf_Result_Profit].[Year].[2015]">
        <tpls c="1">
          <tpl fld="7" item="1"/>
        </tpls>
      </query>
      <query mdx="[sx_pf_Result_Profit].[Year].[2017]">
        <tpls c="1">
          <tpl fld="7" item="2"/>
        </tpls>
      </query>
      <query mdx="[Measures]">
        <tpls c="1">
          <tpl hier="0" item="4294967295"/>
        </tpls>
      </query>
      <query mdx="[Summe von Value 3]">
        <tpls c="1">
          <tpl fld="1" item="0"/>
        </tpls>
      </query>
      <query mdx="[sx_pf_RESULT_Profit].[2016]">
        <tpls c="1">
          <tpl fld="7" item="0"/>
        </tpls>
      </query>
      <query mdx="[sx_pf_RESULT_Profit].[2015]">
        <tpls c="1">
          <tpl fld="7" item="1"/>
        </tpls>
      </query>
      <query mdx="[2016]">
        <tpls c="1">
          <tpl fld="7" item="0"/>
        </tpls>
      </query>
      <query mdx="[F010]">
        <tpls c="1">
          <tpl fld="8" item="0"/>
        </tpls>
      </query>
      <query mdx="[2017]">
        <tpls c="1">
          <tpl fld="7" item="2"/>
        </tpls>
      </query>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5885069444" backgroundQuery="1" createdVersion="6" refreshedVersion="6" minRefreshableVersion="3" recordCount="0" supportSubquery="1" supportAdvancedDrill="1" xr:uid="{00000000-000A-0000-FFFF-FFFF07000000}">
  <cacheSource type="external" connectionId="2"/>
  <cacheFields count="1">
    <cacheField name="[Measures].[Summe von Value]" caption="Summe von Value" numFmtId="0" hierarchy="168" level="32767"/>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7542361109" backgroundQuery="1" createdVersion="6" refreshedVersion="6" minRefreshableVersion="3" recordCount="0" supportSubquery="1" supportAdvancedDrill="1" xr:uid="{00000000-000A-0000-FFFF-FFFF08000000}">
  <cacheSource type="external" connectionId="2"/>
  <cacheFields count="6">
    <cacheField name="[sx_pf_RESULT_Profit].[ProductIDName].[ProductIDName]" caption="ProductIDName" numFmtId="0" hierarchy="128" level="1">
      <sharedItems containsNonDate="0" count="102">
        <s v="1 Bad Muskau"/>
        <s v="10 599-2102631-1147491-1-1"/>
        <s v="11 599-2102631-1147508-1-1"/>
        <s v="12 599-2102631-1147515-1-1"/>
        <s v="13 599-2102631-1147514-1-1"/>
        <s v="14 599-2019406-1014176-1-1"/>
        <s v="15 599-2090911-1114800-1-1"/>
        <s v="16 2100-3396338/07145807"/>
        <s v="17 12002410910"/>
        <s v="18 T0006852"/>
        <s v="19 200102913"/>
        <s v="2 WG 8"/>
        <s v="20 200102914"/>
        <s v="21 Mittelstraße"/>
        <s v="22 Rahmenvertrag Verwaltung"/>
        <s v="23 Mittelstraße"/>
        <s v="24 Rahmenvertrag Goldener Herbst"/>
        <s v="25 Rahmenvertrag Sonnenhof"/>
        <s v="26 Rahmenvertrag Pflegedienst"/>
        <s v="27 Rahmenvertrag Technik"/>
        <s v="28 Weißwasser"/>
        <s v="29 Bad Muskau"/>
        <s v="3 Box 3"/>
        <s v="30 604280350"/>
        <s v="31 604344423"/>
        <s v="32 3058264"/>
        <s v="33 3058263"/>
        <s v="34 3058262"/>
        <s v="35 3058261"/>
        <s v="36 604341794"/>
        <s v="37 604377517"/>
        <s v="39 604408644"/>
        <s v="4 Villa am Park"/>
        <s v="40 604409337"/>
        <s v="41 604409416"/>
        <s v="42 604424219"/>
        <s v="43 604424226"/>
        <s v="44 Mietvertrag Schmelzstraße 36 Bad Muskau"/>
        <s v="45 3102265"/>
        <s v="46 3098430"/>
        <s v="47 604470012"/>
        <s v="48 604470005"/>
        <s v="49 3102266"/>
        <s v="5 Goldener Herbst"/>
        <s v="50 3102267"/>
        <s v="51 3102268"/>
        <s v="52 Miete Büro Cottbus"/>
        <s v="53 604526667"/>
        <s v="54 Miete Büro Bodelschwinghstraße, WSW"/>
        <s v="55 6045742262"/>
        <s v="56 5000057188"/>
        <s v="6 Flur 1, Flurstück 224/12"/>
        <s v="63 Testvertrag"/>
        <s v="7 203859"/>
        <s v="8 205271"/>
        <s v="9 599-2102631-1147484-1-1"/>
        <s v="1 68814751 - 3100"/>
        <s v="10 3122 - BFS 200000007704 - Goldener Herbst"/>
        <s v="11 110416 - 3123"/>
        <s v="12 3124 - APO 045 7519915 - Mühlenstraße 6"/>
        <s v="13 3125 - Apo 065 7519915 - Mühlenstraße 6"/>
        <s v="14 110380 - 3126"/>
        <s v="15 506601240 - 3127"/>
        <s v="16 110381 - 3128"/>
        <s v="17 506726558 - 3129"/>
        <s v="18 9706862001 - 3131"/>
        <s v="19 9706862002 - 3132"/>
        <s v="2 3100 - Apo 075 7519915 - Mühlenstraße 6"/>
        <s v="20 9706862003 - 3133"/>
        <s v="22 200000011296 - 3136"/>
        <s v="23 200000011272 - 3134"/>
        <s v="24 200000011273 - 3135"/>
        <s v="25 3138 - Apo 025 7519915 - Mühlenstraße 6"/>
        <s v="26 035 7519915 - 3139"/>
        <s v="27 3140 - SPK 599-2102631-1266841-1-1 - Radlader"/>
        <s v="28 599-2102631-1263662 - 3137"/>
        <s v="29 3143 - SPK EL 134-003499-05D - GR-FU 42"/>
        <s v="3 015 7519915 - 3115"/>
        <s v="30 200000012930 - 3144"/>
        <s v="31 3141 - VoBa 050244244 - Mittelstraße 6"/>
        <s v="32 3145 - Volkswagenbank 1051431104 - WSW-FU 210"/>
        <s v="33 W0015934/10388289 - 3146"/>
        <s v="34 3149 - Renault Bank 508398018 - GR-FU 51"/>
        <s v="35 3148 - VR Leasing 7135200 - Bürocontainer"/>
        <s v="36 3102 - VR Leasing 7147411 - Wohnwagen"/>
        <s v="37 3150 - GRFA 63664 - Kompaktlader"/>
        <s v="38 3107 - Renault Bank 508482656 - GR-FU 32"/>
        <s v="4 3101 - I. Kunze - Mühlenstraße 8"/>
        <s v="40 3108 - DZ Bank 22115942 28102015 2"/>
        <s v="41 3159 - BFS 200000019953 - GR-FU 43"/>
        <s v="42 3160 - Volkswagenbank 75135273V887 - WSW-FU 100"/>
        <s v="43 3166 - VoBa 0150244244 - Station 13"/>
        <s v="44 3168 - Audi Bank 23235671A886 - GR-FU 3000"/>
        <s v="45 3169 - Renault Bank 510791847 - GR-FU 102"/>
        <s v="46 3170 - Renault Bank 510821793 - GR-FU 103"/>
        <s v="47 3171 - Renault Bank 510881386 - GR-FU 104"/>
        <s v="48 Buhse, DL Unternehmenswachstum"/>
        <s v="5 104371-10001957 - 3117"/>
        <s v="6 3118 - BFS 200000006652 - Sonnenhof"/>
        <s v="7 200083663 - 3119"/>
        <s v="8 110011 - 3120"/>
        <s v="9 110049 - 3121"/>
      </sharedItems>
    </cacheField>
    <cacheField name="[sx_pf_RESULT_Profit].[ValueSeriesIDName].[ValueSeriesIDName]" caption="ValueSeriesIDName" numFmtId="0" hierarchy="131" level="1">
      <sharedItems containsNonDate="0" count="15">
        <s v="1 Kaltmiete"/>
        <s v="2 Nebenkosten"/>
        <s v="1 Zahlung"/>
        <s v="1 Leasingrate"/>
        <s v="1 Nettomiete"/>
        <s v="2 Bearbeitungsgebühr"/>
        <s v="3 Restwert"/>
        <s v="1 Miete"/>
        <s v="2 Restwert"/>
        <s v="3 Parkplatz"/>
        <s v="3 Zinsaufwand"/>
        <s v="5 Bereitstellungszins"/>
        <s v="7 Zinsaufwand"/>
        <s v="8 Gebühren"/>
        <s v="8 Versicherung"/>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ProductLineName].[ProductLineName]" caption="ProductLineName" numFmtId="0" hierarchy="126" level="1">
      <sharedItems containsNonDate="0" count="2">
        <s v="Betriebskosten"/>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5"/>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44560182" backgroundQuery="1" createdVersion="3" refreshedVersion="6" minRefreshableVersion="3" recordCount="0" supportSubquery="1" supportAdvancedDrill="1" xr:uid="{00000000-000A-0000-FFFF-FFFF09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3240741" backgroundQuery="1" createdVersion="3" refreshedVersion="6" minRefreshableVersion="3" recordCount="0" supportSubquery="1" supportAdvancedDrill="1" xr:uid="{00000000-000A-0000-FFFF-FFFF0A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0069446" backgroundQuery="1" createdVersion="3" refreshedVersion="6" minRefreshableVersion="3" recordCount="0" supportSubquery="1" supportAdvancedDrill="1" xr:uid="{00000000-000A-0000-FFFF-FFFF0B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9097221" backgroundQuery="1" createdVersion="6" refreshedVersion="6" minRefreshableVersion="3" recordCount="0" supportSubquery="1" supportAdvancedDrill="1" xr:uid="{00000000-000A-0000-FFFF-FFFF0C000000}">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2569447" backgroundQuery="1" createdVersion="6" refreshedVersion="6" minRefreshableVersion="3" recordCount="0" supportSubquery="1" supportAdvancedDrill="1" xr:uid="{00000000-000A-0000-FFFF-FFFF0D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527778" backgroundQuery="1" createdVersion="6" refreshedVersion="6" minRefreshableVersion="3" recordCount="0" supportSubquery="1" supportAdvancedDrill="1" xr:uid="{00000000-000A-0000-FFFF-FFFF0E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5578703" backgroundQuery="1" createdVersion="6" refreshedVersion="6" minRefreshableVersion="3" recordCount="0" supportSubquery="1" supportAdvancedDrill="1" xr:uid="{00000000-000A-0000-FFFF-FFFF0F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8819443" backgroundQuery="1" createdVersion="6" refreshedVersion="6" minRefreshableVersion="3" recordCount="0" supportSubquery="1" supportAdvancedDrill="1" xr:uid="{00000000-000A-0000-FFFF-FFFF10000000}">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81944445" backgroundQuery="1" createdVersion="6" refreshedVersion="6" minRefreshableVersion="3" recordCount="0" supportSubquery="1" supportAdvancedDrill="1" xr:uid="{00000000-000A-0000-FFFF-FFFF11000000}">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FFFF-FFFF05000000}" name="PivotChartTable6" cacheId="1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FFFF-FFFF04000000}" name="PivotChartTable5" cacheId="1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FFFF-FFFF03000000}" name="PivotChartTable4" cacheId="1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FFFF-FFFF02000000}" name="PivotChartTable3" cacheId="1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FFFF-FFFF01000000}" name="PivotChartTable2" cacheId="14"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FFFF-FFFF00000000}" name="PivotChartTable1" cacheId="1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GuV_Data" cacheId="6"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6">
    <pivotField axis="axisRow" allDrilled="1" showAll="0" dataSourceSort="1"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axis="axisRow"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3">
        <item x="0"/>
        <item x="1"/>
        <item t="default"/>
      </items>
    </pivotField>
  </pivotFields>
  <rowFields count="4">
    <field x="2"/>
    <field x="5"/>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E19:E20" firstHeaderRow="1" firstDataRow="1" firstDataCol="0"/>
  <pivotFields count="1">
    <pivotField dataField="1" showAll="0"/>
  </pivotFields>
  <rowItems count="1">
    <i/>
  </rowItems>
  <colItems count="1">
    <i/>
  </colItems>
  <dataFields count="1">
    <dataField name="Summe von Value" fld="0" baseField="0" baseItem="0"/>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 xr10:uid="{00000000-0013-0000-FFFF-FFFF01000000}"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6"/>
        <pivotTable tabId="4294967295" name="PivotChartTable5"/>
        <pivotTable tabId="4294967295" name="PivotChartTable3"/>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th" xr10:uid="{00000000-0013-0000-FFFF-FFFF02000000}"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FactoryIDName" xr10:uid="{00000000-0013-0000-FFFF-FFFF03000000}"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1" xr10:uid="{00000000-0013-0000-FFFF-FFFF04000000}"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LineIDName" xr10:uid="{00000000-0013-0000-FFFF-FFFF05000000}"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2" xr10:uid="{00000000-0013-0000-FFFF-FFFF06000000}"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3" xr10:uid="{00000000-0013-0000-FFFF-FFFF07000000}" sourceName="[sx_pf_RESULT_Profit].[Year]">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mp;[200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1000000}"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2000000}" cache="Datenschnitt_Year" caption="Jahr" columnCount="20" level="1" style="DataFactory_Green" lockedPosition="1" rowHeight="241300"/>
  <slicer name="Month" xr10:uid="{00000000-0014-0000-FFFF-FFFF03000000}" cache="Datenschnitt_Month" caption="Monat" columnCount="3" level="1" style="DataFactory_Green" lockedPosition="1" rowHeight="241300"/>
  <slicer name="FactoryIDName" xr10:uid="{00000000-0014-0000-FFFF-FFFF04000000}" cache="Datenschnitt_FactoryIDName" caption="Factory" level="1" style="DataFactory_Green" lockedPosition="1" rowHeight="241300"/>
  <slicer name="ProductLineIDName" xr10:uid="{00000000-0014-0000-FFFF-FFFF05000000}"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06000000}" cache="Datenschnitt_Year2" caption="Jahr" columnCount="20" level="1" style="DataFactory_Gree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00000000-0014-0000-FFFF-FFFF07000000}" cache="Datenschnitt_Year3" caption="Slicer_Year"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B2:E38"/>
  <sheetViews>
    <sheetView showRowColHeaders="0" workbookViewId="0">
      <selection activeCell="K33" sqref="K33"/>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26" t="s">
        <v>25</v>
      </c>
      <c r="C32" s="27"/>
      <c r="E32" s="12" t="s">
        <v>13</v>
      </c>
    </row>
    <row r="34" spans="2:5" x14ac:dyDescent="0.25">
      <c r="B34" s="8" t="s">
        <v>22</v>
      </c>
      <c r="E34" s="8" t="s">
        <v>23</v>
      </c>
    </row>
    <row r="35" spans="2:5" x14ac:dyDescent="0.25">
      <c r="B35" s="26" t="s">
        <v>26</v>
      </c>
      <c r="C35" s="27"/>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xr:uid="{00000000-0002-0000-0000-000000000000}">
      <formula1>"True,False"</formula1>
    </dataValidation>
  </dataValidations>
  <hyperlinks>
    <hyperlink ref="C10" location="GuV_Data!A1" display="Datentabelle" xr:uid="{00000000-0004-0000-0000-000000000000}"/>
    <hyperlink ref="C12" location="GuV_Structure!A1" display="Cockpit - Strukturperspektive" xr:uid="{00000000-0004-0000-0000-000001000000}"/>
    <hyperlink ref="C19" location="Bilanz_Data!A1" display="Datentabelle" xr:uid="{00000000-0004-0000-0000-000002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B1:O1577"/>
  <sheetViews>
    <sheetView showGridLines="0" showRowColHeaders="0" workbookViewId="0">
      <pane ySplit="6" topLeftCell="A7" activePane="bottomLeft" state="frozen"/>
      <selection pane="bottomLeft" activeCell="E20" sqref="E20"/>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xr:uid="{00000000-0004-0000-01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E19:E20"/>
  <sheetViews>
    <sheetView workbookViewId="0">
      <selection activeCell="E19" sqref="E19"/>
      <pivotSelection pane="bottomRight" showHeader="1" extendable="1" activeRow="18" activeCol="4" previousRow="18" previousCol="4" click="1" r:id="rId1">
        <pivotArea dataOnly="0" outline="0" axis="axisValues" fieldPosition="0"/>
      </pivotSelection>
    </sheetView>
  </sheetViews>
  <sheetFormatPr baseColWidth="10" defaultRowHeight="15" x14ac:dyDescent="0.25"/>
  <cols>
    <col min="5" max="5" width="17.140625" bestFit="1" customWidth="1"/>
  </cols>
  <sheetData>
    <row r="19" spans="5:5" x14ac:dyDescent="0.25">
      <c r="E19" t="s">
        <v>2</v>
      </c>
    </row>
    <row r="20" spans="5:5" x14ac:dyDescent="0.25">
      <c r="E20" s="24">
        <v>-9988681.8513999991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xr:uid="{00000000-0004-0000-0300-000000000000}"/>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B1:O11"/>
  <sheetViews>
    <sheetView workbookViewId="0">
      <pane ySplit="4" topLeftCell="A5" activePane="bottomLeft" state="frozen"/>
      <selection pane="bottomLeft" activeCell="J8" sqref="J8"/>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xr:uid="{00000000-0004-0000-04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Q73"/>
  <sheetViews>
    <sheetView tabSelected="1" workbookViewId="0">
      <selection activeCell="I44" sqref="I44"/>
    </sheetView>
  </sheetViews>
  <sheetFormatPr baseColWidth="10" defaultRowHeight="15" x14ac:dyDescent="0.25"/>
  <cols>
    <col min="1" max="1" width="2.5703125" customWidth="1"/>
    <col min="2" max="2" width="19" customWidth="1"/>
    <col min="3" max="3" width="15.42578125" bestFit="1" customWidth="1"/>
    <col min="5" max="5" width="15.42578125" bestFit="1" customWidth="1"/>
    <col min="6" max="6" width="50.5703125" customWidth="1"/>
    <col min="7" max="7" width="10.140625" customWidth="1"/>
    <col min="8" max="8" width="24.42578125" style="19" customWidth="1"/>
    <col min="9" max="9" width="55.42578125" customWidth="1"/>
    <col min="10" max="10" width="28.42578125" customWidth="1"/>
    <col min="13" max="13" width="15.42578125" customWidth="1"/>
  </cols>
  <sheetData>
    <row r="2" spans="2:17" ht="26.25" x14ac:dyDescent="0.25">
      <c r="B2" s="7" t="s">
        <v>47</v>
      </c>
    </row>
    <row r="3" spans="2:17" x14ac:dyDescent="0.25">
      <c r="B3" t="s">
        <v>48</v>
      </c>
    </row>
    <row r="4" spans="2:17" x14ac:dyDescent="0.25">
      <c r="B4" t="s">
        <v>49</v>
      </c>
    </row>
    <row r="7" spans="2:17" ht="26.25" x14ac:dyDescent="0.4">
      <c r="B7" s="6" t="s">
        <v>58</v>
      </c>
    </row>
    <row r="8" spans="2:17" x14ac:dyDescent="0.25">
      <c r="B8" s="15" t="s">
        <v>56</v>
      </c>
      <c r="C8" s="15" t="s">
        <v>55</v>
      </c>
      <c r="D8" s="15"/>
      <c r="E8" s="15"/>
      <c r="F8" s="15"/>
      <c r="G8" s="15"/>
      <c r="H8" s="20"/>
      <c r="I8" s="15" t="s">
        <v>57</v>
      </c>
      <c r="J8" s="15"/>
      <c r="K8" s="15"/>
      <c r="L8" s="15"/>
      <c r="M8" s="15"/>
      <c r="N8" s="15"/>
      <c r="O8" s="15"/>
      <c r="P8" s="15"/>
      <c r="Q8" s="15"/>
    </row>
    <row r="9" spans="2:17" x14ac:dyDescent="0.25">
      <c r="B9" t="s">
        <v>42</v>
      </c>
      <c r="C9" t="s">
        <v>42</v>
      </c>
      <c r="I9" t="s">
        <v>43</v>
      </c>
    </row>
    <row r="10" spans="2:17" x14ac:dyDescent="0.25">
      <c r="I10" t="s">
        <v>41</v>
      </c>
    </row>
    <row r="12" spans="2:17" ht="26.25" x14ac:dyDescent="0.4">
      <c r="B12" s="6" t="s">
        <v>59</v>
      </c>
    </row>
    <row r="13" spans="2:17" x14ac:dyDescent="0.25">
      <c r="B13" s="15" t="s">
        <v>56</v>
      </c>
      <c r="C13" s="15" t="s">
        <v>55</v>
      </c>
      <c r="D13" s="15"/>
      <c r="E13" s="15"/>
      <c r="F13" s="15"/>
      <c r="G13" s="15"/>
      <c r="H13" s="20" t="s">
        <v>88</v>
      </c>
      <c r="I13" s="15" t="s">
        <v>89</v>
      </c>
      <c r="J13" s="15" t="s">
        <v>85</v>
      </c>
      <c r="K13" s="15"/>
      <c r="L13" s="15"/>
      <c r="M13" s="15"/>
      <c r="N13" s="15"/>
      <c r="O13" s="15"/>
      <c r="P13" s="15"/>
      <c r="Q13" s="15"/>
    </row>
    <row r="16" spans="2:17" ht="18.75" x14ac:dyDescent="0.3">
      <c r="B16" s="16" t="s">
        <v>40</v>
      </c>
      <c r="C16" s="16" t="s">
        <v>35</v>
      </c>
      <c r="H16" s="21">
        <v>2017</v>
      </c>
    </row>
    <row r="17" spans="2:12" x14ac:dyDescent="0.25">
      <c r="B17" t="s">
        <v>61</v>
      </c>
    </row>
    <row r="19" spans="2:12" x14ac:dyDescent="0.25">
      <c r="B19" s="28" t="s">
        <v>60</v>
      </c>
      <c r="C19" s="28"/>
      <c r="D19" s="28"/>
      <c r="E19" s="28"/>
      <c r="F19" s="28"/>
      <c r="H19" s="22" t="str" vm="6">
        <f>CUBEMEMBER("ThisWorkbookDataModel","[sx_pf_Result_Profit].[Year].[All]")</f>
        <v>All</v>
      </c>
    </row>
    <row r="20" spans="2:12" x14ac:dyDescent="0.25">
      <c r="B20" s="28" t="s">
        <v>63</v>
      </c>
      <c r="C20" s="28"/>
      <c r="D20" s="28"/>
      <c r="E20" s="28"/>
      <c r="F20" s="28"/>
      <c r="H20" s="23" t="str" vm="7">
        <f>CUBEMEMBER("ThisWorkbookDataModel","[sx_pf_Result_Profit].[Year].[All].[2016]")</f>
        <v>2016</v>
      </c>
      <c r="I20" s="18" t="s">
        <v>64</v>
      </c>
      <c r="J20" s="18"/>
      <c r="K20" s="18"/>
      <c r="L20" s="18"/>
    </row>
    <row r="21" spans="2:12" x14ac:dyDescent="0.25">
      <c r="B21" s="28" t="s">
        <v>62</v>
      </c>
      <c r="C21" s="28"/>
      <c r="D21" s="28"/>
      <c r="E21" s="28"/>
      <c r="F21" s="28"/>
      <c r="H21" s="23" t="str" vm="7">
        <f>CUBEMEMBER("ThisWorkbookDataModel","[sx_pf_Result_Profit].[Year].[2016]")</f>
        <v>2016</v>
      </c>
      <c r="I21" s="18" t="s">
        <v>65</v>
      </c>
      <c r="J21" s="18"/>
      <c r="K21" s="18"/>
      <c r="L21" s="18"/>
    </row>
    <row r="22" spans="2:12" x14ac:dyDescent="0.25">
      <c r="B22" s="28" t="s">
        <v>66</v>
      </c>
      <c r="C22" s="28"/>
      <c r="D22" s="28"/>
      <c r="E22" s="28"/>
      <c r="F22" s="28"/>
      <c r="H22" s="23" t="str" vm="7">
        <f>CUBEMEMBER("ThisWorkbookDataModel","[sx_pf_Result_Profit].[2016]")</f>
        <v>2016</v>
      </c>
      <c r="I22" s="18" t="s">
        <v>67</v>
      </c>
      <c r="J22" s="18"/>
      <c r="K22" s="18"/>
      <c r="L22" s="18"/>
    </row>
    <row r="23" spans="2:12" x14ac:dyDescent="0.25">
      <c r="B23" s="28" t="s">
        <v>68</v>
      </c>
      <c r="C23" s="28"/>
      <c r="D23" s="28"/>
      <c r="E23" s="28"/>
      <c r="F23" s="28"/>
      <c r="H23" s="23" t="str" vm="8">
        <f>CUBEMEMBER("ThisWorkbookDataModel","[sx_pf_Result_Profit].[Year].["&amp;$H$16&amp;"]")</f>
        <v>2017</v>
      </c>
      <c r="I23" s="18" t="s">
        <v>69</v>
      </c>
      <c r="J23" s="18"/>
      <c r="K23" s="18"/>
      <c r="L23" s="18"/>
    </row>
    <row r="24" spans="2:12" x14ac:dyDescent="0.25">
      <c r="B24" s="18"/>
      <c r="C24" s="18"/>
      <c r="D24" s="18"/>
      <c r="E24" s="18"/>
      <c r="F24" s="18"/>
      <c r="H24" s="23"/>
      <c r="I24" s="18"/>
      <c r="J24" s="18"/>
      <c r="K24" s="18"/>
      <c r="L24" s="18"/>
    </row>
    <row r="25" spans="2:12" x14ac:dyDescent="0.25">
      <c r="B25" s="18"/>
      <c r="C25" s="18"/>
      <c r="D25" s="18"/>
      <c r="E25" s="18"/>
      <c r="F25" s="18"/>
      <c r="H25" s="23"/>
      <c r="I25" s="18"/>
      <c r="J25" s="18"/>
      <c r="K25" s="18"/>
      <c r="L25" s="18"/>
    </row>
    <row r="26" spans="2:12" ht="18.75" x14ac:dyDescent="0.3">
      <c r="B26" s="16" t="s">
        <v>39</v>
      </c>
      <c r="C26" s="16" t="s">
        <v>32</v>
      </c>
    </row>
    <row r="27" spans="2:12" x14ac:dyDescent="0.25">
      <c r="B27" t="s">
        <v>70</v>
      </c>
    </row>
    <row r="28" spans="2:12" x14ac:dyDescent="0.25">
      <c r="B28" s="17" t="s">
        <v>84</v>
      </c>
      <c r="H28" s="19" vm="13">
        <f>CUBEVALUE("ThisWorkbookDataModel","[Measures].[Summe von Value]")</f>
        <v>-9988681.8513999991</v>
      </c>
      <c r="I28" t="s">
        <v>71</v>
      </c>
    </row>
    <row r="29" spans="2:12" x14ac:dyDescent="0.25">
      <c r="B29" s="17" t="s">
        <v>72</v>
      </c>
      <c r="H29" s="19" vm="14">
        <f>CUBEVALUE("ThisWorkbookDataModel","[Measures].[Summe von Value]","[2017]")</f>
        <v>-1007636.47</v>
      </c>
      <c r="I29" t="s">
        <v>73</v>
      </c>
    </row>
    <row r="30" spans="2:12" x14ac:dyDescent="0.25">
      <c r="B30" s="17" t="s">
        <v>74</v>
      </c>
      <c r="H30" s="19" vm="9">
        <f>CUBEVALUE("ThisWorkbookDataModel","[Measures].[Summe von Value]","[2016]","[F010]")</f>
        <v>-516530.66</v>
      </c>
      <c r="I30" t="s">
        <v>75</v>
      </c>
    </row>
    <row r="33" spans="2:10" ht="18.75" x14ac:dyDescent="0.3">
      <c r="B33" s="16" t="s">
        <v>38</v>
      </c>
      <c r="C33" s="16" t="s">
        <v>31</v>
      </c>
    </row>
    <row r="34" spans="2:10" x14ac:dyDescent="0.25">
      <c r="B34" t="s">
        <v>76</v>
      </c>
    </row>
    <row r="35" spans="2:10" x14ac:dyDescent="0.25">
      <c r="B35" t="s">
        <v>77</v>
      </c>
    </row>
    <row r="36" spans="2:10" x14ac:dyDescent="0.25">
      <c r="B36" t="s">
        <v>80</v>
      </c>
    </row>
    <row r="37" spans="2:10" x14ac:dyDescent="0.25">
      <c r="B37" t="s">
        <v>81</v>
      </c>
    </row>
    <row r="39" spans="2:10" x14ac:dyDescent="0.25">
      <c r="B39" s="17" t="s">
        <v>78</v>
      </c>
      <c r="H39" s="19" t="str" vm="10">
        <f>CUBESET("ThisWorkbookDataModel","[sx_pf_RESULT_Profit].[Year].[All].children","Jahre")</f>
        <v>Jahre</v>
      </c>
      <c r="I39" t="s">
        <v>79</v>
      </c>
    </row>
    <row r="40" spans="2:10" x14ac:dyDescent="0.25">
      <c r="B40" s="17" t="s">
        <v>83</v>
      </c>
      <c r="H40" s="25" t="str" vm="11">
        <f>CUBESET("ThisWorkbookDataModel","[2016]:[2017]","Zwei Jahre")</f>
        <v>Zwei Jahre</v>
      </c>
      <c r="I40" t="s">
        <v>86</v>
      </c>
      <c r="J40" vm="12">
        <f>CUBEVALUE("ThisWorkbookDataModel",H40,"[Measures].[Summe von Value]")</f>
        <v>-1993744.89</v>
      </c>
    </row>
    <row r="41" spans="2:10" x14ac:dyDescent="0.25">
      <c r="B41" s="17" t="s">
        <v>90</v>
      </c>
      <c r="H41" s="25" t="str" vm="17">
        <f>CUBESET("ThisWorkbookDataModel","{([2016],[sx_pf_RESULT_Numeric].[Effect].[All].[Kosten])}","Ein Jahr, nur Kosten")</f>
        <v>Ein Jahr, nur Kosten</v>
      </c>
      <c r="I41" t="s">
        <v>91</v>
      </c>
      <c r="J41" vm="18">
        <f>CUBEVALUE("ThisWorkbookDataModel",H41,"[Measures].[Summe von Value]")</f>
        <v>-986108.42</v>
      </c>
    </row>
    <row r="42" spans="2:10" x14ac:dyDescent="0.25">
      <c r="B42" s="17" t="s">
        <v>82</v>
      </c>
      <c r="H42" s="19" t="str" vm="15">
        <f>CUBESET("ThisWorkbookDataModel",Datenschnitt_Year3,"Jahre")</f>
        <v>Jahre</v>
      </c>
      <c r="I42" t="s">
        <v>87</v>
      </c>
      <c r="J42" vm="16">
        <f>CUBEVALUE("ThisWorkbookDataModel",H42,"[Measures].[Summe von Value]")</f>
        <v>-64475.16</v>
      </c>
    </row>
    <row r="43" spans="2:10" x14ac:dyDescent="0.25">
      <c r="B43" s="17" t="s">
        <v>92</v>
      </c>
      <c r="I43" t="s">
        <v>93</v>
      </c>
    </row>
    <row r="50" spans="2:9" x14ac:dyDescent="0.25">
      <c r="B50" t="s">
        <v>46</v>
      </c>
      <c r="C50" t="s">
        <v>37</v>
      </c>
      <c r="I50" t="s">
        <v>44</v>
      </c>
    </row>
    <row r="51" spans="2:9" x14ac:dyDescent="0.25">
      <c r="I51" t="s">
        <v>54</v>
      </c>
    </row>
    <row r="53" spans="2:9" x14ac:dyDescent="0.25">
      <c r="B53" t="s">
        <v>50</v>
      </c>
      <c r="C53" t="s">
        <v>36</v>
      </c>
      <c r="I53" t="s">
        <v>53</v>
      </c>
    </row>
    <row r="56" spans="2:9" x14ac:dyDescent="0.25">
      <c r="B56" t="s">
        <v>51</v>
      </c>
      <c r="C56" t="s">
        <v>34</v>
      </c>
    </row>
    <row r="59" spans="2:9" x14ac:dyDescent="0.25">
      <c r="B59" t="s">
        <v>52</v>
      </c>
      <c r="C59" t="s">
        <v>33</v>
      </c>
      <c r="I59" t="s">
        <v>45</v>
      </c>
    </row>
    <row r="66" spans="6:6" x14ac:dyDescent="0.25">
      <c r="F66" t="str" vm="4">
        <f>CUBERANKEDMEMBER("ThisWorkbookDataModel",F73,1,"Top")</f>
        <v>Top</v>
      </c>
    </row>
    <row r="68" spans="6:6" x14ac:dyDescent="0.25">
      <c r="F68" vm="5">
        <f>CUBEVALUE("ThisWorkbookDataModel",F66,"[Measures].[Summe von Value 3]")</f>
        <v>1557317690.3249991</v>
      </c>
    </row>
    <row r="70" spans="6:6" x14ac:dyDescent="0.25">
      <c r="F70" t="str" vm="1">
        <f>CUBESET("ThisWorkbookDataModel","[sx_pf_RESULT_Numeric].[ProductIDName].[All].children","ProductIDName Set",2,"Measures.[Summe von Value 3]")</f>
        <v>ProductIDName Set</v>
      </c>
    </row>
    <row r="72" spans="6:6" x14ac:dyDescent="0.25">
      <c r="F72" t="str" vm="2">
        <f>CUBERANKEDMEMBER("ThisWorkbookDataModel",F70,2)</f>
        <v>8 200000009388 - 3109</v>
      </c>
    </row>
    <row r="73" spans="6:6" x14ac:dyDescent="0.25">
      <c r="F73" t="str" vm="3">
        <f>CUBESET("ThisWorkbookDataModel","[sx_pf_RESULT_Numeric].[FactoryIDName].[All].children","Cubeset Factories")</f>
        <v>Cubeset Factories</v>
      </c>
    </row>
  </sheetData>
  <mergeCells count="5">
    <mergeCell ref="B23:F23"/>
    <mergeCell ref="B19:F19"/>
    <mergeCell ref="B21:F21"/>
    <mergeCell ref="B20:F20"/>
    <mergeCell ref="B22:F22"/>
  </mergeCells>
  <dataValidations count="1">
    <dataValidation type="list" allowBlank="1" showInputMessage="1" showErrorMessage="1" sqref="H16" xr:uid="{00000000-0002-0000-0500-000000000000}">
      <formula1>"2015,2016,2017"</formula1>
    </dataValidation>
  </dataValidations>
  <pageMargins left="0.7" right="0.7" top="0.78740157499999996" bottom="0.78740157499999996"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vt:i4>
      </vt:variant>
    </vt:vector>
  </HeadingPairs>
  <TitlesOfParts>
    <vt:vector size="11" baseType="lpstr">
      <vt:lpstr>Start</vt:lpstr>
      <vt:lpstr>GuV_Data</vt:lpstr>
      <vt:lpstr>Tabelle1</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Gerd Tautenhahn</cp:lastModifiedBy>
  <dcterms:created xsi:type="dcterms:W3CDTF">2017-07-30T08:38:30Z</dcterms:created>
  <dcterms:modified xsi:type="dcterms:W3CDTF">2017-11-15T15:03:53Z</dcterms:modified>
</cp:coreProperties>
</file>