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KCY\Organisation\"/>
    </mc:Choice>
  </mc:AlternateContent>
  <bookViews>
    <workbookView xWindow="0" yWindow="0" windowWidth="23040" windowHeight="9000" activeTab="1"/>
  </bookViews>
  <sheets>
    <sheet name="Sheet1" sheetId="1" r:id="rId1"/>
    <sheet name="CSS" sheetId="4" r:id="rId2"/>
    <sheet name="Sheet3" sheetId="3" r:id="rId3"/>
    <sheet name="Sheet4" sheetId="5"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xlnm._FilterDatabase" localSheetId="1" hidden="1">CSS!$A$1:$T$24</definedName>
    <definedName name="_xlnm._FilterDatabase" localSheetId="0" hidden="1">Sheet1!$A$1:$P$25</definedName>
    <definedName name="_xlnm._FilterDatabase" localSheetId="2" hidden="1">Sheet3!$A$1:$AK$751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 i="1" l="1"/>
  <c r="R19" i="1"/>
  <c r="S19" i="1"/>
  <c r="R20" i="1"/>
  <c r="S20" i="1"/>
  <c r="R21" i="1"/>
  <c r="S21" i="1"/>
  <c r="R22" i="1"/>
  <c r="S22" i="1"/>
  <c r="R23" i="1"/>
  <c r="S23" i="1"/>
  <c r="R24" i="1"/>
  <c r="S24" i="1"/>
  <c r="S17" i="1"/>
  <c r="R17" i="1"/>
  <c r="Q18" i="1"/>
  <c r="Q19" i="1"/>
  <c r="Q20" i="1"/>
  <c r="Q21" i="1"/>
  <c r="Q22" i="1"/>
  <c r="Q23" i="1"/>
  <c r="Q24" i="1"/>
  <c r="Q17" i="1"/>
  <c r="S4" i="1"/>
  <c r="S5" i="1"/>
  <c r="S6" i="1"/>
  <c r="S7" i="1"/>
  <c r="S8" i="1"/>
  <c r="S9" i="1"/>
  <c r="S10" i="1"/>
  <c r="S11" i="1"/>
  <c r="S12" i="1"/>
  <c r="S13" i="1"/>
  <c r="S14" i="1"/>
  <c r="S15" i="1"/>
  <c r="S16" i="1"/>
  <c r="S3" i="1"/>
  <c r="R4" i="1"/>
  <c r="R5" i="1"/>
  <c r="R6" i="1"/>
  <c r="R7" i="1"/>
  <c r="R8" i="1"/>
  <c r="R9" i="1"/>
  <c r="R10" i="1"/>
  <c r="R11" i="1"/>
  <c r="R12" i="1"/>
  <c r="R13" i="1"/>
  <c r="R14" i="1"/>
  <c r="R15" i="1"/>
  <c r="R16" i="1"/>
  <c r="R3" i="1"/>
  <c r="Q4" i="1"/>
  <c r="Q5" i="1"/>
  <c r="Q6" i="1"/>
  <c r="Q7" i="1"/>
  <c r="Q8" i="1"/>
  <c r="Q9" i="1"/>
  <c r="Q10" i="1"/>
  <c r="Q11" i="1"/>
  <c r="Q12" i="1"/>
  <c r="Q13" i="1"/>
  <c r="Q14" i="1"/>
  <c r="Q15" i="1"/>
  <c r="Q16" i="1"/>
  <c r="Q3" i="1"/>
  <c r="I750" i="3" l="1"/>
  <c r="I686" i="3"/>
  <c r="I665" i="3"/>
  <c r="I664" i="3"/>
  <c r="J654" i="3"/>
  <c r="I643" i="3"/>
  <c r="I642" i="3"/>
  <c r="I641" i="3"/>
  <c r="I640" i="3"/>
  <c r="I639" i="3"/>
  <c r="I638" i="3"/>
  <c r="I637" i="3"/>
  <c r="I636" i="3"/>
  <c r="I635" i="3"/>
  <c r="I630" i="3"/>
  <c r="H622" i="3"/>
  <c r="I619" i="3"/>
  <c r="H619" i="3"/>
  <c r="I610" i="3"/>
  <c r="G609" i="3"/>
  <c r="H609" i="3" s="1"/>
  <c r="I608" i="3"/>
  <c r="I606" i="3"/>
  <c r="I601" i="3"/>
  <c r="I597" i="3"/>
  <c r="H571" i="3"/>
  <c r="I569" i="3"/>
  <c r="I568" i="3"/>
  <c r="H567" i="3"/>
  <c r="I567" i="3" s="1"/>
  <c r="I564" i="3"/>
  <c r="H562" i="3"/>
  <c r="I562" i="3" s="1"/>
  <c r="I559" i="3"/>
  <c r="H538" i="3"/>
  <c r="H533" i="3"/>
  <c r="I533" i="3" s="1"/>
  <c r="H532" i="3"/>
  <c r="I532" i="3" s="1"/>
  <c r="H531" i="3"/>
  <c r="I531" i="3" s="1"/>
  <c r="H530" i="3"/>
  <c r="I530" i="3" s="1"/>
  <c r="H529" i="3"/>
  <c r="I529" i="3" s="1"/>
  <c r="H528" i="3"/>
  <c r="I528" i="3" s="1"/>
  <c r="G528" i="3"/>
  <c r="I527" i="3"/>
  <c r="H521" i="3"/>
  <c r="G521" i="3"/>
  <c r="I518" i="3"/>
  <c r="I516" i="3"/>
  <c r="I515" i="3"/>
  <c r="G515" i="3"/>
  <c r="H513" i="3"/>
  <c r="K477" i="3"/>
  <c r="I475" i="3"/>
  <c r="H475" i="3"/>
  <c r="J469" i="3"/>
  <c r="J468" i="3"/>
  <c r="L467" i="3"/>
  <c r="J467" i="3"/>
  <c r="K465" i="3"/>
  <c r="J465" i="3"/>
  <c r="J464" i="3"/>
  <c r="J463" i="3"/>
  <c r="K462" i="3"/>
  <c r="L462" i="3" s="1"/>
  <c r="J462" i="3"/>
  <c r="K461" i="3"/>
  <c r="L461" i="3" s="1"/>
  <c r="J461" i="3"/>
  <c r="J460" i="3"/>
  <c r="J459" i="3"/>
  <c r="J458" i="3"/>
  <c r="J457" i="3"/>
  <c r="L456" i="3"/>
  <c r="J447" i="3"/>
  <c r="L447" i="3" s="1"/>
  <c r="J446" i="3"/>
  <c r="L446" i="3" s="1"/>
  <c r="J445" i="3"/>
  <c r="L445" i="3" s="1"/>
  <c r="L432" i="3"/>
  <c r="I432" i="3"/>
  <c r="H432" i="3"/>
  <c r="I431" i="3"/>
  <c r="H431" i="3"/>
  <c r="I430" i="3"/>
  <c r="H430" i="3"/>
  <c r="I429" i="3"/>
  <c r="H429" i="3"/>
  <c r="I428" i="3"/>
  <c r="H428" i="3"/>
  <c r="I427" i="3"/>
  <c r="H427" i="3"/>
  <c r="J426" i="3"/>
  <c r="J423" i="3"/>
  <c r="J422" i="3"/>
  <c r="K421" i="3"/>
  <c r="J421" i="3"/>
  <c r="J420" i="3"/>
  <c r="J419" i="3"/>
  <c r="J418" i="3"/>
  <c r="J417" i="3"/>
  <c r="J416" i="3"/>
  <c r="J413" i="3"/>
  <c r="J412" i="3"/>
  <c r="L410" i="3"/>
  <c r="H403" i="3"/>
  <c r="K400" i="3"/>
  <c r="J400" i="3"/>
  <c r="K399" i="3"/>
  <c r="J399" i="3"/>
  <c r="L398" i="3"/>
  <c r="J398" i="3"/>
  <c r="J397" i="3"/>
  <c r="L397" i="3" s="1"/>
  <c r="L396" i="3"/>
  <c r="K395" i="3"/>
  <c r="I391" i="3"/>
  <c r="K390" i="3"/>
  <c r="K389" i="3"/>
  <c r="I388" i="3"/>
  <c r="J381" i="3"/>
  <c r="H376" i="3"/>
  <c r="J376" i="3" s="1"/>
  <c r="K375" i="3"/>
  <c r="J373" i="3"/>
  <c r="I369" i="3"/>
  <c r="H369" i="3"/>
  <c r="J368" i="3"/>
  <c r="L367" i="3"/>
  <c r="J367" i="3"/>
  <c r="J366" i="3"/>
  <c r="J365" i="3"/>
  <c r="J364" i="3"/>
  <c r="J363" i="3"/>
  <c r="J362" i="3"/>
  <c r="H361" i="3"/>
  <c r="J360" i="3"/>
  <c r="J359" i="3"/>
  <c r="J356" i="3"/>
  <c r="J355" i="3"/>
  <c r="J352" i="3"/>
  <c r="J348" i="3"/>
  <c r="K347" i="3"/>
  <c r="I347" i="3"/>
  <c r="J346" i="3"/>
  <c r="K345" i="3"/>
  <c r="I345" i="3"/>
  <c r="H345" i="3"/>
  <c r="K344" i="3"/>
  <c r="I344" i="3"/>
  <c r="J344" i="3" s="1"/>
  <c r="L342" i="3"/>
  <c r="K334" i="3"/>
  <c r="I334" i="3"/>
  <c r="I331" i="3"/>
  <c r="K323" i="3"/>
  <c r="L319" i="3"/>
  <c r="L313" i="3"/>
  <c r="J313" i="3"/>
  <c r="I309" i="3"/>
  <c r="J309" i="3" s="1"/>
  <c r="K305" i="3"/>
  <c r="I305" i="3"/>
  <c r="J305" i="3" s="1"/>
  <c r="L302" i="3"/>
  <c r="J296" i="3"/>
  <c r="J295" i="3"/>
  <c r="H293" i="3"/>
  <c r="I292" i="3"/>
  <c r="J292" i="3" s="1"/>
  <c r="I291" i="3"/>
  <c r="J291" i="3" s="1"/>
  <c r="J290" i="3"/>
  <c r="K289" i="3"/>
  <c r="I289" i="3"/>
  <c r="J288" i="3"/>
  <c r="L287" i="3"/>
  <c r="AI286" i="3"/>
  <c r="L282" i="3"/>
  <c r="K281" i="3"/>
  <c r="I281" i="3"/>
  <c r="L278" i="3"/>
  <c r="I278" i="3"/>
  <c r="H276" i="3"/>
  <c r="J276" i="3" s="1"/>
  <c r="J251" i="3"/>
  <c r="J250" i="3"/>
  <c r="L249" i="3"/>
  <c r="J244" i="3"/>
  <c r="J243" i="3"/>
  <c r="J242" i="3"/>
  <c r="J241" i="3"/>
  <c r="I234" i="3"/>
  <c r="J234" i="3" s="1"/>
  <c r="I233" i="3"/>
  <c r="J233" i="3" s="1"/>
  <c r="L229" i="3"/>
  <c r="I228" i="3"/>
  <c r="L225" i="3"/>
  <c r="I225" i="3"/>
  <c r="I218" i="3"/>
  <c r="J218" i="3" s="1"/>
  <c r="I217" i="3"/>
  <c r="J217" i="3" s="1"/>
  <c r="I216" i="3"/>
  <c r="K215" i="3"/>
  <c r="I215" i="3"/>
  <c r="J215" i="3" s="1"/>
  <c r="J214" i="3"/>
  <c r="K212" i="3"/>
  <c r="H209" i="3"/>
  <c r="J209" i="3" s="1"/>
  <c r="J206" i="3"/>
  <c r="L193" i="3"/>
  <c r="I193" i="3"/>
  <c r="H193" i="3"/>
  <c r="I188" i="3"/>
  <c r="J188" i="3" s="1"/>
  <c r="I187" i="3"/>
  <c r="J187" i="3" s="1"/>
  <c r="I186" i="3"/>
  <c r="H186" i="3"/>
  <c r="K185" i="3"/>
  <c r="I185" i="3"/>
  <c r="H185" i="3"/>
  <c r="I180" i="3"/>
  <c r="I177" i="3"/>
  <c r="J172" i="3"/>
  <c r="J171" i="3"/>
  <c r="J160" i="3"/>
  <c r="J159" i="3"/>
  <c r="O156" i="3"/>
  <c r="M156" i="3"/>
  <c r="I156" i="3"/>
  <c r="L155" i="3"/>
  <c r="J155" i="3"/>
  <c r="AE153" i="3"/>
  <c r="AE135" i="3"/>
  <c r="L135" i="3"/>
  <c r="AE132" i="3"/>
  <c r="L132" i="3"/>
  <c r="AE129" i="3"/>
  <c r="AE127" i="3"/>
  <c r="AE126" i="3"/>
  <c r="AE125" i="3"/>
  <c r="J121" i="3"/>
  <c r="J120" i="3"/>
  <c r="AE117" i="3"/>
  <c r="J116" i="3"/>
  <c r="J115" i="3"/>
  <c r="AE112" i="3"/>
  <c r="AE111" i="3"/>
  <c r="AE110" i="3"/>
  <c r="I110" i="3"/>
  <c r="H110" i="3"/>
  <c r="AE109" i="3"/>
  <c r="K109" i="3"/>
  <c r="I109" i="3"/>
  <c r="H109" i="3"/>
  <c r="AE108" i="3"/>
  <c r="S18" i="1" s="1"/>
  <c r="K108" i="3"/>
  <c r="I108" i="3"/>
  <c r="J108" i="3" s="1"/>
  <c r="K100" i="3"/>
  <c r="H100" i="3"/>
  <c r="J100" i="3" s="1"/>
  <c r="H99" i="3"/>
  <c r="J98" i="3"/>
  <c r="I97" i="3"/>
  <c r="H97" i="3"/>
  <c r="H96" i="3"/>
  <c r="H89" i="3"/>
  <c r="J89" i="3" s="1"/>
  <c r="K88" i="3"/>
  <c r="J88" i="3"/>
  <c r="K87" i="3"/>
  <c r="J87" i="3"/>
  <c r="O86" i="3"/>
  <c r="I86" i="3"/>
  <c r="K86" i="3" s="1"/>
  <c r="J85" i="3"/>
  <c r="J75" i="3"/>
  <c r="J59" i="3"/>
  <c r="J56" i="3"/>
  <c r="J54" i="3"/>
  <c r="J51" i="3"/>
  <c r="AE46" i="3"/>
  <c r="L46" i="3"/>
  <c r="J46" i="3"/>
  <c r="AE45" i="3"/>
  <c r="L45" i="3"/>
  <c r="J45" i="3"/>
  <c r="AE44" i="3"/>
  <c r="L44" i="3"/>
  <c r="J44" i="3"/>
  <c r="AE43" i="3"/>
  <c r="L43" i="3"/>
  <c r="J43" i="3"/>
  <c r="AE42" i="3"/>
  <c r="L42" i="3"/>
  <c r="J42" i="3"/>
  <c r="AE41" i="3"/>
  <c r="L41" i="3"/>
  <c r="J41" i="3"/>
  <c r="AE40" i="3"/>
  <c r="L40" i="3"/>
  <c r="J40" i="3"/>
  <c r="AE39" i="3"/>
  <c r="L39" i="3"/>
  <c r="J39" i="3"/>
  <c r="AE38" i="3"/>
  <c r="J38" i="3"/>
  <c r="AE35" i="3"/>
  <c r="L35" i="3"/>
  <c r="J35" i="3"/>
  <c r="J34" i="3"/>
  <c r="J33" i="3"/>
  <c r="J32" i="3"/>
  <c r="J25" i="3"/>
  <c r="J24" i="3"/>
  <c r="J21" i="3"/>
  <c r="J20" i="3"/>
  <c r="I17" i="3"/>
  <c r="J17" i="3" s="1"/>
  <c r="H17" i="3"/>
  <c r="K16" i="3"/>
  <c r="I16" i="3"/>
  <c r="H16" i="3"/>
  <c r="K15" i="3"/>
  <c r="I15" i="3"/>
  <c r="J15" i="3" s="1"/>
  <c r="H13" i="3"/>
  <c r="J13" i="3" s="1"/>
  <c r="H12" i="3"/>
  <c r="J11" i="3"/>
  <c r="I10" i="3"/>
  <c r="H10" i="3"/>
  <c r="H9" i="3"/>
  <c r="J4" i="3"/>
  <c r="AC3" i="3"/>
  <c r="O3" i="3"/>
  <c r="K3" i="3"/>
  <c r="I3" i="3"/>
  <c r="J3" i="3" s="1"/>
  <c r="I2" i="3"/>
  <c r="H2" i="3"/>
  <c r="J2" i="3" s="1"/>
  <c r="J110" i="3" l="1"/>
  <c r="J185" i="3"/>
  <c r="J86" i="3"/>
  <c r="K23" i="1" l="1"/>
  <c r="K24" i="1"/>
  <c r="K25" i="1"/>
  <c r="K3" i="1"/>
  <c r="K4" i="1" l="1"/>
  <c r="K5" i="1"/>
  <c r="K6" i="1"/>
  <c r="K7" i="1"/>
  <c r="K8" i="1"/>
  <c r="K9" i="1"/>
  <c r="K10" i="1"/>
  <c r="K11" i="1"/>
  <c r="K13" i="1"/>
  <c r="K14" i="1"/>
  <c r="K15" i="1"/>
  <c r="K16" i="1"/>
  <c r="K17" i="1"/>
  <c r="K18" i="1"/>
  <c r="K19" i="1"/>
  <c r="K20" i="1"/>
  <c r="K21" i="1"/>
  <c r="K22" i="1"/>
</calcChain>
</file>

<file path=xl/comments1.xml><?xml version="1.0" encoding="utf-8"?>
<comments xmlns="http://schemas.openxmlformats.org/spreadsheetml/2006/main">
  <authors>
    <author>Naga Srinivasrao Pindi</author>
    <author>Sayak Chakraborty</author>
    <author>M V V S Rao (Shastry)</author>
    <author>Akhil Sharma</author>
    <author>K.Murali Mohan Reddy</author>
    <author>R Kumaran</author>
    <author>Deepa K.R</author>
    <author>Sujay L H</author>
    <author>M V V Subrahmanyeswara Rao</author>
    <author>Manuj Dev</author>
  </authors>
  <commentList>
    <comment ref="K1" authorId="0" shapeId="0">
      <text>
        <r>
          <rPr>
            <b/>
            <sz val="9"/>
            <color indexed="81"/>
            <rFont val="Tahoma"/>
            <family val="2"/>
          </rPr>
          <t>Naga Srinivasrao Pindi:</t>
        </r>
        <r>
          <rPr>
            <sz val="9"/>
            <color indexed="81"/>
            <rFont val="Tahoma"/>
            <family val="2"/>
          </rPr>
          <t xml:space="preserve">
Planned Billable hours in a respective month</t>
        </r>
      </text>
    </comment>
    <comment ref="M1" authorId="1" shapeId="0">
      <text>
        <r>
          <rPr>
            <b/>
            <sz val="9"/>
            <color indexed="81"/>
            <rFont val="Tahoma"/>
            <family val="2"/>
          </rPr>
          <t>Sayak Chakraborty:</t>
        </r>
        <r>
          <rPr>
            <sz val="9"/>
            <color indexed="81"/>
            <rFont val="Tahoma"/>
            <family val="2"/>
          </rPr>
          <t xml:space="preserve">
Mention latest date
Keep blank if input not received
This cell will accept date from today to 150 days before</t>
        </r>
      </text>
    </comment>
    <comment ref="N1" authorId="1" shapeId="0">
      <text>
        <r>
          <rPr>
            <b/>
            <sz val="9"/>
            <color indexed="81"/>
            <rFont val="Tahoma"/>
            <family val="2"/>
          </rPr>
          <t>Sayak Chakraborty:</t>
        </r>
        <r>
          <rPr>
            <sz val="9"/>
            <color indexed="81"/>
            <rFont val="Tahoma"/>
            <family val="2"/>
          </rPr>
          <t xml:space="preserve">
Only use date format, if it is tentaive by mid of Oct. Mention 15-Oct-17
This cell will accept date from today to future 150 days</t>
        </r>
      </text>
    </comment>
    <comment ref="O1" authorId="1" shapeId="0">
      <text>
        <r>
          <rPr>
            <b/>
            <sz val="9"/>
            <color indexed="81"/>
            <rFont val="Tahoma"/>
            <family val="2"/>
          </rPr>
          <t>Sayak Chakraborty:</t>
        </r>
        <r>
          <rPr>
            <sz val="9"/>
            <color indexed="81"/>
            <rFont val="Tahoma"/>
            <family val="2"/>
          </rPr>
          <t xml:space="preserve">
This cell will accept date from today to 150 days before
Keep blank if reception control not done for cases of future input
It will give warning if reception control not doen within 7 days of input receipt
</t>
        </r>
      </text>
    </comment>
    <comment ref="R1" authorId="1" shapeId="0">
      <text>
        <r>
          <rPr>
            <b/>
            <sz val="9"/>
            <color indexed="81"/>
            <rFont val="Tahoma"/>
            <family val="2"/>
          </rPr>
          <t>Sayak Chakraborty:</t>
        </r>
        <r>
          <rPr>
            <sz val="9"/>
            <color indexed="81"/>
            <rFont val="Tahoma"/>
            <family val="2"/>
          </rPr>
          <t xml:space="preserve">
This cell will accept date from today to 150 days before</t>
        </r>
      </text>
    </comment>
    <comment ref="S1" authorId="0" shapeId="0">
      <text>
        <r>
          <rPr>
            <sz val="9"/>
            <color indexed="81"/>
            <rFont val="Tahoma"/>
            <family val="2"/>
          </rPr>
          <t>This cell will accept date from today to 150 days before</t>
        </r>
      </text>
    </comment>
    <comment ref="T1" authorId="1" shapeId="0">
      <text>
        <r>
          <rPr>
            <b/>
            <sz val="9"/>
            <color indexed="81"/>
            <rFont val="Tahoma"/>
            <family val="2"/>
          </rPr>
          <t>Sayak Chakraborty:</t>
        </r>
        <r>
          <rPr>
            <sz val="9"/>
            <color indexed="81"/>
            <rFont val="Tahoma"/>
            <family val="2"/>
          </rPr>
          <t xml:space="preserve">
This cell will accept date from today to 150 days before</t>
        </r>
      </text>
    </comment>
    <comment ref="U1" authorId="1" shapeId="0">
      <text>
        <r>
          <rPr>
            <b/>
            <sz val="9"/>
            <color indexed="81"/>
            <rFont val="Tahoma"/>
            <family val="2"/>
          </rPr>
          <t>Sayak Chakraborty:</t>
        </r>
        <r>
          <rPr>
            <sz val="9"/>
            <color indexed="81"/>
            <rFont val="Tahoma"/>
            <family val="2"/>
          </rPr>
          <t xml:space="preserve">
This cell will accept date from today to 150 days before</t>
        </r>
      </text>
    </comment>
    <comment ref="V1" authorId="1" shapeId="0">
      <text>
        <r>
          <rPr>
            <b/>
            <sz val="9"/>
            <color indexed="81"/>
            <rFont val="Tahoma"/>
            <family val="2"/>
          </rPr>
          <t>Sayak Chakraborty:</t>
        </r>
        <r>
          <rPr>
            <sz val="9"/>
            <color indexed="81"/>
            <rFont val="Tahoma"/>
            <family val="2"/>
          </rPr>
          <t xml:space="preserve">
Mail option</t>
        </r>
      </text>
    </comment>
    <comment ref="Z1" authorId="1" shapeId="0">
      <text>
        <r>
          <rPr>
            <b/>
            <sz val="9"/>
            <color indexed="81"/>
            <rFont val="Tahoma"/>
            <family val="2"/>
          </rPr>
          <t>Sayak Chakraborty:</t>
        </r>
        <r>
          <rPr>
            <sz val="9"/>
            <color indexed="81"/>
            <rFont val="Tahoma"/>
            <family val="2"/>
          </rPr>
          <t xml:space="preserve">
This cell will accept date from today to 150 days before</t>
        </r>
      </text>
    </comment>
    <comment ref="AA1" authorId="1" shapeId="0">
      <text>
        <r>
          <rPr>
            <b/>
            <sz val="9"/>
            <color indexed="81"/>
            <rFont val="Tahoma"/>
            <family val="2"/>
          </rPr>
          <t>Sayak Chakraborty:</t>
        </r>
        <r>
          <rPr>
            <sz val="9"/>
            <color indexed="81"/>
            <rFont val="Tahoma"/>
            <family val="2"/>
          </rPr>
          <t xml:space="preserve">
If CSS not sent/sent after 7 days of closure it will highlight
This cell will accept date from today to 150 days before</t>
        </r>
      </text>
    </comment>
    <comment ref="AB1" authorId="1" shapeId="0">
      <text>
        <r>
          <rPr>
            <b/>
            <sz val="9"/>
            <color indexed="81"/>
            <rFont val="Tahoma"/>
            <family val="2"/>
          </rPr>
          <t>Sayak Chakraborty:</t>
        </r>
        <r>
          <rPr>
            <sz val="9"/>
            <color indexed="81"/>
            <rFont val="Tahoma"/>
            <family val="2"/>
          </rPr>
          <t xml:space="preserve">
If pending at client or receipt after 15 days it will highlight
This cell will accept date from today to 150 days before</t>
        </r>
      </text>
    </comment>
    <comment ref="AJ1" authorId="0" shapeId="0">
      <text>
        <r>
          <rPr>
            <b/>
            <sz val="9"/>
            <color indexed="81"/>
            <rFont val="Tahoma"/>
            <family val="2"/>
          </rPr>
          <t>Naga Srinivasrao Pindi:</t>
        </r>
        <r>
          <rPr>
            <sz val="9"/>
            <color indexed="81"/>
            <rFont val="Tahoma"/>
            <family val="2"/>
          </rPr>
          <t xml:space="preserve">
Please mention your comment against delay and failure</t>
        </r>
      </text>
    </comment>
    <comment ref="M18" authorId="2" shapeId="0">
      <text>
        <r>
          <rPr>
            <b/>
            <sz val="9"/>
            <color indexed="81"/>
            <rFont val="Tahoma"/>
            <family val="2"/>
          </rPr>
          <t>Shastry:</t>
        </r>
        <r>
          <rPr>
            <sz val="9"/>
            <color indexed="81"/>
            <rFont val="Tahoma"/>
            <family val="2"/>
          </rPr>
          <t xml:space="preserve">
Input is still being received</t>
        </r>
      </text>
    </comment>
    <comment ref="Y19" authorId="2" shapeId="0">
      <text>
        <r>
          <rPr>
            <b/>
            <sz val="9"/>
            <color indexed="81"/>
            <rFont val="Tahoma"/>
            <family val="2"/>
          </rPr>
          <t>Shastry:Project has been cancelled from customer and we will receive payment delivered AT</t>
        </r>
        <r>
          <rPr>
            <sz val="9"/>
            <color indexed="81"/>
            <rFont val="Tahoma"/>
            <family val="2"/>
          </rPr>
          <t xml:space="preserve">
</t>
        </r>
      </text>
    </comment>
    <comment ref="Q23" authorId="3" shapeId="0">
      <text>
        <r>
          <rPr>
            <b/>
            <sz val="9"/>
            <color indexed="81"/>
            <rFont val="Tahoma"/>
            <family val="2"/>
          </rPr>
          <t>Akhil Sharma:</t>
        </r>
        <r>
          <rPr>
            <sz val="9"/>
            <color indexed="81"/>
            <rFont val="Tahoma"/>
            <family val="2"/>
          </rPr>
          <t xml:space="preserve">
Ongoing finalization of AQL</t>
        </r>
      </text>
    </comment>
    <comment ref="H39" authorId="4" shapeId="0">
      <text>
        <r>
          <rPr>
            <b/>
            <sz val="9"/>
            <color indexed="81"/>
            <rFont val="Tahoma"/>
            <family val="2"/>
          </rPr>
          <t>K.Murali Mohan Reddy:</t>
        </r>
        <r>
          <rPr>
            <sz val="9"/>
            <color indexed="81"/>
            <rFont val="Tahoma"/>
            <family val="2"/>
          </rPr>
          <t xml:space="preserve">
Except Options</t>
        </r>
      </text>
    </comment>
    <comment ref="H40" authorId="4" shapeId="0">
      <text>
        <r>
          <rPr>
            <b/>
            <sz val="9"/>
            <color indexed="81"/>
            <rFont val="Tahoma"/>
            <family val="2"/>
          </rPr>
          <t>K.Murali Mohan Reddy:</t>
        </r>
        <r>
          <rPr>
            <sz val="9"/>
            <color indexed="81"/>
            <rFont val="Tahoma"/>
            <family val="2"/>
          </rPr>
          <t xml:space="preserve">
Except Options</t>
        </r>
      </text>
    </comment>
    <comment ref="H41" authorId="4" shapeId="0">
      <text>
        <r>
          <rPr>
            <b/>
            <sz val="9"/>
            <color indexed="81"/>
            <rFont val="Tahoma"/>
            <family val="2"/>
          </rPr>
          <t>K.Murali Mohan Reddy:</t>
        </r>
        <r>
          <rPr>
            <sz val="9"/>
            <color indexed="81"/>
            <rFont val="Tahoma"/>
            <family val="2"/>
          </rPr>
          <t xml:space="preserve">
Except Options</t>
        </r>
      </text>
    </comment>
    <comment ref="H42" authorId="4" shapeId="0">
      <text>
        <r>
          <rPr>
            <b/>
            <sz val="9"/>
            <color indexed="81"/>
            <rFont val="Tahoma"/>
            <family val="2"/>
          </rPr>
          <t>K.Murali Mohan Reddy:</t>
        </r>
        <r>
          <rPr>
            <sz val="9"/>
            <color indexed="81"/>
            <rFont val="Tahoma"/>
            <family val="2"/>
          </rPr>
          <t xml:space="preserve">
Except Options</t>
        </r>
      </text>
    </comment>
    <comment ref="H43" authorId="4" shapeId="0">
      <text>
        <r>
          <rPr>
            <b/>
            <sz val="9"/>
            <color indexed="81"/>
            <rFont val="Tahoma"/>
            <family val="2"/>
          </rPr>
          <t>K.Murali Mohan Reddy:</t>
        </r>
        <r>
          <rPr>
            <sz val="9"/>
            <color indexed="81"/>
            <rFont val="Tahoma"/>
            <family val="2"/>
          </rPr>
          <t xml:space="preserve">
Except Options</t>
        </r>
      </text>
    </comment>
    <comment ref="H44" authorId="4" shapeId="0">
      <text>
        <r>
          <rPr>
            <b/>
            <sz val="9"/>
            <color indexed="81"/>
            <rFont val="Tahoma"/>
            <family val="2"/>
          </rPr>
          <t>K.Murali Mohan Reddy:</t>
        </r>
        <r>
          <rPr>
            <sz val="9"/>
            <color indexed="81"/>
            <rFont val="Tahoma"/>
            <family val="2"/>
          </rPr>
          <t xml:space="preserve">
Except Options</t>
        </r>
      </text>
    </comment>
    <comment ref="H45" authorId="4" shapeId="0">
      <text>
        <r>
          <rPr>
            <b/>
            <sz val="9"/>
            <color indexed="81"/>
            <rFont val="Tahoma"/>
            <family val="2"/>
          </rPr>
          <t>K.Murali Mohan Reddy:</t>
        </r>
        <r>
          <rPr>
            <sz val="9"/>
            <color indexed="81"/>
            <rFont val="Tahoma"/>
            <family val="2"/>
          </rPr>
          <t xml:space="preserve">
Except Options</t>
        </r>
      </text>
    </comment>
    <comment ref="H46" authorId="4" shapeId="0">
      <text>
        <r>
          <rPr>
            <b/>
            <sz val="9"/>
            <color indexed="81"/>
            <rFont val="Tahoma"/>
            <family val="2"/>
          </rPr>
          <t>K.Murali Mohan Reddy:</t>
        </r>
        <r>
          <rPr>
            <sz val="9"/>
            <color indexed="81"/>
            <rFont val="Tahoma"/>
            <family val="2"/>
          </rPr>
          <t xml:space="preserve">
Except Options</t>
        </r>
      </text>
    </comment>
    <comment ref="K84" authorId="0" shapeId="0">
      <text>
        <r>
          <rPr>
            <b/>
            <sz val="9"/>
            <color indexed="81"/>
            <rFont val="Tahoma"/>
            <family val="2"/>
          </rPr>
          <t>Naga Srinivasrao Pindi:</t>
        </r>
        <r>
          <rPr>
            <sz val="9"/>
            <color indexed="81"/>
            <rFont val="Tahoma"/>
            <family val="2"/>
          </rPr>
          <t xml:space="preserve">
Planned Billable hours in a respective month</t>
        </r>
      </text>
    </comment>
    <comment ref="M84" authorId="1" shapeId="0">
      <text>
        <r>
          <rPr>
            <b/>
            <sz val="9"/>
            <color indexed="81"/>
            <rFont val="Tahoma"/>
            <family val="2"/>
          </rPr>
          <t>Sayak Chakraborty:</t>
        </r>
        <r>
          <rPr>
            <sz val="9"/>
            <color indexed="81"/>
            <rFont val="Tahoma"/>
            <family val="2"/>
          </rPr>
          <t xml:space="preserve">
Mention latest date
Keep blank if input not received
This cell will accept date from today to 150 days before</t>
        </r>
      </text>
    </comment>
    <comment ref="N84" authorId="1" shapeId="0">
      <text>
        <r>
          <rPr>
            <b/>
            <sz val="9"/>
            <color indexed="81"/>
            <rFont val="Tahoma"/>
            <family val="2"/>
          </rPr>
          <t>Sayak Chakraborty:</t>
        </r>
        <r>
          <rPr>
            <sz val="9"/>
            <color indexed="81"/>
            <rFont val="Tahoma"/>
            <family val="2"/>
          </rPr>
          <t xml:space="preserve">
Only use date format, if it is tentaive by mid of Oct. Mention 15-Oct-17
This cell will accept date from today to future 150 days</t>
        </r>
      </text>
    </comment>
    <comment ref="O84" authorId="1" shapeId="0">
      <text>
        <r>
          <rPr>
            <b/>
            <sz val="9"/>
            <color indexed="81"/>
            <rFont val="Tahoma"/>
            <family val="2"/>
          </rPr>
          <t>Sayak Chakraborty:</t>
        </r>
        <r>
          <rPr>
            <sz val="9"/>
            <color indexed="81"/>
            <rFont val="Tahoma"/>
            <family val="2"/>
          </rPr>
          <t xml:space="preserve">
This cell will accept date from today to 150 days before
Keep blank if reception control not done for cases of future input
It will give warning if reception control not doen within 7 days of input receipt
</t>
        </r>
      </text>
    </comment>
    <comment ref="R84" authorId="1" shapeId="0">
      <text>
        <r>
          <rPr>
            <b/>
            <sz val="9"/>
            <color indexed="81"/>
            <rFont val="Tahoma"/>
            <family val="2"/>
          </rPr>
          <t>Sayak Chakraborty:</t>
        </r>
        <r>
          <rPr>
            <sz val="9"/>
            <color indexed="81"/>
            <rFont val="Tahoma"/>
            <family val="2"/>
          </rPr>
          <t xml:space="preserve">
This cell will accept date from today to 150 days before</t>
        </r>
      </text>
    </comment>
    <comment ref="S84" authorId="0" shapeId="0">
      <text>
        <r>
          <rPr>
            <sz val="9"/>
            <color indexed="81"/>
            <rFont val="Tahoma"/>
            <family val="2"/>
          </rPr>
          <t>This cell will accept date from today to 150 days before</t>
        </r>
      </text>
    </comment>
    <comment ref="T84" authorId="1" shapeId="0">
      <text>
        <r>
          <rPr>
            <b/>
            <sz val="9"/>
            <color indexed="81"/>
            <rFont val="Tahoma"/>
            <family val="2"/>
          </rPr>
          <t>Sayak Chakraborty:</t>
        </r>
        <r>
          <rPr>
            <sz val="9"/>
            <color indexed="81"/>
            <rFont val="Tahoma"/>
            <family val="2"/>
          </rPr>
          <t xml:space="preserve">
This cell will accept date from today to 150 days before</t>
        </r>
      </text>
    </comment>
    <comment ref="U84" authorId="1" shapeId="0">
      <text>
        <r>
          <rPr>
            <b/>
            <sz val="9"/>
            <color indexed="81"/>
            <rFont val="Tahoma"/>
            <family val="2"/>
          </rPr>
          <t>Sayak Chakraborty:</t>
        </r>
        <r>
          <rPr>
            <sz val="9"/>
            <color indexed="81"/>
            <rFont val="Tahoma"/>
            <family val="2"/>
          </rPr>
          <t xml:space="preserve">
This cell will accept date from today to 150 days before</t>
        </r>
      </text>
    </comment>
    <comment ref="V84" authorId="1" shapeId="0">
      <text>
        <r>
          <rPr>
            <b/>
            <sz val="9"/>
            <color indexed="81"/>
            <rFont val="Tahoma"/>
            <family val="2"/>
          </rPr>
          <t>Sayak Chakraborty:</t>
        </r>
        <r>
          <rPr>
            <sz val="9"/>
            <color indexed="81"/>
            <rFont val="Tahoma"/>
            <family val="2"/>
          </rPr>
          <t xml:space="preserve">
Mail option</t>
        </r>
      </text>
    </comment>
    <comment ref="Z84" authorId="1" shapeId="0">
      <text>
        <r>
          <rPr>
            <b/>
            <sz val="9"/>
            <color indexed="81"/>
            <rFont val="Tahoma"/>
            <family val="2"/>
          </rPr>
          <t>Sayak Chakraborty:</t>
        </r>
        <r>
          <rPr>
            <sz val="9"/>
            <color indexed="81"/>
            <rFont val="Tahoma"/>
            <family val="2"/>
          </rPr>
          <t xml:space="preserve">
This cell will accept date from today to 150 days before</t>
        </r>
      </text>
    </comment>
    <comment ref="AA84" authorId="1" shapeId="0">
      <text>
        <r>
          <rPr>
            <b/>
            <sz val="9"/>
            <color indexed="81"/>
            <rFont val="Tahoma"/>
            <family val="2"/>
          </rPr>
          <t>Sayak Chakraborty:</t>
        </r>
        <r>
          <rPr>
            <sz val="9"/>
            <color indexed="81"/>
            <rFont val="Tahoma"/>
            <family val="2"/>
          </rPr>
          <t xml:space="preserve">
If CSS not sent/sent after 7 days of closure it will highlight
This cell will accept date from today to 150 days before</t>
        </r>
      </text>
    </comment>
    <comment ref="AB84" authorId="1" shapeId="0">
      <text>
        <r>
          <rPr>
            <b/>
            <sz val="9"/>
            <color indexed="81"/>
            <rFont val="Tahoma"/>
            <family val="2"/>
          </rPr>
          <t>Sayak Chakraborty:</t>
        </r>
        <r>
          <rPr>
            <sz val="9"/>
            <color indexed="81"/>
            <rFont val="Tahoma"/>
            <family val="2"/>
          </rPr>
          <t xml:space="preserve">
If pending at client or receipt after 15 days it will highlight
This cell will accept date from today to 150 days before</t>
        </r>
      </text>
    </comment>
    <comment ref="AJ84" authorId="0" shapeId="0">
      <text>
        <r>
          <rPr>
            <b/>
            <sz val="9"/>
            <color indexed="81"/>
            <rFont val="Tahoma"/>
            <family val="2"/>
          </rPr>
          <t>Naga Srinivasrao Pindi:</t>
        </r>
        <r>
          <rPr>
            <sz val="9"/>
            <color indexed="81"/>
            <rFont val="Tahoma"/>
            <family val="2"/>
          </rPr>
          <t xml:space="preserve">
Please mention your comment against delay and failure</t>
        </r>
      </text>
    </comment>
    <comment ref="Z92" authorId="5" shapeId="0">
      <text>
        <r>
          <rPr>
            <b/>
            <sz val="9"/>
            <color indexed="81"/>
            <rFont val="Tahoma"/>
            <family val="2"/>
          </rPr>
          <t>Will Be done on 4th Apr</t>
        </r>
      </text>
    </comment>
    <comment ref="O102" authorId="2" shapeId="0">
      <text>
        <r>
          <rPr>
            <b/>
            <sz val="9"/>
            <color indexed="81"/>
            <rFont val="Tahoma"/>
            <family val="2"/>
          </rPr>
          <t>Shastry:
For received inputs so far till 02-Jan</t>
        </r>
        <r>
          <rPr>
            <sz val="9"/>
            <color indexed="81"/>
            <rFont val="Tahoma"/>
            <family val="2"/>
          </rPr>
          <t xml:space="preserve">
</t>
        </r>
      </text>
    </comment>
    <comment ref="M111" authorId="2" shapeId="0">
      <text>
        <r>
          <rPr>
            <b/>
            <sz val="9"/>
            <color indexed="81"/>
            <rFont val="Tahoma"/>
            <family val="2"/>
          </rPr>
          <t>Shastry:</t>
        </r>
        <r>
          <rPr>
            <sz val="9"/>
            <color indexed="81"/>
            <rFont val="Tahoma"/>
            <family val="2"/>
          </rPr>
          <t xml:space="preserve">
Input is still being received</t>
        </r>
      </text>
    </comment>
    <comment ref="Q118" authorId="3" shapeId="0">
      <text>
        <r>
          <rPr>
            <b/>
            <sz val="9"/>
            <color indexed="81"/>
            <rFont val="Tahoma"/>
            <family val="2"/>
          </rPr>
          <t>Akhil Sharma:</t>
        </r>
        <r>
          <rPr>
            <sz val="9"/>
            <color indexed="81"/>
            <rFont val="Tahoma"/>
            <family val="2"/>
          </rPr>
          <t xml:space="preserve">
Ongoing finalization of AQL</t>
        </r>
      </text>
    </comment>
    <comment ref="H138" authorId="4" shapeId="0">
      <text>
        <r>
          <rPr>
            <b/>
            <sz val="9"/>
            <color indexed="81"/>
            <rFont val="Tahoma"/>
            <family val="2"/>
          </rPr>
          <t>K.Murali Mohan Reddy:</t>
        </r>
        <r>
          <rPr>
            <sz val="9"/>
            <color indexed="81"/>
            <rFont val="Tahoma"/>
            <family val="2"/>
          </rPr>
          <t xml:space="preserve">
Except Options</t>
        </r>
      </text>
    </comment>
    <comment ref="H139" authorId="4" shapeId="0">
      <text>
        <r>
          <rPr>
            <b/>
            <sz val="9"/>
            <color indexed="81"/>
            <rFont val="Tahoma"/>
            <family val="2"/>
          </rPr>
          <t>K.Murali Mohan Reddy:</t>
        </r>
        <r>
          <rPr>
            <sz val="9"/>
            <color indexed="81"/>
            <rFont val="Tahoma"/>
            <family val="2"/>
          </rPr>
          <t xml:space="preserve">
Except Options</t>
        </r>
      </text>
    </comment>
    <comment ref="H140" authorId="4" shapeId="0">
      <text>
        <r>
          <rPr>
            <b/>
            <sz val="9"/>
            <color indexed="81"/>
            <rFont val="Tahoma"/>
            <family val="2"/>
          </rPr>
          <t>K.Murali Mohan Reddy:</t>
        </r>
        <r>
          <rPr>
            <sz val="9"/>
            <color indexed="81"/>
            <rFont val="Tahoma"/>
            <family val="2"/>
          </rPr>
          <t xml:space="preserve">
Except Options</t>
        </r>
      </text>
    </comment>
    <comment ref="H141" authorId="4" shapeId="0">
      <text>
        <r>
          <rPr>
            <b/>
            <sz val="9"/>
            <color indexed="81"/>
            <rFont val="Tahoma"/>
            <family val="2"/>
          </rPr>
          <t>K.Murali Mohan Reddy:</t>
        </r>
        <r>
          <rPr>
            <sz val="9"/>
            <color indexed="81"/>
            <rFont val="Tahoma"/>
            <family val="2"/>
          </rPr>
          <t xml:space="preserve">
Except Options</t>
        </r>
      </text>
    </comment>
    <comment ref="H142" authorId="4" shapeId="0">
      <text>
        <r>
          <rPr>
            <b/>
            <sz val="9"/>
            <color indexed="81"/>
            <rFont val="Tahoma"/>
            <family val="2"/>
          </rPr>
          <t>K.Murali Mohan Reddy:</t>
        </r>
        <r>
          <rPr>
            <sz val="9"/>
            <color indexed="81"/>
            <rFont val="Tahoma"/>
            <family val="2"/>
          </rPr>
          <t xml:space="preserve">
Except Options</t>
        </r>
      </text>
    </comment>
    <comment ref="H143" authorId="4" shapeId="0">
      <text>
        <r>
          <rPr>
            <b/>
            <sz val="9"/>
            <color indexed="81"/>
            <rFont val="Tahoma"/>
            <family val="2"/>
          </rPr>
          <t>K.Murali Mohan Reddy:</t>
        </r>
        <r>
          <rPr>
            <sz val="9"/>
            <color indexed="81"/>
            <rFont val="Tahoma"/>
            <family val="2"/>
          </rPr>
          <t xml:space="preserve">
Except Options</t>
        </r>
      </text>
    </comment>
    <comment ref="H144" authorId="4" shapeId="0">
      <text>
        <r>
          <rPr>
            <b/>
            <sz val="9"/>
            <color indexed="81"/>
            <rFont val="Tahoma"/>
            <family val="2"/>
          </rPr>
          <t>K.Murali Mohan Reddy:</t>
        </r>
        <r>
          <rPr>
            <sz val="9"/>
            <color indexed="81"/>
            <rFont val="Tahoma"/>
            <family val="2"/>
          </rPr>
          <t xml:space="preserve">
Except Options</t>
        </r>
      </text>
    </comment>
    <comment ref="H145" authorId="4" shapeId="0">
      <text>
        <r>
          <rPr>
            <b/>
            <sz val="9"/>
            <color indexed="81"/>
            <rFont val="Tahoma"/>
            <family val="2"/>
          </rPr>
          <t>K.Murali Mohan Reddy:</t>
        </r>
        <r>
          <rPr>
            <sz val="9"/>
            <color indexed="81"/>
            <rFont val="Tahoma"/>
            <family val="2"/>
          </rPr>
          <t xml:space="preserve">
Except Options</t>
        </r>
      </text>
    </comment>
    <comment ref="K154" authorId="0" shapeId="0">
      <text>
        <r>
          <rPr>
            <b/>
            <sz val="9"/>
            <color indexed="81"/>
            <rFont val="Tahoma"/>
            <family val="2"/>
          </rPr>
          <t>Naga Srinivasrao Pindi:</t>
        </r>
        <r>
          <rPr>
            <sz val="9"/>
            <color indexed="81"/>
            <rFont val="Tahoma"/>
            <family val="2"/>
          </rPr>
          <t xml:space="preserve">
Planned Billable hours in a respective month</t>
        </r>
      </text>
    </comment>
    <comment ref="M154" authorId="1" shapeId="0">
      <text>
        <r>
          <rPr>
            <b/>
            <sz val="9"/>
            <color indexed="81"/>
            <rFont val="Tahoma"/>
            <family val="2"/>
          </rPr>
          <t>Sayak Chakraborty:</t>
        </r>
        <r>
          <rPr>
            <sz val="9"/>
            <color indexed="81"/>
            <rFont val="Tahoma"/>
            <family val="2"/>
          </rPr>
          <t xml:space="preserve">
Mention latest date
Keep blank if input not received
This cell will accept date from today to 150 days before</t>
        </r>
      </text>
    </comment>
    <comment ref="N154" authorId="1" shapeId="0">
      <text>
        <r>
          <rPr>
            <b/>
            <sz val="9"/>
            <color indexed="81"/>
            <rFont val="Tahoma"/>
            <family val="2"/>
          </rPr>
          <t>Sayak Chakraborty:</t>
        </r>
        <r>
          <rPr>
            <sz val="9"/>
            <color indexed="81"/>
            <rFont val="Tahoma"/>
            <family val="2"/>
          </rPr>
          <t xml:space="preserve">
Only use date format, if it is tentaive by mid of Oct. Mention 15-Oct-17
This cell will accept date from today to future 150 days</t>
        </r>
      </text>
    </comment>
    <comment ref="O154" authorId="1" shapeId="0">
      <text>
        <r>
          <rPr>
            <b/>
            <sz val="9"/>
            <color indexed="81"/>
            <rFont val="Tahoma"/>
            <family val="2"/>
          </rPr>
          <t>Sayak Chakraborty:</t>
        </r>
        <r>
          <rPr>
            <sz val="9"/>
            <color indexed="81"/>
            <rFont val="Tahoma"/>
            <family val="2"/>
          </rPr>
          <t xml:space="preserve">
This cell will accept date from today to 150 days before
Keep blank if reception control not done for cases of future input
It will give warning if reception control not doen within 7 days of input receipt
</t>
        </r>
      </text>
    </comment>
    <comment ref="R154" authorId="1" shapeId="0">
      <text>
        <r>
          <rPr>
            <b/>
            <sz val="9"/>
            <color indexed="81"/>
            <rFont val="Tahoma"/>
            <family val="2"/>
          </rPr>
          <t>Sayak Chakraborty:</t>
        </r>
        <r>
          <rPr>
            <sz val="9"/>
            <color indexed="81"/>
            <rFont val="Tahoma"/>
            <family val="2"/>
          </rPr>
          <t xml:space="preserve">
This cell will accept date from today to 150 days before</t>
        </r>
      </text>
    </comment>
    <comment ref="S154" authorId="0" shapeId="0">
      <text>
        <r>
          <rPr>
            <sz val="9"/>
            <color indexed="81"/>
            <rFont val="Tahoma"/>
            <family val="2"/>
          </rPr>
          <t>This cell will accept date from today to 150 days before</t>
        </r>
      </text>
    </comment>
    <comment ref="T154" authorId="1" shapeId="0">
      <text>
        <r>
          <rPr>
            <b/>
            <sz val="9"/>
            <color indexed="81"/>
            <rFont val="Tahoma"/>
            <family val="2"/>
          </rPr>
          <t>Sayak Chakraborty:</t>
        </r>
        <r>
          <rPr>
            <sz val="9"/>
            <color indexed="81"/>
            <rFont val="Tahoma"/>
            <family val="2"/>
          </rPr>
          <t xml:space="preserve">
This cell will accept date from today to 150 days before</t>
        </r>
      </text>
    </comment>
    <comment ref="U154" authorId="1" shapeId="0">
      <text>
        <r>
          <rPr>
            <b/>
            <sz val="9"/>
            <color indexed="81"/>
            <rFont val="Tahoma"/>
            <family val="2"/>
          </rPr>
          <t>Sayak Chakraborty:</t>
        </r>
        <r>
          <rPr>
            <sz val="9"/>
            <color indexed="81"/>
            <rFont val="Tahoma"/>
            <family val="2"/>
          </rPr>
          <t xml:space="preserve">
This cell will accept date from today to 150 days before</t>
        </r>
      </text>
    </comment>
    <comment ref="V154" authorId="1" shapeId="0">
      <text>
        <r>
          <rPr>
            <b/>
            <sz val="9"/>
            <color indexed="81"/>
            <rFont val="Tahoma"/>
            <family val="2"/>
          </rPr>
          <t>Sayak Chakraborty:</t>
        </r>
        <r>
          <rPr>
            <sz val="9"/>
            <color indexed="81"/>
            <rFont val="Tahoma"/>
            <family val="2"/>
          </rPr>
          <t xml:space="preserve">
Mail option</t>
        </r>
      </text>
    </comment>
    <comment ref="Z154" authorId="1" shapeId="0">
      <text>
        <r>
          <rPr>
            <b/>
            <sz val="9"/>
            <color indexed="81"/>
            <rFont val="Tahoma"/>
            <family val="2"/>
          </rPr>
          <t>Sayak Chakraborty:</t>
        </r>
        <r>
          <rPr>
            <sz val="9"/>
            <color indexed="81"/>
            <rFont val="Tahoma"/>
            <family val="2"/>
          </rPr>
          <t xml:space="preserve">
This cell will accept date from today to 150 days before</t>
        </r>
      </text>
    </comment>
    <comment ref="AA154" authorId="1" shapeId="0">
      <text>
        <r>
          <rPr>
            <b/>
            <sz val="9"/>
            <color indexed="81"/>
            <rFont val="Tahoma"/>
            <family val="2"/>
          </rPr>
          <t>Sayak Chakraborty:</t>
        </r>
        <r>
          <rPr>
            <sz val="9"/>
            <color indexed="81"/>
            <rFont val="Tahoma"/>
            <family val="2"/>
          </rPr>
          <t xml:space="preserve">
If CSS not sent/sent after 7 days of closure it will highlight
This cell will accept date from today to 150 days before</t>
        </r>
      </text>
    </comment>
    <comment ref="AB154" authorId="1" shapeId="0">
      <text>
        <r>
          <rPr>
            <b/>
            <sz val="9"/>
            <color indexed="81"/>
            <rFont val="Tahoma"/>
            <family val="2"/>
          </rPr>
          <t>Sayak Chakraborty:</t>
        </r>
        <r>
          <rPr>
            <sz val="9"/>
            <color indexed="81"/>
            <rFont val="Tahoma"/>
            <family val="2"/>
          </rPr>
          <t xml:space="preserve">
If pending at client or receipt after 15 days it will highlight
This cell will accept date from today to 150 days before</t>
        </r>
      </text>
    </comment>
    <comment ref="AJ154" authorId="0" shapeId="0">
      <text>
        <r>
          <rPr>
            <b/>
            <sz val="9"/>
            <color indexed="81"/>
            <rFont val="Tahoma"/>
            <family val="2"/>
          </rPr>
          <t>Naga Srinivasrao Pindi:</t>
        </r>
        <r>
          <rPr>
            <sz val="9"/>
            <color indexed="81"/>
            <rFont val="Tahoma"/>
            <family val="2"/>
          </rPr>
          <t xml:space="preserve">
Please mention your comment against delay and failure</t>
        </r>
      </text>
    </comment>
    <comment ref="O165" authorId="2" shapeId="0">
      <text>
        <r>
          <rPr>
            <b/>
            <sz val="9"/>
            <color indexed="81"/>
            <rFont val="Tahoma"/>
            <family val="2"/>
          </rPr>
          <t>Shastry:
For received inputs so far till 02-Jan</t>
        </r>
        <r>
          <rPr>
            <sz val="9"/>
            <color indexed="81"/>
            <rFont val="Tahoma"/>
            <family val="2"/>
          </rPr>
          <t xml:space="preserve">
</t>
        </r>
      </text>
    </comment>
    <comment ref="Q173" authorId="3" shapeId="0">
      <text>
        <r>
          <rPr>
            <b/>
            <sz val="9"/>
            <color indexed="81"/>
            <rFont val="Tahoma"/>
            <family val="2"/>
          </rPr>
          <t>Akhil Sharma:</t>
        </r>
        <r>
          <rPr>
            <sz val="9"/>
            <color indexed="81"/>
            <rFont val="Tahoma"/>
            <family val="2"/>
          </rPr>
          <t xml:space="preserve">
Ongoing finalization of AQL</t>
        </r>
      </text>
    </comment>
    <comment ref="K180" authorId="4" shapeId="0">
      <text>
        <r>
          <rPr>
            <b/>
            <sz val="9"/>
            <color indexed="81"/>
            <rFont val="Tahoma"/>
            <family val="2"/>
          </rPr>
          <t>K.Murali Mohan Reddy:</t>
        </r>
        <r>
          <rPr>
            <sz val="9"/>
            <color indexed="81"/>
            <rFont val="Tahoma"/>
            <family val="2"/>
          </rPr>
          <t xml:space="preserve">
May be the figure will be vary with sales sheet due to over booking in previous months.</t>
        </r>
      </text>
    </comment>
    <comment ref="M189" authorId="2" shapeId="0">
      <text>
        <r>
          <rPr>
            <b/>
            <sz val="9"/>
            <color indexed="81"/>
            <rFont val="Tahoma"/>
            <family val="2"/>
          </rPr>
          <t>Shastry:</t>
        </r>
        <r>
          <rPr>
            <sz val="9"/>
            <color indexed="81"/>
            <rFont val="Tahoma"/>
            <family val="2"/>
          </rPr>
          <t xml:space="preserve">
Input is still being received</t>
        </r>
      </text>
    </comment>
    <comment ref="O189" authorId="2" shapeId="0">
      <text>
        <r>
          <rPr>
            <b/>
            <sz val="9"/>
            <color indexed="81"/>
            <rFont val="Tahoma"/>
            <family val="2"/>
          </rPr>
          <t>Shastry:
For received inputs so far till 02-Jan</t>
        </r>
        <r>
          <rPr>
            <sz val="9"/>
            <color indexed="81"/>
            <rFont val="Tahoma"/>
            <family val="2"/>
          </rPr>
          <t xml:space="preserve">
</t>
        </r>
      </text>
    </comment>
    <comment ref="N194" authorId="5" shapeId="0">
      <text>
        <r>
          <rPr>
            <b/>
            <sz val="9"/>
            <color indexed="81"/>
            <rFont val="Tahoma"/>
            <family val="2"/>
          </rPr>
          <t>R Kumaran:</t>
        </r>
        <r>
          <rPr>
            <sz val="9"/>
            <color indexed="81"/>
            <rFont val="Tahoma"/>
            <family val="2"/>
          </rPr>
          <t xml:space="preserve">
Initially expected on 13th Feb. But now the client has do the data aqasition again &amp; will come back to us on Input Date</t>
        </r>
      </text>
    </comment>
    <comment ref="V202" authorId="5" shapeId="0">
      <text>
        <r>
          <rPr>
            <b/>
            <sz val="9"/>
            <color indexed="81"/>
            <rFont val="Tahoma"/>
            <family val="2"/>
          </rPr>
          <t>R Kumaran:</t>
        </r>
        <r>
          <rPr>
            <sz val="9"/>
            <color indexed="81"/>
            <rFont val="Tahoma"/>
            <family val="2"/>
          </rPr>
          <t xml:space="preserve">
Added up in an existing QS</t>
        </r>
      </text>
    </comment>
    <comment ref="K208" authorId="0" shapeId="0">
      <text>
        <r>
          <rPr>
            <b/>
            <sz val="9"/>
            <color indexed="81"/>
            <rFont val="Tahoma"/>
            <family val="2"/>
          </rPr>
          <t>Naga Srinivasrao Pindi:</t>
        </r>
        <r>
          <rPr>
            <sz val="9"/>
            <color indexed="81"/>
            <rFont val="Tahoma"/>
            <family val="2"/>
          </rPr>
          <t xml:space="preserve">
Planned Billable hours in a respective month</t>
        </r>
      </text>
    </comment>
    <comment ref="M208" authorId="1" shapeId="0">
      <text>
        <r>
          <rPr>
            <b/>
            <sz val="9"/>
            <color indexed="81"/>
            <rFont val="Tahoma"/>
            <family val="2"/>
          </rPr>
          <t>Sayak Chakraborty:</t>
        </r>
        <r>
          <rPr>
            <sz val="9"/>
            <color indexed="81"/>
            <rFont val="Tahoma"/>
            <family val="2"/>
          </rPr>
          <t xml:space="preserve">
Mention latest date
Keep blank if input not received
This cell will accept date from today to 150 days before</t>
        </r>
      </text>
    </comment>
    <comment ref="N208" authorId="1" shapeId="0">
      <text>
        <r>
          <rPr>
            <b/>
            <sz val="9"/>
            <color indexed="81"/>
            <rFont val="Tahoma"/>
            <family val="2"/>
          </rPr>
          <t>Sayak Chakraborty:</t>
        </r>
        <r>
          <rPr>
            <sz val="9"/>
            <color indexed="81"/>
            <rFont val="Tahoma"/>
            <family val="2"/>
          </rPr>
          <t xml:space="preserve">
Only use date format, if it is tentaive by mid of Oct. Mention 15-Oct-17
This cell will accept date from today to future 150 days</t>
        </r>
      </text>
    </comment>
    <comment ref="O208" authorId="1" shapeId="0">
      <text>
        <r>
          <rPr>
            <b/>
            <sz val="9"/>
            <color indexed="81"/>
            <rFont val="Tahoma"/>
            <family val="2"/>
          </rPr>
          <t>Sayak Chakraborty:</t>
        </r>
        <r>
          <rPr>
            <sz val="9"/>
            <color indexed="81"/>
            <rFont val="Tahoma"/>
            <family val="2"/>
          </rPr>
          <t xml:space="preserve">
This cell will accept date from today to 150 days before
Keep blank if reception control not done for cases of future input
It will give warning if reception control not doen within 7 days of input receipt
</t>
        </r>
      </text>
    </comment>
    <comment ref="Q208" authorId="1" shapeId="0">
      <text>
        <r>
          <rPr>
            <b/>
            <sz val="9"/>
            <color indexed="81"/>
            <rFont val="Tahoma"/>
            <family val="2"/>
          </rPr>
          <t>Sayak Chakraborty:</t>
        </r>
        <r>
          <rPr>
            <sz val="9"/>
            <color indexed="81"/>
            <rFont val="Tahoma"/>
            <family val="2"/>
          </rPr>
          <t xml:space="preserve">
This cell will accept date from today to 150 days before</t>
        </r>
      </text>
    </comment>
    <comment ref="R208" authorId="0" shapeId="0">
      <text>
        <r>
          <rPr>
            <sz val="9"/>
            <color indexed="81"/>
            <rFont val="Tahoma"/>
            <family val="2"/>
          </rPr>
          <t>This cell will accept date from today to 150 days before</t>
        </r>
      </text>
    </comment>
    <comment ref="S208" authorId="1" shapeId="0">
      <text>
        <r>
          <rPr>
            <b/>
            <sz val="9"/>
            <color indexed="81"/>
            <rFont val="Tahoma"/>
            <family val="2"/>
          </rPr>
          <t>Sayak Chakraborty:</t>
        </r>
        <r>
          <rPr>
            <sz val="9"/>
            <color indexed="81"/>
            <rFont val="Tahoma"/>
            <family val="2"/>
          </rPr>
          <t xml:space="preserve">
This cell will accept date from today to 150 days before</t>
        </r>
      </text>
    </comment>
    <comment ref="T208" authorId="1" shapeId="0">
      <text>
        <r>
          <rPr>
            <b/>
            <sz val="9"/>
            <color indexed="81"/>
            <rFont val="Tahoma"/>
            <family val="2"/>
          </rPr>
          <t>Sayak Chakraborty:</t>
        </r>
        <r>
          <rPr>
            <sz val="9"/>
            <color indexed="81"/>
            <rFont val="Tahoma"/>
            <family val="2"/>
          </rPr>
          <t xml:space="preserve">
This cell will accept date from today to 150 days before</t>
        </r>
      </text>
    </comment>
    <comment ref="V208" authorId="1" shapeId="0">
      <text>
        <r>
          <rPr>
            <b/>
            <sz val="9"/>
            <color indexed="81"/>
            <rFont val="Tahoma"/>
            <family val="2"/>
          </rPr>
          <t>Sayak Chakraborty:</t>
        </r>
        <r>
          <rPr>
            <sz val="9"/>
            <color indexed="81"/>
            <rFont val="Tahoma"/>
            <family val="2"/>
          </rPr>
          <t xml:space="preserve">
Mail option</t>
        </r>
      </text>
    </comment>
    <comment ref="Z208" authorId="1" shapeId="0">
      <text>
        <r>
          <rPr>
            <b/>
            <sz val="9"/>
            <color indexed="81"/>
            <rFont val="Tahoma"/>
            <family val="2"/>
          </rPr>
          <t>Sayak Chakraborty:</t>
        </r>
        <r>
          <rPr>
            <sz val="9"/>
            <color indexed="81"/>
            <rFont val="Tahoma"/>
            <family val="2"/>
          </rPr>
          <t xml:space="preserve">
This cell will accept date from today to 150 days before</t>
        </r>
      </text>
    </comment>
    <comment ref="AA208" authorId="1" shapeId="0">
      <text>
        <r>
          <rPr>
            <b/>
            <sz val="9"/>
            <color indexed="81"/>
            <rFont val="Tahoma"/>
            <family val="2"/>
          </rPr>
          <t>Sayak Chakraborty:</t>
        </r>
        <r>
          <rPr>
            <sz val="9"/>
            <color indexed="81"/>
            <rFont val="Tahoma"/>
            <family val="2"/>
          </rPr>
          <t xml:space="preserve">
If CSS not sent/sent after 7 days of closure it will highlight
This cell will accept date from today to 150 days before</t>
        </r>
      </text>
    </comment>
    <comment ref="AB208" authorId="1" shapeId="0">
      <text>
        <r>
          <rPr>
            <b/>
            <sz val="9"/>
            <color indexed="81"/>
            <rFont val="Tahoma"/>
            <family val="2"/>
          </rPr>
          <t>Sayak Chakraborty:</t>
        </r>
        <r>
          <rPr>
            <sz val="9"/>
            <color indexed="81"/>
            <rFont val="Tahoma"/>
            <family val="2"/>
          </rPr>
          <t xml:space="preserve">
If pending at client or receipt after 15 days it will highlight
This cell will accept date from today to 150 days before</t>
        </r>
      </text>
    </comment>
    <comment ref="AJ208" authorId="0" shapeId="0">
      <text>
        <r>
          <rPr>
            <b/>
            <sz val="9"/>
            <color indexed="81"/>
            <rFont val="Tahoma"/>
            <family val="2"/>
          </rPr>
          <t>Naga Srinivasrao Pindi:</t>
        </r>
        <r>
          <rPr>
            <sz val="9"/>
            <color indexed="81"/>
            <rFont val="Tahoma"/>
            <family val="2"/>
          </rPr>
          <t xml:space="preserve">
Please mention your comment against delay and failure</t>
        </r>
      </text>
    </comment>
    <comment ref="M219" authorId="2" shapeId="0">
      <text>
        <r>
          <rPr>
            <b/>
            <sz val="9"/>
            <color indexed="81"/>
            <rFont val="Tahoma"/>
            <family val="2"/>
          </rPr>
          <t>Shastry:</t>
        </r>
        <r>
          <rPr>
            <sz val="9"/>
            <color indexed="81"/>
            <rFont val="Tahoma"/>
            <family val="2"/>
          </rPr>
          <t xml:space="preserve">
Input is still being received</t>
        </r>
      </text>
    </comment>
    <comment ref="O219" authorId="2" shapeId="0">
      <text>
        <r>
          <rPr>
            <b/>
            <sz val="9"/>
            <color indexed="81"/>
            <rFont val="Tahoma"/>
            <family val="2"/>
          </rPr>
          <t>Shastry:
For received inputs so far till 02-Jan</t>
        </r>
        <r>
          <rPr>
            <sz val="9"/>
            <color indexed="81"/>
            <rFont val="Tahoma"/>
            <family val="2"/>
          </rPr>
          <t xml:space="preserve">
</t>
        </r>
      </text>
    </comment>
    <comment ref="M220" authorId="2" shapeId="0">
      <text>
        <r>
          <rPr>
            <b/>
            <sz val="9"/>
            <color indexed="81"/>
            <rFont val="Tahoma"/>
            <family val="2"/>
          </rPr>
          <t>Shastry:</t>
        </r>
        <r>
          <rPr>
            <sz val="9"/>
            <color indexed="81"/>
            <rFont val="Tahoma"/>
            <family val="2"/>
          </rPr>
          <t xml:space="preserve">
DSM and DTM input received on 21-Dec-17; Images received on 13-Dec-17</t>
        </r>
      </text>
    </comment>
    <comment ref="N240" authorId="3" shapeId="0">
      <text>
        <r>
          <rPr>
            <b/>
            <sz val="9"/>
            <color indexed="81"/>
            <rFont val="Tahoma"/>
            <family val="2"/>
          </rPr>
          <t>Akhil Sharma:</t>
        </r>
        <r>
          <rPr>
            <sz val="9"/>
            <color indexed="81"/>
            <rFont val="Tahoma"/>
            <family val="2"/>
          </rPr>
          <t xml:space="preserve">
Final Specs : 15/12
3D engine : 12/01</t>
        </r>
      </text>
    </comment>
    <comment ref="P240" authorId="3" shapeId="0">
      <text>
        <r>
          <rPr>
            <b/>
            <sz val="9"/>
            <color indexed="81"/>
            <rFont val="Tahoma"/>
            <family val="2"/>
          </rPr>
          <t>Akhil Sharma:</t>
        </r>
        <r>
          <rPr>
            <sz val="9"/>
            <color indexed="81"/>
            <rFont val="Tahoma"/>
            <family val="2"/>
          </rPr>
          <t xml:space="preserve">
Ongoing finalization of AQL</t>
        </r>
      </text>
    </comment>
    <comment ref="L242" authorId="3" shapeId="0">
      <text>
        <r>
          <rPr>
            <b/>
            <sz val="9"/>
            <color indexed="81"/>
            <rFont val="Tahoma"/>
            <family val="2"/>
          </rPr>
          <t>Akhil Sharma:</t>
        </r>
        <r>
          <rPr>
            <sz val="9"/>
            <color indexed="81"/>
            <rFont val="Tahoma"/>
            <family val="2"/>
          </rPr>
          <t xml:space="preserve">
Billed 42,635 till Dec'17</t>
        </r>
      </text>
    </comment>
    <comment ref="K274" authorId="0" shapeId="0">
      <text>
        <r>
          <rPr>
            <b/>
            <sz val="9"/>
            <color indexed="81"/>
            <rFont val="Tahoma"/>
            <family val="2"/>
          </rPr>
          <t>Naga Srinivasrao Pindi:</t>
        </r>
        <r>
          <rPr>
            <sz val="9"/>
            <color indexed="81"/>
            <rFont val="Tahoma"/>
            <family val="2"/>
          </rPr>
          <t xml:space="preserve">
Planned Billable hours in a respective month</t>
        </r>
      </text>
    </comment>
    <comment ref="M274" authorId="1" shapeId="0">
      <text>
        <r>
          <rPr>
            <b/>
            <sz val="9"/>
            <color indexed="81"/>
            <rFont val="Tahoma"/>
            <family val="2"/>
          </rPr>
          <t>Sayak Chakraborty:</t>
        </r>
        <r>
          <rPr>
            <sz val="9"/>
            <color indexed="81"/>
            <rFont val="Tahoma"/>
            <family val="2"/>
          </rPr>
          <t xml:space="preserve">
Mention latest date
Keep blank if input not received
This cell will accept date from today to 150 days before</t>
        </r>
      </text>
    </comment>
    <comment ref="N274" authorId="1" shapeId="0">
      <text>
        <r>
          <rPr>
            <b/>
            <sz val="9"/>
            <color indexed="81"/>
            <rFont val="Tahoma"/>
            <family val="2"/>
          </rPr>
          <t>Sayak Chakraborty:</t>
        </r>
        <r>
          <rPr>
            <sz val="9"/>
            <color indexed="81"/>
            <rFont val="Tahoma"/>
            <family val="2"/>
          </rPr>
          <t xml:space="preserve">
Only use date format, if it is tentaive by mid of Oct. Mention 15-Oct-17
This cell will accept date from today to future 150 days</t>
        </r>
      </text>
    </comment>
    <comment ref="O274" authorId="1" shapeId="0">
      <text>
        <r>
          <rPr>
            <b/>
            <sz val="9"/>
            <color indexed="81"/>
            <rFont val="Tahoma"/>
            <family val="2"/>
          </rPr>
          <t>Sayak Chakraborty:</t>
        </r>
        <r>
          <rPr>
            <sz val="9"/>
            <color indexed="81"/>
            <rFont val="Tahoma"/>
            <family val="2"/>
          </rPr>
          <t xml:space="preserve">
This cell will accept date from today to 150 days before
Keep blank if reception control not done for cases of future input
It will give warning if reception control not doen within 7 days of input receipt
</t>
        </r>
      </text>
    </comment>
    <comment ref="Q274" authorId="1" shapeId="0">
      <text>
        <r>
          <rPr>
            <b/>
            <sz val="9"/>
            <color indexed="81"/>
            <rFont val="Tahoma"/>
            <family val="2"/>
          </rPr>
          <t>Sayak Chakraborty:</t>
        </r>
        <r>
          <rPr>
            <sz val="9"/>
            <color indexed="81"/>
            <rFont val="Tahoma"/>
            <family val="2"/>
          </rPr>
          <t xml:space="preserve">
This cell will accept date from today to 150 days before</t>
        </r>
      </text>
    </comment>
    <comment ref="R274" authorId="0" shapeId="0">
      <text>
        <r>
          <rPr>
            <sz val="9"/>
            <color indexed="81"/>
            <rFont val="Tahoma"/>
            <family val="2"/>
          </rPr>
          <t>This cell will accept date from today to 150 days before</t>
        </r>
      </text>
    </comment>
    <comment ref="S274" authorId="1" shapeId="0">
      <text>
        <r>
          <rPr>
            <b/>
            <sz val="9"/>
            <color indexed="81"/>
            <rFont val="Tahoma"/>
            <family val="2"/>
          </rPr>
          <t>Sayak Chakraborty:</t>
        </r>
        <r>
          <rPr>
            <sz val="9"/>
            <color indexed="81"/>
            <rFont val="Tahoma"/>
            <family val="2"/>
          </rPr>
          <t xml:space="preserve">
This cell will accept date from today to 150 days before</t>
        </r>
      </text>
    </comment>
    <comment ref="T274" authorId="1" shapeId="0">
      <text>
        <r>
          <rPr>
            <b/>
            <sz val="9"/>
            <color indexed="81"/>
            <rFont val="Tahoma"/>
            <family val="2"/>
          </rPr>
          <t>Sayak Chakraborty:</t>
        </r>
        <r>
          <rPr>
            <sz val="9"/>
            <color indexed="81"/>
            <rFont val="Tahoma"/>
            <family val="2"/>
          </rPr>
          <t xml:space="preserve">
This cell will accept date from today to 150 days before</t>
        </r>
      </text>
    </comment>
    <comment ref="V274" authorId="1" shapeId="0">
      <text>
        <r>
          <rPr>
            <b/>
            <sz val="9"/>
            <color indexed="81"/>
            <rFont val="Tahoma"/>
            <family val="2"/>
          </rPr>
          <t>Sayak Chakraborty:</t>
        </r>
        <r>
          <rPr>
            <sz val="9"/>
            <color indexed="81"/>
            <rFont val="Tahoma"/>
            <family val="2"/>
          </rPr>
          <t xml:space="preserve">
Mail option</t>
        </r>
      </text>
    </comment>
    <comment ref="Z274" authorId="1" shapeId="0">
      <text>
        <r>
          <rPr>
            <b/>
            <sz val="9"/>
            <color indexed="81"/>
            <rFont val="Tahoma"/>
            <family val="2"/>
          </rPr>
          <t>Sayak Chakraborty:</t>
        </r>
        <r>
          <rPr>
            <sz val="9"/>
            <color indexed="81"/>
            <rFont val="Tahoma"/>
            <family val="2"/>
          </rPr>
          <t xml:space="preserve">
This cell will accept date from today to 150 days before</t>
        </r>
      </text>
    </comment>
    <comment ref="AA274" authorId="1" shapeId="0">
      <text>
        <r>
          <rPr>
            <b/>
            <sz val="9"/>
            <color indexed="81"/>
            <rFont val="Tahoma"/>
            <family val="2"/>
          </rPr>
          <t>Sayak Chakraborty:</t>
        </r>
        <r>
          <rPr>
            <sz val="9"/>
            <color indexed="81"/>
            <rFont val="Tahoma"/>
            <family val="2"/>
          </rPr>
          <t xml:space="preserve">
If CSS not sent/sent after 7 days of closure it will highlight
This cell will accept date from today to 150 days before</t>
        </r>
      </text>
    </comment>
    <comment ref="AB274" authorId="1" shapeId="0">
      <text>
        <r>
          <rPr>
            <b/>
            <sz val="9"/>
            <color indexed="81"/>
            <rFont val="Tahoma"/>
            <family val="2"/>
          </rPr>
          <t>Sayak Chakraborty:</t>
        </r>
        <r>
          <rPr>
            <sz val="9"/>
            <color indexed="81"/>
            <rFont val="Tahoma"/>
            <family val="2"/>
          </rPr>
          <t xml:space="preserve">
If pending at client or receipt after 15 days it will highlight
This cell will accept date from today to 150 days before</t>
        </r>
      </text>
    </comment>
    <comment ref="AJ274" authorId="0" shapeId="0">
      <text>
        <r>
          <rPr>
            <b/>
            <sz val="9"/>
            <color indexed="81"/>
            <rFont val="Tahoma"/>
            <family val="2"/>
          </rPr>
          <t>Naga Srinivasrao Pindi:</t>
        </r>
        <r>
          <rPr>
            <sz val="9"/>
            <color indexed="81"/>
            <rFont val="Tahoma"/>
            <family val="2"/>
          </rPr>
          <t xml:space="preserve">
Please mention your comment against delay and failure</t>
        </r>
      </text>
    </comment>
    <comment ref="N287" authorId="3" shapeId="0">
      <text>
        <r>
          <rPr>
            <b/>
            <sz val="9"/>
            <color indexed="81"/>
            <rFont val="Tahoma"/>
            <family val="2"/>
          </rPr>
          <t>Akhil Sharma:</t>
        </r>
        <r>
          <rPr>
            <sz val="9"/>
            <color indexed="81"/>
            <rFont val="Tahoma"/>
            <family val="2"/>
          </rPr>
          <t xml:space="preserve">
Final Specs : 15/12
3D engine : 12/01</t>
        </r>
      </text>
    </comment>
    <comment ref="M288" authorId="5" shapeId="0">
      <text>
        <r>
          <rPr>
            <b/>
            <sz val="9"/>
            <color indexed="81"/>
            <rFont val="Tahoma"/>
            <family val="2"/>
          </rPr>
          <t>R Kumaran:</t>
        </r>
        <r>
          <rPr>
            <sz val="9"/>
            <color indexed="81"/>
            <rFont val="Tahoma"/>
            <family val="2"/>
          </rPr>
          <t xml:space="preserve">
45% Input Received by 7th Nov
55% Input Received by 24 Nov</t>
        </r>
      </text>
    </comment>
    <comment ref="X288" authorId="5" shapeId="0">
      <text>
        <r>
          <rPr>
            <b/>
            <sz val="9"/>
            <color indexed="81"/>
            <rFont val="Tahoma"/>
            <family val="2"/>
          </rPr>
          <t>R Kumaran:</t>
        </r>
        <r>
          <rPr>
            <sz val="9"/>
            <color indexed="81"/>
            <rFont val="Tahoma"/>
            <family val="2"/>
          </rPr>
          <t xml:space="preserve">
Communicated to Kanwal Gupta for Invoicing on 12 Dec 2017</t>
        </r>
      </text>
    </comment>
    <comment ref="N289" authorId="5" shapeId="0">
      <text>
        <r>
          <rPr>
            <b/>
            <sz val="9"/>
            <color indexed="81"/>
            <rFont val="Tahoma"/>
            <family val="2"/>
          </rPr>
          <t>R Kumaran:</t>
        </r>
        <r>
          <rPr>
            <sz val="9"/>
            <color indexed="81"/>
            <rFont val="Tahoma"/>
            <family val="2"/>
          </rPr>
          <t xml:space="preserve">
Inputs for More 757Hrs in LiDAR is Expected till 12 Dec 2017
No Update on Ortho Inputs</t>
        </r>
      </text>
    </comment>
    <comment ref="O289" authorId="5" shapeId="0">
      <text>
        <r>
          <rPr>
            <b/>
            <sz val="9"/>
            <color indexed="81"/>
            <rFont val="Tahoma"/>
            <family val="2"/>
          </rPr>
          <t>Partial Data</t>
        </r>
      </text>
    </comment>
    <comment ref="K293" authorId="6" shapeId="0">
      <text>
        <r>
          <rPr>
            <b/>
            <sz val="9"/>
            <color indexed="81"/>
            <rFont val="Tahoma"/>
            <family val="2"/>
          </rPr>
          <t>Deepa K.R:</t>
        </r>
        <r>
          <rPr>
            <sz val="9"/>
            <color indexed="81"/>
            <rFont val="Tahoma"/>
            <family val="2"/>
          </rPr>
          <t xml:space="preserve">
300 hrs booked in nov</t>
        </r>
      </text>
    </comment>
    <comment ref="AA304" authorId="2" shapeId="0">
      <text>
        <r>
          <rPr>
            <b/>
            <sz val="9"/>
            <color indexed="81"/>
            <rFont val="Tahoma"/>
            <family val="2"/>
          </rPr>
          <t>Shastry: For DURH and HALT</t>
        </r>
        <r>
          <rPr>
            <sz val="9"/>
            <color indexed="81"/>
            <rFont val="Tahoma"/>
            <family val="2"/>
          </rPr>
          <t xml:space="preserve">
</t>
        </r>
      </text>
    </comment>
    <comment ref="S306" authorId="2" shapeId="0">
      <text>
        <r>
          <rPr>
            <b/>
            <sz val="9"/>
            <color indexed="81"/>
            <rFont val="Tahoma"/>
            <family val="2"/>
          </rPr>
          <t>Shastry:</t>
        </r>
        <r>
          <rPr>
            <sz val="9"/>
            <color indexed="81"/>
            <rFont val="Tahoma"/>
            <family val="2"/>
          </rPr>
          <t xml:space="preserve">
Information is not available as project was started in 2016</t>
        </r>
      </text>
    </comment>
    <comment ref="S308" authorId="2" shapeId="0">
      <text>
        <r>
          <rPr>
            <b/>
            <sz val="9"/>
            <color indexed="81"/>
            <rFont val="Tahoma"/>
            <family val="2"/>
          </rPr>
          <t>Shastry:</t>
        </r>
        <r>
          <rPr>
            <sz val="9"/>
            <color indexed="81"/>
            <rFont val="Tahoma"/>
            <family val="2"/>
          </rPr>
          <t xml:space="preserve">
Information is not available as project was started in 2016</t>
        </r>
      </text>
    </comment>
    <comment ref="Q309" authorId="2" shapeId="0">
      <text>
        <r>
          <rPr>
            <b/>
            <sz val="9"/>
            <color indexed="81"/>
            <rFont val="Tahoma"/>
            <family val="2"/>
          </rPr>
          <t>Shastry:</t>
        </r>
        <r>
          <rPr>
            <sz val="9"/>
            <color indexed="81"/>
            <rFont val="Tahoma"/>
            <family val="2"/>
          </rPr>
          <t xml:space="preserve">
Information is not available as project was started in 2016</t>
        </r>
      </text>
    </comment>
    <comment ref="R309" authorId="2" shapeId="0">
      <text>
        <r>
          <rPr>
            <b/>
            <sz val="9"/>
            <color indexed="81"/>
            <rFont val="Tahoma"/>
            <family val="2"/>
          </rPr>
          <t>Shastry:</t>
        </r>
        <r>
          <rPr>
            <sz val="9"/>
            <color indexed="81"/>
            <rFont val="Tahoma"/>
            <family val="2"/>
          </rPr>
          <t xml:space="preserve">
Actual date is 27-Jan-2017 and could not enter as column has validation</t>
        </r>
      </text>
    </comment>
    <comment ref="S309" authorId="2" shapeId="0">
      <text>
        <r>
          <rPr>
            <b/>
            <sz val="9"/>
            <color indexed="81"/>
            <rFont val="Tahoma"/>
            <family val="2"/>
          </rPr>
          <t>Shastry:</t>
        </r>
        <r>
          <rPr>
            <sz val="9"/>
            <color indexed="81"/>
            <rFont val="Tahoma"/>
            <family val="2"/>
          </rPr>
          <t xml:space="preserve">
Information is not available as project was started in 2016</t>
        </r>
      </text>
    </comment>
    <comment ref="T309" authorId="2" shapeId="0">
      <text>
        <r>
          <rPr>
            <b/>
            <sz val="9"/>
            <color indexed="81"/>
            <rFont val="Tahoma"/>
            <family val="2"/>
          </rPr>
          <t>Shastry:</t>
        </r>
        <r>
          <rPr>
            <sz val="9"/>
            <color indexed="81"/>
            <rFont val="Tahoma"/>
            <family val="2"/>
          </rPr>
          <t xml:space="preserve">
Actual date is 31-Jan-2017 and could not enter as column has validation</t>
        </r>
      </text>
    </comment>
    <comment ref="R315" authorId="5" shapeId="0">
      <text>
        <r>
          <rPr>
            <b/>
            <sz val="9"/>
            <color indexed="81"/>
            <rFont val="Tahoma"/>
            <family val="2"/>
          </rPr>
          <t>R Kumaran:</t>
        </r>
        <r>
          <rPr>
            <sz val="9"/>
            <color indexed="81"/>
            <rFont val="Tahoma"/>
            <family val="2"/>
          </rPr>
          <t xml:space="preserve">
Not in Written Format, Explained on System</t>
        </r>
      </text>
    </comment>
    <comment ref="S315" authorId="5" shapeId="0">
      <text>
        <r>
          <rPr>
            <b/>
            <sz val="9"/>
            <color indexed="81"/>
            <rFont val="Tahoma"/>
            <family val="2"/>
          </rPr>
          <t>R Kumaran:</t>
        </r>
        <r>
          <rPr>
            <sz val="9"/>
            <color indexed="81"/>
            <rFont val="Tahoma"/>
            <family val="2"/>
          </rPr>
          <t xml:space="preserve">
Communicated the Delivery Plan to the Customer</t>
        </r>
      </text>
    </comment>
    <comment ref="AA315" authorId="5" shapeId="0">
      <text>
        <r>
          <rPr>
            <b/>
            <sz val="9"/>
            <color indexed="81"/>
            <rFont val="Tahoma"/>
            <family val="2"/>
          </rPr>
          <t>R Kumaran:</t>
        </r>
        <r>
          <rPr>
            <sz val="9"/>
            <color indexed="81"/>
            <rFont val="Tahoma"/>
            <family val="2"/>
          </rPr>
          <t xml:space="preserve">
To Be Taken Every Quarter</t>
        </r>
      </text>
    </comment>
    <comment ref="H320" authorId="5" shapeId="0">
      <text>
        <r>
          <rPr>
            <b/>
            <sz val="9"/>
            <color indexed="81"/>
            <rFont val="Tahoma"/>
            <family val="2"/>
          </rPr>
          <t>R Kumaran: ATR Yet to be recieved</t>
        </r>
      </text>
    </comment>
    <comment ref="Q320" authorId="5" shapeId="0">
      <text>
        <r>
          <rPr>
            <b/>
            <sz val="9"/>
            <color indexed="81"/>
            <rFont val="Tahoma"/>
            <family val="2"/>
          </rPr>
          <t>A pilot was done in Nov, based on that 2 more Deliveries were Planned</t>
        </r>
      </text>
    </comment>
    <comment ref="R320" authorId="5" shapeId="0">
      <text>
        <r>
          <rPr>
            <b/>
            <sz val="9"/>
            <color indexed="81"/>
            <rFont val="Tahoma"/>
            <family val="2"/>
          </rPr>
          <t>Being Executed as per the Piot Done</t>
        </r>
      </text>
    </comment>
    <comment ref="S320" authorId="5" shapeId="0">
      <text>
        <r>
          <rPr>
            <b/>
            <sz val="9"/>
            <color indexed="81"/>
            <rFont val="Tahoma"/>
            <family val="2"/>
          </rPr>
          <t>Communicated Delivery Date via Email</t>
        </r>
      </text>
    </comment>
    <comment ref="T320" authorId="5" shapeId="0">
      <text>
        <r>
          <rPr>
            <b/>
            <sz val="9"/>
            <color indexed="81"/>
            <rFont val="Tahoma"/>
            <family val="2"/>
          </rPr>
          <t>Communicated Delivery Date via Email</t>
        </r>
      </text>
    </comment>
    <comment ref="V320" authorId="5" shapeId="0">
      <text>
        <r>
          <rPr>
            <b/>
            <sz val="9"/>
            <color indexed="81"/>
            <rFont val="Tahoma"/>
            <family val="2"/>
          </rPr>
          <t>R Kumaran:</t>
        </r>
        <r>
          <rPr>
            <sz val="9"/>
            <color indexed="81"/>
            <rFont val="Tahoma"/>
            <family val="2"/>
          </rPr>
          <t xml:space="preserve">
ATR Signatured Pending from CIL</t>
        </r>
      </text>
    </comment>
    <comment ref="K329" authorId="0" shapeId="0">
      <text>
        <r>
          <rPr>
            <b/>
            <sz val="9"/>
            <color indexed="81"/>
            <rFont val="Tahoma"/>
            <family val="2"/>
          </rPr>
          <t>Naga Srinivasrao Pindi:</t>
        </r>
        <r>
          <rPr>
            <sz val="9"/>
            <color indexed="81"/>
            <rFont val="Tahoma"/>
            <family val="2"/>
          </rPr>
          <t xml:space="preserve">
Planned Billable hours in a respective month</t>
        </r>
      </text>
    </comment>
    <comment ref="M329" authorId="1" shapeId="0">
      <text>
        <r>
          <rPr>
            <b/>
            <sz val="9"/>
            <color indexed="81"/>
            <rFont val="Tahoma"/>
            <family val="2"/>
          </rPr>
          <t>Sayak Chakraborty:</t>
        </r>
        <r>
          <rPr>
            <sz val="9"/>
            <color indexed="81"/>
            <rFont val="Tahoma"/>
            <family val="2"/>
          </rPr>
          <t xml:space="preserve">
Mention latest date
Keep blank if input not received
This cell will accept date from today to 150 days before</t>
        </r>
      </text>
    </comment>
    <comment ref="N329" authorId="1" shapeId="0">
      <text>
        <r>
          <rPr>
            <b/>
            <sz val="9"/>
            <color indexed="81"/>
            <rFont val="Tahoma"/>
            <family val="2"/>
          </rPr>
          <t>Sayak Chakraborty:</t>
        </r>
        <r>
          <rPr>
            <sz val="9"/>
            <color indexed="81"/>
            <rFont val="Tahoma"/>
            <family val="2"/>
          </rPr>
          <t xml:space="preserve">
Only use date format, if it is tentaive by mid of Oct. Mention 15-Oct-17
This cell will accept date from today to future 150 days</t>
        </r>
      </text>
    </comment>
    <comment ref="O329" authorId="1" shapeId="0">
      <text>
        <r>
          <rPr>
            <b/>
            <sz val="9"/>
            <color indexed="81"/>
            <rFont val="Tahoma"/>
            <family val="2"/>
          </rPr>
          <t>Sayak Chakraborty:</t>
        </r>
        <r>
          <rPr>
            <sz val="9"/>
            <color indexed="81"/>
            <rFont val="Tahoma"/>
            <family val="2"/>
          </rPr>
          <t xml:space="preserve">
This cell will accept date from today to 150 days before
Keep blank if reception control not done for cases of future input
It will give warning if reception control not doen within 7 days of input receipt
</t>
        </r>
      </text>
    </comment>
    <comment ref="Q329" authorId="1" shapeId="0">
      <text>
        <r>
          <rPr>
            <b/>
            <sz val="9"/>
            <color indexed="81"/>
            <rFont val="Tahoma"/>
            <family val="2"/>
          </rPr>
          <t>Sayak Chakraborty:</t>
        </r>
        <r>
          <rPr>
            <sz val="9"/>
            <color indexed="81"/>
            <rFont val="Tahoma"/>
            <family val="2"/>
          </rPr>
          <t xml:space="preserve">
This cell will accept date from today to 150 days before</t>
        </r>
      </text>
    </comment>
    <comment ref="R329" authorId="0" shapeId="0">
      <text>
        <r>
          <rPr>
            <sz val="9"/>
            <color indexed="81"/>
            <rFont val="Tahoma"/>
            <family val="2"/>
          </rPr>
          <t>This cell will accept date from today to 150 days before</t>
        </r>
      </text>
    </comment>
    <comment ref="S329" authorId="1" shapeId="0">
      <text>
        <r>
          <rPr>
            <b/>
            <sz val="9"/>
            <color indexed="81"/>
            <rFont val="Tahoma"/>
            <family val="2"/>
          </rPr>
          <t>Sayak Chakraborty:</t>
        </r>
        <r>
          <rPr>
            <sz val="9"/>
            <color indexed="81"/>
            <rFont val="Tahoma"/>
            <family val="2"/>
          </rPr>
          <t xml:space="preserve">
This cell will accept date from today to 150 days before</t>
        </r>
      </text>
    </comment>
    <comment ref="T329" authorId="1" shapeId="0">
      <text>
        <r>
          <rPr>
            <b/>
            <sz val="9"/>
            <color indexed="81"/>
            <rFont val="Tahoma"/>
            <family val="2"/>
          </rPr>
          <t>Sayak Chakraborty:</t>
        </r>
        <r>
          <rPr>
            <sz val="9"/>
            <color indexed="81"/>
            <rFont val="Tahoma"/>
            <family val="2"/>
          </rPr>
          <t xml:space="preserve">
This cell will accept date from today to 150 days before</t>
        </r>
      </text>
    </comment>
    <comment ref="V329" authorId="1" shapeId="0">
      <text>
        <r>
          <rPr>
            <b/>
            <sz val="9"/>
            <color indexed="81"/>
            <rFont val="Tahoma"/>
            <family val="2"/>
          </rPr>
          <t>Sayak Chakraborty:</t>
        </r>
        <r>
          <rPr>
            <sz val="9"/>
            <color indexed="81"/>
            <rFont val="Tahoma"/>
            <family val="2"/>
          </rPr>
          <t xml:space="preserve">
Mail option</t>
        </r>
      </text>
    </comment>
    <comment ref="Z329" authorId="1" shapeId="0">
      <text>
        <r>
          <rPr>
            <b/>
            <sz val="9"/>
            <color indexed="81"/>
            <rFont val="Tahoma"/>
            <family val="2"/>
          </rPr>
          <t>Sayak Chakraborty:</t>
        </r>
        <r>
          <rPr>
            <sz val="9"/>
            <color indexed="81"/>
            <rFont val="Tahoma"/>
            <family val="2"/>
          </rPr>
          <t xml:space="preserve">
This cell will accept date from today to 150 days before</t>
        </r>
      </text>
    </comment>
    <comment ref="AA329" authorId="1" shapeId="0">
      <text>
        <r>
          <rPr>
            <b/>
            <sz val="9"/>
            <color indexed="81"/>
            <rFont val="Tahoma"/>
            <family val="2"/>
          </rPr>
          <t>Sayak Chakraborty:</t>
        </r>
        <r>
          <rPr>
            <sz val="9"/>
            <color indexed="81"/>
            <rFont val="Tahoma"/>
            <family val="2"/>
          </rPr>
          <t xml:space="preserve">
If CSS not sent/sent after 7 days of closure it will highlight
This cell will accept date from today to 150 days before</t>
        </r>
      </text>
    </comment>
    <comment ref="AB329" authorId="1" shapeId="0">
      <text>
        <r>
          <rPr>
            <b/>
            <sz val="9"/>
            <color indexed="81"/>
            <rFont val="Tahoma"/>
            <family val="2"/>
          </rPr>
          <t>Sayak Chakraborty:</t>
        </r>
        <r>
          <rPr>
            <sz val="9"/>
            <color indexed="81"/>
            <rFont val="Tahoma"/>
            <family val="2"/>
          </rPr>
          <t xml:space="preserve">
If pending at client or receipt after 15 days it will highlight
This cell will accept date from today to 150 days before</t>
        </r>
      </text>
    </comment>
    <comment ref="AJ329" authorId="0" shapeId="0">
      <text>
        <r>
          <rPr>
            <b/>
            <sz val="9"/>
            <color indexed="81"/>
            <rFont val="Tahoma"/>
            <family val="2"/>
          </rPr>
          <t>Naga Srinivasrao Pindi:</t>
        </r>
        <r>
          <rPr>
            <sz val="9"/>
            <color indexed="81"/>
            <rFont val="Tahoma"/>
            <family val="2"/>
          </rPr>
          <t xml:space="preserve">
Please mention your comment against delay and failure</t>
        </r>
      </text>
    </comment>
    <comment ref="N341" authorId="3" shapeId="0">
      <text>
        <r>
          <rPr>
            <b/>
            <sz val="9"/>
            <color indexed="81"/>
            <rFont val="Tahoma"/>
            <family val="2"/>
          </rPr>
          <t>Akhil Sharma:</t>
        </r>
        <r>
          <rPr>
            <sz val="9"/>
            <color indexed="81"/>
            <rFont val="Tahoma"/>
            <family val="2"/>
          </rPr>
          <t xml:space="preserve">
Final Specs</t>
        </r>
      </text>
    </comment>
    <comment ref="M342" authorId="3" shapeId="0">
      <text>
        <r>
          <rPr>
            <b/>
            <sz val="9"/>
            <color indexed="81"/>
            <rFont val="Tahoma"/>
            <family val="2"/>
          </rPr>
          <t>Akhil Sharma:</t>
        </r>
        <r>
          <rPr>
            <sz val="9"/>
            <color indexed="81"/>
            <rFont val="Tahoma"/>
            <family val="2"/>
          </rPr>
          <t xml:space="preserve">
Last input on 18/10</t>
        </r>
      </text>
    </comment>
    <comment ref="Q342" authorId="3" shapeId="0">
      <text>
        <r>
          <rPr>
            <b/>
            <sz val="9"/>
            <color indexed="81"/>
            <rFont val="Tahoma"/>
            <family val="2"/>
          </rPr>
          <t>Akhil Sharma:</t>
        </r>
        <r>
          <rPr>
            <sz val="9"/>
            <color indexed="81"/>
            <rFont val="Tahoma"/>
            <family val="2"/>
          </rPr>
          <t xml:space="preserve">
04/09: LiDAR/AT
14/09: DTM/Contours/Ortho</t>
        </r>
      </text>
    </comment>
    <comment ref="R342" authorId="3" shapeId="0">
      <text>
        <r>
          <rPr>
            <b/>
            <sz val="9"/>
            <color indexed="81"/>
            <rFont val="Tahoma"/>
            <family val="2"/>
          </rPr>
          <t>Akhil Sharma:</t>
        </r>
        <r>
          <rPr>
            <sz val="9"/>
            <color indexed="81"/>
            <rFont val="Tahoma"/>
            <family val="2"/>
          </rPr>
          <t xml:space="preserve">
2D vector 28/09
Others: 12/09</t>
        </r>
      </text>
    </comment>
    <comment ref="S342" authorId="3" shapeId="0">
      <text>
        <r>
          <rPr>
            <b/>
            <sz val="9"/>
            <color indexed="81"/>
            <rFont val="Tahoma"/>
            <family val="2"/>
          </rPr>
          <t>Akhil Sharma:</t>
        </r>
        <r>
          <rPr>
            <sz val="9"/>
            <color indexed="81"/>
            <rFont val="Tahoma"/>
            <family val="2"/>
          </rPr>
          <t xml:space="preserve">
Version 1 : 06/09
Version 1.1: 14/09
Version 1.2: 15/09</t>
        </r>
      </text>
    </comment>
    <comment ref="AA342" authorId="3" shapeId="0">
      <text>
        <r>
          <rPr>
            <b/>
            <sz val="9"/>
            <color indexed="81"/>
            <rFont val="Tahoma"/>
            <family val="2"/>
          </rPr>
          <t>Akhil Sharma:</t>
        </r>
        <r>
          <rPr>
            <sz val="9"/>
            <color indexed="81"/>
            <rFont val="Tahoma"/>
            <family val="2"/>
          </rPr>
          <t xml:space="preserve">
NA</t>
        </r>
      </text>
    </comment>
    <comment ref="AB342" authorId="3" shapeId="0">
      <text>
        <r>
          <rPr>
            <b/>
            <sz val="9"/>
            <color indexed="81"/>
            <rFont val="Tahoma"/>
            <family val="2"/>
          </rPr>
          <t>Akhil Sharma:</t>
        </r>
        <r>
          <rPr>
            <sz val="9"/>
            <color indexed="81"/>
            <rFont val="Tahoma"/>
            <family val="2"/>
          </rPr>
          <t xml:space="preserve">
NA</t>
        </r>
      </text>
    </comment>
    <comment ref="AA343" authorId="2" shapeId="0">
      <text>
        <r>
          <rPr>
            <b/>
            <sz val="9"/>
            <color indexed="81"/>
            <rFont val="Tahoma"/>
            <family val="2"/>
          </rPr>
          <t>Shastry: For DURH and HALT</t>
        </r>
        <r>
          <rPr>
            <sz val="9"/>
            <color indexed="81"/>
            <rFont val="Tahoma"/>
            <family val="2"/>
          </rPr>
          <t xml:space="preserve">
</t>
        </r>
      </text>
    </comment>
    <comment ref="AF344" authorId="2" shapeId="0">
      <text>
        <r>
          <rPr>
            <b/>
            <sz val="9"/>
            <color indexed="81"/>
            <rFont val="Tahoma"/>
            <family val="2"/>
          </rPr>
          <t xml:space="preserve">Shastry: This number indicates number of tiles for minor corrections
</t>
        </r>
        <r>
          <rPr>
            <sz val="9"/>
            <color indexed="81"/>
            <rFont val="Tahoma"/>
            <family val="2"/>
          </rPr>
          <t xml:space="preserve">
</t>
        </r>
      </text>
    </comment>
    <comment ref="Q345" authorId="2" shapeId="0">
      <text>
        <r>
          <rPr>
            <b/>
            <sz val="9"/>
            <color indexed="81"/>
            <rFont val="Tahoma"/>
            <family val="2"/>
          </rPr>
          <t>Shastry: NA as it has started in early 2016</t>
        </r>
        <r>
          <rPr>
            <sz val="9"/>
            <color indexed="81"/>
            <rFont val="Tahoma"/>
            <family val="2"/>
          </rPr>
          <t xml:space="preserve">
</t>
        </r>
      </text>
    </comment>
    <comment ref="AG345" authorId="2" shapeId="0">
      <text>
        <r>
          <rPr>
            <b/>
            <sz val="9"/>
            <color indexed="81"/>
            <rFont val="Tahoma"/>
            <family val="2"/>
          </rPr>
          <t>Shastry: This was delivered on 23-Sep and feedback received in this month</t>
        </r>
        <r>
          <rPr>
            <sz val="9"/>
            <color indexed="81"/>
            <rFont val="Tahoma"/>
            <family val="2"/>
          </rPr>
          <t xml:space="preserve">
</t>
        </r>
      </text>
    </comment>
    <comment ref="M348" authorId="5" shapeId="0">
      <text>
        <r>
          <rPr>
            <b/>
            <sz val="9"/>
            <color indexed="81"/>
            <rFont val="Tahoma"/>
            <family val="2"/>
          </rPr>
          <t>R Kumaran:</t>
        </r>
        <r>
          <rPr>
            <sz val="9"/>
            <color indexed="81"/>
            <rFont val="Tahoma"/>
            <family val="2"/>
          </rPr>
          <t xml:space="preserve">
45% Input Received by 7th Nov
55% Input Received by 24 Nov</t>
        </r>
      </text>
    </comment>
    <comment ref="Q350" authorId="2" shapeId="0">
      <text>
        <r>
          <rPr>
            <b/>
            <sz val="9"/>
            <color indexed="81"/>
            <rFont val="Tahoma"/>
            <family val="2"/>
          </rPr>
          <t>Shastry: It is a small job of 25 hours</t>
        </r>
        <r>
          <rPr>
            <sz val="9"/>
            <color indexed="81"/>
            <rFont val="Tahoma"/>
            <family val="2"/>
          </rPr>
          <t xml:space="preserve">
</t>
        </r>
      </text>
    </comment>
    <comment ref="Q351" authorId="2" shapeId="0">
      <text>
        <r>
          <rPr>
            <b/>
            <sz val="9"/>
            <color indexed="81"/>
            <rFont val="Tahoma"/>
            <family val="2"/>
          </rPr>
          <t>Shastry: It is a small job of 70 hours</t>
        </r>
        <r>
          <rPr>
            <sz val="9"/>
            <color indexed="81"/>
            <rFont val="Tahoma"/>
            <family val="2"/>
          </rPr>
          <t xml:space="preserve">
</t>
        </r>
      </text>
    </comment>
    <comment ref="Q352" authorId="2" shapeId="0">
      <text>
        <r>
          <rPr>
            <b/>
            <sz val="9"/>
            <color indexed="81"/>
            <rFont val="Tahoma"/>
            <family val="2"/>
          </rPr>
          <t>Shastry: NA as it has started in early 2016</t>
        </r>
        <r>
          <rPr>
            <sz val="9"/>
            <color indexed="81"/>
            <rFont val="Tahoma"/>
            <family val="2"/>
          </rPr>
          <t xml:space="preserve">
</t>
        </r>
      </text>
    </comment>
    <comment ref="Q353" authorId="2" shapeId="0">
      <text>
        <r>
          <rPr>
            <b/>
            <sz val="9"/>
            <color indexed="81"/>
            <rFont val="Tahoma"/>
            <family val="2"/>
          </rPr>
          <t>Shastry: It is a small job of 20 hours</t>
        </r>
        <r>
          <rPr>
            <sz val="9"/>
            <color indexed="81"/>
            <rFont val="Tahoma"/>
            <family val="2"/>
          </rPr>
          <t xml:space="preserve">
</t>
        </r>
      </text>
    </comment>
    <comment ref="M367" authorId="5" shapeId="0">
      <text>
        <r>
          <rPr>
            <b/>
            <sz val="9"/>
            <color indexed="81"/>
            <rFont val="Tahoma"/>
            <family val="2"/>
          </rPr>
          <t>R Kumaran:</t>
        </r>
        <r>
          <rPr>
            <sz val="9"/>
            <color indexed="81"/>
            <rFont val="Tahoma"/>
            <family val="2"/>
          </rPr>
          <t xml:space="preserve">
Partial Input received. Quantity will be updated downloadig the data</t>
        </r>
      </text>
    </comment>
    <comment ref="N367" authorId="5" shapeId="0">
      <text>
        <r>
          <rPr>
            <b/>
            <sz val="9"/>
            <color indexed="81"/>
            <rFont val="Tahoma"/>
            <family val="2"/>
          </rPr>
          <t>R Kumaran:</t>
        </r>
        <r>
          <rPr>
            <sz val="9"/>
            <color indexed="81"/>
            <rFont val="Tahoma"/>
            <family val="2"/>
          </rPr>
          <t xml:space="preserve">
Inputs for More 757Hrs in LiDAR is Expected till 12 Dec 2017
No Update on Ortho Inputs</t>
        </r>
      </text>
    </comment>
    <comment ref="O367" authorId="5" shapeId="0">
      <text>
        <r>
          <rPr>
            <b/>
            <sz val="9"/>
            <color indexed="81"/>
            <rFont val="Tahoma"/>
            <family val="2"/>
          </rPr>
          <t>Partial Data</t>
        </r>
      </text>
    </comment>
    <comment ref="H380" authorId="7" shapeId="0">
      <text>
        <r>
          <rPr>
            <b/>
            <sz val="9"/>
            <color indexed="81"/>
            <rFont val="Tahoma"/>
            <family val="2"/>
          </rPr>
          <t>Sujay L H:</t>
        </r>
        <r>
          <rPr>
            <sz val="9"/>
            <color indexed="81"/>
            <rFont val="Tahoma"/>
            <family val="2"/>
          </rPr>
          <t xml:space="preserve">
Machine Hours-116</t>
        </r>
      </text>
    </comment>
    <comment ref="K386" authorId="0" shapeId="0">
      <text>
        <r>
          <rPr>
            <b/>
            <sz val="9"/>
            <color indexed="81"/>
            <rFont val="Tahoma"/>
            <family val="2"/>
          </rPr>
          <t>Naga Srinivasrao Pindi:</t>
        </r>
        <r>
          <rPr>
            <sz val="9"/>
            <color indexed="81"/>
            <rFont val="Tahoma"/>
            <family val="2"/>
          </rPr>
          <t xml:space="preserve">
Planned Billable hours in a respective month</t>
        </r>
      </text>
    </comment>
    <comment ref="L386" authorId="7" shapeId="0">
      <text>
        <r>
          <rPr>
            <b/>
            <sz val="9"/>
            <color indexed="81"/>
            <rFont val="Tahoma"/>
            <family val="2"/>
          </rPr>
          <t>Sujay L H:
Remaining hours=
colJ-colK</t>
        </r>
        <r>
          <rPr>
            <sz val="9"/>
            <color indexed="81"/>
            <rFont val="Tahoma"/>
            <family val="2"/>
          </rPr>
          <t xml:space="preserve">
</t>
        </r>
      </text>
    </comment>
    <comment ref="M386" authorId="1" shapeId="0">
      <text>
        <r>
          <rPr>
            <b/>
            <sz val="9"/>
            <color indexed="81"/>
            <rFont val="Tahoma"/>
            <family val="2"/>
          </rPr>
          <t>Sayak Chakraborty:</t>
        </r>
        <r>
          <rPr>
            <sz val="9"/>
            <color indexed="81"/>
            <rFont val="Tahoma"/>
            <family val="2"/>
          </rPr>
          <t xml:space="preserve">
Mention latest date
Keep blank if input not received
This cell will accept date from today to 150 days before</t>
        </r>
      </text>
    </comment>
    <comment ref="N386" authorId="1" shapeId="0">
      <text>
        <r>
          <rPr>
            <b/>
            <sz val="9"/>
            <color indexed="81"/>
            <rFont val="Tahoma"/>
            <family val="2"/>
          </rPr>
          <t>Sayak Chakraborty:</t>
        </r>
        <r>
          <rPr>
            <sz val="9"/>
            <color indexed="81"/>
            <rFont val="Tahoma"/>
            <family val="2"/>
          </rPr>
          <t xml:space="preserve">
Only use date format, if it is tentaive by mid of Oct. Mention 15-Oct-17
This cell will accept date from today to future 150 days</t>
        </r>
      </text>
    </comment>
    <comment ref="O386" authorId="1" shapeId="0">
      <text>
        <r>
          <rPr>
            <b/>
            <sz val="9"/>
            <color indexed="81"/>
            <rFont val="Tahoma"/>
            <family val="2"/>
          </rPr>
          <t>Sayak Chakraborty:</t>
        </r>
        <r>
          <rPr>
            <sz val="9"/>
            <color indexed="81"/>
            <rFont val="Tahoma"/>
            <family val="2"/>
          </rPr>
          <t xml:space="preserve">
This cell will accept date from today to 150 days before
Keep blank if reception control not done for cases of future input
It will give warning if reception control not doen within 7 days of input receipt
</t>
        </r>
      </text>
    </comment>
    <comment ref="Q386" authorId="1" shapeId="0">
      <text>
        <r>
          <rPr>
            <b/>
            <sz val="9"/>
            <color indexed="81"/>
            <rFont val="Tahoma"/>
            <family val="2"/>
          </rPr>
          <t>Sayak Chakraborty:</t>
        </r>
        <r>
          <rPr>
            <sz val="9"/>
            <color indexed="81"/>
            <rFont val="Tahoma"/>
            <family val="2"/>
          </rPr>
          <t xml:space="preserve">
This cell will accept date from today to 150 days before</t>
        </r>
      </text>
    </comment>
    <comment ref="R386" authorId="0" shapeId="0">
      <text>
        <r>
          <rPr>
            <sz val="9"/>
            <color indexed="81"/>
            <rFont val="Tahoma"/>
            <family val="2"/>
          </rPr>
          <t>This cell will accept date from today to 150 days before</t>
        </r>
      </text>
    </comment>
    <comment ref="S386" authorId="1" shapeId="0">
      <text>
        <r>
          <rPr>
            <b/>
            <sz val="9"/>
            <color indexed="81"/>
            <rFont val="Tahoma"/>
            <family val="2"/>
          </rPr>
          <t>Sayak Chakraborty:</t>
        </r>
        <r>
          <rPr>
            <sz val="9"/>
            <color indexed="81"/>
            <rFont val="Tahoma"/>
            <family val="2"/>
          </rPr>
          <t xml:space="preserve">
This cell will accept date from today to 150 days before</t>
        </r>
      </text>
    </comment>
    <comment ref="T386" authorId="1" shapeId="0">
      <text>
        <r>
          <rPr>
            <b/>
            <sz val="9"/>
            <color indexed="81"/>
            <rFont val="Tahoma"/>
            <family val="2"/>
          </rPr>
          <t>Sayak Chakraborty:</t>
        </r>
        <r>
          <rPr>
            <sz val="9"/>
            <color indexed="81"/>
            <rFont val="Tahoma"/>
            <family val="2"/>
          </rPr>
          <t xml:space="preserve">
This cell will accept date from today to 150 days before</t>
        </r>
      </text>
    </comment>
    <comment ref="Z386" authorId="1" shapeId="0">
      <text>
        <r>
          <rPr>
            <b/>
            <sz val="9"/>
            <color indexed="81"/>
            <rFont val="Tahoma"/>
            <family val="2"/>
          </rPr>
          <t>Sayak Chakraborty:</t>
        </r>
        <r>
          <rPr>
            <sz val="9"/>
            <color indexed="81"/>
            <rFont val="Tahoma"/>
            <family val="2"/>
          </rPr>
          <t xml:space="preserve">
This cell will accept date from today to 150 days before</t>
        </r>
      </text>
    </comment>
    <comment ref="AA386" authorId="1" shapeId="0">
      <text>
        <r>
          <rPr>
            <b/>
            <sz val="9"/>
            <color indexed="81"/>
            <rFont val="Tahoma"/>
            <family val="2"/>
          </rPr>
          <t>Sayak Chakraborty:</t>
        </r>
        <r>
          <rPr>
            <sz val="9"/>
            <color indexed="81"/>
            <rFont val="Tahoma"/>
            <family val="2"/>
          </rPr>
          <t xml:space="preserve">
If CSS not sent/sent after 7 days of closure it will highlight
This cell will accept date from today to 150 days before</t>
        </r>
      </text>
    </comment>
    <comment ref="AB386" authorId="1" shapeId="0">
      <text>
        <r>
          <rPr>
            <b/>
            <sz val="9"/>
            <color indexed="81"/>
            <rFont val="Tahoma"/>
            <family val="2"/>
          </rPr>
          <t>Sayak Chakraborty:</t>
        </r>
        <r>
          <rPr>
            <sz val="9"/>
            <color indexed="81"/>
            <rFont val="Tahoma"/>
            <family val="2"/>
          </rPr>
          <t xml:space="preserve">
If pending at client or receipt after 15 days it will highlight
This cell will accept date from today to 150 days before</t>
        </r>
      </text>
    </comment>
    <comment ref="AJ386" authorId="0" shapeId="0">
      <text>
        <r>
          <rPr>
            <b/>
            <sz val="9"/>
            <color indexed="81"/>
            <rFont val="Tahoma"/>
            <family val="2"/>
          </rPr>
          <t>Naga Srinivasrao Pindi:</t>
        </r>
        <r>
          <rPr>
            <sz val="9"/>
            <color indexed="81"/>
            <rFont val="Tahoma"/>
            <family val="2"/>
          </rPr>
          <t xml:space="preserve">
Please mention your comment against delay and failure</t>
        </r>
      </text>
    </comment>
    <comment ref="AA396" authorId="2" shapeId="0">
      <text>
        <r>
          <rPr>
            <b/>
            <sz val="9"/>
            <color indexed="81"/>
            <rFont val="Tahoma"/>
            <family val="2"/>
          </rPr>
          <t>Shastry: For DURH and HALT</t>
        </r>
        <r>
          <rPr>
            <sz val="9"/>
            <color indexed="81"/>
            <rFont val="Tahoma"/>
            <family val="2"/>
          </rPr>
          <t xml:space="preserve">
</t>
        </r>
      </text>
    </comment>
    <comment ref="X402" authorId="1" shapeId="0">
      <text>
        <r>
          <rPr>
            <b/>
            <sz val="9"/>
            <color indexed="81"/>
            <rFont val="Tahoma"/>
            <family val="2"/>
          </rPr>
          <t>Sayak Chakraborty:</t>
        </r>
        <r>
          <rPr>
            <sz val="9"/>
            <color indexed="81"/>
            <rFont val="Tahoma"/>
            <family val="2"/>
          </rPr>
          <t xml:space="preserve">
Invoicing info sent to Finance on 11-Oct-17</t>
        </r>
      </text>
    </comment>
    <comment ref="M410" authorId="3" shapeId="0">
      <text>
        <r>
          <rPr>
            <b/>
            <sz val="9"/>
            <color indexed="81"/>
            <rFont val="Tahoma"/>
            <family val="2"/>
          </rPr>
          <t>Akhil Sharma:</t>
        </r>
        <r>
          <rPr>
            <sz val="9"/>
            <color indexed="81"/>
            <rFont val="Tahoma"/>
            <family val="2"/>
          </rPr>
          <t xml:space="preserve">
Last input on 18/10</t>
        </r>
      </text>
    </comment>
    <comment ref="Q410" authorId="3" shapeId="0">
      <text>
        <r>
          <rPr>
            <b/>
            <sz val="9"/>
            <color indexed="81"/>
            <rFont val="Tahoma"/>
            <family val="2"/>
          </rPr>
          <t>Akhil Sharma:</t>
        </r>
        <r>
          <rPr>
            <sz val="9"/>
            <color indexed="81"/>
            <rFont val="Tahoma"/>
            <family val="2"/>
          </rPr>
          <t xml:space="preserve">
04/09: LiDAR/AT
14/09: DTM/Contours/Ortho</t>
        </r>
      </text>
    </comment>
    <comment ref="R410" authorId="3" shapeId="0">
      <text>
        <r>
          <rPr>
            <b/>
            <sz val="9"/>
            <color indexed="81"/>
            <rFont val="Tahoma"/>
            <family val="2"/>
          </rPr>
          <t>Akhil Sharma:</t>
        </r>
        <r>
          <rPr>
            <sz val="9"/>
            <color indexed="81"/>
            <rFont val="Tahoma"/>
            <family val="2"/>
          </rPr>
          <t xml:space="preserve">
2D vector 28/09
Others: 12/09</t>
        </r>
      </text>
    </comment>
    <comment ref="S410" authorId="3" shapeId="0">
      <text>
        <r>
          <rPr>
            <b/>
            <sz val="9"/>
            <color indexed="81"/>
            <rFont val="Tahoma"/>
            <family val="2"/>
          </rPr>
          <t>Akhil Sharma:</t>
        </r>
        <r>
          <rPr>
            <sz val="9"/>
            <color indexed="81"/>
            <rFont val="Tahoma"/>
            <family val="2"/>
          </rPr>
          <t xml:space="preserve">
Version 1 : 06/09
Version 1.1: 14/09
Version 1.2: 15/09</t>
        </r>
      </text>
    </comment>
    <comment ref="R435" authorId="2" shapeId="0">
      <text>
        <r>
          <rPr>
            <b/>
            <sz val="9"/>
            <color indexed="81"/>
            <rFont val="Tahoma"/>
            <family val="2"/>
          </rPr>
          <t xml:space="preserve">Shastry: Waiting for revised (as discussed in KOM) documents from ET </t>
        </r>
        <r>
          <rPr>
            <sz val="9"/>
            <color indexed="81"/>
            <rFont val="Tahoma"/>
            <family val="2"/>
          </rPr>
          <t xml:space="preserve">
</t>
        </r>
      </text>
    </comment>
    <comment ref="V437" authorId="2" shapeId="0">
      <text>
        <r>
          <rPr>
            <b/>
            <sz val="9"/>
            <color indexed="81"/>
            <rFont val="Tahoma"/>
            <family val="2"/>
          </rPr>
          <t>Shastry: Mail communication from customer</t>
        </r>
        <r>
          <rPr>
            <sz val="9"/>
            <color indexed="81"/>
            <rFont val="Tahoma"/>
            <family val="2"/>
          </rPr>
          <t xml:space="preserve">
</t>
        </r>
      </text>
    </comment>
    <comment ref="K450" authorId="0" shapeId="0">
      <text>
        <r>
          <rPr>
            <b/>
            <sz val="9"/>
            <color indexed="81"/>
            <rFont val="Tahoma"/>
            <family val="2"/>
          </rPr>
          <t>Naga Srinivasrao Pindi:</t>
        </r>
        <r>
          <rPr>
            <sz val="9"/>
            <color indexed="81"/>
            <rFont val="Tahoma"/>
            <family val="2"/>
          </rPr>
          <t xml:space="preserve">
Planned Billable hours in a respective month</t>
        </r>
      </text>
    </comment>
    <comment ref="L450" authorId="7" shapeId="0">
      <text>
        <r>
          <rPr>
            <b/>
            <sz val="9"/>
            <color indexed="81"/>
            <rFont val="Tahoma"/>
            <family val="2"/>
          </rPr>
          <t>Sujay L H:
Remaining hours=
colJ-colK</t>
        </r>
        <r>
          <rPr>
            <sz val="9"/>
            <color indexed="81"/>
            <rFont val="Tahoma"/>
            <family val="2"/>
          </rPr>
          <t xml:space="preserve">
</t>
        </r>
      </text>
    </comment>
    <comment ref="M450" authorId="1" shapeId="0">
      <text>
        <r>
          <rPr>
            <b/>
            <sz val="9"/>
            <color indexed="81"/>
            <rFont val="Tahoma"/>
            <family val="2"/>
          </rPr>
          <t>Sayak Chakraborty:</t>
        </r>
        <r>
          <rPr>
            <sz val="9"/>
            <color indexed="81"/>
            <rFont val="Tahoma"/>
            <family val="2"/>
          </rPr>
          <t xml:space="preserve">
Mention latest date
Keep blank if input not received
This cell will accept date from today to 150 days before</t>
        </r>
      </text>
    </comment>
    <comment ref="N450" authorId="1" shapeId="0">
      <text>
        <r>
          <rPr>
            <b/>
            <sz val="9"/>
            <color indexed="81"/>
            <rFont val="Tahoma"/>
            <family val="2"/>
          </rPr>
          <t>Sayak Chakraborty:</t>
        </r>
        <r>
          <rPr>
            <sz val="9"/>
            <color indexed="81"/>
            <rFont val="Tahoma"/>
            <family val="2"/>
          </rPr>
          <t xml:space="preserve">
Only use date format, if it is tentaive by mid of Oct. Mention 15-Oct-17
This cell will accept date from today to future 150 days</t>
        </r>
      </text>
    </comment>
    <comment ref="O450" authorId="1" shapeId="0">
      <text>
        <r>
          <rPr>
            <b/>
            <sz val="9"/>
            <color indexed="81"/>
            <rFont val="Tahoma"/>
            <family val="2"/>
          </rPr>
          <t>Sayak Chakraborty:</t>
        </r>
        <r>
          <rPr>
            <sz val="9"/>
            <color indexed="81"/>
            <rFont val="Tahoma"/>
            <family val="2"/>
          </rPr>
          <t xml:space="preserve">
This cell will accept date from today to 150 days before
Keep blank if reception control not done for cases of future input
It will give warning if reception control not doen within 7 days of input receipt
</t>
        </r>
      </text>
    </comment>
    <comment ref="Q450" authorId="1" shapeId="0">
      <text>
        <r>
          <rPr>
            <b/>
            <sz val="9"/>
            <color indexed="81"/>
            <rFont val="Tahoma"/>
            <family val="2"/>
          </rPr>
          <t>Sayak Chakraborty:</t>
        </r>
        <r>
          <rPr>
            <sz val="9"/>
            <color indexed="81"/>
            <rFont val="Tahoma"/>
            <family val="2"/>
          </rPr>
          <t xml:space="preserve">
This cell will accept date from today to 150 days before</t>
        </r>
      </text>
    </comment>
    <comment ref="R450" authorId="0" shapeId="0">
      <text>
        <r>
          <rPr>
            <sz val="9"/>
            <color indexed="81"/>
            <rFont val="Tahoma"/>
            <family val="2"/>
          </rPr>
          <t>This cell will accept date from today to 150 days before</t>
        </r>
      </text>
    </comment>
    <comment ref="S450" authorId="1" shapeId="0">
      <text>
        <r>
          <rPr>
            <b/>
            <sz val="9"/>
            <color indexed="81"/>
            <rFont val="Tahoma"/>
            <family val="2"/>
          </rPr>
          <t>Sayak Chakraborty:</t>
        </r>
        <r>
          <rPr>
            <sz val="9"/>
            <color indexed="81"/>
            <rFont val="Tahoma"/>
            <family val="2"/>
          </rPr>
          <t xml:space="preserve">
This cell will accept date from today to 150 days before</t>
        </r>
      </text>
    </comment>
    <comment ref="T450" authorId="1" shapeId="0">
      <text>
        <r>
          <rPr>
            <b/>
            <sz val="9"/>
            <color indexed="81"/>
            <rFont val="Tahoma"/>
            <family val="2"/>
          </rPr>
          <t>Sayak Chakraborty:</t>
        </r>
        <r>
          <rPr>
            <sz val="9"/>
            <color indexed="81"/>
            <rFont val="Tahoma"/>
            <family val="2"/>
          </rPr>
          <t xml:space="preserve">
This cell will accept date from today to 150 days before</t>
        </r>
      </text>
    </comment>
    <comment ref="Z450" authorId="1" shapeId="0">
      <text>
        <r>
          <rPr>
            <b/>
            <sz val="9"/>
            <color indexed="81"/>
            <rFont val="Tahoma"/>
            <family val="2"/>
          </rPr>
          <t>Sayak Chakraborty:</t>
        </r>
        <r>
          <rPr>
            <sz val="9"/>
            <color indexed="81"/>
            <rFont val="Tahoma"/>
            <family val="2"/>
          </rPr>
          <t xml:space="preserve">
This cell will accept date from today to 150 days before</t>
        </r>
      </text>
    </comment>
    <comment ref="AA450" authorId="1" shapeId="0">
      <text>
        <r>
          <rPr>
            <b/>
            <sz val="9"/>
            <color indexed="81"/>
            <rFont val="Tahoma"/>
            <family val="2"/>
          </rPr>
          <t>Sayak Chakraborty:</t>
        </r>
        <r>
          <rPr>
            <sz val="9"/>
            <color indexed="81"/>
            <rFont val="Tahoma"/>
            <family val="2"/>
          </rPr>
          <t xml:space="preserve">
If CSS not sent/sent after 7 days of closure it will highlight
This cell will accept date from today to 150 days before</t>
        </r>
      </text>
    </comment>
    <comment ref="AB450" authorId="1" shapeId="0">
      <text>
        <r>
          <rPr>
            <b/>
            <sz val="9"/>
            <color indexed="81"/>
            <rFont val="Tahoma"/>
            <family val="2"/>
          </rPr>
          <t>Sayak Chakraborty:</t>
        </r>
        <r>
          <rPr>
            <sz val="9"/>
            <color indexed="81"/>
            <rFont val="Tahoma"/>
            <family val="2"/>
          </rPr>
          <t xml:space="preserve">
If pending at client or receipt after 15 days it will highlight
This cell will accept date from today to 150 days before</t>
        </r>
      </text>
    </comment>
    <comment ref="AJ450" authorId="0" shapeId="0">
      <text>
        <r>
          <rPr>
            <b/>
            <sz val="9"/>
            <color indexed="81"/>
            <rFont val="Tahoma"/>
            <family val="2"/>
          </rPr>
          <t>Naga Srinivasrao Pindi:</t>
        </r>
        <r>
          <rPr>
            <sz val="9"/>
            <color indexed="81"/>
            <rFont val="Tahoma"/>
            <family val="2"/>
          </rPr>
          <t xml:space="preserve">
Please mention your comment against delay and failure</t>
        </r>
      </text>
    </comment>
    <comment ref="S454" authorId="3" shapeId="0">
      <text>
        <r>
          <rPr>
            <b/>
            <sz val="9"/>
            <color indexed="81"/>
            <rFont val="Tahoma"/>
            <family val="2"/>
          </rPr>
          <t>Akhil Sharma:</t>
        </r>
        <r>
          <rPr>
            <sz val="9"/>
            <color indexed="81"/>
            <rFont val="Tahoma"/>
            <family val="2"/>
          </rPr>
          <t xml:space="preserve">
Version1: 13/06
Version2: 21/07
Version3: 10/08</t>
        </r>
      </text>
    </comment>
    <comment ref="M455" authorId="3" shapeId="0">
      <text>
        <r>
          <rPr>
            <b/>
            <sz val="9"/>
            <color indexed="81"/>
            <rFont val="Tahoma"/>
            <family val="2"/>
          </rPr>
          <t>Akhil Sharma:</t>
        </r>
        <r>
          <rPr>
            <sz val="9"/>
            <color indexed="81"/>
            <rFont val="Tahoma"/>
            <family val="2"/>
          </rPr>
          <t xml:space="preserve">
26/07: Images, GCP's , Camera
15/08: Tiles </t>
        </r>
      </text>
    </comment>
    <comment ref="Q455" authorId="3" shapeId="0">
      <text>
        <r>
          <rPr>
            <b/>
            <sz val="9"/>
            <color indexed="81"/>
            <rFont val="Tahoma"/>
            <family val="2"/>
          </rPr>
          <t>Akhil Sharma:</t>
        </r>
        <r>
          <rPr>
            <sz val="9"/>
            <color indexed="81"/>
            <rFont val="Tahoma"/>
            <family val="2"/>
          </rPr>
          <t xml:space="preserve">
26/07: AT
16/08: Ortho</t>
        </r>
      </text>
    </comment>
    <comment ref="S455" authorId="3" shapeId="0">
      <text>
        <r>
          <rPr>
            <b/>
            <sz val="9"/>
            <color indexed="81"/>
            <rFont val="Tahoma"/>
            <family val="2"/>
          </rPr>
          <t>Akhil Sharma:</t>
        </r>
        <r>
          <rPr>
            <sz val="9"/>
            <color indexed="81"/>
            <rFont val="Tahoma"/>
            <family val="2"/>
          </rPr>
          <t xml:space="preserve">
Version 1.2: 24/08
Version 1.3: 31/08</t>
        </r>
      </text>
    </comment>
    <comment ref="P456" authorId="3" shapeId="0">
      <text>
        <r>
          <rPr>
            <b/>
            <sz val="9"/>
            <color indexed="81"/>
            <rFont val="Tahoma"/>
            <family val="2"/>
          </rPr>
          <t>Akhil Sharma:</t>
        </r>
        <r>
          <rPr>
            <sz val="9"/>
            <color indexed="81"/>
            <rFont val="Tahoma"/>
            <family val="2"/>
          </rPr>
          <t xml:space="preserve">
Pending for 2D vector based on features list</t>
        </r>
      </text>
    </comment>
    <comment ref="Q456" authorId="3" shapeId="0">
      <text>
        <r>
          <rPr>
            <b/>
            <sz val="9"/>
            <color indexed="81"/>
            <rFont val="Tahoma"/>
            <family val="2"/>
          </rPr>
          <t>Akhil Sharma:</t>
        </r>
        <r>
          <rPr>
            <sz val="9"/>
            <color indexed="81"/>
            <rFont val="Tahoma"/>
            <family val="2"/>
          </rPr>
          <t xml:space="preserve">
04/09: LiDAR/AT
14/09: DTM/Contours/Ortho</t>
        </r>
      </text>
    </comment>
    <comment ref="R456" authorId="3" shapeId="0">
      <text>
        <r>
          <rPr>
            <b/>
            <sz val="9"/>
            <color indexed="81"/>
            <rFont val="Tahoma"/>
            <family val="2"/>
          </rPr>
          <t>Akhil Sharma:</t>
        </r>
        <r>
          <rPr>
            <sz val="9"/>
            <color indexed="81"/>
            <rFont val="Tahoma"/>
            <family val="2"/>
          </rPr>
          <t xml:space="preserve">
Pending for 2D Vector only expected by 20/09</t>
        </r>
      </text>
    </comment>
    <comment ref="S456" authorId="3" shapeId="0">
      <text>
        <r>
          <rPr>
            <b/>
            <sz val="9"/>
            <color indexed="81"/>
            <rFont val="Tahoma"/>
            <family val="2"/>
          </rPr>
          <t>Akhil Sharma:</t>
        </r>
        <r>
          <rPr>
            <sz val="9"/>
            <color indexed="81"/>
            <rFont val="Tahoma"/>
            <family val="2"/>
          </rPr>
          <t xml:space="preserve">
Version 1 : 06/09
Version 1.1: 14/09
Version 1.2: 15/09</t>
        </r>
      </text>
    </comment>
    <comment ref="M459" authorId="0" shapeId="0">
      <text>
        <r>
          <rPr>
            <b/>
            <sz val="9"/>
            <color indexed="81"/>
            <rFont val="Tahoma"/>
            <family val="2"/>
          </rPr>
          <t>Naga Srinivasrao Pindi:</t>
        </r>
        <r>
          <rPr>
            <sz val="9"/>
            <color indexed="81"/>
            <rFont val="Tahoma"/>
            <family val="2"/>
          </rPr>
          <t xml:space="preserve">
Only inputs are received. No scope documents available and unable to start the production</t>
        </r>
      </text>
    </comment>
    <comment ref="AC488" authorId="4" shapeId="0">
      <text>
        <r>
          <rPr>
            <b/>
            <sz val="9"/>
            <color indexed="81"/>
            <rFont val="Tahoma"/>
            <family val="2"/>
          </rPr>
          <t>K.Murali Mohan Reddy:</t>
        </r>
        <r>
          <rPr>
            <sz val="9"/>
            <color indexed="81"/>
            <rFont val="Tahoma"/>
            <family val="2"/>
          </rPr>
          <t xml:space="preserve">
To COWI Norway</t>
        </r>
      </text>
    </comment>
    <comment ref="J489" authorId="4" shapeId="0">
      <text>
        <r>
          <rPr>
            <b/>
            <sz val="9"/>
            <color indexed="81"/>
            <rFont val="Tahoma"/>
            <family val="2"/>
          </rPr>
          <t>K.Murali Mohan Reddy:</t>
        </r>
        <r>
          <rPr>
            <sz val="9"/>
            <color indexed="81"/>
            <rFont val="Tahoma"/>
            <family val="2"/>
          </rPr>
          <t xml:space="preserve">
Flight line missing for on strip</t>
        </r>
      </text>
    </comment>
    <comment ref="AC491" authorId="4" shapeId="0">
      <text>
        <r>
          <rPr>
            <b/>
            <sz val="9"/>
            <color indexed="81"/>
            <rFont val="Tahoma"/>
            <family val="2"/>
          </rPr>
          <t>K.Murali Mohan Reddy:</t>
        </r>
        <r>
          <rPr>
            <sz val="9"/>
            <color indexed="81"/>
            <rFont val="Tahoma"/>
            <family val="2"/>
          </rPr>
          <t xml:space="preserve">
To COWI Norway</t>
        </r>
      </text>
    </comment>
    <comment ref="K499" authorId="1" shapeId="0">
      <text>
        <r>
          <rPr>
            <b/>
            <sz val="9"/>
            <color indexed="81"/>
            <rFont val="Tahoma"/>
            <family val="2"/>
          </rPr>
          <t>Sayak Chakraborty:</t>
        </r>
        <r>
          <rPr>
            <sz val="9"/>
            <color indexed="81"/>
            <rFont val="Tahoma"/>
            <family val="2"/>
          </rPr>
          <t xml:space="preserve">
Client corrections</t>
        </r>
      </text>
    </comment>
    <comment ref="K500" authorId="1" shapeId="0">
      <text>
        <r>
          <rPr>
            <b/>
            <sz val="9"/>
            <color indexed="81"/>
            <rFont val="Tahoma"/>
            <family val="2"/>
          </rPr>
          <t>Sayak Chakraborty:</t>
        </r>
        <r>
          <rPr>
            <sz val="9"/>
            <color indexed="81"/>
            <rFont val="Tahoma"/>
            <family val="2"/>
          </rPr>
          <t xml:space="preserve">
Client corrections</t>
        </r>
      </text>
    </comment>
    <comment ref="H508" authorId="0" shapeId="0">
      <text>
        <r>
          <rPr>
            <b/>
            <sz val="9"/>
            <color indexed="81"/>
            <rFont val="Tahoma"/>
            <family val="2"/>
          </rPr>
          <t>Naga Srinivasrao Pindi:</t>
        </r>
        <r>
          <rPr>
            <sz val="9"/>
            <color indexed="81"/>
            <rFont val="Tahoma"/>
            <family val="2"/>
          </rPr>
          <t xml:space="preserve">
Planned Billable hours in a respective month</t>
        </r>
      </text>
    </comment>
    <comment ref="I508" authorId="0" shapeId="0">
      <text>
        <r>
          <rPr>
            <b/>
            <sz val="9"/>
            <color indexed="81"/>
            <rFont val="Tahoma"/>
            <family val="2"/>
          </rPr>
          <t>Naga Srinivasrao Pindi:</t>
        </r>
        <r>
          <rPr>
            <sz val="9"/>
            <color indexed="81"/>
            <rFont val="Tahoma"/>
            <family val="2"/>
          </rPr>
          <t xml:space="preserve">
Total price of the project</t>
        </r>
      </text>
    </comment>
    <comment ref="Q508" authorId="0" shapeId="0">
      <text>
        <r>
          <rPr>
            <b/>
            <sz val="9"/>
            <color indexed="81"/>
            <rFont val="Tahoma"/>
            <family val="2"/>
          </rPr>
          <t>Naga Srinivasrao Pindi:</t>
        </r>
        <r>
          <rPr>
            <sz val="9"/>
            <color indexed="81"/>
            <rFont val="Tahoma"/>
            <family val="2"/>
          </rPr>
          <t xml:space="preserve">
Workflow and Guidelines available</t>
        </r>
      </text>
    </comment>
    <comment ref="AJ508" authorId="0" shapeId="0">
      <text>
        <r>
          <rPr>
            <b/>
            <sz val="9"/>
            <color indexed="81"/>
            <rFont val="Tahoma"/>
            <family val="2"/>
          </rPr>
          <t>Naga Srinivasrao Pindi:</t>
        </r>
        <r>
          <rPr>
            <sz val="9"/>
            <color indexed="81"/>
            <rFont val="Tahoma"/>
            <family val="2"/>
          </rPr>
          <t xml:space="preserve">
Please mention your comment against delay and failure</t>
        </r>
      </text>
    </comment>
    <comment ref="AC513" authorId="3" shapeId="0">
      <text>
        <r>
          <rPr>
            <b/>
            <sz val="9"/>
            <color indexed="81"/>
            <rFont val="Tahoma"/>
            <family val="2"/>
          </rPr>
          <t>Akhil Sharma:</t>
        </r>
        <r>
          <rPr>
            <sz val="9"/>
            <color indexed="81"/>
            <rFont val="Tahoma"/>
            <family val="2"/>
          </rPr>
          <t xml:space="preserve">
2 Deliveries of Jul'17 not added in Aug
Added Redelivery of Loch Lomond as we redelivered with new source</t>
        </r>
      </text>
    </comment>
    <comment ref="AE513" authorId="3" shapeId="0">
      <text>
        <r>
          <rPr>
            <b/>
            <sz val="9"/>
            <color indexed="81"/>
            <rFont val="Tahoma"/>
            <family val="2"/>
          </rPr>
          <t>Akhil Sharma:</t>
        </r>
        <r>
          <rPr>
            <sz val="9"/>
            <color indexed="81"/>
            <rFont val="Tahoma"/>
            <family val="2"/>
          </rPr>
          <t xml:space="preserve">
Added Loch Lomond redelivery feedback </t>
        </r>
      </text>
    </comment>
    <comment ref="I520" authorId="2" shapeId="0">
      <text>
        <r>
          <rPr>
            <b/>
            <sz val="9"/>
            <color indexed="81"/>
            <rFont val="Tahoma"/>
            <family val="2"/>
          </rPr>
          <t>M V V S Rao (Shastry):</t>
        </r>
        <r>
          <rPr>
            <sz val="9"/>
            <color indexed="81"/>
            <rFont val="Tahoma"/>
            <family val="2"/>
          </rPr>
          <t xml:space="preserve">
approximate value…will be updated later based on the extra ano count</t>
        </r>
      </text>
    </comment>
    <comment ref="AC538" authorId="4" shapeId="0">
      <text>
        <r>
          <rPr>
            <b/>
            <sz val="9"/>
            <color indexed="81"/>
            <rFont val="Tahoma"/>
            <family val="2"/>
          </rPr>
          <t>K.Murali Mohan Reddy:</t>
        </r>
        <r>
          <rPr>
            <sz val="9"/>
            <color indexed="81"/>
            <rFont val="Tahoma"/>
            <family val="2"/>
          </rPr>
          <t xml:space="preserve">
To COWI Norway</t>
        </r>
      </text>
    </comment>
    <comment ref="AC541" authorId="4" shapeId="0">
      <text>
        <r>
          <rPr>
            <b/>
            <sz val="9"/>
            <color indexed="81"/>
            <rFont val="Tahoma"/>
            <family val="2"/>
          </rPr>
          <t>K.Murali Mohan Reddy:</t>
        </r>
        <r>
          <rPr>
            <sz val="9"/>
            <color indexed="81"/>
            <rFont val="Tahoma"/>
            <family val="2"/>
          </rPr>
          <t xml:space="preserve">
To COWI Norway</t>
        </r>
      </text>
    </comment>
    <comment ref="H555" authorId="0" shapeId="0">
      <text>
        <r>
          <rPr>
            <b/>
            <sz val="9"/>
            <color indexed="81"/>
            <rFont val="Tahoma"/>
            <family val="2"/>
          </rPr>
          <t>Naga Srinivasrao Pindi:</t>
        </r>
        <r>
          <rPr>
            <sz val="9"/>
            <color indexed="81"/>
            <rFont val="Tahoma"/>
            <family val="2"/>
          </rPr>
          <t xml:space="preserve">
Planned Billable hours in a respective month</t>
        </r>
      </text>
    </comment>
    <comment ref="I555" authorId="0" shapeId="0">
      <text>
        <r>
          <rPr>
            <b/>
            <sz val="9"/>
            <color indexed="81"/>
            <rFont val="Tahoma"/>
            <family val="2"/>
          </rPr>
          <t>Naga Srinivasrao Pindi:</t>
        </r>
        <r>
          <rPr>
            <sz val="9"/>
            <color indexed="81"/>
            <rFont val="Tahoma"/>
            <family val="2"/>
          </rPr>
          <t xml:space="preserve">
Total price of the project</t>
        </r>
      </text>
    </comment>
    <comment ref="Q555" authorId="0" shapeId="0">
      <text>
        <r>
          <rPr>
            <b/>
            <sz val="9"/>
            <color indexed="81"/>
            <rFont val="Tahoma"/>
            <family val="2"/>
          </rPr>
          <t>Naga Srinivasrao Pindi:</t>
        </r>
        <r>
          <rPr>
            <sz val="9"/>
            <color indexed="81"/>
            <rFont val="Tahoma"/>
            <family val="2"/>
          </rPr>
          <t xml:space="preserve">
Workflow and Guidelines available</t>
        </r>
      </text>
    </comment>
    <comment ref="AI555" authorId="0" shapeId="0">
      <text>
        <r>
          <rPr>
            <b/>
            <sz val="9"/>
            <color indexed="81"/>
            <rFont val="Tahoma"/>
            <family val="2"/>
          </rPr>
          <t>Naga Srinivasrao Pindi:</t>
        </r>
        <r>
          <rPr>
            <sz val="9"/>
            <color indexed="81"/>
            <rFont val="Tahoma"/>
            <family val="2"/>
          </rPr>
          <t xml:space="preserve">
Please mention your comment against delay and failure</t>
        </r>
      </text>
    </comment>
    <comment ref="I561" authorId="8" shapeId="0">
      <text>
        <r>
          <rPr>
            <b/>
            <sz val="9"/>
            <color indexed="81"/>
            <rFont val="Tahoma"/>
            <family val="2"/>
          </rPr>
          <t>Shastry:Approximate value - actual value depends of number of ano+extra ano</t>
        </r>
        <r>
          <rPr>
            <sz val="9"/>
            <color indexed="81"/>
            <rFont val="Tahoma"/>
            <family val="2"/>
          </rPr>
          <t xml:space="preserve">
</t>
        </r>
      </text>
    </comment>
    <comment ref="H562" authorId="2" shapeId="0">
      <text>
        <r>
          <rPr>
            <b/>
            <sz val="9"/>
            <color indexed="81"/>
            <rFont val="Tahoma"/>
            <family val="2"/>
          </rPr>
          <t>Shastry:
DTM - 2456
Ortho - 153</t>
        </r>
        <r>
          <rPr>
            <sz val="9"/>
            <color indexed="81"/>
            <rFont val="Tahoma"/>
            <family val="2"/>
          </rPr>
          <t xml:space="preserve">
</t>
        </r>
      </text>
    </comment>
    <comment ref="H563" authorId="0" shapeId="0">
      <text>
        <r>
          <rPr>
            <b/>
            <sz val="9"/>
            <color indexed="81"/>
            <rFont val="Tahoma"/>
            <family val="2"/>
          </rPr>
          <t>Naga Srinivasrao Pindi:</t>
        </r>
        <r>
          <rPr>
            <sz val="9"/>
            <color indexed="81"/>
            <rFont val="Tahoma"/>
            <family val="2"/>
          </rPr>
          <t xml:space="preserve">
1500+1500, Remaining hours for the month of August 1378</t>
        </r>
      </text>
    </comment>
    <comment ref="H565" authorId="0" shapeId="0">
      <text>
        <r>
          <rPr>
            <b/>
            <sz val="9"/>
            <color indexed="81"/>
            <rFont val="Tahoma"/>
            <family val="2"/>
          </rPr>
          <t>Naga Srinivasrao Pindi:</t>
        </r>
        <r>
          <rPr>
            <sz val="9"/>
            <color indexed="81"/>
            <rFont val="Tahoma"/>
            <family val="2"/>
          </rPr>
          <t xml:space="preserve">
1400+2400</t>
        </r>
      </text>
    </comment>
    <comment ref="G583" authorId="4" shapeId="0">
      <text>
        <r>
          <rPr>
            <b/>
            <sz val="9"/>
            <color indexed="81"/>
            <rFont val="Tahoma"/>
            <family val="2"/>
          </rPr>
          <t>K.Murali Mohan Reddy:</t>
        </r>
        <r>
          <rPr>
            <sz val="9"/>
            <color indexed="81"/>
            <rFont val="Tahoma"/>
            <family val="2"/>
          </rPr>
          <t xml:space="preserve">
Options are not included</t>
        </r>
      </text>
    </comment>
    <comment ref="G584" authorId="4" shapeId="0">
      <text>
        <r>
          <rPr>
            <b/>
            <sz val="9"/>
            <color indexed="81"/>
            <rFont val="Tahoma"/>
            <family val="2"/>
          </rPr>
          <t>K.Murali Mohan Reddy:</t>
        </r>
        <r>
          <rPr>
            <sz val="9"/>
            <color indexed="81"/>
            <rFont val="Tahoma"/>
            <family val="2"/>
          </rPr>
          <t xml:space="preserve">
Additional update  approx 500 Buildingchange - 31 Hours - </t>
        </r>
        <r>
          <rPr>
            <b/>
            <sz val="9"/>
            <color indexed="81"/>
            <rFont val="Tahoma"/>
            <family val="2"/>
          </rPr>
          <t>Not added</t>
        </r>
        <r>
          <rPr>
            <sz val="9"/>
            <color indexed="81"/>
            <rFont val="Tahoma"/>
            <family val="2"/>
          </rPr>
          <t xml:space="preserve">
New mapping FKB-C - 38 Hours </t>
        </r>
        <r>
          <rPr>
            <b/>
            <sz val="9"/>
            <color indexed="81"/>
            <rFont val="Tahoma"/>
            <family val="2"/>
          </rPr>
          <t>- Not added</t>
        </r>
      </text>
    </comment>
    <comment ref="G585" authorId="4" shapeId="0">
      <text>
        <r>
          <rPr>
            <b/>
            <sz val="9"/>
            <color indexed="81"/>
            <rFont val="Tahoma"/>
            <family val="2"/>
          </rPr>
          <t>K.Murali Mohan Reddy:</t>
        </r>
        <r>
          <rPr>
            <sz val="9"/>
            <color indexed="81"/>
            <rFont val="Tahoma"/>
            <family val="2"/>
          </rPr>
          <t xml:space="preserve">
Hours calculation:
Total-NOK/88</t>
        </r>
      </text>
    </comment>
    <comment ref="G586" authorId="4" shapeId="0">
      <text>
        <r>
          <rPr>
            <b/>
            <sz val="9"/>
            <color indexed="81"/>
            <rFont val="Tahoma"/>
            <family val="2"/>
          </rPr>
          <t>K.Murali Mohan Reddy:</t>
        </r>
        <r>
          <rPr>
            <sz val="9"/>
            <color indexed="81"/>
            <rFont val="Tahoma"/>
            <family val="2"/>
          </rPr>
          <t xml:space="preserve">
Not included for - "Full image coverage ordered for part of area"</t>
        </r>
      </text>
    </comment>
    <comment ref="G587" authorId="4" shapeId="0">
      <text>
        <r>
          <rPr>
            <b/>
            <sz val="9"/>
            <color indexed="81"/>
            <rFont val="Tahoma"/>
            <family val="2"/>
          </rPr>
          <t>K.Murali Mohan Reddy:</t>
        </r>
        <r>
          <rPr>
            <sz val="9"/>
            <color indexed="81"/>
            <rFont val="Tahoma"/>
            <family val="2"/>
          </rPr>
          <t xml:space="preserve">
Options are not included</t>
        </r>
      </text>
    </comment>
    <comment ref="G588" authorId="4" shapeId="0">
      <text>
        <r>
          <rPr>
            <b/>
            <sz val="9"/>
            <color indexed="81"/>
            <rFont val="Tahoma"/>
            <family val="2"/>
          </rPr>
          <t>K.Murali Mohan Reddy:</t>
        </r>
        <r>
          <rPr>
            <sz val="9"/>
            <color indexed="81"/>
            <rFont val="Tahoma"/>
            <family val="2"/>
          </rPr>
          <t xml:space="preserve">
Hours calculation:
Total-NOK/88</t>
        </r>
      </text>
    </comment>
    <comment ref="H602" authorId="0" shapeId="0">
      <text>
        <r>
          <rPr>
            <b/>
            <sz val="9"/>
            <color indexed="81"/>
            <rFont val="Tahoma"/>
            <family val="2"/>
          </rPr>
          <t>Naga Srinivasrao Pindi:</t>
        </r>
        <r>
          <rPr>
            <sz val="9"/>
            <color indexed="81"/>
            <rFont val="Tahoma"/>
            <family val="2"/>
          </rPr>
          <t xml:space="preserve">
Remaining Billable hours</t>
        </r>
      </text>
    </comment>
    <comment ref="Q602" authorId="0" shapeId="0">
      <text>
        <r>
          <rPr>
            <b/>
            <sz val="9"/>
            <color indexed="81"/>
            <rFont val="Tahoma"/>
            <family val="2"/>
          </rPr>
          <t>Naga Srinivasrao Pindi:</t>
        </r>
        <r>
          <rPr>
            <sz val="9"/>
            <color indexed="81"/>
            <rFont val="Tahoma"/>
            <family val="2"/>
          </rPr>
          <t xml:space="preserve">
Workflow and Guidelines available</t>
        </r>
      </text>
    </comment>
    <comment ref="AI602" authorId="0" shapeId="0">
      <text>
        <r>
          <rPr>
            <b/>
            <sz val="9"/>
            <color indexed="81"/>
            <rFont val="Tahoma"/>
            <family val="2"/>
          </rPr>
          <t>Naga Srinivasrao Pindi:</t>
        </r>
        <r>
          <rPr>
            <sz val="9"/>
            <color indexed="81"/>
            <rFont val="Tahoma"/>
            <family val="2"/>
          </rPr>
          <t xml:space="preserve">
Please mention your comment against delay and failure</t>
        </r>
      </text>
    </comment>
    <comment ref="I613" authorId="8" shapeId="0">
      <text>
        <r>
          <rPr>
            <b/>
            <sz val="9"/>
            <color indexed="81"/>
            <rFont val="Tahoma"/>
            <family val="2"/>
          </rPr>
          <t>Shastry: Final price will be available after delivery as extra anomalies will be known after completion</t>
        </r>
        <r>
          <rPr>
            <sz val="9"/>
            <color indexed="81"/>
            <rFont val="Tahoma"/>
            <family val="2"/>
          </rPr>
          <t xml:space="preserve">
</t>
        </r>
      </text>
    </comment>
    <comment ref="I620" authorId="8" shapeId="0">
      <text>
        <r>
          <rPr>
            <b/>
            <sz val="9"/>
            <color indexed="81"/>
            <rFont val="Tahoma"/>
            <family val="2"/>
          </rPr>
          <t>Price for AT &amp; additional hours sepnt on Ortho to be finalized by MADV &amp; BEME:</t>
        </r>
        <r>
          <rPr>
            <sz val="9"/>
            <color indexed="81"/>
            <rFont val="Tahoma"/>
            <family val="2"/>
          </rPr>
          <t xml:space="preserve">
</t>
        </r>
      </text>
    </comment>
    <comment ref="G635" authorId="4" shapeId="0">
      <text>
        <r>
          <rPr>
            <b/>
            <sz val="9"/>
            <color indexed="81"/>
            <rFont val="Tahoma"/>
            <family val="2"/>
          </rPr>
          <t>K.Murali Mohan Reddy:</t>
        </r>
        <r>
          <rPr>
            <sz val="9"/>
            <color indexed="81"/>
            <rFont val="Tahoma"/>
            <family val="2"/>
          </rPr>
          <t xml:space="preserve">
Options are not included</t>
        </r>
      </text>
    </comment>
    <comment ref="G636" authorId="4" shapeId="0">
      <text>
        <r>
          <rPr>
            <b/>
            <sz val="9"/>
            <color indexed="81"/>
            <rFont val="Tahoma"/>
            <family val="2"/>
          </rPr>
          <t>K.Murali Mohan Reddy:</t>
        </r>
        <r>
          <rPr>
            <sz val="9"/>
            <color indexed="81"/>
            <rFont val="Tahoma"/>
            <family val="2"/>
          </rPr>
          <t xml:space="preserve">
Additional update  approx 500 Buildingchange - 31 Hours - </t>
        </r>
        <r>
          <rPr>
            <b/>
            <sz val="9"/>
            <color indexed="81"/>
            <rFont val="Tahoma"/>
            <family val="2"/>
          </rPr>
          <t>Not added</t>
        </r>
        <r>
          <rPr>
            <sz val="9"/>
            <color indexed="81"/>
            <rFont val="Tahoma"/>
            <family val="2"/>
          </rPr>
          <t xml:space="preserve">
New mapping FKB-C - 38 Hours </t>
        </r>
        <r>
          <rPr>
            <b/>
            <sz val="9"/>
            <color indexed="81"/>
            <rFont val="Tahoma"/>
            <family val="2"/>
          </rPr>
          <t>- Not added</t>
        </r>
      </text>
    </comment>
    <comment ref="G637" authorId="4" shapeId="0">
      <text>
        <r>
          <rPr>
            <b/>
            <sz val="9"/>
            <color indexed="81"/>
            <rFont val="Tahoma"/>
            <family val="2"/>
          </rPr>
          <t>K.Murali Mohan Reddy:</t>
        </r>
        <r>
          <rPr>
            <sz val="9"/>
            <color indexed="81"/>
            <rFont val="Tahoma"/>
            <family val="2"/>
          </rPr>
          <t xml:space="preserve">
Hours calculation:
Total-NOK/88</t>
        </r>
      </text>
    </comment>
    <comment ref="G638" authorId="4" shapeId="0">
      <text>
        <r>
          <rPr>
            <b/>
            <sz val="9"/>
            <color indexed="81"/>
            <rFont val="Tahoma"/>
            <family val="2"/>
          </rPr>
          <t>K.Murali Mohan Reddy:</t>
        </r>
        <r>
          <rPr>
            <sz val="9"/>
            <color indexed="81"/>
            <rFont val="Tahoma"/>
            <family val="2"/>
          </rPr>
          <t xml:space="preserve">
Not included for - "Full image coverage ordered for part of area"</t>
        </r>
      </text>
    </comment>
    <comment ref="G639" authorId="4" shapeId="0">
      <text>
        <r>
          <rPr>
            <b/>
            <sz val="9"/>
            <color indexed="81"/>
            <rFont val="Tahoma"/>
            <family val="2"/>
          </rPr>
          <t>K.Murali Mohan Reddy:</t>
        </r>
        <r>
          <rPr>
            <sz val="9"/>
            <color indexed="81"/>
            <rFont val="Tahoma"/>
            <family val="2"/>
          </rPr>
          <t xml:space="preserve">
Options are not included</t>
        </r>
      </text>
    </comment>
    <comment ref="G640" authorId="4" shapeId="0">
      <text>
        <r>
          <rPr>
            <b/>
            <sz val="9"/>
            <color indexed="81"/>
            <rFont val="Tahoma"/>
            <family val="2"/>
          </rPr>
          <t>K.Murali Mohan Reddy:</t>
        </r>
        <r>
          <rPr>
            <sz val="9"/>
            <color indexed="81"/>
            <rFont val="Tahoma"/>
            <family val="2"/>
          </rPr>
          <t xml:space="preserve">
Hours calculation:
Total-NOK/88</t>
        </r>
      </text>
    </comment>
    <comment ref="AI647" authorId="0" shapeId="0">
      <text>
        <r>
          <rPr>
            <b/>
            <sz val="9"/>
            <color indexed="81"/>
            <rFont val="Tahoma"/>
            <family val="2"/>
          </rPr>
          <t>Naga Srinivasrao Pindi:</t>
        </r>
        <r>
          <rPr>
            <sz val="9"/>
            <color indexed="81"/>
            <rFont val="Tahoma"/>
            <family val="2"/>
          </rPr>
          <t xml:space="preserve">
Please mention your comment against delay and failure</t>
        </r>
      </text>
    </comment>
    <comment ref="AD648" authorId="6" shapeId="0">
      <text>
        <r>
          <rPr>
            <b/>
            <sz val="9"/>
            <color indexed="81"/>
            <rFont val="Tahoma"/>
            <family val="2"/>
          </rPr>
          <t>Deepa K.R:</t>
        </r>
        <r>
          <rPr>
            <sz val="9"/>
            <color indexed="81"/>
            <rFont val="Tahoma"/>
            <family val="2"/>
          </rPr>
          <t xml:space="preserve">
FB updaton</t>
        </r>
      </text>
    </comment>
    <comment ref="I654" authorId="8" shapeId="0">
      <text>
        <r>
          <rPr>
            <b/>
            <sz val="9"/>
            <color indexed="81"/>
            <rFont val="Tahoma"/>
            <family val="2"/>
          </rPr>
          <t>Shastry: AT hours to be included</t>
        </r>
        <r>
          <rPr>
            <sz val="9"/>
            <color indexed="81"/>
            <rFont val="Tahoma"/>
            <family val="2"/>
          </rPr>
          <t xml:space="preserve">
</t>
        </r>
      </text>
    </comment>
    <comment ref="J657" authorId="8" shapeId="0">
      <text>
        <r>
          <rPr>
            <b/>
            <sz val="9"/>
            <color indexed="81"/>
            <rFont val="Tahoma"/>
            <family val="2"/>
          </rPr>
          <t>Shastry: per unit price</t>
        </r>
        <r>
          <rPr>
            <sz val="9"/>
            <color indexed="81"/>
            <rFont val="Tahoma"/>
            <family val="2"/>
          </rPr>
          <t xml:space="preserve">
</t>
        </r>
      </text>
    </comment>
    <comment ref="I664" authorId="8" shapeId="0">
      <text>
        <r>
          <rPr>
            <b/>
            <sz val="9"/>
            <color indexed="81"/>
            <rFont val="Tahoma"/>
            <family val="2"/>
          </rPr>
          <t>Shastry: actual input differs from ATR</t>
        </r>
        <r>
          <rPr>
            <sz val="9"/>
            <color indexed="81"/>
            <rFont val="Tahoma"/>
            <family val="2"/>
          </rPr>
          <t xml:space="preserve">
</t>
        </r>
      </text>
    </comment>
    <comment ref="J666" authorId="8" shapeId="0">
      <text>
        <r>
          <rPr>
            <b/>
            <sz val="9"/>
            <color indexed="81"/>
            <rFont val="Tahoma"/>
            <family val="2"/>
          </rPr>
          <t>Shastry: may vary depends on the length that delivered</t>
        </r>
        <r>
          <rPr>
            <sz val="9"/>
            <color indexed="81"/>
            <rFont val="Tahoma"/>
            <family val="2"/>
          </rPr>
          <t xml:space="preserve">
</t>
        </r>
      </text>
    </comment>
    <comment ref="O680" authorId="9" shapeId="0">
      <text>
        <r>
          <rPr>
            <b/>
            <sz val="8"/>
            <color indexed="81"/>
            <rFont val="Tahoma"/>
            <family val="2"/>
          </rPr>
          <t>Manuj Dev:</t>
        </r>
        <r>
          <rPr>
            <sz val="8"/>
            <color indexed="81"/>
            <rFont val="Tahoma"/>
            <family val="2"/>
          </rPr>
          <t xml:space="preserve">
very small job</t>
        </r>
      </text>
    </comment>
    <comment ref="S685" authorId="0" shapeId="0">
      <text>
        <r>
          <rPr>
            <b/>
            <sz val="9"/>
            <color indexed="81"/>
            <rFont val="Tahoma"/>
            <family val="2"/>
          </rPr>
          <t>Naga Srinivasrao Pindi:</t>
        </r>
        <r>
          <rPr>
            <sz val="9"/>
            <color indexed="81"/>
            <rFont val="Tahoma"/>
            <family val="2"/>
          </rPr>
          <t xml:space="preserve">
1662.9 KM can be invoiced by 20th April. Details shared with NASH/KLGA
Another 1584KM invoice details given to NASH/KLGA on 23rd May</t>
        </r>
      </text>
    </comment>
    <comment ref="S686" authorId="0" shapeId="0">
      <text>
        <r>
          <rPr>
            <b/>
            <sz val="9"/>
            <color indexed="81"/>
            <rFont val="Tahoma"/>
            <family val="2"/>
          </rPr>
          <t>Naga Srinivasrao Pindi:</t>
        </r>
        <r>
          <rPr>
            <sz val="9"/>
            <color indexed="81"/>
            <rFont val="Tahoma"/>
            <family val="2"/>
          </rPr>
          <t xml:space="preserve">
93KM details given to NASH/KLGA as a part of first invoice on 23rd May</t>
        </r>
      </text>
    </comment>
    <comment ref="I694" authorId="4" shapeId="0">
      <text>
        <r>
          <rPr>
            <b/>
            <sz val="9"/>
            <color indexed="81"/>
            <rFont val="Tahoma"/>
            <family val="2"/>
          </rPr>
          <t>K.Murali Mohan Reddy:</t>
        </r>
        <r>
          <rPr>
            <sz val="9"/>
            <color indexed="81"/>
            <rFont val="Tahoma"/>
            <family val="2"/>
          </rPr>
          <t xml:space="preserve">
Still some of the area AT is missing. Also need to estimate which is not estimated for extra mapping.</t>
        </r>
      </text>
    </comment>
    <comment ref="M694" authorId="4" shapeId="0">
      <text>
        <r>
          <rPr>
            <b/>
            <sz val="9"/>
            <color indexed="81"/>
            <rFont val="Tahoma"/>
            <family val="2"/>
          </rPr>
          <t>K.Murali Mohan Reddy:</t>
        </r>
        <r>
          <rPr>
            <sz val="9"/>
            <color indexed="81"/>
            <rFont val="Tahoma"/>
            <family val="2"/>
          </rPr>
          <t xml:space="preserve">
ATR not received for 8000 NOK and rest extra mapping.</t>
        </r>
      </text>
    </comment>
    <comment ref="I696" authorId="4" shapeId="0">
      <text>
        <r>
          <rPr>
            <b/>
            <sz val="9"/>
            <color indexed="81"/>
            <rFont val="Tahoma"/>
            <family val="2"/>
          </rPr>
          <t>K.Murali Mohan Reddy:</t>
        </r>
        <r>
          <rPr>
            <sz val="9"/>
            <color indexed="81"/>
            <rFont val="Tahoma"/>
            <family val="2"/>
          </rPr>
          <t xml:space="preserve">
Additional update  approx 500 Buildingchange - 31 Hours - </t>
        </r>
        <r>
          <rPr>
            <b/>
            <sz val="9"/>
            <color indexed="81"/>
            <rFont val="Tahoma"/>
            <family val="2"/>
          </rPr>
          <t>Not added</t>
        </r>
        <r>
          <rPr>
            <sz val="9"/>
            <color indexed="81"/>
            <rFont val="Tahoma"/>
            <family val="2"/>
          </rPr>
          <t xml:space="preserve">
New mapping FKB-C - 38 Hours </t>
        </r>
        <r>
          <rPr>
            <b/>
            <sz val="9"/>
            <color indexed="81"/>
            <rFont val="Tahoma"/>
            <family val="2"/>
          </rPr>
          <t>- Not added</t>
        </r>
      </text>
    </comment>
    <comment ref="I699" authorId="4" shapeId="0">
      <text>
        <r>
          <rPr>
            <b/>
            <sz val="9"/>
            <color indexed="81"/>
            <rFont val="Tahoma"/>
            <family val="2"/>
          </rPr>
          <t>K.Murali Mohan Reddy:</t>
        </r>
        <r>
          <rPr>
            <sz val="9"/>
            <color indexed="81"/>
            <rFont val="Tahoma"/>
            <family val="2"/>
          </rPr>
          <t xml:space="preserve">
AT - 9 hours; Ortho - 66 hours are not added; Decision pending</t>
        </r>
      </text>
    </comment>
    <comment ref="I704" authorId="4" shapeId="0">
      <text>
        <r>
          <rPr>
            <b/>
            <sz val="9"/>
            <color indexed="81"/>
            <rFont val="Tahoma"/>
            <family val="2"/>
          </rPr>
          <t>K.Murali Mohan Reddy:</t>
        </r>
        <r>
          <rPr>
            <sz val="9"/>
            <color indexed="81"/>
            <rFont val="Tahoma"/>
            <family val="2"/>
          </rPr>
          <t xml:space="preserve">
AT hours are not included. These hours are including 30% profit.</t>
        </r>
      </text>
    </comment>
    <comment ref="I705" authorId="4" shapeId="0">
      <text>
        <r>
          <rPr>
            <b/>
            <sz val="9"/>
            <color indexed="81"/>
            <rFont val="Tahoma"/>
            <family val="2"/>
          </rPr>
          <t>K.Murali Mohan Reddy:</t>
        </r>
        <r>
          <rPr>
            <sz val="9"/>
            <color indexed="81"/>
            <rFont val="Tahoma"/>
            <family val="2"/>
          </rPr>
          <t xml:space="preserve">
AT hours are not included. These hours are including 20% profit.</t>
        </r>
      </text>
    </comment>
    <comment ref="I706" authorId="4" shapeId="0">
      <text>
        <r>
          <rPr>
            <b/>
            <sz val="9"/>
            <color indexed="81"/>
            <rFont val="Tahoma"/>
            <family val="2"/>
          </rPr>
          <t>K.Murali Mohan Reddy:</t>
        </r>
        <r>
          <rPr>
            <sz val="9"/>
            <color indexed="81"/>
            <rFont val="Tahoma"/>
            <family val="2"/>
          </rPr>
          <t xml:space="preserve">
AT hours are not included. These hours are including 35% profit.</t>
        </r>
      </text>
    </comment>
    <comment ref="I707" authorId="4" shapeId="0">
      <text>
        <r>
          <rPr>
            <b/>
            <sz val="9"/>
            <color indexed="81"/>
            <rFont val="Tahoma"/>
            <family val="2"/>
          </rPr>
          <t>K.Murali Mohan Reddy:</t>
        </r>
        <r>
          <rPr>
            <sz val="9"/>
            <color indexed="81"/>
            <rFont val="Tahoma"/>
            <family val="2"/>
          </rPr>
          <t xml:space="preserve">
AT hours are not included. These hours are including 20% profit.</t>
        </r>
      </text>
    </comment>
    <comment ref="I708" authorId="4" shapeId="0">
      <text>
        <r>
          <rPr>
            <b/>
            <sz val="9"/>
            <color indexed="81"/>
            <rFont val="Tahoma"/>
            <family val="2"/>
          </rPr>
          <t>K.Murali Mohan Reddy:</t>
        </r>
        <r>
          <rPr>
            <sz val="9"/>
            <color indexed="81"/>
            <rFont val="Tahoma"/>
            <family val="2"/>
          </rPr>
          <t xml:space="preserve">
AT hours are not included. These hours are including 50% profit.</t>
        </r>
      </text>
    </comment>
    <comment ref="E743" authorId="0" shapeId="0">
      <text>
        <r>
          <rPr>
            <b/>
            <sz val="9"/>
            <color indexed="81"/>
            <rFont val="Tahoma"/>
            <family val="2"/>
          </rPr>
          <t>Naga Srinivasrao Pindi:</t>
        </r>
        <r>
          <rPr>
            <sz val="9"/>
            <color indexed="81"/>
            <rFont val="Tahoma"/>
            <family val="2"/>
          </rPr>
          <t xml:space="preserve">
Billable hours/Services to be checked with MADV</t>
        </r>
      </text>
    </comment>
  </commentList>
</comments>
</file>

<file path=xl/sharedStrings.xml><?xml version="1.0" encoding="utf-8"?>
<sst xmlns="http://schemas.openxmlformats.org/spreadsheetml/2006/main" count="8756" uniqueCount="855">
  <si>
    <t>S.NO</t>
  </si>
  <si>
    <t>Client Name</t>
  </si>
  <si>
    <t>Project Name</t>
  </si>
  <si>
    <t>Servicelines</t>
  </si>
  <si>
    <t>PFM</t>
  </si>
  <si>
    <t>PM</t>
  </si>
  <si>
    <t>Current Status</t>
  </si>
  <si>
    <t>Project Closure meeting (Date)</t>
  </si>
  <si>
    <t>Customer Satsifaction Survey (CSS) Sent Date</t>
  </si>
  <si>
    <t>CSS feedback receipt date</t>
  </si>
  <si>
    <t xml:space="preserve">How likely are you to recommend COWI to others within your field? </t>
  </si>
  <si>
    <t>How satisfied are you with the quality of the services we provide?</t>
  </si>
  <si>
    <t>How satisfied are you with our ability to deliver at the agreed price?</t>
  </si>
  <si>
    <t>How satisfied are you with our ability to deliver on the agreed time?</t>
  </si>
  <si>
    <t xml:space="preserve">How satisfied are you with the project manager’s ability to identify with your situation and needs?  </t>
  </si>
  <si>
    <t>Remarks</t>
  </si>
  <si>
    <t>Geoconsult</t>
  </si>
  <si>
    <t>Mauritania</t>
  </si>
  <si>
    <t>AT/Vector/Ortho</t>
  </si>
  <si>
    <t>MADV</t>
  </si>
  <si>
    <t>MNJA</t>
  </si>
  <si>
    <t>Closed</t>
  </si>
  <si>
    <t>Guinea DAM</t>
  </si>
  <si>
    <t>Algeria</t>
  </si>
  <si>
    <t>BSF-SPNO</t>
  </si>
  <si>
    <t>In Progress</t>
  </si>
  <si>
    <t>Received</t>
  </si>
  <si>
    <t>Digital Globe</t>
  </si>
  <si>
    <t>Nigeria Oil Theft Analysis - July</t>
  </si>
  <si>
    <t>2D</t>
  </si>
  <si>
    <t>JRC</t>
  </si>
  <si>
    <t>Vector</t>
  </si>
  <si>
    <t>AT/Vector</t>
  </si>
  <si>
    <t>Miligan</t>
  </si>
  <si>
    <t>AT</t>
  </si>
  <si>
    <t>JRC-Corridor-Corridor-17005</t>
  </si>
  <si>
    <t>AAC</t>
  </si>
  <si>
    <t>Georgia DTM</t>
  </si>
  <si>
    <t>FIRST BASE SOLUTION</t>
  </si>
  <si>
    <t>1737 DURH &amp; 1737 HALT</t>
  </si>
  <si>
    <t>NSPI</t>
  </si>
  <si>
    <t>MVRA</t>
  </si>
  <si>
    <t>IBV KRANK</t>
  </si>
  <si>
    <t>GZ5042-Project 2017-1</t>
  </si>
  <si>
    <t>LiDAR</t>
  </si>
  <si>
    <t>VANSTEELANDT</t>
  </si>
  <si>
    <t>GRB</t>
  </si>
  <si>
    <t>BSF-SWISSPHOTO</t>
  </si>
  <si>
    <t>M7016 DOP Luzern 2017</t>
  </si>
  <si>
    <t>Ortho</t>
  </si>
  <si>
    <t>XEOS Imaging</t>
  </si>
  <si>
    <t>PR2572</t>
  </si>
  <si>
    <t>DOP NL B06 &amp; B10</t>
  </si>
  <si>
    <t>AT / Ortho</t>
  </si>
  <si>
    <t>NA</t>
  </si>
  <si>
    <t>PR2341</t>
  </si>
  <si>
    <t>WOODS</t>
  </si>
  <si>
    <t>Trelleborg</t>
  </si>
  <si>
    <t>AISR</t>
  </si>
  <si>
    <t>Ottawa</t>
  </si>
  <si>
    <t>Topocart</t>
  </si>
  <si>
    <t>CE/SCS</t>
  </si>
  <si>
    <t>SKCY</t>
  </si>
  <si>
    <t>ROSSI</t>
  </si>
  <si>
    <t>RIM-5K mapping/1K Mapping</t>
  </si>
  <si>
    <t>CAS</t>
  </si>
  <si>
    <t>Various</t>
  </si>
  <si>
    <t>BSF-Swissphoto-AG</t>
  </si>
  <si>
    <t>BW 2017</t>
  </si>
  <si>
    <t>SDFE</t>
  </si>
  <si>
    <t xml:space="preserve">Geosjaelland </t>
  </si>
  <si>
    <t>COWI AS</t>
  </si>
  <si>
    <t>KCDK</t>
  </si>
  <si>
    <t>Sachsen</t>
  </si>
  <si>
    <t>Geocart</t>
  </si>
  <si>
    <t>Powerline mapping</t>
  </si>
  <si>
    <t>Highway</t>
  </si>
  <si>
    <t>PAYS de MONTBELIARD</t>
  </si>
  <si>
    <t>SUHH</t>
  </si>
  <si>
    <t>ASI</t>
  </si>
  <si>
    <t>4410_Quarries</t>
  </si>
  <si>
    <t>DTM</t>
  </si>
  <si>
    <t>AT/Ortho</t>
  </si>
  <si>
    <t>Fmaps</t>
  </si>
  <si>
    <t>Koromiko</t>
  </si>
  <si>
    <t>AT/DTM</t>
  </si>
  <si>
    <t>DPKR</t>
  </si>
  <si>
    <t>Titoki</t>
  </si>
  <si>
    <t>Tassenberg</t>
  </si>
  <si>
    <t>Nilsson</t>
  </si>
  <si>
    <t>Horne</t>
  </si>
  <si>
    <t>Peka Mai</t>
  </si>
  <si>
    <t>Tiropai</t>
  </si>
  <si>
    <t>PMC</t>
  </si>
  <si>
    <t>1737ESSX</t>
  </si>
  <si>
    <t>RRKN</t>
  </si>
  <si>
    <t>Geograma</t>
  </si>
  <si>
    <t>Fmaps - Various Jobs of AT &amp; DTM</t>
  </si>
  <si>
    <t>Project 2017-1</t>
  </si>
  <si>
    <t>RASA</t>
  </si>
  <si>
    <t>LANGAN</t>
  </si>
  <si>
    <t>Veris</t>
  </si>
  <si>
    <t>Cranbrook</t>
  </si>
  <si>
    <t>AT, Vector</t>
  </si>
  <si>
    <t>Vector/AT</t>
  </si>
  <si>
    <t>UR-Project</t>
  </si>
  <si>
    <t>OMAN</t>
  </si>
  <si>
    <t>Delivered</t>
  </si>
  <si>
    <t>Namibia</t>
  </si>
  <si>
    <t>Namibia -2016</t>
  </si>
  <si>
    <t>2DGIS</t>
  </si>
  <si>
    <t>MYPZ</t>
  </si>
  <si>
    <t>5 projects</t>
  </si>
  <si>
    <t>NPS</t>
  </si>
  <si>
    <t>Project_Name</t>
  </si>
  <si>
    <t>Cust_resp_days</t>
  </si>
  <si>
    <t>Service line count</t>
  </si>
  <si>
    <t>Project Billable hours</t>
  </si>
  <si>
    <t>Available Hours of Received Input</t>
  </si>
  <si>
    <t>Pending Hours of Not Received Input</t>
  </si>
  <si>
    <t>Month Billable Hours</t>
  </si>
  <si>
    <t>Remaining Billable hours</t>
  </si>
  <si>
    <t>Date of Input Reciept</t>
  </si>
  <si>
    <t>Expected date of input(for partial and not available inputs)</t>
  </si>
  <si>
    <t>Input/Output Register</t>
  </si>
  <si>
    <t>Project Handover Date</t>
  </si>
  <si>
    <t>Defined AQLs</t>
  </si>
  <si>
    <t>KoM Date</t>
  </si>
  <si>
    <t>WF/GL available (Date)</t>
  </si>
  <si>
    <t>Project Plan with Customer (Date)</t>
  </si>
  <si>
    <t>Project Plan in CIPM (Date)</t>
  </si>
  <si>
    <t>Form of Agreed Project Contract</t>
  </si>
  <si>
    <t>Risk log updated</t>
  </si>
  <si>
    <t>Invoice</t>
  </si>
  <si>
    <t>Project Status</t>
  </si>
  <si>
    <t>Deliveries</t>
  </si>
  <si>
    <t>Delayed deliveries</t>
  </si>
  <si>
    <t>Customer Feedbacks (count of feedbacks) - (AE + AF + AG)</t>
  </si>
  <si>
    <t>Minor corrections</t>
  </si>
  <si>
    <t>Fail</t>
  </si>
  <si>
    <t>Double Fail</t>
  </si>
  <si>
    <t>Increase turnover (in hours)</t>
  </si>
  <si>
    <t>Last date of Update/Review by PM</t>
  </si>
  <si>
    <t>UR-10K</t>
  </si>
  <si>
    <t>Yes</t>
  </si>
  <si>
    <t>YES</t>
  </si>
  <si>
    <t>PO</t>
  </si>
  <si>
    <t>To be invoiced</t>
  </si>
  <si>
    <t>In progress</t>
  </si>
  <si>
    <t>CAS-AT, Ortho, Vector</t>
  </si>
  <si>
    <t>Vector/AT/Ortho</t>
  </si>
  <si>
    <t>WO</t>
  </si>
  <si>
    <t>Monthly Invoice</t>
  </si>
  <si>
    <t>UR-1K</t>
  </si>
  <si>
    <t>COWI DK</t>
  </si>
  <si>
    <t>DK Silkeborg 3D update</t>
  </si>
  <si>
    <t>ATR</t>
  </si>
  <si>
    <t>* Feature Geometry Updation Complete, awaiting attribute update guideline to complete the project.</t>
  </si>
  <si>
    <t>GROUPE DEGAUDE</t>
  </si>
  <si>
    <t>SNCF Amberieu railway station</t>
  </si>
  <si>
    <t>Signed QS</t>
  </si>
  <si>
    <t>Invoiced</t>
  </si>
  <si>
    <t>Le Memont</t>
  </si>
  <si>
    <t>To be started</t>
  </si>
  <si>
    <t>Expected in 3rd week of March</t>
  </si>
  <si>
    <t>Rossi</t>
  </si>
  <si>
    <t>Schio 2K Mapping</t>
  </si>
  <si>
    <t>OSGB_Urban_2017_19</t>
  </si>
  <si>
    <t>OSGB_Rular_2017_19</t>
  </si>
  <si>
    <t>NCR Pilot</t>
  </si>
  <si>
    <t>Jølster Eid Gloppen-2017</t>
  </si>
  <si>
    <t>Hardanger_2017</t>
  </si>
  <si>
    <t>Saylorville_Mapping</t>
  </si>
  <si>
    <t>UGANDA_MLHUD</t>
  </si>
  <si>
    <t>Uganda_WB</t>
  </si>
  <si>
    <t>AT/DTM/Ortho</t>
  </si>
  <si>
    <t>Received inputs - Block_01 40 CM &amp; Mpigi - 15CM</t>
  </si>
  <si>
    <t>TERRAQUEST</t>
  </si>
  <si>
    <t>Niagara County LiDAR Processing</t>
  </si>
  <si>
    <t>Langan</t>
  </si>
  <si>
    <t>Piscataway</t>
  </si>
  <si>
    <t>No</t>
  </si>
  <si>
    <t>HxIP</t>
  </si>
  <si>
    <t>KSAB</t>
  </si>
  <si>
    <t>HxIP (QSI)</t>
  </si>
  <si>
    <t>Middletown</t>
  </si>
  <si>
    <t>Need to submit the revised QS as there is an increment in image count</t>
  </si>
  <si>
    <t>VICTORIA</t>
  </si>
  <si>
    <t>3D engine Tool availability by EOW- WK-16</t>
  </si>
  <si>
    <t>OSGB_Urban_2018_19</t>
  </si>
  <si>
    <t>OSGB_Rular_2018_19</t>
  </si>
  <si>
    <t>Opsia</t>
  </si>
  <si>
    <t>GC170269_Hauts de France - Valenciennes</t>
  </si>
  <si>
    <t>PROJECT 2018-1</t>
  </si>
  <si>
    <t>NO</t>
  </si>
  <si>
    <t>PR2705</t>
  </si>
  <si>
    <t>BSF Swissphoto</t>
  </si>
  <si>
    <t>BSF NL 2018</t>
  </si>
  <si>
    <t>BW LiDAR</t>
  </si>
  <si>
    <t>Franciscan University</t>
  </si>
  <si>
    <t>Cedex_BD500</t>
  </si>
  <si>
    <t>Schio 5K Mapping</t>
  </si>
  <si>
    <t xml:space="preserve">DK Coastal Kystdirektoratet </t>
  </si>
  <si>
    <t>Lidar/Ortho</t>
  </si>
  <si>
    <t>Highway APRR</t>
  </si>
  <si>
    <t>KMRE</t>
  </si>
  <si>
    <t>CRAIG ALLER</t>
  </si>
  <si>
    <t>Lidar</t>
  </si>
  <si>
    <t>Registration_of_traffic_signs - Slagelse</t>
  </si>
  <si>
    <t>COWI Norway</t>
  </si>
  <si>
    <t>NordTrøndelagSør 2016_Part-2</t>
  </si>
  <si>
    <t>Stavanger - Update mapping-2018</t>
  </si>
  <si>
    <t>Expecting June-18</t>
  </si>
  <si>
    <t>Nordhordland-2018</t>
  </si>
  <si>
    <t>Marnadal Audnedal Sogndalen-2018</t>
  </si>
  <si>
    <t>Sunnfjord-2018</t>
  </si>
  <si>
    <t>Etne Kvinnherad-2018</t>
  </si>
  <si>
    <t>BSF Swissphoto Norway</t>
  </si>
  <si>
    <t>Storfjorden-2018</t>
  </si>
  <si>
    <t>Orkdal Meldal Froya-2018</t>
  </si>
  <si>
    <t>Namsos Vikna Nærøy-2018</t>
  </si>
  <si>
    <t>COWI Sweeden</t>
  </si>
  <si>
    <t>SE_Eskilstuna_2018_Mapping</t>
  </si>
  <si>
    <t>Expecting May-18</t>
  </si>
  <si>
    <t>Titan &amp; Aragorn</t>
  </si>
  <si>
    <t>Oklahama mapping</t>
  </si>
  <si>
    <t>Historical Ortho</t>
  </si>
  <si>
    <t>TopGIS</t>
  </si>
  <si>
    <t>Historical orthophoto Buskerud and Østfold</t>
  </si>
  <si>
    <t>Skåne Photo Summer-Batch 2</t>
  </si>
  <si>
    <t>7088_ALS_SachsenAnhalt</t>
  </si>
  <si>
    <t>Registration_of_traffic_signs - Skanderborg</t>
  </si>
  <si>
    <t>Smitty One</t>
  </si>
  <si>
    <t>Email</t>
  </si>
  <si>
    <t>Registration_of_traffic_signs - Hillerød Kommune</t>
  </si>
  <si>
    <t>COWI</t>
  </si>
  <si>
    <t>DDG 2018</t>
  </si>
  <si>
    <t>Project Handover and Kickoff to be done
Project Input -Output not applicable</t>
  </si>
  <si>
    <t>St Gaudens</t>
  </si>
  <si>
    <t>PIE Services</t>
  </si>
  <si>
    <t>SEWER &amp; STORM GIS layer update</t>
  </si>
  <si>
    <t>Hässleholm - lidar</t>
  </si>
  <si>
    <t>AAM</t>
  </si>
  <si>
    <t>PRJ31205_23_BluescopeApr2018</t>
  </si>
  <si>
    <t>Østfold 2017</t>
  </si>
  <si>
    <t>Client corrections</t>
  </si>
  <si>
    <t>PRJ32362_02_Dunmore_Apr2018</t>
  </si>
  <si>
    <t>INFORGEO</t>
  </si>
  <si>
    <t>2D Extraction Land cover</t>
  </si>
  <si>
    <t>Stockholm photo 2018</t>
  </si>
  <si>
    <t>Stockholm laser 2018</t>
  </si>
  <si>
    <t>Horndal mapping</t>
  </si>
  <si>
    <t>Trollhättan photo/3d modelling</t>
  </si>
  <si>
    <t>Eskilstuna photo</t>
  </si>
  <si>
    <t>Lerum photo</t>
  </si>
  <si>
    <t>Sotenäs photo</t>
  </si>
  <si>
    <t>Helsingborg photo</t>
  </si>
  <si>
    <t>Hässleholm oblique</t>
  </si>
  <si>
    <t>Höganäs photo</t>
  </si>
  <si>
    <t>Rattlesnake</t>
  </si>
  <si>
    <t>Powerline</t>
  </si>
  <si>
    <t>Weser</t>
  </si>
  <si>
    <t>LiDAE</t>
  </si>
  <si>
    <t>Vector Mapping 1 500 scale</t>
  </si>
  <si>
    <t>Romia 9</t>
  </si>
  <si>
    <t>GC170269_Hauts de France MARNE And AISNE</t>
  </si>
  <si>
    <t>Helsingborg</t>
  </si>
  <si>
    <t>9904_Gapeau</t>
  </si>
  <si>
    <t>Perth Amboy - Herbert Street</t>
  </si>
  <si>
    <t>NHFS</t>
  </si>
  <si>
    <t>Elkhorn</t>
  </si>
  <si>
    <t>VERIS</t>
  </si>
  <si>
    <t>NL_Hague_Thermal_2017</t>
  </si>
  <si>
    <t>Data received for 1323 Hours Only. AT is in Progress for Remaining Area</t>
  </si>
  <si>
    <t>Setesdal 2017</t>
  </si>
  <si>
    <t>Lærdal 2017</t>
  </si>
  <si>
    <t>Tvedestrand and Lillesand</t>
  </si>
  <si>
    <t>Historic Ortho-Phase3</t>
  </si>
  <si>
    <t>All Data set Received</t>
  </si>
  <si>
    <t>Zambia</t>
  </si>
  <si>
    <t>Historical Orthophoto-2017_Hordaland-P1</t>
  </si>
  <si>
    <t>Historical Orthophoto-2017_Oppland_and_Hedemark-P2</t>
  </si>
  <si>
    <t>Hold</t>
  </si>
  <si>
    <t>Roadcon</t>
  </si>
  <si>
    <t>Starling</t>
  </si>
  <si>
    <t>Received feedback from end customer for block GA_J (Total - 133 errors)</t>
  </si>
  <si>
    <t>NASA-LFB</t>
  </si>
  <si>
    <t>Ortho/Lidar</t>
  </si>
  <si>
    <t>To be Started</t>
  </si>
  <si>
    <t>Melton</t>
  </si>
  <si>
    <t>PRJ31205_17_BluescopeMar2018</t>
  </si>
  <si>
    <t>The Project is shelved</t>
  </si>
  <si>
    <t>DK Coastal Directorate Lodbjerg Nymindegab</t>
  </si>
  <si>
    <t>BSF</t>
  </si>
  <si>
    <t>2 jobs</t>
  </si>
  <si>
    <t xml:space="preserve">Varmdo </t>
  </si>
  <si>
    <t>Stavanger - Update mapping - 2018</t>
  </si>
  <si>
    <t>Marnadal Audnedal Sogndalen - 2018</t>
  </si>
  <si>
    <t>Sunnfjord - 2018</t>
  </si>
  <si>
    <t>Etne Kvinnherad - 2018</t>
  </si>
  <si>
    <t>Namsos Vikna Nærøy</t>
  </si>
  <si>
    <t>Stockholm OP 2017 -Extension</t>
  </si>
  <si>
    <t xml:space="preserve">Received feedback from end customer for block SC_E (Seamline errors and Tonal issues), AL_I (Tonal Issues) and AL_G (Tonal Issues) </t>
  </si>
  <si>
    <t>Data received for 940 Hours Only. Remaining data shall be received as Phase 2 in next financial year</t>
  </si>
  <si>
    <t>Additional Cost has been negotiated with client for Tvedestrand</t>
  </si>
  <si>
    <t>Vector Delivered.
Ortho To be done</t>
  </si>
  <si>
    <t>Project is in Pilot Stage, All inputs shall be filled based on approval of Pilot Data</t>
  </si>
  <si>
    <t>GS INT</t>
  </si>
  <si>
    <t>Project Is on Hold and may be stopped for further production</t>
  </si>
  <si>
    <t>All blocks delivered in the Month of November however we have received feedback in december</t>
  </si>
  <si>
    <t>Digimaps</t>
  </si>
  <si>
    <t>Digimapas_Cartography</t>
  </si>
  <si>
    <t>Project Expected</t>
  </si>
  <si>
    <t>3D engine Tool availability by EOW- WK-9</t>
  </si>
  <si>
    <t>Shared With TEGU</t>
  </si>
  <si>
    <t>Porsgrunn Larvik 2017</t>
  </si>
  <si>
    <t>Buskerud_sør 2017</t>
  </si>
  <si>
    <t>Haugalandet 2017</t>
  </si>
  <si>
    <t>Vinje Seljord Tokke 2017</t>
  </si>
  <si>
    <t>Notodden Hjartdal 2017</t>
  </si>
  <si>
    <t>Oppland FKB-C 2017</t>
  </si>
  <si>
    <t>Midthordland 2017</t>
  </si>
  <si>
    <t>Oslo Update - 2017</t>
  </si>
  <si>
    <t>Input received for 51 Tiles of Part-03 (reflown)</t>
  </si>
  <si>
    <t>XEOS</t>
  </si>
  <si>
    <t>Monticello</t>
  </si>
  <si>
    <t>St Vincent</t>
  </si>
  <si>
    <t>* Data aquasition to be done again by the client &amp; the client will update on input date in coming weeks. Scope may increase with 3D streo plotting</t>
  </si>
  <si>
    <t>Alps</t>
  </si>
  <si>
    <t>Te_Roroa</t>
  </si>
  <si>
    <t>CRAIG-LiDAR_2018</t>
  </si>
  <si>
    <t>PRJ32017_02_IllawarraCoal</t>
  </si>
  <si>
    <t>PRJ31205_12_Bluescope</t>
  </si>
  <si>
    <t>COWI_DK_SE</t>
  </si>
  <si>
    <t>Inlandsbanan_Additional task</t>
  </si>
  <si>
    <t xml:space="preserve">COWIDK-3D </t>
  </si>
  <si>
    <t>JRC Tile cutting</t>
  </si>
  <si>
    <t>Total hours differ from the mentioned - need to discuss</t>
  </si>
  <si>
    <t>Need to execute the Pilot first &amp; then plan for Production based on mutual  agreement on alloted scope &amp; timeline</t>
  </si>
  <si>
    <t>Donelley</t>
  </si>
  <si>
    <t>Remaining billable hours</t>
  </si>
  <si>
    <t>Reception control date</t>
  </si>
  <si>
    <t>PAW PAW</t>
  </si>
  <si>
    <t>vector</t>
  </si>
  <si>
    <t>Mt.Sterling</t>
  </si>
  <si>
    <t>NH - forest</t>
  </si>
  <si>
    <t>Pilot To Be submitted to the Client on 5th Jan 2018 - Go ahead on feature geometry updation , hence starting the production with Feature updation, attribute update after clarifications are received.</t>
  </si>
  <si>
    <t>PR2574 - Breaklines and DTM</t>
  </si>
  <si>
    <t>Customer has identified artefacts in delivered GeoTiff (DTM) out of the AOI</t>
  </si>
  <si>
    <t>PR2462 - Breaklines and DTM</t>
  </si>
  <si>
    <t>R8 Mapping</t>
  </si>
  <si>
    <t>Oakville</t>
  </si>
  <si>
    <t>Correction on  'missing building height points' received from customer (1% of total building points)</t>
  </si>
  <si>
    <t>Received feedback from end customer for SC_F and GA_G blocks. Major feedbacks are DTM errors, Seamline errors and Tonal issues.</t>
  </si>
  <si>
    <t>Skåne Laser Summer</t>
  </si>
  <si>
    <t>Approved</t>
  </si>
  <si>
    <t>Batch 2 is rejected by GC due to Major errors</t>
  </si>
  <si>
    <t>Skåne Photo Summer</t>
  </si>
  <si>
    <t>Remaining input hours is uncertain as flying is not done</t>
  </si>
  <si>
    <t>Lerum LiDAR additional</t>
  </si>
  <si>
    <t>Vector/LiDAR</t>
  </si>
  <si>
    <t>Fordham Road</t>
  </si>
  <si>
    <t>TZ - Dar Es Salaam 2016_Additional</t>
  </si>
  <si>
    <t>PSRA</t>
  </si>
  <si>
    <t>3D engine Tool availability by EOW- WK-6</t>
  </si>
  <si>
    <t>Vector Delivered
Ortho To be done</t>
  </si>
  <si>
    <t>AT/DTM/DSM/Ortho</t>
  </si>
  <si>
    <t>All data set delivered</t>
  </si>
  <si>
    <t>Project Expected in Week 3 - Update Awaited From Sales Team on Contract Status</t>
  </si>
  <si>
    <t>DK Satellitfoto Telezoner 2017</t>
  </si>
  <si>
    <t>HIT Dendre Occi</t>
  </si>
  <si>
    <t>PRJ31490_02_Jellinbah_ATWI</t>
  </si>
  <si>
    <t>PRJ31564_04_Cloudbreak_ATWI</t>
  </si>
  <si>
    <t>PRJ31326_Burton</t>
  </si>
  <si>
    <t>PRJ31318_Goonyella_SouthWalker_Dragline</t>
  </si>
  <si>
    <t>PRJ31491_Middlemount</t>
  </si>
  <si>
    <t>PRJ31698_03_Moorvale_ATWI</t>
  </si>
  <si>
    <t>R8 Kortrijk  Classification</t>
  </si>
  <si>
    <t>PRJ31576_02_WAMC_Dec2017_AT</t>
  </si>
  <si>
    <t>SPS - Arail Remote Sensing</t>
  </si>
  <si>
    <t>IR Ortho Mosaic</t>
  </si>
  <si>
    <t>PRJ31205_07_Bluescope_Jan2018_AT</t>
  </si>
  <si>
    <t>Trelour</t>
  </si>
  <si>
    <t>PRJ31318_02_GoonyellaSthWalker_Jan2018_AT</t>
  </si>
  <si>
    <t>PRJ31653_02_Northparkes_AT</t>
  </si>
  <si>
    <t>Month Billable hours</t>
  </si>
  <si>
    <t>Delayed Deliveries</t>
  </si>
  <si>
    <t>Customer Feedbacks (count of feedbacks)</t>
  </si>
  <si>
    <t>Delivered to COWI Norway</t>
  </si>
  <si>
    <t>PRJ31156_Hail_Creek  Mapping</t>
  </si>
  <si>
    <t>Received positive feedback</t>
  </si>
  <si>
    <t>RCL of VIC006 segment redelivered to client + Minor Corrections VIC004</t>
  </si>
  <si>
    <t>SE_Inlandsbanan_production-DK_2017_Mapping</t>
  </si>
  <si>
    <t>AT/DTM/LiDAR/Ortho</t>
  </si>
  <si>
    <t>Pilot To Be submitted to the Client on 2nd Jan 2018</t>
  </si>
  <si>
    <t>Quarry Mapping</t>
  </si>
  <si>
    <t xml:space="preserve">Racine WI </t>
  </si>
  <si>
    <t>Lidar/2d vector</t>
  </si>
  <si>
    <t>Partial AT result received. Issues in AT result for remaining area. as of now on Risk</t>
  </si>
  <si>
    <t>JRC17010</t>
  </si>
  <si>
    <t>7.5 CM resolution data delivered</t>
  </si>
  <si>
    <t>Data delivered and feedback awaited; final DTM polygons to receive for contour generation</t>
  </si>
  <si>
    <t>Minor corrections pertaining to vegetation, error points close to the ground. Corrected tiles resubmitted.</t>
  </si>
  <si>
    <t xml:space="preserve">Minor corrections regarding 'Recovered' ano was due to new person joined at customer's end and we tried to have a skype session however could not materialized. </t>
  </si>
  <si>
    <t xml:space="preserve">Count of deliverables refers blocks </t>
  </si>
  <si>
    <t>Input for Four towns of 15 cm received and input for 8 more towns will be received by next week
This project started a year and half ago hence details of some of the key documents status not updated in this sheet</t>
  </si>
  <si>
    <t>Customer has confirmed ~ 600 hours by 22-Dec;
And probably this may be the last set of input data for PR2341 project
This project started a year and half ago hence details of some of the key documents status not updated in this sheet</t>
  </si>
  <si>
    <t>Input data is expected in this week</t>
  </si>
  <si>
    <t>Norrtalje</t>
  </si>
  <si>
    <t>Image Blur</t>
  </si>
  <si>
    <t>Other</t>
  </si>
  <si>
    <t>Madrid Ortho</t>
  </si>
  <si>
    <t>PRJ3074501_NelsonCC</t>
  </si>
  <si>
    <t>PRJ3081601_Tasman2017</t>
  </si>
  <si>
    <t>PRJ31205_02_Bluescope</t>
  </si>
  <si>
    <t>Dar-Morogoro</t>
  </si>
  <si>
    <t>AT/Ortho/Vector/Lidar</t>
  </si>
  <si>
    <t>Prioirty 6B of Ortho Delayed</t>
  </si>
  <si>
    <t>Received Part-07 for 482 hours on 21-Nov-17
And uncertain on time frame for remaining input data (may be between Jan-18 and Apr-18)</t>
  </si>
  <si>
    <t>This project started a year and half ago hence details of some of the key documents status not updated in this sheet
Final delivery of GRB63_27_10_Schilde was on 23-Sep-17 and disapproval received on 10-Nov-17</t>
  </si>
  <si>
    <t>Final Delivery Planned on 6th Dec 2017</t>
  </si>
  <si>
    <t>Project 2017-2</t>
  </si>
  <si>
    <t xml:space="preserve">No </t>
  </si>
  <si>
    <t>Small project of 25 hours; Feedback awaited</t>
  </si>
  <si>
    <t>HIT-Saint Martin</t>
  </si>
  <si>
    <t>Strip adjustment done (by MEKS) with inappropriate values; Resubmitted after re-adjustment; No WO/Signed QS, agreed on mail</t>
  </si>
  <si>
    <t>DIGIMAPAS</t>
  </si>
  <si>
    <t>San Fabian LiDAR</t>
  </si>
  <si>
    <t>The customer has initially rejected the data for minor errors (classification of 1 or 2 points) and later accepted the same data without any corrections</t>
  </si>
  <si>
    <t>M4006162-NL-AT Test</t>
  </si>
  <si>
    <t>AT results were not satisfactory according to customer; redoing with new APM</t>
  </si>
  <si>
    <t>Senegal</t>
  </si>
  <si>
    <t>On Hold</t>
  </si>
  <si>
    <t>Received approval on to Produce AT in CIL. Submitted cost is approved
For available data Production will remain continue</t>
  </si>
  <si>
    <t>2D Vector</t>
  </si>
  <si>
    <t>Project can be considered as closed. If revised input received it will be considered as fresh ATR</t>
  </si>
  <si>
    <t>31st OCT : Partial Input 10% is expected By 1st week of Nov
3rd NOV : Not Sure, as Data Collection has happened for only 10%. Still trying on Data acquisition
7th NOV : Around 150km X 120 m LiDAR Data to be processed at CIL, but no update when will the data be provided to CIL
15th NOV : Recieved some LiDAR data for processing on 15. Quantum will be updated once the data is downloaded and checked
22nd NOV : All Inputs of LiDAR will Be Available till 12 Dec 2017.</t>
  </si>
  <si>
    <t>Skane_Spring</t>
  </si>
  <si>
    <t>AT/Ortho/LiDAR/Contours</t>
  </si>
  <si>
    <t>Skåne laser spring - additional task</t>
  </si>
  <si>
    <t>Data is expected by 30th November</t>
  </si>
  <si>
    <t>Lerum Contours</t>
  </si>
  <si>
    <t>1 delivered,client has given revised AOI so,we are redelivring the data by todau as per new AOI</t>
  </si>
  <si>
    <t>Workflow Finalization inprogress</t>
  </si>
  <si>
    <t>Krangfors_Sweref99_2015</t>
  </si>
  <si>
    <t>Delivered  Part04 priority 1 &amp;2 and Part05 priority 1 of Project-2017-1</t>
  </si>
  <si>
    <t>Feedback awaited</t>
  </si>
  <si>
    <t>Count of deliveries as per the blocks defined for internal convenience</t>
  </si>
  <si>
    <t>CE</t>
  </si>
  <si>
    <t>RIM-5K mapping</t>
  </si>
  <si>
    <t>RIM-1K mapping</t>
  </si>
  <si>
    <t>A3 images received on 30-Oct</t>
  </si>
  <si>
    <t>Groupe DEGAUD</t>
  </si>
  <si>
    <t>Vector Mapping Priority 3 Delay</t>
  </si>
  <si>
    <t>Lebenon</t>
  </si>
  <si>
    <t>Still discussion ongoing 1st feedback , which should not be considered as major feedback due to requirements unclear</t>
  </si>
  <si>
    <t>Received data for all 13 Blocks</t>
  </si>
  <si>
    <t>GCP description sheet for 1 block is remaining</t>
  </si>
  <si>
    <t>Final Go ahead from end client is yet to receive - Pipeline</t>
  </si>
  <si>
    <t>AT results for North area received, Currently Test area can be initiated and then production for North Area. Data is not available for South Area. Remaining area can be availabe from 24th October</t>
  </si>
  <si>
    <t>8 Flight lines missing hence no Input received. Production plan can be planned from new Year</t>
  </si>
  <si>
    <t xml:space="preserve"> 1) Pilot Block: - Input data for all 8 pilot blocks are available in CIL
 2) Till date in CIL 40% of the data is available. HDD containing 30% data is being dispatched from Norway and available in CIL by First week of November
 3) Remaining 30% of the data will be available in CIL by End of December or January First week</t>
  </si>
  <si>
    <t>Project Delivered however not closed as additional data to be received in the Month of November</t>
  </si>
  <si>
    <t xml:space="preserve">Gothenburg </t>
  </si>
  <si>
    <t>AT/Ortho/LiDAR</t>
  </si>
  <si>
    <t>Increase in hours is due to Bridge correction in Stereo &amp; PS with reference to vector data</t>
  </si>
  <si>
    <t>ParLerÖck</t>
  </si>
  <si>
    <t>ParLerÖck - Lerum</t>
  </si>
  <si>
    <t>Stockholm</t>
  </si>
  <si>
    <t>Kaikoura MLS Road Mapping - Zone-4</t>
  </si>
  <si>
    <t>Mexico</t>
  </si>
  <si>
    <t>PR2637</t>
  </si>
  <si>
    <t>It is only 4 hours job</t>
  </si>
  <si>
    <t>SEL212_Powerline</t>
  </si>
  <si>
    <t>Namur_Citadelle</t>
  </si>
  <si>
    <t>Kaikoura MLS Road Mapping - Zone-2</t>
  </si>
  <si>
    <t>PR2646</t>
  </si>
  <si>
    <t>Input is expected By 1st week of Nov</t>
  </si>
  <si>
    <t>Input is expected by 01-Nov-17</t>
  </si>
  <si>
    <t>Query raised regarding minimum water body size for classification, answer awaited</t>
  </si>
  <si>
    <t>Tile grid is not available</t>
  </si>
  <si>
    <t>ELIA CLAS</t>
  </si>
  <si>
    <t>Status meetings-based on project requirements</t>
  </si>
  <si>
    <t>IP</t>
  </si>
  <si>
    <t>Weekly status update to the customer via Email</t>
  </si>
  <si>
    <t>BSF-Swissphoto</t>
  </si>
  <si>
    <t>Telleborg</t>
  </si>
  <si>
    <t>Full invoiced raised on 13/09</t>
  </si>
  <si>
    <t>FBS</t>
  </si>
  <si>
    <t>Inputs will be available in segmentation due to weather conditions and flying issues</t>
  </si>
  <si>
    <t>Inputs still awaited for GCP's discription sheet in block "Atar" &amp; request for revised GCP's in block "Akjoujt"</t>
  </si>
  <si>
    <t>Input received in phase, Currently GCP sheet for 2 twon is not received due to area flodded as informed by client</t>
  </si>
  <si>
    <t>Input Received in phases, Work description and AT result is not received. AT pending for Gloppen area. Test area pending due to AT inputs are not available.</t>
  </si>
  <si>
    <t>8 Flight lines missing hence no Input received. Flying is delayed due to rain</t>
  </si>
  <si>
    <t>Nigeria Oil Theft Analysis</t>
  </si>
  <si>
    <t>Input received in phases - approx 1 month</t>
  </si>
  <si>
    <t>All the input data received</t>
  </si>
  <si>
    <t>Small project Reception not shared, discussion completed via email, CSS form not filled by client. Comment received via email</t>
  </si>
  <si>
    <t>Westwood</t>
  </si>
  <si>
    <t>Strip adjustment/LiDAR</t>
  </si>
  <si>
    <t>All the input data received, Issues in SGM filtration</t>
  </si>
  <si>
    <t>Increase in hours is due to Scpoe as per Swedish contract was different from what we have executed as per WO received for Lerum -LiDAR</t>
  </si>
  <si>
    <t>Kungsbacka</t>
  </si>
  <si>
    <t>Skane</t>
  </si>
  <si>
    <t>Approved Images are getting uploaded. Change in scope and water classification for FID08 to FID11 added additional hours.</t>
  </si>
  <si>
    <t xml:space="preserve">SW-PA-orthophoto warping </t>
  </si>
  <si>
    <t>PARTIAL</t>
  </si>
  <si>
    <t>Weekly</t>
  </si>
  <si>
    <t>Part wise inputs are being received; 650 / 2536 Sq Km received so far</t>
  </si>
  <si>
    <t>Continuous</t>
  </si>
  <si>
    <t>Two more phases expected; one in Oct and another in Nov</t>
  </si>
  <si>
    <t>Mid of Nov-17</t>
  </si>
  <si>
    <t>16-Aug-17 &amp; 23-Aug-17</t>
  </si>
  <si>
    <t>ELIA Classification</t>
  </si>
  <si>
    <t>Nord-Trondelag2016-SOR-Snasa_Steinkjer</t>
  </si>
  <si>
    <t>Part1 is ready for AT</t>
  </si>
  <si>
    <t>1737HALT</t>
  </si>
  <si>
    <t>Daily</t>
  </si>
  <si>
    <t>A11-Calibration+Classification</t>
  </si>
  <si>
    <t>Uganda_MLHUD</t>
  </si>
  <si>
    <t>Mid of Sep-17</t>
  </si>
  <si>
    <t>14-09-17 (missing img)</t>
  </si>
  <si>
    <t>south part images are missing</t>
  </si>
  <si>
    <t>SCS</t>
  </si>
  <si>
    <t xml:space="preserve">input not recieved </t>
  </si>
  <si>
    <t>Kaikoura MLS Road Mapping</t>
  </si>
  <si>
    <t>Quality_score</t>
  </si>
  <si>
    <t>Cost_score</t>
  </si>
  <si>
    <t>Time_score</t>
  </si>
  <si>
    <t>PM_score</t>
  </si>
  <si>
    <t>Price</t>
  </si>
  <si>
    <t>Currency</t>
  </si>
  <si>
    <t>Signed QS available</t>
  </si>
  <si>
    <t>Signed ATR available</t>
  </si>
  <si>
    <t>Signed WO/PO available</t>
  </si>
  <si>
    <t>Project Plan with Customer</t>
  </si>
  <si>
    <t>Project Plan in CIPM</t>
  </si>
  <si>
    <t>KoM / CIPM</t>
  </si>
  <si>
    <t>WF/GL available</t>
  </si>
  <si>
    <t>USD</t>
  </si>
  <si>
    <t>Additional hours negotiated for density issues</t>
  </si>
  <si>
    <t>EURO</t>
  </si>
  <si>
    <t>OSGB-DPN</t>
  </si>
  <si>
    <t>DKK</t>
  </si>
  <si>
    <t>Park "Broads" rejected due to scope change</t>
  </si>
  <si>
    <t>CAD</t>
  </si>
  <si>
    <t>Pilot Redelivered due to projections co-ordinates issue and some requested DTM corrections</t>
  </si>
  <si>
    <t>All the jobs delivered which are planned planned in the month of August</t>
  </si>
  <si>
    <t>All the planned municiaplaities are delivered</t>
  </si>
  <si>
    <t>First Base Solutions</t>
  </si>
  <si>
    <t>1737DURH</t>
  </si>
  <si>
    <t>Additional hours obtained from client on PAMAPS work</t>
  </si>
  <si>
    <t>Vector/Ortho</t>
  </si>
  <si>
    <t>NOK</t>
  </si>
  <si>
    <t>Project Plan is in Progress</t>
  </si>
  <si>
    <t>Historical Orthophoto</t>
  </si>
  <si>
    <t>Leksand</t>
  </si>
  <si>
    <t>AT/Ortho/Vector</t>
  </si>
  <si>
    <t>Additional work on NHFS</t>
  </si>
  <si>
    <t>PR2624</t>
  </si>
  <si>
    <t>PR2634</t>
  </si>
  <si>
    <t>Block Box Consulting</t>
  </si>
  <si>
    <t>Thompson and Cedar II</t>
  </si>
  <si>
    <t>Phase 1 delivered.</t>
  </si>
  <si>
    <t>Strip adjustment approved</t>
  </si>
  <si>
    <t>ErpeMere</t>
  </si>
  <si>
    <t>NZD</t>
  </si>
  <si>
    <t>AT delivered</t>
  </si>
  <si>
    <t>Hillerød municipality</t>
  </si>
  <si>
    <t>hours uploaded to cockpit</t>
  </si>
  <si>
    <t>Client Feedbacks</t>
  </si>
  <si>
    <t>7014 DOP NL 2017 - Block-06</t>
  </si>
  <si>
    <t>7014 DOP NL 2017 - Block-10</t>
  </si>
  <si>
    <t>awaiting feedback on ortho</t>
  </si>
  <si>
    <t>released for GC</t>
  </si>
  <si>
    <t>IBV-KRANK</t>
  </si>
  <si>
    <t>PRJ-1351-Project-2-Part-06</t>
  </si>
  <si>
    <t>Uganda WB</t>
  </si>
  <si>
    <t>Project moved to August month</t>
  </si>
  <si>
    <t>LimerodoNorte failure due to poor production quality from outsourced work</t>
  </si>
  <si>
    <t>Phase 1 delivered. Phase 2 inputs awaited</t>
  </si>
  <si>
    <t>Excellent Productivity in the Month of July</t>
  </si>
  <si>
    <t>Mobile LiDAR Classification</t>
  </si>
  <si>
    <t>Delay due to ambiguity in the scope and customer has changed the requirement</t>
  </si>
  <si>
    <t>TRIG Spatial Information Ltd</t>
  </si>
  <si>
    <t>JOB 105417</t>
  </si>
  <si>
    <t>DTM/Vector</t>
  </si>
  <si>
    <t>No proper planning nor accountability; quality issues; resubmitted and got rejected</t>
  </si>
  <si>
    <t>338 hours to spill over to Aug'17</t>
  </si>
  <si>
    <t>GC-Italia</t>
  </si>
  <si>
    <t>ATS</t>
  </si>
  <si>
    <t>CA St Landfill</t>
  </si>
  <si>
    <t>F Maps</t>
  </si>
  <si>
    <t>Olsen</t>
  </si>
  <si>
    <t>Project Billable Hours</t>
  </si>
  <si>
    <t>Moved to July sheet with balance billable hours</t>
  </si>
  <si>
    <t>Invoice details sent to MIS</t>
  </si>
  <si>
    <t>FMAPS</t>
  </si>
  <si>
    <t>Kiteroa</t>
  </si>
  <si>
    <t>Aerial Services Inc</t>
  </si>
  <si>
    <t>Phase 2</t>
  </si>
  <si>
    <t>contingency 32</t>
  </si>
  <si>
    <t>HIT Lobbes</t>
  </si>
  <si>
    <t>PR2559</t>
  </si>
  <si>
    <t>PR2561</t>
  </si>
  <si>
    <t>PR2610</t>
  </si>
  <si>
    <t>Uruguay Forestry</t>
  </si>
  <si>
    <t>AT/Lidar/Ortho</t>
  </si>
  <si>
    <t>GEODEZIA</t>
  </si>
  <si>
    <t xml:space="preserve">Highway Mapping </t>
  </si>
  <si>
    <t>JR Canadian Mapping Ltd.</t>
  </si>
  <si>
    <t>Nigeria Oil</t>
  </si>
  <si>
    <t>Pilot delivery not upto mark</t>
  </si>
  <si>
    <t>NH-Forest Society</t>
  </si>
  <si>
    <t>Tiff format delivered instad of MrSID on 1st delivery</t>
  </si>
  <si>
    <t>FIRST BASE SOLUTIONS</t>
  </si>
  <si>
    <t>1737BRNT</t>
  </si>
  <si>
    <t>TOPOCART</t>
  </si>
  <si>
    <t>Deliveries will start from July-17</t>
  </si>
  <si>
    <t>OSGB-DI (Pilot)</t>
  </si>
  <si>
    <t>OSGB-DPN (Pilot)</t>
  </si>
  <si>
    <t>PR2625</t>
  </si>
  <si>
    <t>False Name</t>
  </si>
  <si>
    <t>Serviceline</t>
  </si>
  <si>
    <t>Month of Execution</t>
  </si>
  <si>
    <t>Billable hours</t>
  </si>
  <si>
    <t>currency</t>
  </si>
  <si>
    <t>QS / Signed</t>
  </si>
  <si>
    <t>ATR / Signed</t>
  </si>
  <si>
    <t>WO / Signed</t>
  </si>
  <si>
    <t>QP with Customer</t>
  </si>
  <si>
    <t>QP in CIPM</t>
  </si>
  <si>
    <t>Atlis Geo</t>
  </si>
  <si>
    <t>Hudson</t>
  </si>
  <si>
    <t>Wetland</t>
  </si>
  <si>
    <t>March</t>
  </si>
  <si>
    <t>??</t>
  </si>
  <si>
    <t>Yes/No</t>
  </si>
  <si>
    <t>Yes/Yes</t>
  </si>
  <si>
    <t>Project closed</t>
  </si>
  <si>
    <t>to be invoiced</t>
  </si>
  <si>
    <t>COWIDK_HIP</t>
  </si>
  <si>
    <t>May</t>
  </si>
  <si>
    <t xml:space="preserve">Shared the signed agreement (SCA),DMCIII 4 blocks received </t>
  </si>
  <si>
    <t>Monthly invoiced</t>
  </si>
  <si>
    <t>COWI NO</t>
  </si>
  <si>
    <t>Norway</t>
  </si>
  <si>
    <t>NDH-2015</t>
  </si>
  <si>
    <t>Production in progress</t>
  </si>
  <si>
    <t>KIM</t>
  </si>
  <si>
    <t>Project Closed</t>
  </si>
  <si>
    <t>Invoice raised</t>
  </si>
  <si>
    <t>UAV_Drone</t>
  </si>
  <si>
    <t xml:space="preserve">Nakabolwe </t>
  </si>
  <si>
    <t>COWIDK-2D</t>
  </si>
  <si>
    <t>LiDAR, Ortho</t>
  </si>
  <si>
    <t>Monthly invoice</t>
  </si>
  <si>
    <t>Motala</t>
  </si>
  <si>
    <t>Cooper Aerial Surveys Co</t>
  </si>
  <si>
    <t>Vector, Ortho</t>
  </si>
  <si>
    <t>AWV</t>
  </si>
  <si>
    <t>Continous</t>
  </si>
  <si>
    <t>Euro</t>
  </si>
  <si>
    <t>Signed QS received from the customer</t>
  </si>
  <si>
    <t>Invoice details provided to KLGA for approved 5 municipalities</t>
  </si>
  <si>
    <t>Approval awaited</t>
  </si>
  <si>
    <t>Walibi - Mapping (Part-1 &amp; 2)</t>
  </si>
  <si>
    <t>Walibi - Classification</t>
  </si>
  <si>
    <t>No/No</t>
  </si>
  <si>
    <t>Lierek -  Classification</t>
  </si>
  <si>
    <t>Xeos</t>
  </si>
  <si>
    <t>Ronaldo</t>
  </si>
  <si>
    <t>Ronaldo-Project2-Part4</t>
  </si>
  <si>
    <t>COWI Swiss Topo</t>
  </si>
  <si>
    <t>COWI_Swiss_Topo</t>
  </si>
  <si>
    <t>Swiss Topo</t>
  </si>
  <si>
    <t>OSK</t>
  </si>
  <si>
    <r>
      <t xml:space="preserve">Need to check with OSK: </t>
    </r>
    <r>
      <rPr>
        <b/>
        <sz val="11"/>
        <color theme="1"/>
        <rFont val="Calibri"/>
        <family val="2"/>
        <scheme val="minor"/>
      </rPr>
      <t>Project Closed</t>
    </r>
  </si>
  <si>
    <t>???</t>
  </si>
  <si>
    <t>UGANDA WB</t>
  </si>
  <si>
    <t>AT, DTM, Ortho</t>
  </si>
  <si>
    <t>Herning Holstebro</t>
  </si>
  <si>
    <t>AT-Ortho</t>
  </si>
  <si>
    <t>Geo D</t>
  </si>
  <si>
    <t xml:space="preserve">Road Mapping </t>
  </si>
  <si>
    <t>3.5 Hours / KM</t>
  </si>
  <si>
    <t>COWI A/S</t>
  </si>
  <si>
    <t>ThermomosaicUtrecht</t>
  </si>
  <si>
    <t>Awaiting countersignatures, sent request to SVSC</t>
  </si>
  <si>
    <t>OSGB-Urban</t>
  </si>
  <si>
    <t>VTSA</t>
  </si>
  <si>
    <t>OSGB-Rural</t>
  </si>
  <si>
    <t>DVCH</t>
  </si>
  <si>
    <t>FOT Nordjylland-2016</t>
  </si>
  <si>
    <t>FOT-Designated Update-2016</t>
  </si>
  <si>
    <t>93% invoice raised</t>
  </si>
  <si>
    <t>Swiss photo</t>
  </si>
  <si>
    <t>Swissphoto - SPNO</t>
  </si>
  <si>
    <t>Dar Es salam</t>
  </si>
  <si>
    <t>DTM, Ortho</t>
  </si>
  <si>
    <t>PSRA/MADV share the comments to Bente</t>
  </si>
  <si>
    <t>acceptance for AT invoice</t>
  </si>
  <si>
    <t>Corridor mapping</t>
  </si>
  <si>
    <t>Geo FIT</t>
  </si>
  <si>
    <t>Anceneis Carenes</t>
  </si>
  <si>
    <t>AT/DEM/Ortho</t>
  </si>
  <si>
    <t>Project completed and delivered</t>
  </si>
  <si>
    <t>20%+AT+50% DEM and Ortho raised on prorate basis</t>
  </si>
  <si>
    <t>Goteborg</t>
  </si>
  <si>
    <t>SE_Göteborg_Flygfoto_2017 -Ortho</t>
  </si>
  <si>
    <t>Send to SRJ for signatures: Yet to start</t>
  </si>
  <si>
    <t>Zurich</t>
  </si>
  <si>
    <t xml:space="preserve">Zurich </t>
  </si>
  <si>
    <t>DDO radiometry</t>
  </si>
  <si>
    <t>Raised invoice by NSPI</t>
  </si>
  <si>
    <t>Harrington</t>
  </si>
  <si>
    <t>DTM/Ortho</t>
  </si>
  <si>
    <t>SDG 2017</t>
  </si>
  <si>
    <t>ImageBlur</t>
  </si>
  <si>
    <t>A078052-036</t>
  </si>
  <si>
    <t>26920C02_illawarraCoal_AT</t>
  </si>
  <si>
    <t>Framework agreement shared. Awaiting Hans return</t>
  </si>
  <si>
    <t>27131_17_Bluescope_Feb2017_AT</t>
  </si>
  <si>
    <t>SDG 2016</t>
  </si>
  <si>
    <t>Power line mapping</t>
  </si>
  <si>
    <t>yes</t>
  </si>
  <si>
    <t>ATR in review</t>
  </si>
  <si>
    <t>3171260091XXXO_Bryan_County</t>
  </si>
  <si>
    <t>6715_Windfarms</t>
  </si>
  <si>
    <t>DTM/Ortho/Vector</t>
  </si>
  <si>
    <t>Dubai</t>
  </si>
  <si>
    <t>Workflow under construction</t>
  </si>
  <si>
    <t>BSF-NL-Block6</t>
  </si>
  <si>
    <t>AT\Ortho</t>
  </si>
  <si>
    <t>PSRA/NSPI</t>
  </si>
  <si>
    <t>yes/no</t>
  </si>
  <si>
    <t>documents prepared-</t>
  </si>
  <si>
    <t>NRW-Lidar</t>
  </si>
  <si>
    <t>NSPI/SUHH</t>
  </si>
  <si>
    <t>Expected in end of April and will be executed in BLR</t>
  </si>
  <si>
    <t>Voss Fusa Samnager 2016</t>
  </si>
  <si>
    <t>MADV/KMRE</t>
  </si>
  <si>
    <t>Only contours are pending. Rest all delivered from all service lines.</t>
  </si>
  <si>
    <t>90% invoice raised</t>
  </si>
  <si>
    <t>Nord Trøndelag Sør 2016 - FKB-C</t>
  </si>
  <si>
    <t>Estimation missed from AOI. (Mistake from customer)</t>
  </si>
  <si>
    <t>FKB-C area - Production in progress.</t>
  </si>
  <si>
    <t>Tractor road edge are newly captured.</t>
  </si>
  <si>
    <t>Image processing completed</t>
  </si>
  <si>
    <t>Flight mission yet to start for FKB-B
Production in progress for FKB-C</t>
  </si>
  <si>
    <t>SPNO</t>
  </si>
  <si>
    <t>Lærdal_FKB-B 2017</t>
  </si>
  <si>
    <t>COWIDK_HIP-2017</t>
  </si>
  <si>
    <r>
      <t>project inprogress,</t>
    </r>
    <r>
      <rPr>
        <b/>
        <sz val="11"/>
        <color theme="1"/>
        <rFont val="Calibri"/>
        <family val="2"/>
        <scheme val="minor"/>
      </rPr>
      <t>esimated to 158 hours</t>
    </r>
  </si>
  <si>
    <t>310 hrs we spent on may month</t>
  </si>
  <si>
    <t>GS-INT</t>
  </si>
  <si>
    <t>Togo - Satellite Imagery</t>
  </si>
  <si>
    <t>AT/DTM/DSMOrtho</t>
  </si>
  <si>
    <t>Raised invoice</t>
  </si>
  <si>
    <t>Sent request to LHEN for ATR</t>
  </si>
  <si>
    <t>Aero Tech Surveys</t>
  </si>
  <si>
    <t>CG golf course</t>
  </si>
  <si>
    <t>Gradient</t>
  </si>
  <si>
    <t>Gradient Project</t>
  </si>
  <si>
    <t>Cleghorn</t>
  </si>
  <si>
    <t>April</t>
  </si>
  <si>
    <t>6715_Windfarms 250' Buffer rework</t>
  </si>
  <si>
    <t>Dallas County Roads 2017</t>
  </si>
  <si>
    <t>revised AOI</t>
  </si>
  <si>
    <t>Frienship Village Mapping</t>
  </si>
  <si>
    <t>Parata</t>
  </si>
  <si>
    <t>Mangaiti</t>
  </si>
  <si>
    <t>Gerhard Sehnalek</t>
  </si>
  <si>
    <t>Black forest</t>
  </si>
  <si>
    <t>AT/ORTHO</t>
  </si>
  <si>
    <t>Montana 2017- Task Order 002</t>
  </si>
  <si>
    <t>SUHH\PSRA</t>
  </si>
  <si>
    <t>Mason City</t>
  </si>
  <si>
    <t>Ortho/2D vector</t>
  </si>
  <si>
    <t xml:space="preserve">CRAIG-LiDAR </t>
  </si>
  <si>
    <t xml:space="preserve">63-CRAIG-LiDAR </t>
  </si>
  <si>
    <t>Ronaldo-Project2-Part5</t>
  </si>
  <si>
    <t>6755-Prj23</t>
  </si>
  <si>
    <t>BSS Mapping</t>
  </si>
  <si>
    <t>JRC-Corridor-Corridor-16005</t>
  </si>
  <si>
    <t>Geo-International</t>
  </si>
  <si>
    <t>Togo - ????</t>
  </si>
  <si>
    <t>no</t>
  </si>
  <si>
    <t>na</t>
  </si>
  <si>
    <t>COWI SE</t>
  </si>
  <si>
    <t>Stockholm 2017 - Lidar</t>
  </si>
  <si>
    <t>HSSG/MVRA</t>
  </si>
  <si>
    <t>Skone</t>
  </si>
  <si>
    <t>Lidar/Ortho/Vector</t>
  </si>
  <si>
    <t>SE_Motala_2017_Mapping-Lidar</t>
  </si>
  <si>
    <t>SVSC/MVRA</t>
  </si>
  <si>
    <t>SE_ParLerÖck_DOP2017</t>
  </si>
  <si>
    <t>Skåne 2017- Ortho-Lidar</t>
  </si>
  <si>
    <t>MVRA/????</t>
  </si>
  <si>
    <t xml:space="preserve">DAR-Morogoro-Lidar </t>
  </si>
  <si>
    <t xml:space="preserve">Stockholm 3d model- Vector </t>
  </si>
  <si>
    <t xml:space="preserve">Corys-Roy Hill Rio Tinto-Vector </t>
  </si>
  <si>
    <t>NSPI/????</t>
  </si>
  <si>
    <t>FOT-Sjalland-2017</t>
  </si>
  <si>
    <t>NSPI/MADV</t>
  </si>
  <si>
    <t>CM-2017</t>
  </si>
  <si>
    <t>BSF-Zurich</t>
  </si>
  <si>
    <t>Sachsen-BSF-Zurich</t>
  </si>
  <si>
    <t>SUHH/NSPI</t>
  </si>
  <si>
    <t>183hrs excluding vendor</t>
  </si>
  <si>
    <t>KCDK-2017</t>
  </si>
  <si>
    <t>ALTH/NSPI</t>
  </si>
  <si>
    <t>SE- Kungsbacka</t>
  </si>
  <si>
    <t>HSSG/PSRA</t>
  </si>
  <si>
    <t>SE_Leksand_2017_Mapping</t>
  </si>
  <si>
    <t>HSSG</t>
  </si>
  <si>
    <t>HIT_Lobbes</t>
  </si>
  <si>
    <t>ELIA_UL219</t>
  </si>
  <si>
    <t>MNJA prepares the QP</t>
  </si>
  <si>
    <t>DG</t>
  </si>
  <si>
    <t>QP shared with Michael</t>
  </si>
  <si>
    <t>Ronaldo-Project2-Part6</t>
  </si>
  <si>
    <t>Yet to start</t>
  </si>
  <si>
    <t>May-before</t>
  </si>
  <si>
    <t>Total Deliveries</t>
  </si>
  <si>
    <t>Delays</t>
  </si>
  <si>
    <t>Quality_feedback_on_delivery</t>
  </si>
  <si>
    <t>Year</t>
  </si>
  <si>
    <t>Delayed_deliveries</t>
  </si>
  <si>
    <t>Total_deliveries</t>
  </si>
  <si>
    <t>Customer type</t>
  </si>
  <si>
    <t>Detractors</t>
  </si>
  <si>
    <t>Promoter</t>
  </si>
  <si>
    <t>Passive</t>
  </si>
  <si>
    <t>CSS Sent Date</t>
  </si>
  <si>
    <t>year</t>
  </si>
  <si>
    <t>client_name</t>
  </si>
  <si>
    <t>project_name</t>
  </si>
  <si>
    <t>servicelines</t>
  </si>
  <si>
    <t>service_line_count</t>
  </si>
  <si>
    <t>pfm</t>
  </si>
  <si>
    <t>pm</t>
  </si>
  <si>
    <t>current_status</t>
  </si>
  <si>
    <t>css_feedback_receipt_date</t>
  </si>
  <si>
    <t>cust_resp_days</t>
  </si>
  <si>
    <t>customer_type</t>
  </si>
  <si>
    <t>nps</t>
  </si>
  <si>
    <t>quality_score</t>
  </si>
  <si>
    <t>cost_score</t>
  </si>
  <si>
    <t>time_score</t>
  </si>
  <si>
    <t>pm_score</t>
  </si>
  <si>
    <t>total_deliveries</t>
  </si>
  <si>
    <t>delayed_deliveries</t>
  </si>
  <si>
    <t>css_sent_date</t>
  </si>
  <si>
    <t>quality_feedback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</si>
</sst>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09]dd\-mmm\-yy;@"/>
    <numFmt numFmtId="165" formatCode="[$-409]d\-mmm\-yyyy;@"/>
    <numFmt numFmtId="166" formatCode="[$-409]d/mmm/yy;@"/>
    <numFmt numFmtId="167" formatCode="#,##0.0"/>
    <numFmt numFmtId="168" formatCode="[$-409]d\-mmm\-yy;@"/>
  </numFmts>
  <fonts count="28" x14ac:knownFonts="1">
    <font>
      <sz val="9"/>
      <color theme="1"/>
      <name val="Verdana"/>
      <family val="2"/>
    </font>
    <font>
      <b/>
      <sz val="9"/>
      <color theme="1"/>
      <name val="Verdana"/>
      <family val="2"/>
    </font>
    <font>
      <sz val="8"/>
      <color theme="1"/>
      <name val="Verdana"/>
      <family val="2"/>
    </font>
    <font>
      <sz val="8"/>
      <color theme="1"/>
      <name val="Calibri"/>
      <family val="2"/>
      <scheme val="minor"/>
    </font>
    <font>
      <b/>
      <sz val="9"/>
      <color indexed="81"/>
      <name val="Tahoma"/>
      <family val="2"/>
    </font>
    <font>
      <b/>
      <sz val="10"/>
      <color theme="1"/>
      <name val="Verdana"/>
      <family val="2"/>
    </font>
    <font>
      <sz val="10"/>
      <color theme="1"/>
      <name val="Verdana"/>
      <family val="2"/>
    </font>
    <font>
      <b/>
      <sz val="10"/>
      <color rgb="FFFF0000"/>
      <name val="Verdana"/>
      <family val="2"/>
    </font>
    <font>
      <sz val="10"/>
      <name val="Verdana"/>
      <family val="2"/>
    </font>
    <font>
      <sz val="10"/>
      <color rgb="FFFF0000"/>
      <name val="Verdana"/>
      <family val="2"/>
    </font>
    <font>
      <sz val="10"/>
      <color rgb="FF000000"/>
      <name val="Verdana"/>
      <family val="2"/>
    </font>
    <font>
      <sz val="9"/>
      <color indexed="81"/>
      <name val="Tahoma"/>
      <family val="2"/>
    </font>
    <font>
      <sz val="10"/>
      <color theme="1"/>
      <name val="Arial"/>
      <family val="2"/>
    </font>
    <font>
      <sz val="11"/>
      <color rgb="FFFF0000"/>
      <name val="Calibri"/>
      <family val="2"/>
      <scheme val="minor"/>
    </font>
    <font>
      <sz val="10"/>
      <name val="Arial"/>
      <family val="2"/>
    </font>
    <font>
      <sz val="11.5"/>
      <color theme="1"/>
      <name val="Times New Roman"/>
      <family val="1"/>
    </font>
    <font>
      <sz val="11"/>
      <color theme="1"/>
      <name val="Verdana"/>
      <family val="2"/>
    </font>
    <font>
      <b/>
      <sz val="11"/>
      <color theme="1"/>
      <name val="Calibri"/>
      <family val="2"/>
      <scheme val="minor"/>
    </font>
    <font>
      <sz val="11"/>
      <name val="Calibri"/>
      <family val="2"/>
      <scheme val="minor"/>
    </font>
    <font>
      <b/>
      <sz val="9.5"/>
      <color theme="1"/>
      <name val="Arial"/>
      <family val="2"/>
    </font>
    <font>
      <b/>
      <sz val="9.5"/>
      <color rgb="FFFF0000"/>
      <name val="Arial"/>
      <family val="2"/>
    </font>
    <font>
      <b/>
      <sz val="10"/>
      <color theme="1"/>
      <name val="Arial"/>
      <family val="2"/>
    </font>
    <font>
      <sz val="10"/>
      <color rgb="FFFF0000"/>
      <name val="Arial"/>
      <family val="2"/>
    </font>
    <font>
      <sz val="11"/>
      <color rgb="FF000000"/>
      <name val="Calibri"/>
      <family val="2"/>
      <scheme val="minor"/>
    </font>
    <font>
      <sz val="11"/>
      <color theme="1"/>
      <name val="Arial"/>
      <family val="2"/>
    </font>
    <font>
      <sz val="10"/>
      <color rgb="FF00B050"/>
      <name val="Verdana"/>
      <family val="2"/>
    </font>
    <font>
      <b/>
      <sz val="8"/>
      <color indexed="81"/>
      <name val="Tahoma"/>
      <family val="2"/>
    </font>
    <font>
      <sz val="8"/>
      <color indexed="81"/>
      <name val="Tahoma"/>
      <family val="2"/>
    </font>
  </fonts>
  <fills count="10">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rgb="FF92D050"/>
        <bgColor indexed="64"/>
      </patternFill>
    </fill>
  </fills>
  <borders count="23">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medium">
        <color indexed="64"/>
      </top>
      <bottom/>
      <diagonal/>
    </border>
  </borders>
  <cellStyleXfs count="1">
    <xf numFmtId="0" fontId="0" fillId="0" borderId="0"/>
  </cellStyleXfs>
  <cellXfs count="254">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0" borderId="8" xfId="0" applyFont="1" applyFill="1" applyBorder="1" applyAlignment="1">
      <alignment horizontal="center" vertical="center"/>
    </xf>
    <xf numFmtId="0" fontId="3" fillId="0" borderId="8" xfId="0" applyFont="1" applyBorder="1" applyAlignment="1">
      <alignment horizontal="center"/>
    </xf>
    <xf numFmtId="164" fontId="3" fillId="0" borderId="8" xfId="0" applyNumberFormat="1" applyFont="1" applyBorder="1" applyAlignment="1">
      <alignment horizontal="center"/>
    </xf>
    <xf numFmtId="0" fontId="2" fillId="0" borderId="8" xfId="0" applyFont="1" applyFill="1" applyBorder="1" applyAlignment="1">
      <alignment horizontal="center" vertical="center" wrapText="1"/>
    </xf>
    <xf numFmtId="0" fontId="3" fillId="0" borderId="8" xfId="0" applyFont="1" applyBorder="1" applyAlignment="1">
      <alignment horizontal="center" vertical="center"/>
    </xf>
    <xf numFmtId="164" fontId="3" fillId="0" borderId="8" xfId="0" applyNumberFormat="1" applyFont="1" applyBorder="1" applyAlignment="1">
      <alignment horizontal="center" vertical="center"/>
    </xf>
    <xf numFmtId="0" fontId="2" fillId="2" borderId="8" xfId="0"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5" xfId="0" applyFont="1" applyFill="1" applyBorder="1" applyAlignment="1">
      <alignment horizontal="left" vertical="center"/>
    </xf>
    <xf numFmtId="0" fontId="6" fillId="0" borderId="5" xfId="0" applyFont="1" applyFill="1" applyBorder="1" applyAlignment="1">
      <alignment horizontal="center" vertical="center"/>
    </xf>
    <xf numFmtId="1" fontId="6" fillId="0" borderId="5" xfId="0" applyNumberFormat="1" applyFont="1" applyFill="1" applyBorder="1" applyAlignment="1">
      <alignment horizontal="center" vertical="center"/>
    </xf>
    <xf numFmtId="3" fontId="6" fillId="0" borderId="5" xfId="0" applyNumberFormat="1" applyFont="1" applyFill="1" applyBorder="1" applyAlignment="1">
      <alignment horizontal="center" vertical="center"/>
    </xf>
    <xf numFmtId="164" fontId="6" fillId="0" borderId="5" xfId="0" applyNumberFormat="1" applyFont="1" applyFill="1" applyBorder="1" applyAlignment="1">
      <alignment horizontal="center" vertical="center"/>
    </xf>
    <xf numFmtId="164" fontId="7" fillId="3" borderId="5" xfId="0" applyNumberFormat="1" applyFont="1" applyFill="1" applyBorder="1" applyAlignment="1">
      <alignment horizontal="center" vertical="center"/>
    </xf>
    <xf numFmtId="164" fontId="6" fillId="3" borderId="5" xfId="0" applyNumberFormat="1" applyFont="1" applyFill="1" applyBorder="1" applyAlignment="1">
      <alignment horizontal="center" vertical="center"/>
    </xf>
    <xf numFmtId="0" fontId="6" fillId="3" borderId="5" xfId="0" applyFont="1" applyFill="1" applyBorder="1" applyAlignment="1">
      <alignment horizontal="center" vertical="center"/>
    </xf>
    <xf numFmtId="165" fontId="6" fillId="3" borderId="6" xfId="0" applyNumberFormat="1"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left" vertical="center"/>
    </xf>
    <xf numFmtId="0" fontId="6" fillId="0" borderId="8" xfId="0" applyFont="1" applyFill="1" applyBorder="1" applyAlignment="1">
      <alignment horizontal="center" vertical="center"/>
    </xf>
    <xf numFmtId="1" fontId="6" fillId="0" borderId="8" xfId="0" applyNumberFormat="1" applyFont="1" applyFill="1" applyBorder="1" applyAlignment="1">
      <alignment horizontal="center" vertical="center"/>
    </xf>
    <xf numFmtId="3" fontId="6" fillId="0" borderId="8" xfId="0" applyNumberFormat="1" applyFont="1" applyFill="1" applyBorder="1" applyAlignment="1">
      <alignment horizontal="center" vertical="center"/>
    </xf>
    <xf numFmtId="164" fontId="6" fillId="0" borderId="8" xfId="0" applyNumberFormat="1" applyFont="1" applyFill="1" applyBorder="1" applyAlignment="1">
      <alignment horizontal="center" vertical="center"/>
    </xf>
    <xf numFmtId="164" fontId="6" fillId="3" borderId="8" xfId="0" applyNumberFormat="1" applyFont="1" applyFill="1" applyBorder="1" applyAlignment="1">
      <alignment horizontal="center" vertical="center"/>
    </xf>
    <xf numFmtId="165" fontId="6" fillId="3" borderId="9" xfId="0" applyNumberFormat="1" applyFont="1" applyFill="1" applyBorder="1" applyAlignment="1">
      <alignment horizontal="center" vertical="center"/>
    </xf>
    <xf numFmtId="15" fontId="6" fillId="0" borderId="8" xfId="0" applyNumberFormat="1" applyFont="1" applyFill="1" applyBorder="1" applyAlignment="1">
      <alignment horizontal="center" vertical="center"/>
    </xf>
    <xf numFmtId="0" fontId="6" fillId="3" borderId="8" xfId="0" applyFont="1" applyFill="1" applyBorder="1" applyAlignment="1">
      <alignment horizontal="left" vertical="center"/>
    </xf>
    <xf numFmtId="0" fontId="6" fillId="3" borderId="8" xfId="0" applyFont="1" applyFill="1" applyBorder="1" applyAlignment="1">
      <alignment horizontal="center" vertical="center"/>
    </xf>
    <xf numFmtId="3" fontId="6" fillId="3" borderId="8" xfId="0" applyNumberFormat="1" applyFont="1" applyFill="1" applyBorder="1" applyAlignment="1">
      <alignment horizontal="center" vertical="center"/>
    </xf>
    <xf numFmtId="0" fontId="6" fillId="0" borderId="8" xfId="0" applyFont="1" applyFill="1" applyBorder="1" applyAlignment="1">
      <alignment vertical="center"/>
    </xf>
    <xf numFmtId="0" fontId="6" fillId="3" borderId="8" xfId="0" applyFont="1" applyFill="1" applyBorder="1" applyAlignment="1">
      <alignment horizontal="center"/>
    </xf>
    <xf numFmtId="166" fontId="6" fillId="3" borderId="8" xfId="0" applyNumberFormat="1" applyFont="1" applyFill="1" applyBorder="1" applyAlignment="1">
      <alignment horizontal="center" vertical="center"/>
    </xf>
    <xf numFmtId="165" fontId="6" fillId="6" borderId="9" xfId="0" applyNumberFormat="1" applyFont="1" applyFill="1" applyBorder="1" applyAlignment="1">
      <alignment horizontal="center" vertical="center"/>
    </xf>
    <xf numFmtId="3" fontId="8" fillId="0" borderId="8" xfId="0" applyNumberFormat="1" applyFont="1" applyFill="1" applyBorder="1" applyAlignment="1">
      <alignment horizontal="center" vertical="center"/>
    </xf>
    <xf numFmtId="165" fontId="6" fillId="0" borderId="9" xfId="0" applyNumberFormat="1" applyFont="1" applyFill="1" applyBorder="1" applyAlignment="1">
      <alignment horizontal="center" vertical="center"/>
    </xf>
    <xf numFmtId="0" fontId="9" fillId="0" borderId="8" xfId="0" applyFont="1" applyFill="1" applyBorder="1" applyAlignment="1">
      <alignment horizontal="left" vertical="center"/>
    </xf>
    <xf numFmtId="164" fontId="8" fillId="0" borderId="8" xfId="0" applyNumberFormat="1" applyFont="1" applyFill="1" applyBorder="1" applyAlignment="1">
      <alignment horizontal="center" vertical="center"/>
    </xf>
    <xf numFmtId="166" fontId="6" fillId="0" borderId="8" xfId="0" applyNumberFormat="1" applyFont="1" applyFill="1" applyBorder="1" applyAlignment="1">
      <alignment horizontal="center" vertical="center"/>
    </xf>
    <xf numFmtId="0" fontId="6" fillId="0" borderId="8" xfId="0" applyFont="1" applyFill="1" applyBorder="1" applyAlignment="1">
      <alignment horizontal="center"/>
    </xf>
    <xf numFmtId="164" fontId="7" fillId="0" borderId="8" xfId="0" applyNumberFormat="1" applyFont="1" applyFill="1" applyBorder="1" applyAlignment="1">
      <alignment horizontal="center" vertical="center"/>
    </xf>
    <xf numFmtId="164" fontId="8" fillId="3" borderId="8" xfId="0" applyNumberFormat="1" applyFont="1" applyFill="1" applyBorder="1" applyAlignment="1">
      <alignment horizontal="center" vertical="center"/>
    </xf>
    <xf numFmtId="164" fontId="7" fillId="3" borderId="8" xfId="0" applyNumberFormat="1" applyFont="1" applyFill="1" applyBorder="1" applyAlignment="1">
      <alignment horizontal="center" vertical="center"/>
    </xf>
    <xf numFmtId="0" fontId="9" fillId="3" borderId="8" xfId="0" applyFont="1" applyFill="1" applyBorder="1" applyAlignment="1">
      <alignment horizontal="center" vertical="center"/>
    </xf>
    <xf numFmtId="3" fontId="9" fillId="3" borderId="8" xfId="0" applyNumberFormat="1" applyFont="1" applyFill="1" applyBorder="1" applyAlignment="1">
      <alignment horizontal="center" vertical="center"/>
    </xf>
    <xf numFmtId="0" fontId="6" fillId="6" borderId="8" xfId="0" applyFont="1" applyFill="1" applyBorder="1" applyAlignment="1">
      <alignment horizontal="left" vertical="center"/>
    </xf>
    <xf numFmtId="0" fontId="6" fillId="6" borderId="8" xfId="0" applyFont="1" applyFill="1" applyBorder="1" applyAlignment="1">
      <alignment horizontal="center" vertical="center"/>
    </xf>
    <xf numFmtId="164" fontId="6" fillId="6" borderId="8" xfId="0" applyNumberFormat="1" applyFont="1" applyFill="1" applyBorder="1" applyAlignment="1">
      <alignment horizontal="center" vertical="center"/>
    </xf>
    <xf numFmtId="164" fontId="6" fillId="0" borderId="8" xfId="0" applyNumberFormat="1" applyFont="1" applyFill="1" applyBorder="1" applyAlignment="1">
      <alignment horizontal="left" vertical="center"/>
    </xf>
    <xf numFmtId="0" fontId="10" fillId="0" borderId="8" xfId="0" applyFont="1" applyBorder="1" applyAlignment="1">
      <alignment vertical="center"/>
    </xf>
    <xf numFmtId="0" fontId="10" fillId="0" borderId="8" xfId="0" applyFont="1" applyBorder="1" applyAlignment="1">
      <alignment horizontal="right" vertical="center"/>
    </xf>
    <xf numFmtId="0" fontId="10" fillId="0" borderId="8" xfId="0" applyFont="1" applyBorder="1" applyAlignment="1">
      <alignment horizontal="center" vertical="center"/>
    </xf>
    <xf numFmtId="0" fontId="8" fillId="4" borderId="7" xfId="0" applyFont="1" applyFill="1" applyBorder="1" applyAlignment="1">
      <alignment horizontal="center" vertical="center"/>
    </xf>
    <xf numFmtId="0" fontId="8" fillId="4" borderId="8" xfId="0" applyFont="1" applyFill="1" applyBorder="1" applyAlignment="1">
      <alignment horizontal="left" vertical="center"/>
    </xf>
    <xf numFmtId="0" fontId="8" fillId="4" borderId="8" xfId="0" applyFont="1" applyFill="1" applyBorder="1" applyAlignment="1">
      <alignment vertical="center"/>
    </xf>
    <xf numFmtId="0" fontId="8" fillId="4" borderId="8" xfId="0" applyFont="1" applyFill="1" applyBorder="1" applyAlignment="1">
      <alignment horizontal="right" vertical="center"/>
    </xf>
    <xf numFmtId="0" fontId="8" fillId="4" borderId="8" xfId="0" applyFont="1" applyFill="1" applyBorder="1" applyAlignment="1">
      <alignment horizontal="center" vertical="center"/>
    </xf>
    <xf numFmtId="0" fontId="6" fillId="7" borderId="8" xfId="0" applyFont="1" applyFill="1" applyBorder="1" applyAlignment="1">
      <alignment horizontal="left" vertical="center"/>
    </xf>
    <xf numFmtId="0" fontId="6" fillId="7" borderId="8" xfId="0" applyFont="1" applyFill="1" applyBorder="1" applyAlignment="1">
      <alignment horizontal="center" vertical="center"/>
    </xf>
    <xf numFmtId="164" fontId="6" fillId="3" borderId="8" xfId="0" applyNumberFormat="1" applyFont="1" applyFill="1" applyBorder="1" applyAlignment="1">
      <alignment horizontal="left" vertical="center"/>
    </xf>
    <xf numFmtId="0" fontId="12" fillId="0" borderId="8" xfId="0" applyFont="1" applyFill="1" applyBorder="1" applyAlignment="1">
      <alignment horizontal="center" vertical="center"/>
    </xf>
    <xf numFmtId="0" fontId="0" fillId="0" borderId="8" xfId="0" applyFont="1" applyFill="1" applyBorder="1" applyAlignment="1">
      <alignment horizontal="center" vertical="center"/>
    </xf>
    <xf numFmtId="0" fontId="13" fillId="0" borderId="8" xfId="0" applyFont="1" applyFill="1" applyBorder="1" applyAlignment="1">
      <alignment horizontal="left" vertical="center"/>
    </xf>
    <xf numFmtId="0" fontId="0" fillId="0" borderId="8" xfId="0" applyFill="1" applyBorder="1" applyAlignment="1">
      <alignment horizontal="center"/>
    </xf>
    <xf numFmtId="3" fontId="12" fillId="0" borderId="8" xfId="0" applyNumberFormat="1" applyFont="1" applyFill="1" applyBorder="1" applyAlignment="1">
      <alignment horizontal="center" vertical="center"/>
    </xf>
    <xf numFmtId="164" fontId="12" fillId="0" borderId="8" xfId="0" applyNumberFormat="1" applyFont="1" applyFill="1" applyBorder="1" applyAlignment="1">
      <alignment horizontal="center" vertical="center"/>
    </xf>
    <xf numFmtId="3" fontId="0" fillId="0" borderId="8" xfId="0" applyNumberFormat="1" applyFill="1" applyBorder="1" applyAlignment="1">
      <alignment horizontal="center" vertical="center"/>
    </xf>
    <xf numFmtId="0" fontId="8" fillId="0" borderId="8"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0" fillId="0" borderId="11" xfId="0" applyFill="1" applyBorder="1" applyAlignment="1">
      <alignment horizontal="center"/>
    </xf>
    <xf numFmtId="166" fontId="6" fillId="0" borderId="11" xfId="0" applyNumberFormat="1" applyFont="1" applyFill="1" applyBorder="1" applyAlignment="1">
      <alignment horizontal="center" vertical="center"/>
    </xf>
    <xf numFmtId="164" fontId="6" fillId="3" borderId="11" xfId="0" applyNumberFormat="1" applyFont="1" applyFill="1" applyBorder="1" applyAlignment="1">
      <alignment horizontal="center" vertical="center"/>
    </xf>
    <xf numFmtId="164" fontId="6" fillId="0" borderId="11" xfId="0" applyNumberFormat="1" applyFont="1" applyFill="1" applyBorder="1" applyAlignment="1">
      <alignment horizontal="center" vertical="center"/>
    </xf>
    <xf numFmtId="0" fontId="0" fillId="4" borderId="8" xfId="0" applyFill="1" applyBorder="1" applyAlignment="1">
      <alignment horizontal="center"/>
    </xf>
    <xf numFmtId="0" fontId="6" fillId="0" borderId="11" xfId="0" applyFont="1" applyFill="1" applyBorder="1" applyAlignment="1">
      <alignment horizontal="left" vertical="center"/>
    </xf>
    <xf numFmtId="165" fontId="6" fillId="3" borderId="12" xfId="0" applyNumberFormat="1" applyFont="1" applyFill="1" applyBorder="1" applyAlignment="1">
      <alignment horizontal="center" vertical="center"/>
    </xf>
    <xf numFmtId="164" fontId="6" fillId="3" borderId="0" xfId="0" applyNumberFormat="1" applyFont="1" applyFill="1" applyBorder="1" applyAlignment="1">
      <alignment horizontal="left" vertical="center"/>
    </xf>
    <xf numFmtId="166" fontId="6" fillId="0" borderId="5" xfId="0" applyNumberFormat="1" applyFont="1" applyFill="1" applyBorder="1" applyAlignment="1">
      <alignment horizontal="center" vertical="center"/>
    </xf>
    <xf numFmtId="0" fontId="6" fillId="3" borderId="5" xfId="0" applyFont="1" applyFill="1" applyBorder="1" applyAlignment="1">
      <alignment horizontal="left" vertical="center"/>
    </xf>
    <xf numFmtId="0" fontId="0" fillId="0" borderId="8" xfId="0" applyFill="1" applyBorder="1" applyAlignment="1">
      <alignment horizontal="left" vertical="center"/>
    </xf>
    <xf numFmtId="0" fontId="7" fillId="0" borderId="8" xfId="0" applyFont="1" applyFill="1" applyBorder="1" applyAlignment="1">
      <alignment horizontal="center" vertical="center"/>
    </xf>
    <xf numFmtId="0" fontId="0" fillId="0" borderId="8" xfId="0" applyFill="1" applyBorder="1" applyAlignment="1">
      <alignment horizontal="center" vertical="center"/>
    </xf>
    <xf numFmtId="3" fontId="6" fillId="0" borderId="11" xfId="0" applyNumberFormat="1" applyFont="1" applyFill="1" applyBorder="1" applyAlignment="1">
      <alignment horizontal="center" vertical="center"/>
    </xf>
    <xf numFmtId="164" fontId="12" fillId="0" borderId="11" xfId="0" applyNumberFormat="1" applyFont="1" applyFill="1" applyBorder="1" applyAlignment="1">
      <alignment horizontal="center" vertical="center"/>
    </xf>
    <xf numFmtId="0" fontId="12" fillId="0" borderId="11" xfId="0" applyFont="1" applyFill="1" applyBorder="1" applyAlignment="1">
      <alignment horizontal="center" vertical="center"/>
    </xf>
    <xf numFmtId="0" fontId="6" fillId="3" borderId="11" xfId="0" applyFont="1" applyFill="1" applyBorder="1" applyAlignment="1">
      <alignment horizontal="center" vertical="center"/>
    </xf>
    <xf numFmtId="1" fontId="8" fillId="0" borderId="8" xfId="0" applyNumberFormat="1" applyFont="1" applyFill="1" applyBorder="1" applyAlignment="1">
      <alignment horizontal="center" vertical="center"/>
    </xf>
    <xf numFmtId="0" fontId="6" fillId="3" borderId="8" xfId="0" applyFont="1" applyFill="1" applyBorder="1" applyAlignment="1">
      <alignment vertical="center"/>
    </xf>
    <xf numFmtId="164" fontId="14" fillId="0" borderId="8" xfId="0" applyNumberFormat="1" applyFont="1" applyFill="1" applyBorder="1" applyAlignment="1">
      <alignment horizontal="center" vertical="center"/>
    </xf>
    <xf numFmtId="0" fontId="6" fillId="0" borderId="11" xfId="0" applyFont="1" applyFill="1" applyBorder="1" applyAlignment="1">
      <alignment vertical="center"/>
    </xf>
    <xf numFmtId="0" fontId="15" fillId="0" borderId="0" xfId="0" applyFont="1" applyAlignment="1">
      <alignment horizontal="left"/>
    </xf>
    <xf numFmtId="16" fontId="6" fillId="3" borderId="8" xfId="0" applyNumberFormat="1" applyFont="1" applyFill="1" applyBorder="1" applyAlignment="1">
      <alignment horizontal="center" vertical="center"/>
    </xf>
    <xf numFmtId="0" fontId="16" fillId="0" borderId="8" xfId="0" applyFont="1" applyFill="1" applyBorder="1" applyAlignment="1">
      <alignment horizontal="center" vertical="center"/>
    </xf>
    <xf numFmtId="164" fontId="6" fillId="8" borderId="8" xfId="0" applyNumberFormat="1" applyFont="1" applyFill="1" applyBorder="1" applyAlignment="1">
      <alignment horizontal="center" vertical="center"/>
    </xf>
    <xf numFmtId="0" fontId="6" fillId="8" borderId="8" xfId="0" applyFont="1" applyFill="1" applyBorder="1" applyAlignment="1">
      <alignment horizontal="center" vertical="center"/>
    </xf>
    <xf numFmtId="3" fontId="7" fillId="0" borderId="8" xfId="0" applyNumberFormat="1"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14" xfId="0" applyFont="1" applyFill="1" applyBorder="1" applyAlignment="1">
      <alignment horizontal="left" vertical="center"/>
    </xf>
    <xf numFmtId="165" fontId="6" fillId="0" borderId="12" xfId="0" applyNumberFormat="1" applyFont="1" applyFill="1" applyBorder="1" applyAlignment="1">
      <alignment horizontal="center" vertical="center"/>
    </xf>
    <xf numFmtId="0" fontId="12" fillId="0" borderId="8" xfId="0" applyFont="1" applyFill="1" applyBorder="1" applyAlignment="1">
      <alignment horizontal="left" vertical="center"/>
    </xf>
    <xf numFmtId="0" fontId="17" fillId="0" borderId="8" xfId="0" applyFont="1" applyFill="1" applyBorder="1" applyAlignment="1">
      <alignment horizontal="center" vertical="center"/>
    </xf>
    <xf numFmtId="0" fontId="0" fillId="0" borderId="8" xfId="0" applyBorder="1" applyAlignment="1">
      <alignment horizontal="left" vertical="center"/>
    </xf>
    <xf numFmtId="0" fontId="18" fillId="0" borderId="8" xfId="0" applyFont="1" applyFill="1" applyBorder="1" applyAlignment="1">
      <alignment horizontal="left" vertical="center"/>
    </xf>
    <xf numFmtId="0" fontId="0" fillId="0" borderId="8" xfId="0" applyBorder="1" applyAlignment="1">
      <alignment horizontal="center" vertical="center"/>
    </xf>
    <xf numFmtId="0" fontId="0" fillId="0" borderId="0" xfId="0" applyAlignment="1">
      <alignment vertical="center"/>
    </xf>
    <xf numFmtId="0" fontId="10" fillId="0" borderId="8" xfId="0" applyFont="1" applyFill="1" applyBorder="1" applyAlignment="1">
      <alignment horizontal="left" vertical="center"/>
    </xf>
    <xf numFmtId="0" fontId="6" fillId="3" borderId="10" xfId="0" applyFont="1" applyFill="1" applyBorder="1" applyAlignment="1">
      <alignment horizontal="center" vertical="center"/>
    </xf>
    <xf numFmtId="16" fontId="6" fillId="3" borderId="11" xfId="0" applyNumberFormat="1" applyFont="1" applyFill="1" applyBorder="1" applyAlignment="1">
      <alignment horizontal="center" vertical="center"/>
    </xf>
    <xf numFmtId="0" fontId="6" fillId="3" borderId="12" xfId="0" applyFont="1" applyFill="1" applyBorder="1" applyAlignment="1">
      <alignment horizontal="left" vertical="center"/>
    </xf>
    <xf numFmtId="0" fontId="6" fillId="3" borderId="7" xfId="0" applyFont="1" applyFill="1" applyBorder="1" applyAlignment="1">
      <alignment horizontal="center" vertical="center"/>
    </xf>
    <xf numFmtId="0" fontId="6" fillId="3" borderId="9" xfId="0" applyFont="1" applyFill="1" applyBorder="1" applyAlignment="1">
      <alignment horizontal="left" vertical="center"/>
    </xf>
    <xf numFmtId="0" fontId="6" fillId="0" borderId="9" xfId="0" applyFont="1" applyFill="1" applyBorder="1" applyAlignment="1">
      <alignment horizontal="left" vertical="center"/>
    </xf>
    <xf numFmtId="0" fontId="0" fillId="0" borderId="9" xfId="0" applyFill="1" applyBorder="1" applyAlignment="1">
      <alignment horizontal="left" vertical="center"/>
    </xf>
    <xf numFmtId="0" fontId="13" fillId="0" borderId="9" xfId="0" applyFont="1" applyFill="1" applyBorder="1" applyAlignment="1">
      <alignment horizontal="left" vertical="center"/>
    </xf>
    <xf numFmtId="164" fontId="14" fillId="3" borderId="8" xfId="0" applyNumberFormat="1" applyFont="1" applyFill="1" applyBorder="1" applyAlignment="1">
      <alignment horizontal="center" vertical="center"/>
    </xf>
    <xf numFmtId="164" fontId="12" fillId="3" borderId="8" xfId="0" applyNumberFormat="1" applyFont="1" applyFill="1" applyBorder="1" applyAlignment="1">
      <alignment horizontal="center" vertical="center"/>
    </xf>
    <xf numFmtId="15" fontId="6" fillId="3" borderId="8" xfId="0" applyNumberFormat="1" applyFont="1" applyFill="1" applyBorder="1" applyAlignment="1">
      <alignment horizontal="center" vertical="center"/>
    </xf>
    <xf numFmtId="0" fontId="6" fillId="3" borderId="14" xfId="0" applyFont="1" applyFill="1" applyBorder="1" applyAlignment="1">
      <alignment horizontal="center" vertical="center"/>
    </xf>
    <xf numFmtId="0" fontId="2" fillId="2" borderId="20" xfId="0" applyFont="1" applyFill="1" applyBorder="1" applyAlignment="1">
      <alignment horizontal="center" vertical="center" wrapText="1"/>
    </xf>
    <xf numFmtId="164" fontId="2" fillId="2" borderId="20" xfId="0" applyNumberFormat="1" applyFont="1" applyFill="1" applyBorder="1" applyAlignment="1">
      <alignment horizontal="center" vertical="center" wrapText="1"/>
    </xf>
    <xf numFmtId="17" fontId="1" fillId="0" borderId="0" xfId="0" applyNumberFormat="1" applyFont="1" applyAlignment="1">
      <alignment horizontal="center"/>
    </xf>
    <xf numFmtId="0" fontId="1" fillId="0" borderId="0" xfId="0" applyFont="1" applyAlignment="1">
      <alignment horizontal="center"/>
    </xf>
    <xf numFmtId="0" fontId="12" fillId="0" borderId="10" xfId="0" applyFont="1" applyFill="1" applyBorder="1" applyAlignment="1">
      <alignment horizontal="left" vertical="center"/>
    </xf>
    <xf numFmtId="0" fontId="12" fillId="0" borderId="11" xfId="0" applyFont="1" applyFill="1" applyBorder="1" applyAlignment="1">
      <alignment horizontal="left" vertical="center"/>
    </xf>
    <xf numFmtId="3" fontId="12" fillId="0" borderId="11" xfId="0" applyNumberFormat="1" applyFont="1" applyFill="1" applyBorder="1" applyAlignment="1">
      <alignment horizontal="left" vertical="center"/>
    </xf>
    <xf numFmtId="3" fontId="0" fillId="0" borderId="11" xfId="0" applyNumberFormat="1" applyBorder="1" applyAlignment="1">
      <alignment horizontal="left"/>
    </xf>
    <xf numFmtId="0" fontId="21" fillId="0" borderId="11" xfId="0" applyFont="1" applyFill="1" applyBorder="1" applyAlignment="1">
      <alignment horizontal="left" vertical="center"/>
    </xf>
    <xf numFmtId="0" fontId="14" fillId="0" borderId="11" xfId="0" applyFont="1" applyFill="1" applyBorder="1" applyAlignment="1">
      <alignment horizontal="left" vertical="center"/>
    </xf>
    <xf numFmtId="0" fontId="17" fillId="0" borderId="11" xfId="0" applyFont="1" applyFill="1" applyBorder="1" applyAlignment="1">
      <alignment horizontal="center" vertical="center"/>
    </xf>
    <xf numFmtId="0" fontId="0" fillId="0" borderId="12" xfId="0" applyFill="1" applyBorder="1" applyAlignment="1">
      <alignment horizontal="left" vertical="center"/>
    </xf>
    <xf numFmtId="0" fontId="12" fillId="0" borderId="7" xfId="0" applyFont="1" applyFill="1" applyBorder="1" applyAlignment="1">
      <alignment horizontal="left" vertical="center"/>
    </xf>
    <xf numFmtId="3" fontId="0" fillId="0" borderId="8" xfId="0" applyNumberFormat="1" applyFill="1" applyBorder="1" applyAlignment="1">
      <alignment horizontal="left" vertical="center"/>
    </xf>
    <xf numFmtId="3" fontId="0" fillId="0" borderId="8" xfId="0" applyNumberFormat="1" applyBorder="1" applyAlignment="1">
      <alignment horizontal="left"/>
    </xf>
    <xf numFmtId="0" fontId="21" fillId="0" borderId="8" xfId="0" applyFont="1" applyFill="1" applyBorder="1" applyAlignment="1">
      <alignment horizontal="left" vertical="center"/>
    </xf>
    <xf numFmtId="0" fontId="14" fillId="0" borderId="8" xfId="0" applyFont="1" applyFill="1" applyBorder="1" applyAlignment="1">
      <alignment horizontal="left" vertical="center"/>
    </xf>
    <xf numFmtId="0" fontId="0" fillId="0" borderId="7" xfId="0" applyFill="1" applyBorder="1" applyAlignment="1">
      <alignment horizontal="left" vertical="center"/>
    </xf>
    <xf numFmtId="0" fontId="22" fillId="0" borderId="8" xfId="0" applyFont="1" applyFill="1" applyBorder="1" applyAlignment="1">
      <alignment horizontal="left" vertical="center"/>
    </xf>
    <xf numFmtId="0" fontId="0" fillId="0" borderId="8" xfId="0" applyBorder="1" applyAlignment="1">
      <alignment horizontal="left"/>
    </xf>
    <xf numFmtId="0" fontId="6" fillId="0" borderId="7" xfId="0" applyFont="1" applyFill="1" applyBorder="1" applyAlignment="1">
      <alignment horizontal="left" vertical="center"/>
    </xf>
    <xf numFmtId="3" fontId="6" fillId="0" borderId="8" xfId="0" applyNumberFormat="1" applyFont="1" applyFill="1" applyBorder="1" applyAlignment="1">
      <alignment horizontal="left" vertical="center"/>
    </xf>
    <xf numFmtId="0" fontId="5" fillId="0" borderId="8" xfId="0" applyFont="1" applyFill="1" applyBorder="1" applyAlignment="1">
      <alignment horizontal="center" vertical="center"/>
    </xf>
    <xf numFmtId="0" fontId="23" fillId="0" borderId="8" xfId="0" applyFont="1" applyFill="1" applyBorder="1" applyAlignment="1">
      <alignment horizontal="left" vertical="center"/>
    </xf>
    <xf numFmtId="0" fontId="6" fillId="0" borderId="13" xfId="0" applyFont="1" applyFill="1" applyBorder="1" applyAlignment="1">
      <alignment horizontal="left" vertical="center"/>
    </xf>
    <xf numFmtId="3" fontId="6" fillId="0" borderId="14" xfId="0" applyNumberFormat="1" applyFont="1" applyFill="1" applyBorder="1" applyAlignment="1">
      <alignment horizontal="left" vertical="center"/>
    </xf>
    <xf numFmtId="0" fontId="6" fillId="0" borderId="14" xfId="0" applyFont="1" applyBorder="1" applyAlignment="1">
      <alignment horizontal="left"/>
    </xf>
    <xf numFmtId="0" fontId="17" fillId="0" borderId="14" xfId="0" applyFont="1" applyFill="1" applyBorder="1" applyAlignment="1">
      <alignment horizontal="center" vertical="center"/>
    </xf>
    <xf numFmtId="0" fontId="0" fillId="0" borderId="15" xfId="0" applyFill="1" applyBorder="1" applyAlignment="1">
      <alignment horizontal="left" vertical="center"/>
    </xf>
    <xf numFmtId="0" fontId="6" fillId="0" borderId="8" xfId="0" applyFont="1" applyBorder="1" applyAlignment="1">
      <alignment horizontal="left"/>
    </xf>
    <xf numFmtId="0" fontId="24" fillId="0" borderId="8" xfId="0" applyFont="1" applyFill="1" applyBorder="1" applyAlignment="1">
      <alignment horizontal="left" vertical="center"/>
    </xf>
    <xf numFmtId="0" fontId="6" fillId="0" borderId="4" xfId="0" applyFont="1" applyFill="1" applyBorder="1" applyAlignment="1">
      <alignment horizontal="left" vertical="center"/>
    </xf>
    <xf numFmtId="3" fontId="6" fillId="0" borderId="5" xfId="0" applyNumberFormat="1" applyFont="1" applyFill="1" applyBorder="1" applyAlignment="1">
      <alignment horizontal="left" vertical="center"/>
    </xf>
    <xf numFmtId="0" fontId="6" fillId="0" borderId="5" xfId="0" applyFont="1" applyBorder="1" applyAlignment="1">
      <alignment horizontal="left" vertical="center"/>
    </xf>
    <xf numFmtId="0" fontId="6" fillId="0" borderId="6" xfId="0" applyFont="1" applyFill="1" applyBorder="1" applyAlignment="1">
      <alignment horizontal="left" vertical="center"/>
    </xf>
    <xf numFmtId="0" fontId="8" fillId="0" borderId="8" xfId="0" applyFont="1" applyFill="1" applyBorder="1" applyAlignment="1">
      <alignment horizontal="left" vertical="center"/>
    </xf>
    <xf numFmtId="0" fontId="25" fillId="0" borderId="9" xfId="0" applyFont="1" applyFill="1" applyBorder="1" applyAlignment="1">
      <alignment horizontal="left" vertical="center"/>
    </xf>
    <xf numFmtId="0" fontId="6" fillId="9" borderId="8" xfId="0" applyFont="1" applyFill="1" applyBorder="1" applyAlignment="1">
      <alignment horizontal="left" vertical="center"/>
    </xf>
    <xf numFmtId="4" fontId="0" fillId="0" borderId="8" xfId="0" applyNumberFormat="1" applyBorder="1" applyAlignment="1">
      <alignment horizontal="left" vertical="center"/>
    </xf>
    <xf numFmtId="0" fontId="0" fillId="0" borderId="7" xfId="0" applyBorder="1" applyAlignment="1">
      <alignment horizontal="left" vertical="center"/>
    </xf>
    <xf numFmtId="0" fontId="0" fillId="3" borderId="8" xfId="0" applyFill="1" applyBorder="1" applyAlignment="1">
      <alignment horizontal="left" vertical="center"/>
    </xf>
    <xf numFmtId="3" fontId="6" fillId="3" borderId="8" xfId="0" applyNumberFormat="1" applyFont="1" applyFill="1" applyBorder="1" applyAlignment="1">
      <alignment horizontal="left" vertical="center"/>
    </xf>
    <xf numFmtId="0" fontId="18" fillId="3" borderId="8" xfId="0" applyFont="1" applyFill="1" applyBorder="1" applyAlignment="1">
      <alignment horizontal="left" vertical="center"/>
    </xf>
    <xf numFmtId="167" fontId="6" fillId="3" borderId="8" xfId="0" applyNumberFormat="1" applyFont="1" applyFill="1" applyBorder="1" applyAlignment="1">
      <alignment horizontal="left" vertical="center"/>
    </xf>
    <xf numFmtId="1" fontId="0" fillId="3" borderId="8" xfId="0" applyNumberFormat="1" applyFill="1" applyBorder="1" applyAlignment="1">
      <alignment horizontal="left" vertical="center"/>
    </xf>
    <xf numFmtId="0" fontId="12" fillId="9" borderId="8" xfId="0" applyFont="1" applyFill="1" applyBorder="1" applyAlignment="1">
      <alignment horizontal="left" vertical="center"/>
    </xf>
    <xf numFmtId="0" fontId="12" fillId="9" borderId="8" xfId="0" applyFont="1" applyFill="1" applyBorder="1" applyAlignment="1">
      <alignment horizontal="center" vertical="center"/>
    </xf>
    <xf numFmtId="0" fontId="0" fillId="9" borderId="8" xfId="0" applyFill="1" applyBorder="1" applyAlignment="1">
      <alignment horizontal="left" vertical="center"/>
    </xf>
    <xf numFmtId="0" fontId="12" fillId="4" borderId="8" xfId="0" applyFont="1" applyFill="1" applyBorder="1" applyAlignment="1">
      <alignment horizontal="left" vertical="center"/>
    </xf>
    <xf numFmtId="0" fontId="0" fillId="4" borderId="8" xfId="0" applyFill="1" applyBorder="1" applyAlignment="1">
      <alignment horizontal="left" vertical="center"/>
    </xf>
    <xf numFmtId="0" fontId="0" fillId="4" borderId="8" xfId="0" applyFill="1" applyBorder="1" applyAlignment="1">
      <alignment horizontal="center" vertical="center"/>
    </xf>
    <xf numFmtId="17" fontId="12" fillId="4" borderId="8" xfId="0" applyNumberFormat="1" applyFont="1" applyFill="1" applyBorder="1" applyAlignment="1">
      <alignment horizontal="left" vertical="center"/>
    </xf>
    <xf numFmtId="0" fontId="12" fillId="4" borderId="8" xfId="0" applyFont="1" applyFill="1" applyBorder="1" applyAlignment="1">
      <alignment horizontal="center" vertical="center"/>
    </xf>
    <xf numFmtId="0" fontId="17" fillId="9" borderId="8" xfId="0" applyFont="1" applyFill="1" applyBorder="1" applyAlignment="1">
      <alignment horizontal="left" vertical="center"/>
    </xf>
    <xf numFmtId="0" fontId="12" fillId="0" borderId="8" xfId="0" applyFont="1" applyBorder="1" applyAlignment="1">
      <alignment horizontal="left" vertical="center"/>
    </xf>
    <xf numFmtId="0" fontId="12" fillId="0" borderId="8" xfId="0" applyFont="1" applyBorder="1" applyAlignment="1">
      <alignment horizontal="center" vertical="center"/>
    </xf>
    <xf numFmtId="1" fontId="12" fillId="0" borderId="8" xfId="0" applyNumberFormat="1" applyFont="1" applyBorder="1" applyAlignment="1">
      <alignment horizontal="center" vertical="center"/>
    </xf>
    <xf numFmtId="1" fontId="12" fillId="9" borderId="8" xfId="0" applyNumberFormat="1" applyFont="1" applyFill="1" applyBorder="1" applyAlignment="1">
      <alignment horizontal="center" vertical="center"/>
    </xf>
    <xf numFmtId="17" fontId="12" fillId="9" borderId="8" xfId="0" applyNumberFormat="1" applyFont="1" applyFill="1" applyBorder="1" applyAlignment="1">
      <alignment horizontal="left" vertical="center"/>
    </xf>
    <xf numFmtId="0" fontId="23" fillId="9" borderId="8" xfId="0" applyFont="1" applyFill="1" applyBorder="1" applyAlignment="1">
      <alignment horizontal="left" vertical="center"/>
    </xf>
    <xf numFmtId="0" fontId="0" fillId="9" borderId="8" xfId="0" applyFill="1" applyBorder="1" applyAlignment="1">
      <alignment horizontal="center" vertical="center"/>
    </xf>
    <xf numFmtId="0" fontId="0" fillId="3" borderId="8" xfId="0" applyFill="1" applyBorder="1" applyAlignment="1">
      <alignment horizontal="center" vertical="center"/>
    </xf>
    <xf numFmtId="17" fontId="0" fillId="9" borderId="8" xfId="0" applyNumberFormat="1" applyFill="1" applyBorder="1" applyAlignment="1">
      <alignment horizontal="left" vertical="center"/>
    </xf>
    <xf numFmtId="0" fontId="21" fillId="9" borderId="8" xfId="0" applyFont="1" applyFill="1" applyBorder="1" applyAlignment="1">
      <alignment horizontal="left" vertical="center"/>
    </xf>
    <xf numFmtId="0" fontId="0" fillId="9" borderId="8" xfId="0" applyFill="1" applyBorder="1" applyAlignment="1">
      <alignment vertical="center"/>
    </xf>
    <xf numFmtId="17" fontId="0" fillId="0" borderId="8" xfId="0" applyNumberFormat="1" applyBorder="1" applyAlignment="1">
      <alignment horizontal="left" vertical="center"/>
    </xf>
    <xf numFmtId="0" fontId="13" fillId="0" borderId="8" xfId="0" applyFont="1" applyBorder="1" applyAlignment="1">
      <alignment horizontal="left" vertical="center"/>
    </xf>
    <xf numFmtId="17" fontId="0" fillId="4" borderId="8" xfId="0" applyNumberFormat="1" applyFill="1" applyBorder="1" applyAlignment="1">
      <alignment horizontal="left" vertical="center"/>
    </xf>
    <xf numFmtId="1" fontId="0" fillId="0" borderId="8" xfId="0" applyNumberFormat="1" applyBorder="1" applyAlignment="1">
      <alignment horizontal="center" vertical="center"/>
    </xf>
    <xf numFmtId="0" fontId="2" fillId="2" borderId="0"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left" vertical="center"/>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2" borderId="16" xfId="0" applyFont="1" applyFill="1" applyBorder="1" applyAlignment="1">
      <alignment horizontal="center" vertical="center"/>
    </xf>
    <xf numFmtId="164" fontId="5" fillId="4" borderId="2" xfId="0" applyNumberFormat="1" applyFont="1" applyFill="1" applyBorder="1" applyAlignment="1">
      <alignment horizontal="center" vertical="center"/>
    </xf>
    <xf numFmtId="0" fontId="5" fillId="5" borderId="2" xfId="0" applyFont="1" applyFill="1" applyBorder="1" applyAlignment="1">
      <alignment horizontal="center" vertical="center"/>
    </xf>
    <xf numFmtId="165" fontId="5" fillId="2" borderId="3" xfId="0" applyNumberFormat="1" applyFont="1" applyFill="1" applyBorder="1" applyAlignment="1">
      <alignment horizontal="center" vertical="center"/>
    </xf>
    <xf numFmtId="0" fontId="0" fillId="0" borderId="0" xfId="0" applyAlignment="1"/>
    <xf numFmtId="0" fontId="6" fillId="3" borderId="8" xfId="0" applyFont="1" applyFill="1" applyBorder="1" applyAlignment="1"/>
    <xf numFmtId="0" fontId="6" fillId="0" borderId="8" xfId="0" applyFont="1" applyBorder="1" applyAlignment="1"/>
    <xf numFmtId="0" fontId="6" fillId="0" borderId="8" xfId="0" applyFont="1" applyFill="1" applyBorder="1" applyAlignment="1"/>
    <xf numFmtId="0" fontId="12" fillId="0" borderId="8" xfId="0" applyFont="1" applyBorder="1" applyAlignment="1"/>
    <xf numFmtId="0" fontId="0" fillId="0" borderId="8" xfId="0" applyFill="1" applyBorder="1" applyAlignment="1"/>
    <xf numFmtId="0" fontId="0" fillId="0" borderId="8" xfId="0" applyBorder="1" applyAlignment="1"/>
    <xf numFmtId="165" fontId="6" fillId="3" borderId="8" xfId="0" applyNumberFormat="1" applyFont="1" applyFill="1" applyBorder="1" applyAlignment="1">
      <alignment horizontal="center" vertical="center"/>
    </xf>
    <xf numFmtId="0" fontId="0" fillId="0" borderId="11" xfId="0" applyBorder="1" applyAlignment="1"/>
    <xf numFmtId="0" fontId="5" fillId="2" borderId="19" xfId="0" applyFont="1" applyFill="1" applyBorder="1" applyAlignment="1">
      <alignment horizontal="center" vertical="center"/>
    </xf>
    <xf numFmtId="0" fontId="5" fillId="2" borderId="17" xfId="0" applyFont="1" applyFill="1" applyBorder="1" applyAlignment="1">
      <alignment horizontal="left" vertical="center"/>
    </xf>
    <xf numFmtId="0" fontId="5" fillId="2" borderId="17" xfId="0" applyFont="1" applyFill="1" applyBorder="1" applyAlignment="1">
      <alignment horizontal="center" vertical="center"/>
    </xf>
    <xf numFmtId="0" fontId="5" fillId="4" borderId="17" xfId="0" applyFont="1" applyFill="1" applyBorder="1" applyAlignment="1">
      <alignment horizontal="center" vertical="center"/>
    </xf>
    <xf numFmtId="164" fontId="5" fillId="4" borderId="17" xfId="0" applyNumberFormat="1" applyFont="1" applyFill="1" applyBorder="1" applyAlignment="1">
      <alignment horizontal="center" vertical="center"/>
    </xf>
    <xf numFmtId="0" fontId="5" fillId="5" borderId="17" xfId="0" applyFont="1" applyFill="1" applyBorder="1" applyAlignment="1">
      <alignment horizontal="center" vertical="center"/>
    </xf>
    <xf numFmtId="165" fontId="5" fillId="2" borderId="18" xfId="0" applyNumberFormat="1" applyFont="1" applyFill="1" applyBorder="1" applyAlignment="1">
      <alignment horizontal="center" vertical="center"/>
    </xf>
    <xf numFmtId="0" fontId="0" fillId="0" borderId="11" xfId="0" applyFill="1" applyBorder="1" applyAlignment="1">
      <alignment horizontal="center" vertical="center"/>
    </xf>
    <xf numFmtId="0" fontId="5" fillId="2" borderId="17" xfId="0" applyFont="1" applyFill="1" applyBorder="1" applyAlignment="1">
      <alignment vertical="center"/>
    </xf>
    <xf numFmtId="0" fontId="15" fillId="0" borderId="0" xfId="0" applyFont="1" applyAlignment="1"/>
    <xf numFmtId="0" fontId="5" fillId="2" borderId="18" xfId="0" applyFont="1" applyFill="1" applyBorder="1" applyAlignment="1">
      <alignment horizontal="left" vertical="center"/>
    </xf>
    <xf numFmtId="0" fontId="19" fillId="2" borderId="19" xfId="0" applyFont="1" applyFill="1" applyBorder="1" applyAlignment="1">
      <alignment horizontal="left" vertical="center"/>
    </xf>
    <xf numFmtId="0" fontId="19" fillId="2" borderId="17" xfId="0" applyFont="1" applyFill="1" applyBorder="1" applyAlignment="1">
      <alignment horizontal="left" vertical="center"/>
    </xf>
    <xf numFmtId="0" fontId="19" fillId="5" borderId="17" xfId="0" applyFont="1" applyFill="1" applyBorder="1" applyAlignment="1">
      <alignment horizontal="left" vertical="center"/>
    </xf>
    <xf numFmtId="0" fontId="19" fillId="2" borderId="17" xfId="0" applyFont="1" applyFill="1" applyBorder="1" applyAlignment="1">
      <alignment horizontal="center" vertical="center"/>
    </xf>
    <xf numFmtId="0" fontId="20" fillId="2" borderId="17" xfId="0" applyFont="1" applyFill="1" applyBorder="1" applyAlignment="1">
      <alignment horizontal="center" vertical="center"/>
    </xf>
    <xf numFmtId="0" fontId="19" fillId="2" borderId="18" xfId="0" applyFont="1" applyFill="1" applyBorder="1" applyAlignment="1">
      <alignment horizontal="left" vertical="center"/>
    </xf>
    <xf numFmtId="0" fontId="0" fillId="0" borderId="11" xfId="0" applyFill="1" applyBorder="1" applyAlignment="1">
      <alignment horizontal="left" vertical="center"/>
    </xf>
    <xf numFmtId="0" fontId="19" fillId="2" borderId="4" xfId="0" applyFont="1" applyFill="1" applyBorder="1" applyAlignment="1">
      <alignment horizontal="left" vertical="center"/>
    </xf>
    <xf numFmtId="0" fontId="19" fillId="2" borderId="5" xfId="0" applyFont="1" applyFill="1" applyBorder="1" applyAlignment="1">
      <alignment horizontal="left" vertical="center"/>
    </xf>
    <xf numFmtId="0" fontId="19" fillId="5" borderId="5" xfId="0" applyFont="1" applyFill="1" applyBorder="1" applyAlignment="1">
      <alignment horizontal="left" vertical="center"/>
    </xf>
    <xf numFmtId="0" fontId="19" fillId="2" borderId="21" xfId="0" applyFont="1" applyFill="1" applyBorder="1" applyAlignment="1">
      <alignment horizontal="left" vertical="center"/>
    </xf>
    <xf numFmtId="0" fontId="5" fillId="2" borderId="1" xfId="0" applyFont="1" applyFill="1" applyBorder="1" applyAlignment="1">
      <alignment horizontal="left" vertical="center"/>
    </xf>
    <xf numFmtId="0" fontId="5" fillId="5" borderId="2" xfId="0" applyFont="1" applyFill="1" applyBorder="1" applyAlignment="1">
      <alignment horizontal="left" vertical="center"/>
    </xf>
    <xf numFmtId="0" fontId="5" fillId="2" borderId="2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8" xfId="0" applyFont="1" applyFill="1" applyBorder="1" applyAlignment="1">
      <alignment horizontal="center" vertical="center"/>
    </xf>
    <xf numFmtId="0" fontId="20" fillId="2" borderId="8" xfId="0" applyFont="1" applyFill="1" applyBorder="1" applyAlignment="1">
      <alignment horizontal="left" vertical="center"/>
    </xf>
    <xf numFmtId="9" fontId="0" fillId="4" borderId="8" xfId="0" applyNumberFormat="1" applyFill="1" applyBorder="1" applyAlignment="1">
      <alignment horizontal="left" vertical="center"/>
    </xf>
    <xf numFmtId="0" fontId="3" fillId="4" borderId="8" xfId="0" applyFont="1" applyFill="1" applyBorder="1" applyAlignment="1">
      <alignment horizontal="center" vertical="center"/>
    </xf>
    <xf numFmtId="0" fontId="3" fillId="4" borderId="8" xfId="0" applyFont="1" applyFill="1" applyBorder="1" applyAlignment="1">
      <alignment horizontal="center"/>
    </xf>
    <xf numFmtId="164" fontId="3" fillId="4" borderId="8" xfId="0" applyNumberFormat="1" applyFont="1" applyFill="1" applyBorder="1" applyAlignment="1">
      <alignment horizontal="center"/>
    </xf>
    <xf numFmtId="164" fontId="3" fillId="4" borderId="8" xfId="0" applyNumberFormat="1" applyFont="1" applyFill="1" applyBorder="1" applyAlignment="1">
      <alignment horizontal="center" vertical="center"/>
    </xf>
    <xf numFmtId="0" fontId="2" fillId="4" borderId="8" xfId="0" applyFont="1" applyFill="1" applyBorder="1" applyAlignment="1">
      <alignment horizontal="center" vertical="center"/>
    </xf>
    <xf numFmtId="0" fontId="2" fillId="4" borderId="8" xfId="0" applyFont="1" applyFill="1" applyBorder="1" applyAlignment="1">
      <alignment horizontal="center" vertical="center" wrapText="1"/>
    </xf>
    <xf numFmtId="0" fontId="3" fillId="4" borderId="8" xfId="0" applyFont="1" applyFill="1" applyBorder="1" applyAlignment="1">
      <alignment horizontal="left" vertical="center" wrapText="1"/>
    </xf>
    <xf numFmtId="15" fontId="3" fillId="4" borderId="8" xfId="0" applyNumberFormat="1" applyFont="1" applyFill="1" applyBorder="1" applyAlignment="1">
      <alignment horizontal="center"/>
    </xf>
    <xf numFmtId="0" fontId="0" fillId="0" borderId="8" xfId="0" applyBorder="1" applyAlignment="1">
      <alignment horizontal="center"/>
    </xf>
    <xf numFmtId="0" fontId="0" fillId="0" borderId="8" xfId="0" applyBorder="1" applyAlignment="1">
      <alignment horizontal="center" wrapText="1"/>
    </xf>
    <xf numFmtId="168" fontId="0" fillId="0" borderId="8" xfId="0" applyNumberFormat="1" applyBorder="1" applyAlignment="1">
      <alignment horizontal="center" wrapText="1"/>
    </xf>
    <xf numFmtId="0" fontId="1" fillId="0" borderId="8" xfId="0" applyFont="1" applyBorder="1" applyAlignment="1">
      <alignment horizontal="center" vertical="center"/>
    </xf>
    <xf numFmtId="0" fontId="1" fillId="0" borderId="8" xfId="0" applyFont="1" applyBorder="1" applyAlignment="1">
      <alignment horizontal="center" vertical="center" wrapText="1"/>
    </xf>
    <xf numFmtId="0" fontId="0" fillId="0" borderId="8" xfId="0" applyFont="1" applyBorder="1" applyAlignment="1">
      <alignment horizontal="center" vertical="center"/>
    </xf>
    <xf numFmtId="0" fontId="0" fillId="0" borderId="8" xfId="0" applyFont="1" applyBorder="1" applyAlignment="1">
      <alignment horizontal="center" vertical="center" wrapText="1"/>
    </xf>
  </cellXfs>
  <cellStyles count="1">
    <cellStyle name="Normal" xfId="0" builtinId="0"/>
  </cellStyles>
  <dxfs count="2629">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00B050"/>
        </patternFill>
      </fill>
    </dxf>
    <dxf>
      <fill>
        <patternFill>
          <bgColor rgb="FF92D050"/>
        </patternFill>
      </fill>
    </dxf>
    <dxf>
      <fill>
        <patternFill>
          <bgColor rgb="FF00B0F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FFC7CE"/>
        </patternFill>
      </fill>
    </dxf>
    <dxf>
      <fill>
        <patternFill>
          <bgColor rgb="FFFFFF0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FFC7CE"/>
        </patternFill>
      </fill>
    </dxf>
    <dxf>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FFC7CE"/>
        </patternFill>
      </fill>
    </dxf>
    <dxf>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FFC7CE"/>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FFC7CE"/>
        </patternFill>
      </fill>
    </dxf>
    <dxf>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ill>
        <patternFill>
          <bgColor rgb="FF92D050"/>
        </patternFill>
      </fill>
    </dxf>
    <dxf>
      <fill>
        <patternFill>
          <bgColor rgb="FFFF0000"/>
        </patternFill>
      </fill>
    </dxf>
    <dxf>
      <fill>
        <patternFill>
          <bgColor rgb="FF00B0F0"/>
        </patternFill>
      </fill>
    </dxf>
    <dxf>
      <fill>
        <patternFill>
          <bgColor rgb="FF00B05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92D050"/>
        </patternFill>
      </fill>
    </dxf>
    <dxf>
      <fill>
        <patternFill>
          <bgColor rgb="FFFFFF00"/>
        </patternFill>
      </fill>
    </dxf>
    <dxf>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FF00"/>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4CE"/>
        </patternFill>
      </fill>
    </dxf>
    <dxf>
      <fill>
        <patternFill>
          <bgColor rgb="FFFFFF00"/>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4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4CE"/>
        </patternFill>
      </fill>
    </dxf>
    <dxf>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FF00"/>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ill>
        <patternFill>
          <bgColor rgb="FFFFC4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C7CE"/>
        </patternFill>
      </fill>
    </dxf>
    <dxf>
      <fill>
        <patternFill>
          <bgColor rgb="FFFFC4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C4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4CE"/>
        </patternFill>
      </fill>
    </dxf>
    <dxf>
      <font>
        <color rgb="FF9C0006"/>
      </font>
      <fill>
        <patternFill>
          <bgColor rgb="FFFFC7CE"/>
        </patternFill>
      </fill>
    </dxf>
    <dxf>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C7CE"/>
        </patternFill>
      </fill>
    </dxf>
    <dxf>
      <fill>
        <patternFill>
          <bgColor rgb="FFFFC4CE"/>
        </patternFill>
      </fill>
    </dxf>
    <dxf>
      <fill>
        <patternFill>
          <bgColor rgb="FFFFC7CE"/>
        </patternFill>
      </fill>
    </dxf>
    <dxf>
      <fill>
        <patternFill>
          <bgColor rgb="FFFFC4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4CE"/>
        </patternFill>
      </fill>
    </dxf>
    <dxf>
      <font>
        <color rgb="FF9C0006"/>
      </font>
      <fill>
        <patternFill>
          <bgColor rgb="FFFFC7CE"/>
        </patternFill>
      </fill>
    </dxf>
    <dxf>
      <fill>
        <patternFill>
          <bgColor rgb="FFFFC7CE"/>
        </patternFill>
      </fill>
    </dxf>
    <dxf>
      <fill>
        <patternFill>
          <bgColor rgb="FFFFC7CE"/>
        </patternFill>
      </fill>
    </dxf>
    <dxf>
      <fill>
        <patternFill>
          <bgColor rgb="FFFFFF00"/>
        </patternFill>
      </fill>
    </dxf>
    <dxf>
      <fill>
        <patternFill>
          <bgColor rgb="FFFFC7CE"/>
        </patternFill>
      </fill>
    </dxf>
    <dxf>
      <fill>
        <patternFill>
          <bgColor rgb="FFFFC4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7CE"/>
        </patternFill>
      </fill>
    </dxf>
    <dxf>
      <fill>
        <patternFill>
          <bgColor rgb="FFFFC4CE"/>
        </patternFill>
      </fill>
    </dxf>
    <dxf>
      <fill>
        <patternFill>
          <bgColor rgb="FFFFC7CE"/>
        </patternFill>
      </fill>
    </dxf>
    <dxf>
      <fill>
        <patternFill>
          <bgColor rgb="FFFFC4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C7CE"/>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C7CE"/>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C4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4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PI_PM_Monthly_CIL_v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TA\temp\KPI_PM_Monthly_CIL_2017_12_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KSAB\KPI_PM_Monthly_CIL-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nja/Desktop/Manas_KP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mp/ff.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rkn/Downloads/KPI_PM_Monthly_CIL_rrkn_update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rkn/Downloads/KPI_PM_Monthly_CIL%20(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pkr/Desktop/Copy%20of%20KPI_PM_Monthly_C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l May-2017"/>
      <sheetName val="June-2017"/>
      <sheetName val="July-2017"/>
      <sheetName val="August-2017"/>
      <sheetName val="Template_N"/>
      <sheetName val="September-2017"/>
      <sheetName val="Sep-Graph"/>
      <sheetName val="Production-Meeting-Data"/>
      <sheetName val="Temp"/>
      <sheetName val="October-2017"/>
      <sheetName val="November-2017"/>
      <sheetName val="May-18"/>
      <sheetName val="Work_Distribution"/>
      <sheetName val="Mar-18"/>
      <sheetName val="Apr-18"/>
      <sheetName val="Feb_2018"/>
      <sheetName val="December-2017"/>
      <sheetName val="Jan_2018"/>
      <sheetName val="CSS Feedback"/>
      <sheetName val="Data-Validation"/>
      <sheetName val="PM-Capacity"/>
      <sheetName val="PM-Billa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l May-2017"/>
      <sheetName val="June-2017"/>
      <sheetName val="July-2017"/>
      <sheetName val="August-2017"/>
      <sheetName val="Template_N"/>
      <sheetName val="September-2017"/>
      <sheetName val="Sep-Graph"/>
      <sheetName val="Production-Meeting-Data"/>
      <sheetName val="Temp"/>
      <sheetName val="October-2017"/>
      <sheetName val="November-2017"/>
      <sheetName val="December-2017"/>
      <sheetName val="CSS Feedback"/>
      <sheetName val="Data-Validation"/>
      <sheetName val="PM-Capacity"/>
      <sheetName val="PM-Billa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_2018"/>
      <sheetName val="Till May-2017"/>
      <sheetName val="June-2017"/>
      <sheetName val="July-2017"/>
      <sheetName val="August-2017"/>
      <sheetName val="Template_N"/>
      <sheetName val="September-2017"/>
      <sheetName val="Sep-Graph"/>
      <sheetName val="Production-Meeting-Data"/>
      <sheetName val="Temp"/>
      <sheetName val="October-2017"/>
      <sheetName val="November-2017"/>
      <sheetName val="December-2017"/>
      <sheetName val="CSS Feedback"/>
      <sheetName val="Data-Validation"/>
      <sheetName val="PM-Capacity"/>
      <sheetName val="PM-Billa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l May-2017"/>
      <sheetName val="June-2017"/>
      <sheetName val="July-2017"/>
      <sheetName val="August-2017"/>
      <sheetName val="Template_N"/>
      <sheetName val="September-2017"/>
      <sheetName val="Sep-Graph"/>
      <sheetName val="Production-Meeting-Data"/>
      <sheetName val="Temp"/>
      <sheetName val="October-2017"/>
      <sheetName val="November-2017"/>
      <sheetName val="December-2017"/>
      <sheetName val="CSS Feedback"/>
      <sheetName val="Jan_2018"/>
      <sheetName val="Data-Validation"/>
      <sheetName val="PM-Capacity"/>
      <sheetName val="PM-Billa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l May-2017"/>
      <sheetName val="June-2017"/>
      <sheetName val="July-2017"/>
      <sheetName val="August-2017"/>
      <sheetName val="Template_N"/>
      <sheetName val="September-2017"/>
      <sheetName val="Sep-Graph"/>
      <sheetName val="Production-Meeting-Data"/>
      <sheetName val="Temp"/>
      <sheetName val="October-2017"/>
      <sheetName val="November-2017"/>
      <sheetName val="Data-Validation"/>
      <sheetName val="PM-Capacity"/>
      <sheetName val="PM-Billa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l May-2017"/>
      <sheetName val="June-2017"/>
      <sheetName val="July-2017"/>
      <sheetName val="August-2017"/>
      <sheetName val="Template_N"/>
      <sheetName val="September-2017"/>
      <sheetName val="Sep-Graph"/>
      <sheetName val="Production-Meeting-Data"/>
      <sheetName val="Temp"/>
      <sheetName val="October-2017"/>
      <sheetName val="November-2017"/>
      <sheetName val="Data-Validation"/>
      <sheetName val="PM-Capacity"/>
      <sheetName val="PM-Billa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l May-2017"/>
      <sheetName val="June-2017"/>
      <sheetName val="July-2017"/>
      <sheetName val="August-2017"/>
      <sheetName val="Template_N"/>
      <sheetName val="September-2017"/>
      <sheetName val="Sep-Graph"/>
      <sheetName val="Production-Meeting-Data"/>
      <sheetName val="Temp"/>
      <sheetName val="October-2017"/>
      <sheetName val="November-2017"/>
      <sheetName val="December-2017"/>
      <sheetName val="CSS Feedback"/>
      <sheetName val="Data-Validation"/>
      <sheetName val="PM-Capacity"/>
      <sheetName val="PM-Billa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Validation"/>
      <sheetName val="Till May-2017"/>
      <sheetName val="June-2017"/>
      <sheetName val="July-2017"/>
      <sheetName val="August-2017"/>
      <sheetName val="Temp"/>
      <sheetName val="PM-Capacity"/>
      <sheetName val="PM-Billability"/>
      <sheetName val="PM_Capacity"/>
      <sheetName val="Billability"/>
    </sheetNames>
    <sheetDataSet>
      <sheetData sheetId="0"/>
      <sheetData sheetId="1"/>
      <sheetData sheetId="2"/>
      <sheetData sheetId="3"/>
      <sheetData sheetId="4"/>
      <sheetData sheetId="5"/>
      <sheetData sheetId="6"/>
      <sheetData sheetId="7"/>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zoomScaleNormal="100" workbookViewId="0">
      <selection activeCell="L13" sqref="L13"/>
    </sheetView>
  </sheetViews>
  <sheetFormatPr defaultRowHeight="11.4" x14ac:dyDescent="0.2"/>
  <cols>
    <col min="1" max="1" width="5.5" bestFit="1" customWidth="1"/>
    <col min="2" max="2" width="12.296875" bestFit="1" customWidth="1"/>
    <col min="3" max="3" width="27.3984375" customWidth="1"/>
    <col min="4" max="4" width="9.69921875" bestFit="1" customWidth="1"/>
    <col min="5" max="5" width="9.69921875" customWidth="1"/>
    <col min="6" max="7" width="5.296875" customWidth="1"/>
    <col min="8" max="8" width="9.296875" customWidth="1"/>
    <col min="9" max="9" width="22.296875" bestFit="1" customWidth="1"/>
    <col min="11" max="11" width="7.296875" customWidth="1"/>
    <col min="12" max="12" width="8.19921875" bestFit="1" customWidth="1"/>
    <col min="13" max="13" width="10" customWidth="1"/>
  </cols>
  <sheetData>
    <row r="1" spans="1:19" ht="102" x14ac:dyDescent="0.2">
      <c r="A1" s="1" t="s">
        <v>0</v>
      </c>
      <c r="B1" s="2" t="s">
        <v>1</v>
      </c>
      <c r="C1" s="2" t="s">
        <v>2</v>
      </c>
      <c r="D1" s="122" t="s">
        <v>3</v>
      </c>
      <c r="E1" s="122"/>
      <c r="F1" s="122" t="s">
        <v>4</v>
      </c>
      <c r="G1" s="122" t="s">
        <v>5</v>
      </c>
      <c r="H1" s="122" t="s">
        <v>6</v>
      </c>
      <c r="I1" s="123" t="s">
        <v>8</v>
      </c>
      <c r="J1" s="123" t="s">
        <v>9</v>
      </c>
      <c r="K1" s="123"/>
      <c r="L1" s="122" t="s">
        <v>10</v>
      </c>
      <c r="M1" s="122" t="s">
        <v>11</v>
      </c>
      <c r="N1" s="122" t="s">
        <v>12</v>
      </c>
      <c r="O1" s="122" t="s">
        <v>13</v>
      </c>
      <c r="P1" s="122" t="s">
        <v>14</v>
      </c>
      <c r="Q1" s="191"/>
    </row>
    <row r="2" spans="1:19" ht="30.6" x14ac:dyDescent="0.2">
      <c r="A2" s="9"/>
      <c r="B2" s="9" t="s">
        <v>1</v>
      </c>
      <c r="C2" s="9" t="s">
        <v>114</v>
      </c>
      <c r="D2" s="9" t="s">
        <v>3</v>
      </c>
      <c r="E2" s="9" t="s">
        <v>116</v>
      </c>
      <c r="F2" s="9" t="s">
        <v>4</v>
      </c>
      <c r="G2" s="9" t="s">
        <v>5</v>
      </c>
      <c r="H2" s="9" t="s">
        <v>6</v>
      </c>
      <c r="I2" s="10" t="s">
        <v>8</v>
      </c>
      <c r="J2" s="10" t="s">
        <v>9</v>
      </c>
      <c r="K2" s="10" t="s">
        <v>115</v>
      </c>
      <c r="L2" s="9" t="s">
        <v>113</v>
      </c>
      <c r="M2" s="9" t="s">
        <v>526</v>
      </c>
      <c r="N2" s="9" t="s">
        <v>527</v>
      </c>
      <c r="O2" s="9" t="s">
        <v>528</v>
      </c>
      <c r="P2" s="9" t="s">
        <v>529</v>
      </c>
      <c r="Q2" s="9" t="s">
        <v>824</v>
      </c>
      <c r="R2" s="9" t="s">
        <v>825</v>
      </c>
      <c r="S2" s="9" t="s">
        <v>826</v>
      </c>
    </row>
    <row r="3" spans="1:19" x14ac:dyDescent="0.2">
      <c r="A3" s="7">
        <v>4</v>
      </c>
      <c r="B3" s="3" t="s">
        <v>24</v>
      </c>
      <c r="C3" s="6" t="s">
        <v>112</v>
      </c>
      <c r="D3" s="7" t="s">
        <v>18</v>
      </c>
      <c r="E3" s="7">
        <v>3</v>
      </c>
      <c r="F3" s="7" t="s">
        <v>19</v>
      </c>
      <c r="G3" s="7" t="s">
        <v>20</v>
      </c>
      <c r="H3" s="7" t="s">
        <v>25</v>
      </c>
      <c r="I3" s="8">
        <v>43082</v>
      </c>
      <c r="J3" s="8">
        <v>43082</v>
      </c>
      <c r="K3" s="7">
        <f t="shared" ref="K3:K25" si="0">J3-I3</f>
        <v>0</v>
      </c>
      <c r="L3" s="7">
        <v>9</v>
      </c>
      <c r="M3" s="7">
        <v>8</v>
      </c>
      <c r="N3" s="7">
        <v>9.5</v>
      </c>
      <c r="O3" s="7">
        <v>8</v>
      </c>
      <c r="P3" s="7">
        <v>10</v>
      </c>
      <c r="Q3" s="7">
        <f>SUMIF(Sheet3!C$274:C$646,Sheet1!B3,Sheet3!AC$274:AC$646)</f>
        <v>7</v>
      </c>
      <c r="R3" s="7">
        <f>SUMIF(Sheet3!C$274:C$646,Sheet1!B3,Sheet3!AD$274:AD$646)</f>
        <v>0</v>
      </c>
      <c r="S3" s="7">
        <f>SUMIF(Sheet3!C$274:C$646,Sheet1!B3,Sheet3!AE$274:AE$646)</f>
        <v>1</v>
      </c>
    </row>
    <row r="4" spans="1:19" x14ac:dyDescent="0.2">
      <c r="A4" s="7">
        <v>5</v>
      </c>
      <c r="B4" s="3" t="s">
        <v>27</v>
      </c>
      <c r="C4" s="3" t="s">
        <v>28</v>
      </c>
      <c r="D4" s="4" t="s">
        <v>29</v>
      </c>
      <c r="E4" s="4">
        <v>1</v>
      </c>
      <c r="F4" s="4" t="s">
        <v>19</v>
      </c>
      <c r="G4" s="4" t="s">
        <v>20</v>
      </c>
      <c r="H4" s="4" t="s">
        <v>21</v>
      </c>
      <c r="I4" s="5">
        <v>42991</v>
      </c>
      <c r="J4" s="5">
        <v>42991</v>
      </c>
      <c r="K4" s="7">
        <f t="shared" si="0"/>
        <v>0</v>
      </c>
      <c r="L4" s="4">
        <v>9</v>
      </c>
      <c r="M4" s="4">
        <v>8</v>
      </c>
      <c r="N4" s="4">
        <v>10</v>
      </c>
      <c r="O4" s="4">
        <v>9</v>
      </c>
      <c r="P4" s="4">
        <v>9</v>
      </c>
      <c r="Q4" s="7">
        <f>SUMIF(Sheet3!C$274:C$646,Sheet1!B4,Sheet3!AC$274:AC$646)</f>
        <v>9</v>
      </c>
      <c r="R4" s="7">
        <f>SUMIF(Sheet3!C$274:C$646,Sheet1!B4,Sheet3!AD$274:AD$646)</f>
        <v>0</v>
      </c>
      <c r="S4" s="7">
        <f>SUMIF(Sheet3!C$274:C$646,Sheet1!B4,Sheet3!AE$274:AE$646)</f>
        <v>2</v>
      </c>
    </row>
    <row r="5" spans="1:19" x14ac:dyDescent="0.2">
      <c r="A5" s="7">
        <v>12</v>
      </c>
      <c r="B5" s="4" t="s">
        <v>38</v>
      </c>
      <c r="C5" s="4" t="s">
        <v>39</v>
      </c>
      <c r="D5" s="4" t="s">
        <v>31</v>
      </c>
      <c r="E5" s="4">
        <v>1</v>
      </c>
      <c r="F5" s="4" t="s">
        <v>40</v>
      </c>
      <c r="G5" s="4" t="s">
        <v>41</v>
      </c>
      <c r="H5" s="4" t="s">
        <v>21</v>
      </c>
      <c r="I5" s="5">
        <v>43018</v>
      </c>
      <c r="J5" s="5">
        <v>43083</v>
      </c>
      <c r="K5" s="7">
        <f t="shared" si="0"/>
        <v>65</v>
      </c>
      <c r="L5" s="4">
        <v>8</v>
      </c>
      <c r="M5" s="4">
        <v>7</v>
      </c>
      <c r="N5" s="4">
        <v>8</v>
      </c>
      <c r="O5" s="4">
        <v>8</v>
      </c>
      <c r="P5" s="4">
        <v>8</v>
      </c>
      <c r="Q5" s="7">
        <f>SUMIF(Sheet3!C$274:C$646,Sheet1!B5,Sheet3!AC$274:AC$646)</f>
        <v>5</v>
      </c>
      <c r="R5" s="7">
        <f>SUMIF(Sheet3!C$274:C$646,Sheet1!B5,Sheet3!AD$274:AD$646)</f>
        <v>0</v>
      </c>
      <c r="S5" s="7">
        <f>SUMIF(Sheet3!C$274:C$646,Sheet1!B5,Sheet3!AE$274:AE$646)</f>
        <v>2</v>
      </c>
    </row>
    <row r="6" spans="1:19" x14ac:dyDescent="0.2">
      <c r="A6" s="7">
        <v>14</v>
      </c>
      <c r="B6" s="4" t="s">
        <v>45</v>
      </c>
      <c r="C6" s="4" t="s">
        <v>46</v>
      </c>
      <c r="D6" s="4" t="s">
        <v>31</v>
      </c>
      <c r="E6" s="4">
        <v>1</v>
      </c>
      <c r="F6" s="4" t="s">
        <v>19</v>
      </c>
      <c r="G6" s="4" t="s">
        <v>41</v>
      </c>
      <c r="H6" s="4" t="s">
        <v>25</v>
      </c>
      <c r="I6" s="5">
        <v>43020</v>
      </c>
      <c r="J6" s="5">
        <v>43020</v>
      </c>
      <c r="K6" s="7">
        <f t="shared" si="0"/>
        <v>0</v>
      </c>
      <c r="L6" s="4">
        <v>7</v>
      </c>
      <c r="M6" s="4">
        <v>7</v>
      </c>
      <c r="N6" s="4">
        <v>10</v>
      </c>
      <c r="O6" s="4">
        <v>9</v>
      </c>
      <c r="P6" s="4">
        <v>8</v>
      </c>
      <c r="Q6" s="7">
        <f>SUMIF(Sheet3!C$274:C$646,Sheet1!B6,Sheet3!AC$274:AC$646)</f>
        <v>39</v>
      </c>
      <c r="R6" s="7">
        <f>SUMIF(Sheet3!C$274:C$646,Sheet1!B6,Sheet3!AD$274:AD$646)</f>
        <v>0</v>
      </c>
      <c r="S6" s="7">
        <f>SUMIF(Sheet3!C$274:C$646,Sheet1!B6,Sheet3!AE$274:AE$646)</f>
        <v>4</v>
      </c>
    </row>
    <row r="7" spans="1:19" x14ac:dyDescent="0.2">
      <c r="A7" s="7">
        <v>15</v>
      </c>
      <c r="B7" s="4" t="s">
        <v>47</v>
      </c>
      <c r="C7" s="4" t="s">
        <v>48</v>
      </c>
      <c r="D7" s="4" t="s">
        <v>49</v>
      </c>
      <c r="E7" s="4">
        <v>1</v>
      </c>
      <c r="F7" s="4" t="s">
        <v>19</v>
      </c>
      <c r="G7" s="4" t="s">
        <v>41</v>
      </c>
      <c r="H7" s="4" t="s">
        <v>21</v>
      </c>
      <c r="I7" s="5">
        <v>43076</v>
      </c>
      <c r="J7" s="5">
        <v>43083</v>
      </c>
      <c r="K7" s="7">
        <f t="shared" si="0"/>
        <v>7</v>
      </c>
      <c r="L7" s="4">
        <v>9</v>
      </c>
      <c r="M7" s="4">
        <v>9</v>
      </c>
      <c r="N7" s="4">
        <v>8</v>
      </c>
      <c r="O7" s="4">
        <v>10</v>
      </c>
      <c r="P7" s="4">
        <v>10</v>
      </c>
      <c r="Q7" s="7">
        <f>SUMIF(Sheet3!C$274:C$646,Sheet1!B7,Sheet3!AC$274:AC$646)</f>
        <v>35</v>
      </c>
      <c r="R7" s="7">
        <f>SUMIF(Sheet3!C$274:C$646,Sheet1!B7,Sheet3!AD$274:AD$646)</f>
        <v>0</v>
      </c>
      <c r="S7" s="7">
        <f>SUMIF(Sheet3!C$274:C$646,Sheet1!B7,Sheet3!AE$274:AE$646)</f>
        <v>32</v>
      </c>
    </row>
    <row r="8" spans="1:19" x14ac:dyDescent="0.2">
      <c r="A8" s="7">
        <v>16</v>
      </c>
      <c r="B8" s="4" t="s">
        <v>50</v>
      </c>
      <c r="C8" s="4" t="s">
        <v>51</v>
      </c>
      <c r="D8" s="4" t="s">
        <v>44</v>
      </c>
      <c r="E8" s="4">
        <v>1</v>
      </c>
      <c r="F8" s="4" t="s">
        <v>40</v>
      </c>
      <c r="G8" s="4" t="s">
        <v>41</v>
      </c>
      <c r="H8" s="4" t="s">
        <v>21</v>
      </c>
      <c r="I8" s="5">
        <v>43076</v>
      </c>
      <c r="J8" s="5">
        <v>43084</v>
      </c>
      <c r="K8" s="7">
        <f t="shared" si="0"/>
        <v>8</v>
      </c>
      <c r="L8" s="4">
        <v>9</v>
      </c>
      <c r="M8" s="4">
        <v>9</v>
      </c>
      <c r="N8" s="4">
        <v>9</v>
      </c>
      <c r="O8" s="4">
        <v>9</v>
      </c>
      <c r="P8" s="4">
        <v>9</v>
      </c>
      <c r="Q8" s="7">
        <f>SUMIF(Sheet3!C$274:C$646,Sheet1!B8,Sheet3!AC$274:AC$646)</f>
        <v>0</v>
      </c>
      <c r="R8" s="7">
        <f>SUMIF(Sheet3!C$274:C$646,Sheet1!B8,Sheet3!AD$274:AD$646)</f>
        <v>0</v>
      </c>
      <c r="S8" s="7">
        <f>SUMIF(Sheet3!C$274:C$646,Sheet1!B8,Sheet3!AE$274:AE$646)</f>
        <v>0</v>
      </c>
    </row>
    <row r="9" spans="1:19" x14ac:dyDescent="0.2">
      <c r="A9" s="7">
        <v>17</v>
      </c>
      <c r="B9" s="4" t="s">
        <v>47</v>
      </c>
      <c r="C9" s="4" t="s">
        <v>52</v>
      </c>
      <c r="D9" s="4" t="s">
        <v>53</v>
      </c>
      <c r="E9" s="4">
        <v>2</v>
      </c>
      <c r="F9" s="4" t="s">
        <v>19</v>
      </c>
      <c r="G9" s="4" t="s">
        <v>41</v>
      </c>
      <c r="H9" s="4" t="s">
        <v>21</v>
      </c>
      <c r="I9" s="5">
        <v>42993</v>
      </c>
      <c r="J9" s="5">
        <v>43002</v>
      </c>
      <c r="K9" s="7">
        <f t="shared" si="0"/>
        <v>9</v>
      </c>
      <c r="L9" s="4">
        <v>8</v>
      </c>
      <c r="M9" s="4">
        <v>9</v>
      </c>
      <c r="N9" s="4">
        <v>8</v>
      </c>
      <c r="O9" s="4">
        <v>8</v>
      </c>
      <c r="P9" s="4">
        <v>10</v>
      </c>
      <c r="Q9" s="7">
        <f>SUMIF(Sheet3!C$274:C$646,Sheet1!B9,Sheet3!AC$274:AC$646)</f>
        <v>35</v>
      </c>
      <c r="R9" s="7">
        <f>SUMIF(Sheet3!C$274:C$646,Sheet1!B9,Sheet3!AD$274:AD$646)</f>
        <v>0</v>
      </c>
      <c r="S9" s="7">
        <f>SUMIF(Sheet3!C$274:C$646,Sheet1!B9,Sheet3!AE$274:AE$646)</f>
        <v>32</v>
      </c>
    </row>
    <row r="10" spans="1:19" x14ac:dyDescent="0.2">
      <c r="A10" s="7">
        <v>18</v>
      </c>
      <c r="B10" s="4" t="s">
        <v>50</v>
      </c>
      <c r="C10" s="4" t="s">
        <v>55</v>
      </c>
      <c r="D10" s="4" t="s">
        <v>44</v>
      </c>
      <c r="E10" s="4">
        <v>1</v>
      </c>
      <c r="F10" s="4" t="s">
        <v>40</v>
      </c>
      <c r="G10" s="4" t="s">
        <v>41</v>
      </c>
      <c r="H10" s="4" t="s">
        <v>21</v>
      </c>
      <c r="I10" s="5">
        <v>43076</v>
      </c>
      <c r="J10" s="5">
        <v>43083</v>
      </c>
      <c r="K10" s="7">
        <f t="shared" si="0"/>
        <v>7</v>
      </c>
      <c r="L10" s="4">
        <v>10</v>
      </c>
      <c r="M10" s="4">
        <v>10</v>
      </c>
      <c r="N10" s="4">
        <v>10</v>
      </c>
      <c r="O10" s="4">
        <v>10</v>
      </c>
      <c r="P10" s="4">
        <v>10</v>
      </c>
      <c r="Q10" s="7">
        <f>SUMIF(Sheet3!C$274:C$646,Sheet1!B10,Sheet3!AC$274:AC$646)</f>
        <v>0</v>
      </c>
      <c r="R10" s="7">
        <f>SUMIF(Sheet3!C$274:C$646,Sheet1!B10,Sheet3!AD$274:AD$646)</f>
        <v>0</v>
      </c>
      <c r="S10" s="7">
        <f>SUMIF(Sheet3!C$274:C$646,Sheet1!B10,Sheet3!AE$274:AE$646)</f>
        <v>0</v>
      </c>
    </row>
    <row r="11" spans="1:19" x14ac:dyDescent="0.2">
      <c r="A11" s="7">
        <v>21</v>
      </c>
      <c r="B11" s="7" t="s">
        <v>47</v>
      </c>
      <c r="C11" s="7" t="s">
        <v>57</v>
      </c>
      <c r="D11" s="7" t="s">
        <v>53</v>
      </c>
      <c r="E11" s="7">
        <v>2</v>
      </c>
      <c r="F11" s="7" t="s">
        <v>19</v>
      </c>
      <c r="G11" s="7" t="s">
        <v>58</v>
      </c>
      <c r="H11" s="7" t="s">
        <v>21</v>
      </c>
      <c r="I11" s="8">
        <v>42992</v>
      </c>
      <c r="J11" s="8">
        <v>43017</v>
      </c>
      <c r="K11" s="7">
        <f t="shared" si="0"/>
        <v>25</v>
      </c>
      <c r="L11" s="7">
        <v>9</v>
      </c>
      <c r="M11" s="7">
        <v>9</v>
      </c>
      <c r="N11" s="7">
        <v>9</v>
      </c>
      <c r="O11" s="7">
        <v>8</v>
      </c>
      <c r="P11" s="7">
        <v>10</v>
      </c>
      <c r="Q11" s="7">
        <f>SUMIF(Sheet3!C$274:C$646,Sheet1!B11,Sheet3!AC$274:AC$646)</f>
        <v>35</v>
      </c>
      <c r="R11" s="7">
        <f>SUMIF(Sheet3!C$274:C$646,Sheet1!B11,Sheet3!AD$274:AD$646)</f>
        <v>0</v>
      </c>
      <c r="S11" s="7">
        <f>SUMIF(Sheet3!C$274:C$646,Sheet1!B11,Sheet3!AE$274:AE$646)</f>
        <v>32</v>
      </c>
    </row>
    <row r="12" spans="1:19" x14ac:dyDescent="0.2">
      <c r="A12" s="7">
        <v>22</v>
      </c>
      <c r="B12" s="7" t="s">
        <v>38</v>
      </c>
      <c r="C12" s="7" t="s">
        <v>59</v>
      </c>
      <c r="D12" s="7" t="s">
        <v>53</v>
      </c>
      <c r="E12" s="7">
        <v>2</v>
      </c>
      <c r="F12" s="7" t="s">
        <v>40</v>
      </c>
      <c r="G12" s="7" t="s">
        <v>58</v>
      </c>
      <c r="H12" s="7" t="s">
        <v>21</v>
      </c>
      <c r="I12" s="8"/>
      <c r="J12" s="8" t="s">
        <v>26</v>
      </c>
      <c r="K12" s="7">
        <v>14</v>
      </c>
      <c r="L12" s="7">
        <v>5</v>
      </c>
      <c r="M12" s="7">
        <v>6</v>
      </c>
      <c r="N12" s="7">
        <v>5</v>
      </c>
      <c r="O12" s="7">
        <v>8</v>
      </c>
      <c r="P12" s="7">
        <v>4</v>
      </c>
      <c r="Q12" s="7">
        <f>SUMIF(Sheet3!C$274:C$646,Sheet1!B12,Sheet3!AC$274:AC$646)</f>
        <v>5</v>
      </c>
      <c r="R12" s="7">
        <f>SUMIF(Sheet3!C$274:C$646,Sheet1!B12,Sheet3!AD$274:AD$646)</f>
        <v>0</v>
      </c>
      <c r="S12" s="7">
        <f>SUMIF(Sheet3!C$274:C$646,Sheet1!B12,Sheet3!AE$274:AE$646)</f>
        <v>2</v>
      </c>
    </row>
    <row r="13" spans="1:19" x14ac:dyDescent="0.2">
      <c r="A13" s="7">
        <v>23</v>
      </c>
      <c r="B13" s="4" t="s">
        <v>60</v>
      </c>
      <c r="C13" s="4" t="s">
        <v>61</v>
      </c>
      <c r="D13" s="4" t="s">
        <v>31</v>
      </c>
      <c r="E13" s="4">
        <v>1</v>
      </c>
      <c r="F13" s="4" t="s">
        <v>19</v>
      </c>
      <c r="G13" s="4" t="s">
        <v>62</v>
      </c>
      <c r="H13" s="4" t="s">
        <v>21</v>
      </c>
      <c r="I13" s="8">
        <v>43020</v>
      </c>
      <c r="J13" s="8">
        <v>43048</v>
      </c>
      <c r="K13" s="7">
        <f t="shared" si="0"/>
        <v>28</v>
      </c>
      <c r="L13" s="4">
        <v>8</v>
      </c>
      <c r="M13" s="4">
        <v>8</v>
      </c>
      <c r="N13" s="4">
        <v>7</v>
      </c>
      <c r="O13" s="4">
        <v>7</v>
      </c>
      <c r="P13" s="4">
        <v>9</v>
      </c>
      <c r="Q13" s="7">
        <f>SUMIF(Sheet3!C$274:C$646,Sheet1!B13,Sheet3!AC$274:AC$646)</f>
        <v>38</v>
      </c>
      <c r="R13" s="7">
        <f>SUMIF(Sheet3!C$274:C$646,Sheet1!B13,Sheet3!AD$274:AD$646)</f>
        <v>0</v>
      </c>
      <c r="S13" s="7">
        <f>SUMIF(Sheet3!C$274:C$646,Sheet1!B13,Sheet3!AE$274:AE$646)</f>
        <v>20</v>
      </c>
    </row>
    <row r="14" spans="1:19" x14ac:dyDescent="0.2">
      <c r="A14" s="7">
        <v>24</v>
      </c>
      <c r="B14" s="4" t="s">
        <v>63</v>
      </c>
      <c r="C14" s="4" t="s">
        <v>64</v>
      </c>
      <c r="D14" s="4" t="s">
        <v>31</v>
      </c>
      <c r="E14" s="4">
        <v>1</v>
      </c>
      <c r="F14" s="4" t="s">
        <v>19</v>
      </c>
      <c r="G14" s="4" t="s">
        <v>62</v>
      </c>
      <c r="H14" s="4" t="s">
        <v>21</v>
      </c>
      <c r="I14" s="5">
        <v>43039</v>
      </c>
      <c r="J14" s="5">
        <v>43041</v>
      </c>
      <c r="K14" s="7">
        <f t="shared" si="0"/>
        <v>2</v>
      </c>
      <c r="L14" s="4">
        <v>8</v>
      </c>
      <c r="M14" s="4">
        <v>8</v>
      </c>
      <c r="N14" s="4">
        <v>8</v>
      </c>
      <c r="O14" s="4">
        <v>8</v>
      </c>
      <c r="P14" s="4">
        <v>8</v>
      </c>
      <c r="Q14" s="7">
        <f>SUMIF(Sheet3!C$274:C$646,Sheet1!B14,Sheet3!AC$274:AC$646)</f>
        <v>5</v>
      </c>
      <c r="R14" s="7">
        <f>SUMIF(Sheet3!C$274:C$646,Sheet1!B14,Sheet3!AD$274:AD$646)</f>
        <v>0</v>
      </c>
      <c r="S14" s="7">
        <f>SUMIF(Sheet3!C$274:C$646,Sheet1!B14,Sheet3!AE$274:AE$646)</f>
        <v>4</v>
      </c>
    </row>
    <row r="15" spans="1:19" x14ac:dyDescent="0.2">
      <c r="A15" s="7">
        <v>26</v>
      </c>
      <c r="B15" s="4" t="s">
        <v>67</v>
      </c>
      <c r="C15" s="4" t="s">
        <v>68</v>
      </c>
      <c r="D15" s="4" t="s">
        <v>44</v>
      </c>
      <c r="E15" s="4">
        <v>1</v>
      </c>
      <c r="F15" s="4" t="s">
        <v>19</v>
      </c>
      <c r="G15" s="4" t="s">
        <v>40</v>
      </c>
      <c r="H15" s="4" t="s">
        <v>21</v>
      </c>
      <c r="I15" s="5">
        <v>42992</v>
      </c>
      <c r="J15" s="5">
        <v>42993</v>
      </c>
      <c r="K15" s="7">
        <f t="shared" si="0"/>
        <v>1</v>
      </c>
      <c r="L15" s="4">
        <v>7</v>
      </c>
      <c r="M15" s="4">
        <v>7</v>
      </c>
      <c r="N15" s="4">
        <v>6</v>
      </c>
      <c r="O15" s="4">
        <v>10</v>
      </c>
      <c r="P15" s="4">
        <v>9</v>
      </c>
      <c r="Q15" s="7">
        <f>SUMIF(Sheet3!C$274:C$646,Sheet1!B15,Sheet3!AC$274:AC$646)</f>
        <v>9</v>
      </c>
      <c r="R15" s="7">
        <f>SUMIF(Sheet3!C$274:C$646,Sheet1!B15,Sheet3!AD$274:AD$646)</f>
        <v>0</v>
      </c>
      <c r="S15" s="7">
        <f>SUMIF(Sheet3!C$274:C$646,Sheet1!B15,Sheet3!AE$274:AE$646)</f>
        <v>5</v>
      </c>
    </row>
    <row r="16" spans="1:19" x14ac:dyDescent="0.2">
      <c r="A16" s="7">
        <v>43</v>
      </c>
      <c r="B16" s="4" t="s">
        <v>38</v>
      </c>
      <c r="C16" s="4" t="s">
        <v>94</v>
      </c>
      <c r="D16" s="4" t="s">
        <v>31</v>
      </c>
      <c r="E16" s="4">
        <v>1</v>
      </c>
      <c r="F16" s="4" t="s">
        <v>40</v>
      </c>
      <c r="G16" s="4" t="s">
        <v>95</v>
      </c>
      <c r="H16" s="4" t="s">
        <v>21</v>
      </c>
      <c r="I16" s="5">
        <v>43081</v>
      </c>
      <c r="J16" s="5">
        <v>43083</v>
      </c>
      <c r="K16" s="7">
        <f t="shared" si="0"/>
        <v>2</v>
      </c>
      <c r="L16" s="4">
        <v>8</v>
      </c>
      <c r="M16" s="4">
        <v>7</v>
      </c>
      <c r="N16" s="4">
        <v>8</v>
      </c>
      <c r="O16" s="4">
        <v>8</v>
      </c>
      <c r="P16" s="4">
        <v>8</v>
      </c>
      <c r="Q16" s="7">
        <f>SUMIF(Sheet3!C$274:C$646,Sheet1!B16,Sheet3!AC$274:AC$646)</f>
        <v>5</v>
      </c>
      <c r="R16" s="7">
        <f>SUMIF(Sheet3!C$274:C$646,Sheet1!B16,Sheet3!AD$274:AD$646)</f>
        <v>0</v>
      </c>
      <c r="S16" s="7">
        <f>SUMIF(Sheet3!C$274:C$646,Sheet1!B16,Sheet3!AE$274:AE$646)</f>
        <v>2</v>
      </c>
    </row>
    <row r="17" spans="1:19" x14ac:dyDescent="0.2">
      <c r="A17" s="239">
        <v>2</v>
      </c>
      <c r="B17" s="240" t="s">
        <v>83</v>
      </c>
      <c r="C17" s="240" t="s">
        <v>97</v>
      </c>
      <c r="D17" s="240" t="s">
        <v>32</v>
      </c>
      <c r="E17" s="240">
        <v>2</v>
      </c>
      <c r="F17" s="240" t="s">
        <v>19</v>
      </c>
      <c r="G17" s="240" t="s">
        <v>95</v>
      </c>
      <c r="H17" s="240" t="s">
        <v>21</v>
      </c>
      <c r="I17" s="241">
        <v>43168</v>
      </c>
      <c r="J17" s="241">
        <v>43186</v>
      </c>
      <c r="K17" s="239">
        <f t="shared" si="0"/>
        <v>18</v>
      </c>
      <c r="L17" s="240">
        <v>8</v>
      </c>
      <c r="M17" s="240">
        <v>9</v>
      </c>
      <c r="N17" s="240">
        <v>10</v>
      </c>
      <c r="O17" s="240">
        <v>8</v>
      </c>
      <c r="P17" s="240">
        <v>9</v>
      </c>
      <c r="Q17" s="240">
        <f>SUMIF(Sheet3!C$2:C$273,Sheet1!B17,Sheet3!AC$2:AC$273)</f>
        <v>15</v>
      </c>
      <c r="R17" s="239">
        <f>SUMIF(Sheet3!C$2:C$273,Sheet1!B17,Sheet3!AD$2:AD$273)</f>
        <v>0</v>
      </c>
      <c r="S17" s="239">
        <f>SUMIF(Sheet3!C$2:C$273,Sheet1!B17,Sheet3!AE$2:AE$273)</f>
        <v>4</v>
      </c>
    </row>
    <row r="18" spans="1:19" x14ac:dyDescent="0.2">
      <c r="A18" s="239">
        <v>3</v>
      </c>
      <c r="B18" s="240" t="s">
        <v>42</v>
      </c>
      <c r="C18" s="240" t="s">
        <v>98</v>
      </c>
      <c r="D18" s="240" t="s">
        <v>44</v>
      </c>
      <c r="E18" s="240">
        <v>1</v>
      </c>
      <c r="F18" s="241" t="s">
        <v>19</v>
      </c>
      <c r="G18" s="240" t="s">
        <v>41</v>
      </c>
      <c r="H18" s="240" t="s">
        <v>25</v>
      </c>
      <c r="I18" s="241">
        <v>43178</v>
      </c>
      <c r="J18" s="241">
        <v>43178</v>
      </c>
      <c r="K18" s="239">
        <f t="shared" si="0"/>
        <v>0</v>
      </c>
      <c r="L18" s="240">
        <v>8.5</v>
      </c>
      <c r="M18" s="240">
        <v>8</v>
      </c>
      <c r="N18" s="240">
        <v>9</v>
      </c>
      <c r="O18" s="240">
        <v>8</v>
      </c>
      <c r="P18" s="240">
        <v>9</v>
      </c>
      <c r="Q18" s="240">
        <f>SUMIF(Sheet3!C$2:C$273,Sheet1!B18,Sheet3!AC$2:AC$273)</f>
        <v>5</v>
      </c>
      <c r="R18" s="239">
        <f>SUMIF(Sheet3!C$2:C$273,Sheet1!B18,Sheet3!AD$2:AD$273)</f>
        <v>0</v>
      </c>
      <c r="S18" s="239">
        <f>SUMIF(Sheet3!C$2:C$273,Sheet1!B18,Sheet3!AE$2:AE$273)</f>
        <v>6</v>
      </c>
    </row>
    <row r="19" spans="1:19" x14ac:dyDescent="0.2">
      <c r="A19" s="239">
        <v>4</v>
      </c>
      <c r="B19" s="240" t="s">
        <v>324</v>
      </c>
      <c r="C19" s="240" t="s">
        <v>55</v>
      </c>
      <c r="D19" s="240" t="s">
        <v>44</v>
      </c>
      <c r="E19" s="240">
        <v>1</v>
      </c>
      <c r="F19" s="240" t="s">
        <v>99</v>
      </c>
      <c r="G19" s="240" t="s">
        <v>41</v>
      </c>
      <c r="H19" s="240" t="s">
        <v>21</v>
      </c>
      <c r="I19" s="241">
        <v>43178</v>
      </c>
      <c r="J19" s="241">
        <v>43178</v>
      </c>
      <c r="K19" s="239">
        <f t="shared" si="0"/>
        <v>0</v>
      </c>
      <c r="L19" s="240">
        <v>9</v>
      </c>
      <c r="M19" s="240">
        <v>10</v>
      </c>
      <c r="N19" s="240">
        <v>10</v>
      </c>
      <c r="O19" s="240">
        <v>9</v>
      </c>
      <c r="P19" s="240">
        <v>10</v>
      </c>
      <c r="Q19" s="240">
        <f>SUMIF(Sheet3!C$2:C$273,Sheet1!B19,Sheet3!AC$2:AC$273)</f>
        <v>3</v>
      </c>
      <c r="R19" s="239">
        <f>SUMIF(Sheet3!C$2:C$273,Sheet1!B19,Sheet3!AD$2:AD$273)</f>
        <v>0</v>
      </c>
      <c r="S19" s="239">
        <f>SUMIF(Sheet3!C$2:C$273,Sheet1!B19,Sheet3!AE$2:AE$273)</f>
        <v>2</v>
      </c>
    </row>
    <row r="20" spans="1:19" x14ac:dyDescent="0.2">
      <c r="A20" s="239">
        <v>7</v>
      </c>
      <c r="B20" s="240" t="s">
        <v>101</v>
      </c>
      <c r="C20" s="240" t="s">
        <v>102</v>
      </c>
      <c r="D20" s="240" t="s">
        <v>31</v>
      </c>
      <c r="E20" s="240">
        <v>1</v>
      </c>
      <c r="F20" s="240" t="s">
        <v>19</v>
      </c>
      <c r="G20" s="240" t="s">
        <v>95</v>
      </c>
      <c r="H20" s="240" t="s">
        <v>21</v>
      </c>
      <c r="I20" s="241">
        <v>43178</v>
      </c>
      <c r="J20" s="241">
        <v>43180</v>
      </c>
      <c r="K20" s="239">
        <f t="shared" si="0"/>
        <v>2</v>
      </c>
      <c r="L20" s="240">
        <v>5</v>
      </c>
      <c r="M20" s="240">
        <v>5</v>
      </c>
      <c r="N20" s="240">
        <v>5</v>
      </c>
      <c r="O20" s="240">
        <v>7</v>
      </c>
      <c r="P20" s="240">
        <v>6</v>
      </c>
      <c r="Q20" s="240">
        <f>SUMIF(Sheet3!C$2:C$273,Sheet1!B20,Sheet3!AC$2:AC$273)</f>
        <v>5</v>
      </c>
      <c r="R20" s="239">
        <f>SUMIF(Sheet3!C$2:C$273,Sheet1!B20,Sheet3!AD$2:AD$273)</f>
        <v>0</v>
      </c>
      <c r="S20" s="239">
        <f>SUMIF(Sheet3!C$2:C$273,Sheet1!B20,Sheet3!AE$2:AE$273)</f>
        <v>1</v>
      </c>
    </row>
    <row r="21" spans="1:19" x14ac:dyDescent="0.2">
      <c r="A21" s="239">
        <v>8</v>
      </c>
      <c r="B21" s="240" t="s">
        <v>65</v>
      </c>
      <c r="C21" s="240" t="s">
        <v>103</v>
      </c>
      <c r="D21" s="240" t="s">
        <v>104</v>
      </c>
      <c r="E21" s="240">
        <v>2</v>
      </c>
      <c r="F21" s="240" t="s">
        <v>99</v>
      </c>
      <c r="G21" s="240" t="s">
        <v>62</v>
      </c>
      <c r="H21" s="240" t="s">
        <v>25</v>
      </c>
      <c r="I21" s="241">
        <v>43181</v>
      </c>
      <c r="J21" s="241">
        <v>43207</v>
      </c>
      <c r="K21" s="239">
        <f t="shared" si="0"/>
        <v>26</v>
      </c>
      <c r="L21" s="240">
        <v>10</v>
      </c>
      <c r="M21" s="240">
        <v>10</v>
      </c>
      <c r="N21" s="240">
        <v>10</v>
      </c>
      <c r="O21" s="240">
        <v>10</v>
      </c>
      <c r="P21" s="240">
        <v>10</v>
      </c>
      <c r="Q21" s="240">
        <f>SUMIF(Sheet3!C$2:C$273,Sheet1!B21,Sheet3!AC$2:AC$273)</f>
        <v>147</v>
      </c>
      <c r="R21" s="239">
        <f>SUMIF(Sheet3!C$2:C$273,Sheet1!B21,Sheet3!AD$2:AD$273)</f>
        <v>3</v>
      </c>
      <c r="S21" s="239">
        <f>SUMIF(Sheet3!C$2:C$273,Sheet1!B21,Sheet3!AE$2:AE$273)</f>
        <v>2</v>
      </c>
    </row>
    <row r="22" spans="1:19" x14ac:dyDescent="0.2">
      <c r="A22" s="239">
        <v>11</v>
      </c>
      <c r="B22" s="239" t="s">
        <v>60</v>
      </c>
      <c r="C22" s="239" t="s">
        <v>105</v>
      </c>
      <c r="D22" s="239" t="s">
        <v>31</v>
      </c>
      <c r="E22" s="239">
        <v>1</v>
      </c>
      <c r="F22" s="239" t="s">
        <v>19</v>
      </c>
      <c r="G22" s="239" t="s">
        <v>62</v>
      </c>
      <c r="H22" s="239" t="s">
        <v>25</v>
      </c>
      <c r="I22" s="242">
        <v>43181</v>
      </c>
      <c r="J22" s="242">
        <v>43220</v>
      </c>
      <c r="K22" s="239">
        <f t="shared" si="0"/>
        <v>39</v>
      </c>
      <c r="L22" s="239">
        <v>7</v>
      </c>
      <c r="M22" s="239">
        <v>7</v>
      </c>
      <c r="N22" s="239">
        <v>6</v>
      </c>
      <c r="O22" s="239">
        <v>7</v>
      </c>
      <c r="P22" s="239">
        <v>9</v>
      </c>
      <c r="Q22" s="240">
        <f>SUMIF(Sheet3!C$2:C$273,Sheet1!B22,Sheet3!AC$2:AC$273)</f>
        <v>52</v>
      </c>
      <c r="R22" s="239">
        <f>SUMIF(Sheet3!C$2:C$273,Sheet1!B22,Sheet3!AD$2:AD$273)</f>
        <v>0</v>
      </c>
      <c r="S22" s="239">
        <f>SUMIF(Sheet3!C$2:C$273,Sheet1!B22,Sheet3!AE$2:AE$273)</f>
        <v>25</v>
      </c>
    </row>
    <row r="23" spans="1:19" x14ac:dyDescent="0.2">
      <c r="A23" s="239">
        <v>12</v>
      </c>
      <c r="B23" s="243" t="s">
        <v>16</v>
      </c>
      <c r="C23" s="240" t="s">
        <v>106</v>
      </c>
      <c r="D23" s="240" t="s">
        <v>32</v>
      </c>
      <c r="E23" s="240">
        <v>2</v>
      </c>
      <c r="F23" s="240" t="s">
        <v>19</v>
      </c>
      <c r="G23" s="240" t="s">
        <v>20</v>
      </c>
      <c r="H23" s="240" t="s">
        <v>21</v>
      </c>
      <c r="I23" s="241">
        <v>43159</v>
      </c>
      <c r="J23" s="241">
        <v>43165</v>
      </c>
      <c r="K23" s="239">
        <f t="shared" si="0"/>
        <v>6</v>
      </c>
      <c r="L23" s="239">
        <v>8</v>
      </c>
      <c r="M23" s="239">
        <v>9</v>
      </c>
      <c r="N23" s="239">
        <v>5</v>
      </c>
      <c r="O23" s="239">
        <v>7.5</v>
      </c>
      <c r="P23" s="240">
        <v>10</v>
      </c>
      <c r="Q23" s="240">
        <f>SUMIF(Sheet3!C$2:C$273,Sheet1!B23,Sheet3!AC$2:AC$273)</f>
        <v>4</v>
      </c>
      <c r="R23" s="239">
        <f>SUMIF(Sheet3!C$2:C$273,Sheet1!B23,Sheet3!AD$2:AD$273)</f>
        <v>0</v>
      </c>
      <c r="S23" s="239">
        <f>SUMIF(Sheet3!C$2:C$273,Sheet1!B23,Sheet3!AE$2:AE$273)</f>
        <v>0</v>
      </c>
    </row>
    <row r="24" spans="1:19" x14ac:dyDescent="0.2">
      <c r="A24" s="239">
        <v>13</v>
      </c>
      <c r="B24" s="243" t="s">
        <v>24</v>
      </c>
      <c r="C24" s="244" t="s">
        <v>112</v>
      </c>
      <c r="D24" s="239" t="s">
        <v>18</v>
      </c>
      <c r="E24" s="239">
        <v>3</v>
      </c>
      <c r="F24" s="239" t="s">
        <v>19</v>
      </c>
      <c r="G24" s="239" t="s">
        <v>20</v>
      </c>
      <c r="H24" s="245" t="s">
        <v>107</v>
      </c>
      <c r="I24" s="242">
        <v>43178</v>
      </c>
      <c r="J24" s="242">
        <v>43200</v>
      </c>
      <c r="K24" s="239">
        <f t="shared" si="0"/>
        <v>22</v>
      </c>
      <c r="L24" s="239">
        <v>9</v>
      </c>
      <c r="M24" s="239">
        <v>9</v>
      </c>
      <c r="N24" s="239">
        <v>9</v>
      </c>
      <c r="O24" s="239">
        <v>9</v>
      </c>
      <c r="P24" s="239">
        <v>10</v>
      </c>
      <c r="Q24" s="240">
        <f>SUMIF(Sheet3!C$2:C$273,Sheet1!B24,Sheet3!AC$2:AC$273)</f>
        <v>14</v>
      </c>
      <c r="R24" s="239">
        <f>SUMIF(Sheet3!C$2:C$273,Sheet1!B24,Sheet3!AD$2:AD$273)</f>
        <v>0</v>
      </c>
      <c r="S24" s="239">
        <f>SUMIF(Sheet3!C$2:C$273,Sheet1!B24,Sheet3!AE$2:AE$273)</f>
        <v>2</v>
      </c>
    </row>
    <row r="25" spans="1:19" x14ac:dyDescent="0.2">
      <c r="A25" s="239">
        <v>18</v>
      </c>
      <c r="B25" s="240" t="s">
        <v>108</v>
      </c>
      <c r="C25" s="240" t="s">
        <v>109</v>
      </c>
      <c r="D25" s="240" t="s">
        <v>110</v>
      </c>
      <c r="E25" s="240">
        <v>1</v>
      </c>
      <c r="F25" s="240" t="s">
        <v>19</v>
      </c>
      <c r="G25" s="241" t="s">
        <v>111</v>
      </c>
      <c r="H25" s="240" t="s">
        <v>21</v>
      </c>
      <c r="I25" s="241">
        <v>43179</v>
      </c>
      <c r="J25" s="246">
        <v>43214</v>
      </c>
      <c r="K25" s="239">
        <f t="shared" si="0"/>
        <v>35</v>
      </c>
      <c r="L25" s="240">
        <v>6</v>
      </c>
      <c r="M25" s="240">
        <v>6</v>
      </c>
      <c r="N25" s="240">
        <v>5</v>
      </c>
      <c r="O25" s="240">
        <v>6</v>
      </c>
      <c r="P25" s="240">
        <v>5</v>
      </c>
      <c r="Q25" s="240">
        <v>74</v>
      </c>
      <c r="R25" s="240">
        <v>0</v>
      </c>
      <c r="S25" s="240">
        <v>50</v>
      </c>
    </row>
  </sheetData>
  <conditionalFormatting sqref="B17:B22">
    <cfRule type="duplicateValues" dxfId="2628" priority="4"/>
  </conditionalFormatting>
  <dataValidations disablePrompts="1" count="1">
    <dataValidation type="date" allowBlank="1" showInputMessage="1" showErrorMessage="1" sqref="I13:J13 I25 I16:J16">
      <formula1>TODAY()-150</formula1>
      <formula2>TODAY()</formula2>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showInputMessage="1" showErrorMessage="1">
          <x14:formula1>
            <xm:f>'[1]Data-Validation'!#REF!</xm:f>
          </x14:formula1>
          <xm:sqref>G18 G5:G13</xm:sqref>
        </x14:dataValidation>
        <x14:dataValidation type="list" showInputMessage="1" showErrorMessage="1">
          <x14:formula1>
            <xm:f>'[2]Data-Validation'!#REF!</xm:f>
          </x14:formula1>
          <xm:sqref>G16</xm:sqref>
        </x14:dataValidation>
        <x14:dataValidation type="list" allowBlank="1" showInputMessage="1" showErrorMessage="1">
          <x14:formula1>
            <xm:f>'[1]Data-Validation'!#REF!</xm:f>
          </x14:formula1>
          <xm:sqref>F5:F13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abSelected="1" workbookViewId="0">
      <selection activeCell="D20" sqref="D20"/>
    </sheetView>
  </sheetViews>
  <sheetFormatPr defaultRowHeight="11.4" x14ac:dyDescent="0.2"/>
  <cols>
    <col min="2" max="2" width="18.09765625" bestFit="1" customWidth="1"/>
    <col min="3" max="3" width="27.19921875" bestFit="1" customWidth="1"/>
    <col min="4" max="4" width="13.5" bestFit="1" customWidth="1"/>
    <col min="5" max="5" width="14" bestFit="1" customWidth="1"/>
    <col min="6" max="6" width="5.296875" bestFit="1" customWidth="1"/>
    <col min="7" max="7" width="5.19921875" bestFit="1" customWidth="1"/>
    <col min="8" max="8" width="11.796875" bestFit="1" customWidth="1"/>
    <col min="9" max="9" width="20.5" customWidth="1"/>
    <col min="10" max="10" width="13.8984375" customWidth="1"/>
    <col min="11" max="11" width="13.09765625" bestFit="1" customWidth="1"/>
    <col min="12" max="12" width="13.09765625" customWidth="1"/>
    <col min="13" max="13" width="7.59765625" customWidth="1"/>
    <col min="14" max="14" width="11.09765625" bestFit="1" customWidth="1"/>
    <col min="15" max="15" width="9.5" bestFit="1" customWidth="1"/>
    <col min="16" max="16" width="9.59765625" bestFit="1" customWidth="1"/>
    <col min="17" max="17" width="8.19921875" bestFit="1" customWidth="1"/>
    <col min="18" max="18" width="12.09765625" bestFit="1" customWidth="1"/>
    <col min="19" max="19" width="8.09765625" customWidth="1"/>
    <col min="20" max="20" width="11.09765625" customWidth="1"/>
  </cols>
  <sheetData>
    <row r="1" spans="1:20" s="108" customFormat="1" ht="43.8" customHeight="1" x14ac:dyDescent="0.2">
      <c r="A1" s="250" t="s">
        <v>835</v>
      </c>
      <c r="B1" s="251" t="s">
        <v>836</v>
      </c>
      <c r="C1" s="251" t="s">
        <v>837</v>
      </c>
      <c r="D1" s="251" t="s">
        <v>838</v>
      </c>
      <c r="E1" s="251" t="s">
        <v>839</v>
      </c>
      <c r="F1" s="251" t="s">
        <v>840</v>
      </c>
      <c r="G1" s="251" t="s">
        <v>841</v>
      </c>
      <c r="H1" s="251" t="s">
        <v>842</v>
      </c>
      <c r="I1" s="251" t="s">
        <v>853</v>
      </c>
      <c r="J1" s="251" t="s">
        <v>843</v>
      </c>
      <c r="K1" s="251" t="s">
        <v>844</v>
      </c>
      <c r="L1" s="251" t="s">
        <v>845</v>
      </c>
      <c r="M1" s="251" t="s">
        <v>846</v>
      </c>
      <c r="N1" s="251" t="s">
        <v>847</v>
      </c>
      <c r="O1" s="251" t="s">
        <v>848</v>
      </c>
      <c r="P1" s="251" t="s">
        <v>849</v>
      </c>
      <c r="Q1" s="251" t="s">
        <v>850</v>
      </c>
      <c r="R1" s="251" t="s">
        <v>851</v>
      </c>
      <c r="S1" s="251" t="s">
        <v>852</v>
      </c>
      <c r="T1" s="251" t="s">
        <v>854</v>
      </c>
    </row>
    <row r="2" spans="1:20" x14ac:dyDescent="0.2">
      <c r="A2" s="247">
        <v>2017</v>
      </c>
      <c r="B2" s="248" t="s">
        <v>24</v>
      </c>
      <c r="C2" s="248" t="s">
        <v>112</v>
      </c>
      <c r="D2" s="248" t="s">
        <v>18</v>
      </c>
      <c r="E2" s="248">
        <v>3</v>
      </c>
      <c r="F2" s="248" t="s">
        <v>19</v>
      </c>
      <c r="G2" s="248" t="s">
        <v>20</v>
      </c>
      <c r="H2" s="248" t="s">
        <v>25</v>
      </c>
      <c r="I2" s="249">
        <v>43082</v>
      </c>
      <c r="J2" s="249">
        <v>43082</v>
      </c>
      <c r="K2" s="248">
        <v>0</v>
      </c>
      <c r="L2" s="248" t="s">
        <v>832</v>
      </c>
      <c r="M2" s="248">
        <v>9</v>
      </c>
      <c r="N2" s="248">
        <v>8</v>
      </c>
      <c r="O2" s="248">
        <v>9.5</v>
      </c>
      <c r="P2" s="248">
        <v>8</v>
      </c>
      <c r="Q2" s="248">
        <v>10</v>
      </c>
      <c r="R2" s="248">
        <v>7</v>
      </c>
      <c r="S2" s="248">
        <v>0</v>
      </c>
      <c r="T2" s="248">
        <v>1</v>
      </c>
    </row>
    <row r="3" spans="1:20" x14ac:dyDescent="0.2">
      <c r="A3" s="247">
        <v>2017</v>
      </c>
      <c r="B3" s="248" t="s">
        <v>27</v>
      </c>
      <c r="C3" s="248" t="s">
        <v>28</v>
      </c>
      <c r="D3" s="248" t="s">
        <v>29</v>
      </c>
      <c r="E3" s="248">
        <v>1</v>
      </c>
      <c r="F3" s="248" t="s">
        <v>19</v>
      </c>
      <c r="G3" s="248" t="s">
        <v>20</v>
      </c>
      <c r="H3" s="248" t="s">
        <v>21</v>
      </c>
      <c r="I3" s="249">
        <v>42991</v>
      </c>
      <c r="J3" s="249">
        <v>42991</v>
      </c>
      <c r="K3" s="248">
        <v>0</v>
      </c>
      <c r="L3" s="248" t="s">
        <v>832</v>
      </c>
      <c r="M3" s="248">
        <v>9</v>
      </c>
      <c r="N3" s="248">
        <v>8</v>
      </c>
      <c r="O3" s="248">
        <v>10</v>
      </c>
      <c r="P3" s="248">
        <v>9</v>
      </c>
      <c r="Q3" s="248">
        <v>9</v>
      </c>
      <c r="R3" s="248">
        <v>9</v>
      </c>
      <c r="S3" s="248">
        <v>0</v>
      </c>
      <c r="T3" s="248">
        <v>2</v>
      </c>
    </row>
    <row r="4" spans="1:20" x14ac:dyDescent="0.2">
      <c r="A4" s="247">
        <v>2017</v>
      </c>
      <c r="B4" s="248" t="s">
        <v>38</v>
      </c>
      <c r="C4" s="248" t="s">
        <v>39</v>
      </c>
      <c r="D4" s="248" t="s">
        <v>31</v>
      </c>
      <c r="E4" s="248">
        <v>1</v>
      </c>
      <c r="F4" s="248" t="s">
        <v>40</v>
      </c>
      <c r="G4" s="248" t="s">
        <v>41</v>
      </c>
      <c r="H4" s="248" t="s">
        <v>21</v>
      </c>
      <c r="I4" s="249">
        <v>43018</v>
      </c>
      <c r="J4" s="249">
        <v>43083</v>
      </c>
      <c r="K4" s="248">
        <v>65</v>
      </c>
      <c r="L4" s="248" t="s">
        <v>833</v>
      </c>
      <c r="M4" s="248">
        <v>8</v>
      </c>
      <c r="N4" s="248">
        <v>7</v>
      </c>
      <c r="O4" s="248">
        <v>8</v>
      </c>
      <c r="P4" s="248">
        <v>8</v>
      </c>
      <c r="Q4" s="248">
        <v>8</v>
      </c>
      <c r="R4" s="248">
        <v>5</v>
      </c>
      <c r="S4" s="248">
        <v>0</v>
      </c>
      <c r="T4" s="248">
        <v>2</v>
      </c>
    </row>
    <row r="5" spans="1:20" x14ac:dyDescent="0.2">
      <c r="A5" s="247">
        <v>2017</v>
      </c>
      <c r="B5" s="248" t="s">
        <v>45</v>
      </c>
      <c r="C5" s="248" t="s">
        <v>46</v>
      </c>
      <c r="D5" s="248" t="s">
        <v>31</v>
      </c>
      <c r="E5" s="248">
        <v>1</v>
      </c>
      <c r="F5" s="248" t="s">
        <v>19</v>
      </c>
      <c r="G5" s="248" t="s">
        <v>41</v>
      </c>
      <c r="H5" s="248" t="s">
        <v>25</v>
      </c>
      <c r="I5" s="249">
        <v>43020</v>
      </c>
      <c r="J5" s="249">
        <v>43020</v>
      </c>
      <c r="K5" s="248">
        <v>0</v>
      </c>
      <c r="L5" s="248" t="s">
        <v>831</v>
      </c>
      <c r="M5" s="248">
        <v>7</v>
      </c>
      <c r="N5" s="248">
        <v>7</v>
      </c>
      <c r="O5" s="248">
        <v>10</v>
      </c>
      <c r="P5" s="248">
        <v>9</v>
      </c>
      <c r="Q5" s="248">
        <v>8</v>
      </c>
      <c r="R5" s="248">
        <v>39</v>
      </c>
      <c r="S5" s="248">
        <v>0</v>
      </c>
      <c r="T5" s="248">
        <v>4</v>
      </c>
    </row>
    <row r="6" spans="1:20" x14ac:dyDescent="0.2">
      <c r="A6" s="247">
        <v>2017</v>
      </c>
      <c r="B6" s="248" t="s">
        <v>47</v>
      </c>
      <c r="C6" s="248" t="s">
        <v>48</v>
      </c>
      <c r="D6" s="248" t="s">
        <v>49</v>
      </c>
      <c r="E6" s="248">
        <v>1</v>
      </c>
      <c r="F6" s="248" t="s">
        <v>19</v>
      </c>
      <c r="G6" s="248" t="s">
        <v>41</v>
      </c>
      <c r="H6" s="248" t="s">
        <v>21</v>
      </c>
      <c r="I6" s="249">
        <v>43076</v>
      </c>
      <c r="J6" s="249">
        <v>43083</v>
      </c>
      <c r="K6" s="248">
        <v>7</v>
      </c>
      <c r="L6" s="248" t="s">
        <v>832</v>
      </c>
      <c r="M6" s="248">
        <v>9</v>
      </c>
      <c r="N6" s="248">
        <v>9</v>
      </c>
      <c r="O6" s="248">
        <v>8</v>
      </c>
      <c r="P6" s="248">
        <v>10</v>
      </c>
      <c r="Q6" s="248">
        <v>10</v>
      </c>
      <c r="R6" s="248">
        <v>35</v>
      </c>
      <c r="S6" s="248">
        <v>0</v>
      </c>
      <c r="T6" s="248">
        <v>32</v>
      </c>
    </row>
    <row r="7" spans="1:20" x14ac:dyDescent="0.2">
      <c r="A7" s="247">
        <v>2017</v>
      </c>
      <c r="B7" s="248" t="s">
        <v>324</v>
      </c>
      <c r="C7" s="248" t="s">
        <v>51</v>
      </c>
      <c r="D7" s="248" t="s">
        <v>44</v>
      </c>
      <c r="E7" s="248">
        <v>1</v>
      </c>
      <c r="F7" s="248" t="s">
        <v>40</v>
      </c>
      <c r="G7" s="248" t="s">
        <v>41</v>
      </c>
      <c r="H7" s="248" t="s">
        <v>21</v>
      </c>
      <c r="I7" s="249">
        <v>43076</v>
      </c>
      <c r="J7" s="249">
        <v>43084</v>
      </c>
      <c r="K7" s="248">
        <v>8</v>
      </c>
      <c r="L7" s="248" t="s">
        <v>832</v>
      </c>
      <c r="M7" s="248">
        <v>9</v>
      </c>
      <c r="N7" s="248">
        <v>9</v>
      </c>
      <c r="O7" s="248">
        <v>9</v>
      </c>
      <c r="P7" s="248">
        <v>9</v>
      </c>
      <c r="Q7" s="248">
        <v>9</v>
      </c>
      <c r="R7" s="248">
        <v>0</v>
      </c>
      <c r="S7" s="248">
        <v>0</v>
      </c>
      <c r="T7" s="248">
        <v>0</v>
      </c>
    </row>
    <row r="8" spans="1:20" x14ac:dyDescent="0.2">
      <c r="A8" s="247">
        <v>2017</v>
      </c>
      <c r="B8" s="248" t="s">
        <v>47</v>
      </c>
      <c r="C8" s="248" t="s">
        <v>52</v>
      </c>
      <c r="D8" s="248" t="s">
        <v>82</v>
      </c>
      <c r="E8" s="248">
        <v>2</v>
      </c>
      <c r="F8" s="248" t="s">
        <v>19</v>
      </c>
      <c r="G8" s="248" t="s">
        <v>41</v>
      </c>
      <c r="H8" s="248" t="s">
        <v>21</v>
      </c>
      <c r="I8" s="249">
        <v>42993</v>
      </c>
      <c r="J8" s="249">
        <v>43002</v>
      </c>
      <c r="K8" s="248">
        <v>9</v>
      </c>
      <c r="L8" s="248" t="s">
        <v>833</v>
      </c>
      <c r="M8" s="248">
        <v>8</v>
      </c>
      <c r="N8" s="248">
        <v>9</v>
      </c>
      <c r="O8" s="248">
        <v>8</v>
      </c>
      <c r="P8" s="248">
        <v>8</v>
      </c>
      <c r="Q8" s="248">
        <v>10</v>
      </c>
      <c r="R8" s="248">
        <v>35</v>
      </c>
      <c r="S8" s="248">
        <v>0</v>
      </c>
      <c r="T8" s="248">
        <v>32</v>
      </c>
    </row>
    <row r="9" spans="1:20" x14ac:dyDescent="0.2">
      <c r="A9" s="247">
        <v>2017</v>
      </c>
      <c r="B9" s="248" t="s">
        <v>50</v>
      </c>
      <c r="C9" s="248" t="s">
        <v>55</v>
      </c>
      <c r="D9" s="248" t="s">
        <v>44</v>
      </c>
      <c r="E9" s="248">
        <v>1</v>
      </c>
      <c r="F9" s="248" t="s">
        <v>40</v>
      </c>
      <c r="G9" s="248" t="s">
        <v>41</v>
      </c>
      <c r="H9" s="248" t="s">
        <v>21</v>
      </c>
      <c r="I9" s="249">
        <v>43076</v>
      </c>
      <c r="J9" s="249">
        <v>43083</v>
      </c>
      <c r="K9" s="248">
        <v>7</v>
      </c>
      <c r="L9" s="248" t="s">
        <v>832</v>
      </c>
      <c r="M9" s="248">
        <v>10</v>
      </c>
      <c r="N9" s="248">
        <v>10</v>
      </c>
      <c r="O9" s="248">
        <v>10</v>
      </c>
      <c r="P9" s="248">
        <v>10</v>
      </c>
      <c r="Q9" s="248">
        <v>10</v>
      </c>
      <c r="R9" s="248">
        <v>0</v>
      </c>
      <c r="S9" s="248">
        <v>0</v>
      </c>
      <c r="T9" s="248">
        <v>0</v>
      </c>
    </row>
    <row r="10" spans="1:20" x14ac:dyDescent="0.2">
      <c r="A10" s="247">
        <v>2017</v>
      </c>
      <c r="B10" s="248" t="s">
        <v>47</v>
      </c>
      <c r="C10" s="248" t="s">
        <v>57</v>
      </c>
      <c r="D10" s="248" t="s">
        <v>82</v>
      </c>
      <c r="E10" s="248">
        <v>2</v>
      </c>
      <c r="F10" s="248" t="s">
        <v>19</v>
      </c>
      <c r="G10" s="248" t="s">
        <v>58</v>
      </c>
      <c r="H10" s="248" t="s">
        <v>21</v>
      </c>
      <c r="I10" s="249">
        <v>42992</v>
      </c>
      <c r="J10" s="249">
        <v>43017</v>
      </c>
      <c r="K10" s="248">
        <v>25</v>
      </c>
      <c r="L10" s="248" t="s">
        <v>832</v>
      </c>
      <c r="M10" s="248">
        <v>9</v>
      </c>
      <c r="N10" s="248">
        <v>9</v>
      </c>
      <c r="O10" s="248">
        <v>9</v>
      </c>
      <c r="P10" s="248">
        <v>8</v>
      </c>
      <c r="Q10" s="248">
        <v>10</v>
      </c>
      <c r="R10" s="248">
        <v>35</v>
      </c>
      <c r="S10" s="248">
        <v>0</v>
      </c>
      <c r="T10" s="248">
        <v>32</v>
      </c>
    </row>
    <row r="11" spans="1:20" x14ac:dyDescent="0.2">
      <c r="A11" s="247">
        <v>2017</v>
      </c>
      <c r="B11" s="248" t="s">
        <v>38</v>
      </c>
      <c r="C11" s="248" t="s">
        <v>59</v>
      </c>
      <c r="D11" s="248" t="s">
        <v>82</v>
      </c>
      <c r="E11" s="248">
        <v>2</v>
      </c>
      <c r="F11" s="248" t="s">
        <v>40</v>
      </c>
      <c r="G11" s="248" t="s">
        <v>58</v>
      </c>
      <c r="H11" s="248" t="s">
        <v>21</v>
      </c>
      <c r="I11" s="249"/>
      <c r="J11" s="249"/>
      <c r="K11" s="248">
        <v>14</v>
      </c>
      <c r="L11" s="248" t="s">
        <v>831</v>
      </c>
      <c r="M11" s="248">
        <v>5</v>
      </c>
      <c r="N11" s="248">
        <v>6</v>
      </c>
      <c r="O11" s="248">
        <v>5</v>
      </c>
      <c r="P11" s="248">
        <v>8</v>
      </c>
      <c r="Q11" s="248">
        <v>4</v>
      </c>
      <c r="R11" s="248">
        <v>5</v>
      </c>
      <c r="S11" s="248">
        <v>0</v>
      </c>
      <c r="T11" s="248">
        <v>2</v>
      </c>
    </row>
    <row r="12" spans="1:20" x14ac:dyDescent="0.2">
      <c r="A12" s="247">
        <v>2017</v>
      </c>
      <c r="B12" s="248" t="s">
        <v>60</v>
      </c>
      <c r="C12" s="248" t="s">
        <v>61</v>
      </c>
      <c r="D12" s="248" t="s">
        <v>31</v>
      </c>
      <c r="E12" s="248">
        <v>1</v>
      </c>
      <c r="F12" s="248" t="s">
        <v>19</v>
      </c>
      <c r="G12" s="248" t="s">
        <v>62</v>
      </c>
      <c r="H12" s="248" t="s">
        <v>21</v>
      </c>
      <c r="I12" s="249">
        <v>43020</v>
      </c>
      <c r="J12" s="249">
        <v>43048</v>
      </c>
      <c r="K12" s="248">
        <v>28</v>
      </c>
      <c r="L12" s="248" t="s">
        <v>833</v>
      </c>
      <c r="M12" s="248">
        <v>8</v>
      </c>
      <c r="N12" s="248">
        <v>8</v>
      </c>
      <c r="O12" s="248">
        <v>7</v>
      </c>
      <c r="P12" s="248">
        <v>7</v>
      </c>
      <c r="Q12" s="248">
        <v>9</v>
      </c>
      <c r="R12" s="248">
        <v>38</v>
      </c>
      <c r="S12" s="248">
        <v>0</v>
      </c>
      <c r="T12" s="248">
        <v>20</v>
      </c>
    </row>
    <row r="13" spans="1:20" x14ac:dyDescent="0.2">
      <c r="A13" s="247">
        <v>2017</v>
      </c>
      <c r="B13" s="248" t="s">
        <v>63</v>
      </c>
      <c r="C13" s="248" t="s">
        <v>64</v>
      </c>
      <c r="D13" s="248" t="s">
        <v>31</v>
      </c>
      <c r="E13" s="248">
        <v>1</v>
      </c>
      <c r="F13" s="248" t="s">
        <v>19</v>
      </c>
      <c r="G13" s="248" t="s">
        <v>62</v>
      </c>
      <c r="H13" s="248" t="s">
        <v>21</v>
      </c>
      <c r="I13" s="249">
        <v>43039</v>
      </c>
      <c r="J13" s="249">
        <v>43041</v>
      </c>
      <c r="K13" s="248">
        <v>2</v>
      </c>
      <c r="L13" s="248" t="s">
        <v>833</v>
      </c>
      <c r="M13" s="248">
        <v>8</v>
      </c>
      <c r="N13" s="248">
        <v>8</v>
      </c>
      <c r="O13" s="248">
        <v>8</v>
      </c>
      <c r="P13" s="248">
        <v>8</v>
      </c>
      <c r="Q13" s="248">
        <v>8</v>
      </c>
      <c r="R13" s="248">
        <v>5</v>
      </c>
      <c r="S13" s="248">
        <v>0</v>
      </c>
      <c r="T13" s="248">
        <v>4</v>
      </c>
    </row>
    <row r="14" spans="1:20" x14ac:dyDescent="0.2">
      <c r="A14" s="247">
        <v>2017</v>
      </c>
      <c r="B14" s="248" t="s">
        <v>485</v>
      </c>
      <c r="C14" s="248" t="s">
        <v>68</v>
      </c>
      <c r="D14" s="248" t="s">
        <v>44</v>
      </c>
      <c r="E14" s="248">
        <v>1</v>
      </c>
      <c r="F14" s="248" t="s">
        <v>19</v>
      </c>
      <c r="G14" s="248" t="s">
        <v>40</v>
      </c>
      <c r="H14" s="248" t="s">
        <v>21</v>
      </c>
      <c r="I14" s="249">
        <v>42992</v>
      </c>
      <c r="J14" s="249">
        <v>42993</v>
      </c>
      <c r="K14" s="248">
        <v>1</v>
      </c>
      <c r="L14" s="248" t="s">
        <v>831</v>
      </c>
      <c r="M14" s="248">
        <v>7</v>
      </c>
      <c r="N14" s="248">
        <v>7</v>
      </c>
      <c r="O14" s="248">
        <v>6</v>
      </c>
      <c r="P14" s="248">
        <v>10</v>
      </c>
      <c r="Q14" s="248">
        <v>9</v>
      </c>
      <c r="R14" s="248">
        <v>9</v>
      </c>
      <c r="S14" s="248">
        <v>0</v>
      </c>
      <c r="T14" s="248">
        <v>5</v>
      </c>
    </row>
    <row r="15" spans="1:20" x14ac:dyDescent="0.2">
      <c r="A15" s="247">
        <v>2017</v>
      </c>
      <c r="B15" s="248" t="s">
        <v>38</v>
      </c>
      <c r="C15" s="248" t="s">
        <v>94</v>
      </c>
      <c r="D15" s="248" t="s">
        <v>31</v>
      </c>
      <c r="E15" s="248">
        <v>1</v>
      </c>
      <c r="F15" s="248" t="s">
        <v>40</v>
      </c>
      <c r="G15" s="248" t="s">
        <v>95</v>
      </c>
      <c r="H15" s="248" t="s">
        <v>21</v>
      </c>
      <c r="I15" s="249">
        <v>43081</v>
      </c>
      <c r="J15" s="249">
        <v>43083</v>
      </c>
      <c r="K15" s="248">
        <v>2</v>
      </c>
      <c r="L15" s="248" t="s">
        <v>833</v>
      </c>
      <c r="M15" s="248">
        <v>8</v>
      </c>
      <c r="N15" s="248">
        <v>7</v>
      </c>
      <c r="O15" s="248">
        <v>8</v>
      </c>
      <c r="P15" s="248">
        <v>8</v>
      </c>
      <c r="Q15" s="248">
        <v>8</v>
      </c>
      <c r="R15" s="248">
        <v>5</v>
      </c>
      <c r="S15" s="248">
        <v>0</v>
      </c>
      <c r="T15" s="248">
        <v>2</v>
      </c>
    </row>
    <row r="16" spans="1:20" x14ac:dyDescent="0.2">
      <c r="A16" s="247">
        <v>2018</v>
      </c>
      <c r="B16" s="248" t="s">
        <v>83</v>
      </c>
      <c r="C16" s="248" t="s">
        <v>97</v>
      </c>
      <c r="D16" s="248" t="s">
        <v>32</v>
      </c>
      <c r="E16" s="248">
        <v>2</v>
      </c>
      <c r="F16" s="248" t="s">
        <v>19</v>
      </c>
      <c r="G16" s="248" t="s">
        <v>95</v>
      </c>
      <c r="H16" s="248" t="s">
        <v>21</v>
      </c>
      <c r="I16" s="249">
        <v>43168</v>
      </c>
      <c r="J16" s="249">
        <v>43186</v>
      </c>
      <c r="K16" s="248">
        <v>18</v>
      </c>
      <c r="L16" s="248" t="s">
        <v>833</v>
      </c>
      <c r="M16" s="248">
        <v>8</v>
      </c>
      <c r="N16" s="248">
        <v>9</v>
      </c>
      <c r="O16" s="248">
        <v>10</v>
      </c>
      <c r="P16" s="248">
        <v>8</v>
      </c>
      <c r="Q16" s="248">
        <v>9</v>
      </c>
      <c r="R16" s="248">
        <v>15</v>
      </c>
      <c r="S16" s="248">
        <v>0</v>
      </c>
      <c r="T16" s="248">
        <v>4</v>
      </c>
    </row>
    <row r="17" spans="1:20" x14ac:dyDescent="0.2">
      <c r="A17" s="247">
        <v>2018</v>
      </c>
      <c r="B17" s="248" t="s">
        <v>42</v>
      </c>
      <c r="C17" s="248" t="s">
        <v>98</v>
      </c>
      <c r="D17" s="248" t="s">
        <v>44</v>
      </c>
      <c r="E17" s="248">
        <v>1</v>
      </c>
      <c r="F17" s="248" t="s">
        <v>19</v>
      </c>
      <c r="G17" s="248" t="s">
        <v>41</v>
      </c>
      <c r="H17" s="248" t="s">
        <v>25</v>
      </c>
      <c r="I17" s="249">
        <v>43178</v>
      </c>
      <c r="J17" s="249">
        <v>43178</v>
      </c>
      <c r="K17" s="248">
        <v>0</v>
      </c>
      <c r="L17" s="248" t="s">
        <v>832</v>
      </c>
      <c r="M17" s="248">
        <v>8.5</v>
      </c>
      <c r="N17" s="248">
        <v>8</v>
      </c>
      <c r="O17" s="248">
        <v>9</v>
      </c>
      <c r="P17" s="248">
        <v>8</v>
      </c>
      <c r="Q17" s="248">
        <v>9</v>
      </c>
      <c r="R17" s="248">
        <v>5</v>
      </c>
      <c r="S17" s="248">
        <v>0</v>
      </c>
      <c r="T17" s="248">
        <v>6</v>
      </c>
    </row>
    <row r="18" spans="1:20" x14ac:dyDescent="0.2">
      <c r="A18" s="247">
        <v>2018</v>
      </c>
      <c r="B18" s="248" t="s">
        <v>324</v>
      </c>
      <c r="C18" s="248" t="s">
        <v>55</v>
      </c>
      <c r="D18" s="248" t="s">
        <v>44</v>
      </c>
      <c r="E18" s="248">
        <v>1</v>
      </c>
      <c r="F18" s="248" t="s">
        <v>99</v>
      </c>
      <c r="G18" s="248" t="s">
        <v>41</v>
      </c>
      <c r="H18" s="248" t="s">
        <v>21</v>
      </c>
      <c r="I18" s="249">
        <v>43178</v>
      </c>
      <c r="J18" s="249">
        <v>43178</v>
      </c>
      <c r="K18" s="248">
        <v>0</v>
      </c>
      <c r="L18" s="248" t="s">
        <v>832</v>
      </c>
      <c r="M18" s="248">
        <v>9</v>
      </c>
      <c r="N18" s="248">
        <v>10</v>
      </c>
      <c r="O18" s="248">
        <v>10</v>
      </c>
      <c r="P18" s="248">
        <v>9</v>
      </c>
      <c r="Q18" s="248">
        <v>10</v>
      </c>
      <c r="R18" s="248">
        <v>3</v>
      </c>
      <c r="S18" s="248">
        <v>0</v>
      </c>
      <c r="T18" s="248">
        <v>2</v>
      </c>
    </row>
    <row r="19" spans="1:20" x14ac:dyDescent="0.2">
      <c r="A19" s="247">
        <v>2018</v>
      </c>
      <c r="B19" s="248" t="s">
        <v>101</v>
      </c>
      <c r="C19" s="248" t="s">
        <v>102</v>
      </c>
      <c r="D19" s="248" t="s">
        <v>31</v>
      </c>
      <c r="E19" s="248">
        <v>1</v>
      </c>
      <c r="F19" s="248" t="s">
        <v>19</v>
      </c>
      <c r="G19" s="248" t="s">
        <v>95</v>
      </c>
      <c r="H19" s="248" t="s">
        <v>21</v>
      </c>
      <c r="I19" s="249">
        <v>43178</v>
      </c>
      <c r="J19" s="249">
        <v>43180</v>
      </c>
      <c r="K19" s="248">
        <v>2</v>
      </c>
      <c r="L19" s="248" t="s">
        <v>831</v>
      </c>
      <c r="M19" s="248">
        <v>5</v>
      </c>
      <c r="N19" s="248">
        <v>5</v>
      </c>
      <c r="O19" s="248">
        <v>5</v>
      </c>
      <c r="P19" s="248">
        <v>7</v>
      </c>
      <c r="Q19" s="248">
        <v>6</v>
      </c>
      <c r="R19" s="248">
        <v>5</v>
      </c>
      <c r="S19" s="248">
        <v>0</v>
      </c>
      <c r="T19" s="248">
        <v>1</v>
      </c>
    </row>
    <row r="20" spans="1:20" x14ac:dyDescent="0.2">
      <c r="A20" s="247">
        <v>2018</v>
      </c>
      <c r="B20" s="248" t="s">
        <v>65</v>
      </c>
      <c r="C20" s="248" t="s">
        <v>103</v>
      </c>
      <c r="D20" s="248" t="s">
        <v>32</v>
      </c>
      <c r="E20" s="248">
        <v>2</v>
      </c>
      <c r="F20" s="248" t="s">
        <v>99</v>
      </c>
      <c r="G20" s="248" t="s">
        <v>62</v>
      </c>
      <c r="H20" s="248" t="s">
        <v>25</v>
      </c>
      <c r="I20" s="249">
        <v>43181</v>
      </c>
      <c r="J20" s="249">
        <v>43207</v>
      </c>
      <c r="K20" s="248">
        <v>26</v>
      </c>
      <c r="L20" s="248" t="s">
        <v>832</v>
      </c>
      <c r="M20" s="248">
        <v>10</v>
      </c>
      <c r="N20" s="248">
        <v>10</v>
      </c>
      <c r="O20" s="248">
        <v>10</v>
      </c>
      <c r="P20" s="248">
        <v>10</v>
      </c>
      <c r="Q20" s="248">
        <v>10</v>
      </c>
      <c r="R20" s="248">
        <v>147</v>
      </c>
      <c r="S20" s="248">
        <v>3</v>
      </c>
      <c r="T20" s="248">
        <v>2</v>
      </c>
    </row>
    <row r="21" spans="1:20" x14ac:dyDescent="0.2">
      <c r="A21" s="247">
        <v>2018</v>
      </c>
      <c r="B21" s="248" t="s">
        <v>60</v>
      </c>
      <c r="C21" s="248" t="s">
        <v>105</v>
      </c>
      <c r="D21" s="248" t="s">
        <v>31</v>
      </c>
      <c r="E21" s="248">
        <v>1</v>
      </c>
      <c r="F21" s="248" t="s">
        <v>19</v>
      </c>
      <c r="G21" s="248" t="s">
        <v>62</v>
      </c>
      <c r="H21" s="248" t="s">
        <v>25</v>
      </c>
      <c r="I21" s="249">
        <v>43181</v>
      </c>
      <c r="J21" s="249">
        <v>43220</v>
      </c>
      <c r="K21" s="248">
        <v>39</v>
      </c>
      <c r="L21" s="248" t="s">
        <v>831</v>
      </c>
      <c r="M21" s="248">
        <v>7</v>
      </c>
      <c r="N21" s="248">
        <v>7</v>
      </c>
      <c r="O21" s="248">
        <v>6</v>
      </c>
      <c r="P21" s="248">
        <v>7</v>
      </c>
      <c r="Q21" s="248">
        <v>9</v>
      </c>
      <c r="R21" s="248">
        <v>52</v>
      </c>
      <c r="S21" s="248">
        <v>0</v>
      </c>
      <c r="T21" s="248">
        <v>25</v>
      </c>
    </row>
    <row r="22" spans="1:20" x14ac:dyDescent="0.2">
      <c r="A22" s="247">
        <v>2018</v>
      </c>
      <c r="B22" s="248" t="s">
        <v>16</v>
      </c>
      <c r="C22" s="248" t="s">
        <v>106</v>
      </c>
      <c r="D22" s="248" t="s">
        <v>32</v>
      </c>
      <c r="E22" s="248">
        <v>2</v>
      </c>
      <c r="F22" s="248" t="s">
        <v>19</v>
      </c>
      <c r="G22" s="248" t="s">
        <v>20</v>
      </c>
      <c r="H22" s="248" t="s">
        <v>21</v>
      </c>
      <c r="I22" s="249">
        <v>43159</v>
      </c>
      <c r="J22" s="249">
        <v>43165</v>
      </c>
      <c r="K22" s="248">
        <v>6</v>
      </c>
      <c r="L22" s="248" t="s">
        <v>833</v>
      </c>
      <c r="M22" s="248">
        <v>8</v>
      </c>
      <c r="N22" s="248">
        <v>9</v>
      </c>
      <c r="O22" s="248">
        <v>5</v>
      </c>
      <c r="P22" s="248">
        <v>7.5</v>
      </c>
      <c r="Q22" s="248">
        <v>10</v>
      </c>
      <c r="R22" s="248">
        <v>4</v>
      </c>
      <c r="S22" s="248">
        <v>0</v>
      </c>
      <c r="T22" s="248">
        <v>0</v>
      </c>
    </row>
    <row r="23" spans="1:20" x14ac:dyDescent="0.2">
      <c r="A23" s="247">
        <v>2018</v>
      </c>
      <c r="B23" s="248" t="s">
        <v>24</v>
      </c>
      <c r="C23" s="248" t="s">
        <v>112</v>
      </c>
      <c r="D23" s="248" t="s">
        <v>18</v>
      </c>
      <c r="E23" s="248">
        <v>3</v>
      </c>
      <c r="F23" s="248" t="s">
        <v>19</v>
      </c>
      <c r="G23" s="248" t="s">
        <v>20</v>
      </c>
      <c r="H23" s="248" t="s">
        <v>107</v>
      </c>
      <c r="I23" s="249">
        <v>43178</v>
      </c>
      <c r="J23" s="249">
        <v>43200</v>
      </c>
      <c r="K23" s="248">
        <v>22</v>
      </c>
      <c r="L23" s="248" t="s">
        <v>832</v>
      </c>
      <c r="M23" s="248">
        <v>9</v>
      </c>
      <c r="N23" s="248">
        <v>9</v>
      </c>
      <c r="O23" s="248">
        <v>9</v>
      </c>
      <c r="P23" s="248">
        <v>9</v>
      </c>
      <c r="Q23" s="248">
        <v>10</v>
      </c>
      <c r="R23" s="248">
        <v>14</v>
      </c>
      <c r="S23" s="248">
        <v>0</v>
      </c>
      <c r="T23" s="248">
        <v>2</v>
      </c>
    </row>
    <row r="24" spans="1:20" x14ac:dyDescent="0.2">
      <c r="A24" s="247">
        <v>2018</v>
      </c>
      <c r="B24" s="248" t="s">
        <v>108</v>
      </c>
      <c r="C24" s="248" t="s">
        <v>109</v>
      </c>
      <c r="D24" s="248" t="s">
        <v>110</v>
      </c>
      <c r="E24" s="248">
        <v>1</v>
      </c>
      <c r="F24" s="248" t="s">
        <v>19</v>
      </c>
      <c r="G24" s="248" t="s">
        <v>111</v>
      </c>
      <c r="H24" s="248" t="s">
        <v>21</v>
      </c>
      <c r="I24" s="249">
        <v>43179</v>
      </c>
      <c r="J24" s="249">
        <v>43214</v>
      </c>
      <c r="K24" s="248">
        <v>35</v>
      </c>
      <c r="L24" s="248" t="s">
        <v>831</v>
      </c>
      <c r="M24" s="248">
        <v>6</v>
      </c>
      <c r="N24" s="248">
        <v>6</v>
      </c>
      <c r="O24" s="248">
        <v>5</v>
      </c>
      <c r="P24" s="248">
        <v>6</v>
      </c>
      <c r="Q24" s="248">
        <v>5</v>
      </c>
      <c r="R24" s="248">
        <v>74</v>
      </c>
      <c r="S24" s="248">
        <v>0</v>
      </c>
      <c r="T24" s="248">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N751"/>
  <sheetViews>
    <sheetView zoomScale="70" zoomScaleNormal="70" workbookViewId="0">
      <pane ySplit="1" topLeftCell="A2" activePane="bottomLeft" state="frozen"/>
      <selection activeCell="B1" sqref="B1:B25"/>
      <selection pane="bottomLeft" activeCell="C750" sqref="C750"/>
    </sheetView>
  </sheetViews>
  <sheetFormatPr defaultRowHeight="11.4" x14ac:dyDescent="0.2"/>
  <cols>
    <col min="1" max="1" width="11.09765625" style="125" bestFit="1" customWidth="1"/>
    <col min="2" max="2" width="8.796875" style="201"/>
    <col min="3" max="3" width="22" style="201" bestFit="1" customWidth="1"/>
    <col min="4" max="4" width="39.09765625" style="201" bestFit="1" customWidth="1"/>
    <col min="5" max="9" width="8.796875" style="201"/>
    <col min="10" max="10" width="12.19921875" style="201" bestFit="1" customWidth="1"/>
    <col min="11" max="14" width="8.796875" style="201"/>
    <col min="15" max="15" width="12.3984375" style="201" bestFit="1" customWidth="1"/>
    <col min="16" max="30" width="8.796875" style="201"/>
    <col min="31" max="31" width="8.796875" style="201" customWidth="1"/>
    <col min="32" max="32" width="22" style="201" bestFit="1" customWidth="1"/>
    <col min="33" max="36" width="8.796875" style="201"/>
    <col min="37" max="37" width="34.59765625" style="201" bestFit="1" customWidth="1"/>
    <col min="38" max="39" width="8.796875" style="201"/>
    <col min="40" max="40" width="15" style="201" bestFit="1" customWidth="1"/>
    <col min="41" max="16384" width="8.796875" style="201"/>
  </cols>
  <sheetData>
    <row r="1" spans="1:40" ht="12.6" x14ac:dyDescent="0.2">
      <c r="A1" s="124">
        <v>43191</v>
      </c>
      <c r="B1" s="192" t="s">
        <v>0</v>
      </c>
      <c r="C1" s="193" t="s">
        <v>1</v>
      </c>
      <c r="D1" s="193" t="s">
        <v>2</v>
      </c>
      <c r="E1" s="194" t="s">
        <v>3</v>
      </c>
      <c r="F1" s="194" t="s">
        <v>4</v>
      </c>
      <c r="G1" s="194" t="s">
        <v>5</v>
      </c>
      <c r="H1" s="194" t="s">
        <v>117</v>
      </c>
      <c r="I1" s="195" t="s">
        <v>118</v>
      </c>
      <c r="J1" s="196" t="s">
        <v>119</v>
      </c>
      <c r="K1" s="197" t="s">
        <v>120</v>
      </c>
      <c r="L1" s="195" t="s">
        <v>121</v>
      </c>
      <c r="M1" s="198" t="s">
        <v>122</v>
      </c>
      <c r="N1" s="198" t="s">
        <v>123</v>
      </c>
      <c r="O1" s="198" t="s">
        <v>124</v>
      </c>
      <c r="P1" s="198" t="s">
        <v>125</v>
      </c>
      <c r="Q1" s="195" t="s">
        <v>126</v>
      </c>
      <c r="R1" s="198" t="s">
        <v>127</v>
      </c>
      <c r="S1" s="198" t="s">
        <v>128</v>
      </c>
      <c r="T1" s="198" t="s">
        <v>129</v>
      </c>
      <c r="U1" s="198" t="s">
        <v>130</v>
      </c>
      <c r="V1" s="194" t="s">
        <v>131</v>
      </c>
      <c r="W1" s="194" t="s">
        <v>132</v>
      </c>
      <c r="X1" s="194" t="s">
        <v>133</v>
      </c>
      <c r="Y1" s="199" t="s">
        <v>134</v>
      </c>
      <c r="Z1" s="198" t="s">
        <v>7</v>
      </c>
      <c r="AA1" s="198" t="s">
        <v>8</v>
      </c>
      <c r="AB1" s="198" t="s">
        <v>9</v>
      </c>
      <c r="AC1" s="194" t="s">
        <v>135</v>
      </c>
      <c r="AD1" s="194" t="s">
        <v>136</v>
      </c>
      <c r="AE1" s="195" t="s">
        <v>137</v>
      </c>
      <c r="AF1" s="194" t="s">
        <v>138</v>
      </c>
      <c r="AG1" s="194" t="s">
        <v>139</v>
      </c>
      <c r="AH1" s="194" t="s">
        <v>140</v>
      </c>
      <c r="AI1" s="194" t="s">
        <v>141</v>
      </c>
      <c r="AJ1" s="194" t="s">
        <v>15</v>
      </c>
      <c r="AK1" s="200" t="s">
        <v>142</v>
      </c>
      <c r="AN1" s="2" t="s">
        <v>1</v>
      </c>
    </row>
    <row r="2" spans="1:40" ht="12.6" hidden="1" x14ac:dyDescent="0.2">
      <c r="A2" s="124">
        <v>43191</v>
      </c>
      <c r="B2" s="11">
        <v>1</v>
      </c>
      <c r="C2" s="12" t="s">
        <v>60</v>
      </c>
      <c r="D2" s="12" t="s">
        <v>143</v>
      </c>
      <c r="E2" s="13" t="s">
        <v>31</v>
      </c>
      <c r="F2" s="13" t="s">
        <v>19</v>
      </c>
      <c r="G2" s="13" t="s">
        <v>62</v>
      </c>
      <c r="H2" s="14">
        <f>9702+6235+3772</f>
        <v>19709</v>
      </c>
      <c r="I2" s="13">
        <f>6235+8791+3772</f>
        <v>18798</v>
      </c>
      <c r="J2" s="15">
        <f>H2-I2</f>
        <v>911</v>
      </c>
      <c r="K2" s="13">
        <v>4000</v>
      </c>
      <c r="L2" s="13"/>
      <c r="M2" s="16">
        <v>43217</v>
      </c>
      <c r="N2" s="16">
        <v>43266</v>
      </c>
      <c r="O2" s="17">
        <v>43166</v>
      </c>
      <c r="P2" s="18"/>
      <c r="Q2" s="19" t="s">
        <v>144</v>
      </c>
      <c r="R2" s="16">
        <v>43139</v>
      </c>
      <c r="S2" s="18" t="s">
        <v>145</v>
      </c>
      <c r="T2" s="18" t="s">
        <v>145</v>
      </c>
      <c r="U2" s="18" t="s">
        <v>144</v>
      </c>
      <c r="V2" s="13" t="s">
        <v>146</v>
      </c>
      <c r="W2" s="18" t="s">
        <v>144</v>
      </c>
      <c r="X2" s="19" t="s">
        <v>147</v>
      </c>
      <c r="Y2" s="13" t="s">
        <v>148</v>
      </c>
      <c r="Z2" s="16"/>
      <c r="AA2" s="16">
        <v>43180</v>
      </c>
      <c r="AB2" s="16">
        <v>43220</v>
      </c>
      <c r="AC2" s="13">
        <v>12</v>
      </c>
      <c r="AD2" s="13">
        <v>0</v>
      </c>
      <c r="AE2" s="13">
        <v>0</v>
      </c>
      <c r="AF2" s="13">
        <v>0</v>
      </c>
      <c r="AG2" s="13">
        <v>0</v>
      </c>
      <c r="AH2" s="13">
        <v>0</v>
      </c>
      <c r="AI2" s="13">
        <v>0</v>
      </c>
      <c r="AJ2" s="12"/>
      <c r="AK2" s="20">
        <v>43220</v>
      </c>
      <c r="AN2" s="9" t="s">
        <v>1</v>
      </c>
    </row>
    <row r="3" spans="1:40" ht="12.6" hidden="1" x14ac:dyDescent="0.2">
      <c r="A3" s="124">
        <v>43191</v>
      </c>
      <c r="B3" s="21">
        <v>2</v>
      </c>
      <c r="C3" s="22" t="s">
        <v>65</v>
      </c>
      <c r="D3" s="22" t="s">
        <v>149</v>
      </c>
      <c r="E3" s="23" t="s">
        <v>150</v>
      </c>
      <c r="F3" s="23" t="s">
        <v>99</v>
      </c>
      <c r="G3" s="23" t="s">
        <v>62</v>
      </c>
      <c r="H3" s="24">
        <v>9737</v>
      </c>
      <c r="I3" s="23">
        <f>H3</f>
        <v>9737</v>
      </c>
      <c r="J3" s="25">
        <f>H3-I3</f>
        <v>0</v>
      </c>
      <c r="K3" s="23">
        <f>963+162+197</f>
        <v>1322</v>
      </c>
      <c r="L3" s="23"/>
      <c r="M3" s="26">
        <v>43220</v>
      </c>
      <c r="N3" s="26"/>
      <c r="O3" s="26">
        <f>M3</f>
        <v>43220</v>
      </c>
      <c r="P3" s="26"/>
      <c r="Q3" s="23" t="s">
        <v>145</v>
      </c>
      <c r="R3" s="27" t="s">
        <v>54</v>
      </c>
      <c r="S3" s="27" t="s">
        <v>145</v>
      </c>
      <c r="T3" s="27">
        <v>42750</v>
      </c>
      <c r="U3" s="27">
        <v>42750</v>
      </c>
      <c r="V3" s="23" t="s">
        <v>151</v>
      </c>
      <c r="W3" s="23" t="s">
        <v>144</v>
      </c>
      <c r="X3" s="23" t="s">
        <v>152</v>
      </c>
      <c r="Y3" s="23" t="s">
        <v>148</v>
      </c>
      <c r="Z3" s="26"/>
      <c r="AA3" s="26">
        <v>43180</v>
      </c>
      <c r="AB3" s="26">
        <v>43207</v>
      </c>
      <c r="AC3" s="23">
        <f>31+17</f>
        <v>48</v>
      </c>
      <c r="AD3" s="23">
        <v>0</v>
      </c>
      <c r="AE3" s="23">
        <v>0</v>
      </c>
      <c r="AF3" s="23">
        <v>0</v>
      </c>
      <c r="AG3" s="23">
        <v>0</v>
      </c>
      <c r="AH3" s="23">
        <v>0</v>
      </c>
      <c r="AI3" s="23">
        <v>0</v>
      </c>
      <c r="AJ3" s="22"/>
      <c r="AK3" s="28">
        <v>43220</v>
      </c>
      <c r="AN3" s="3" t="s">
        <v>24</v>
      </c>
    </row>
    <row r="4" spans="1:40" ht="12.6" hidden="1" x14ac:dyDescent="0.2">
      <c r="A4" s="124">
        <v>43191</v>
      </c>
      <c r="B4" s="21">
        <v>3</v>
      </c>
      <c r="C4" s="22" t="s">
        <v>60</v>
      </c>
      <c r="D4" s="22" t="s">
        <v>153</v>
      </c>
      <c r="E4" s="23" t="s">
        <v>31</v>
      </c>
      <c r="F4" s="23" t="s">
        <v>19</v>
      </c>
      <c r="G4" s="23" t="s">
        <v>62</v>
      </c>
      <c r="H4" s="24">
        <v>2628</v>
      </c>
      <c r="I4" s="23">
        <v>2628</v>
      </c>
      <c r="J4" s="25">
        <f>H4-I4</f>
        <v>0</v>
      </c>
      <c r="K4" s="23">
        <v>0</v>
      </c>
      <c r="L4" s="23"/>
      <c r="M4" s="26">
        <v>43129</v>
      </c>
      <c r="N4" s="29"/>
      <c r="O4" s="26">
        <v>43130</v>
      </c>
      <c r="P4" s="26"/>
      <c r="Q4" s="23" t="s">
        <v>144</v>
      </c>
      <c r="R4" s="26">
        <v>43067</v>
      </c>
      <c r="S4" s="26">
        <v>43047</v>
      </c>
      <c r="T4" s="26">
        <v>43110</v>
      </c>
      <c r="U4" s="26">
        <v>43111</v>
      </c>
      <c r="V4" s="23" t="s">
        <v>146</v>
      </c>
      <c r="W4" s="23" t="s">
        <v>144</v>
      </c>
      <c r="X4" s="23" t="s">
        <v>147</v>
      </c>
      <c r="Y4" s="23" t="s">
        <v>107</v>
      </c>
      <c r="Z4" s="26"/>
      <c r="AA4" s="26"/>
      <c r="AB4" s="26"/>
      <c r="AC4" s="23">
        <v>0</v>
      </c>
      <c r="AD4" s="23">
        <v>0</v>
      </c>
      <c r="AE4" s="23">
        <v>6</v>
      </c>
      <c r="AF4" s="23">
        <v>6</v>
      </c>
      <c r="AG4" s="23">
        <v>0</v>
      </c>
      <c r="AH4" s="23">
        <v>0</v>
      </c>
      <c r="AI4" s="23">
        <v>0</v>
      </c>
      <c r="AJ4" s="22"/>
      <c r="AK4" s="28">
        <v>43220</v>
      </c>
      <c r="AN4" s="3" t="s">
        <v>27</v>
      </c>
    </row>
    <row r="5" spans="1:40" ht="12.6" hidden="1" x14ac:dyDescent="0.2">
      <c r="A5" s="124">
        <v>43191</v>
      </c>
      <c r="B5" s="21">
        <v>4</v>
      </c>
      <c r="C5" s="30" t="s">
        <v>154</v>
      </c>
      <c r="D5" s="30" t="s">
        <v>155</v>
      </c>
      <c r="E5" s="31" t="s">
        <v>31</v>
      </c>
      <c r="F5" s="31" t="s">
        <v>19</v>
      </c>
      <c r="G5" s="31" t="s">
        <v>95</v>
      </c>
      <c r="H5" s="31">
        <v>600</v>
      </c>
      <c r="I5" s="31">
        <v>600</v>
      </c>
      <c r="J5" s="31">
        <v>0</v>
      </c>
      <c r="K5" s="32">
        <v>136</v>
      </c>
      <c r="L5" s="31">
        <v>0</v>
      </c>
      <c r="M5" s="27">
        <v>43067</v>
      </c>
      <c r="N5" s="27"/>
      <c r="O5" s="27">
        <v>43090</v>
      </c>
      <c r="P5" s="27"/>
      <c r="Q5" s="27" t="s">
        <v>145</v>
      </c>
      <c r="R5" s="27">
        <v>43123</v>
      </c>
      <c r="S5" s="27">
        <v>43119</v>
      </c>
      <c r="T5" s="27">
        <v>43122</v>
      </c>
      <c r="U5" s="27">
        <v>43123</v>
      </c>
      <c r="V5" s="31" t="s">
        <v>156</v>
      </c>
      <c r="W5" s="31" t="s">
        <v>145</v>
      </c>
      <c r="X5" s="31" t="s">
        <v>152</v>
      </c>
      <c r="Y5" s="31" t="s">
        <v>148</v>
      </c>
      <c r="Z5" s="27"/>
      <c r="AA5" s="27"/>
      <c r="AB5" s="27"/>
      <c r="AC5" s="31">
        <v>0</v>
      </c>
      <c r="AD5" s="31">
        <v>0</v>
      </c>
      <c r="AE5" s="31">
        <v>0</v>
      </c>
      <c r="AF5" s="31">
        <v>0</v>
      </c>
      <c r="AG5" s="31">
        <v>0</v>
      </c>
      <c r="AH5" s="31">
        <v>0</v>
      </c>
      <c r="AI5" s="31">
        <v>0</v>
      </c>
      <c r="AJ5" s="30" t="s">
        <v>157</v>
      </c>
      <c r="AK5" s="28">
        <v>43199</v>
      </c>
      <c r="AN5" s="4" t="s">
        <v>38</v>
      </c>
    </row>
    <row r="6" spans="1:40" ht="12.6" hidden="1" x14ac:dyDescent="0.2">
      <c r="A6" s="124">
        <v>43191</v>
      </c>
      <c r="B6" s="21">
        <v>5</v>
      </c>
      <c r="C6" s="33" t="s">
        <v>158</v>
      </c>
      <c r="D6" s="22" t="s">
        <v>159</v>
      </c>
      <c r="E6" s="23" t="s">
        <v>44</v>
      </c>
      <c r="F6" s="23" t="s">
        <v>19</v>
      </c>
      <c r="G6" s="23" t="s">
        <v>95</v>
      </c>
      <c r="H6" s="23">
        <v>48</v>
      </c>
      <c r="I6" s="23">
        <v>48</v>
      </c>
      <c r="J6" s="25">
        <v>0</v>
      </c>
      <c r="K6" s="25"/>
      <c r="L6" s="25"/>
      <c r="M6" s="26">
        <v>43180</v>
      </c>
      <c r="N6" s="26">
        <v>43185</v>
      </c>
      <c r="O6" s="26">
        <v>43180</v>
      </c>
      <c r="P6" s="26">
        <v>43182</v>
      </c>
      <c r="Q6" s="26"/>
      <c r="R6" s="26">
        <v>43180</v>
      </c>
      <c r="S6" s="26"/>
      <c r="T6" s="26"/>
      <c r="U6" s="26"/>
      <c r="V6" s="31" t="s">
        <v>160</v>
      </c>
      <c r="W6" s="23" t="s">
        <v>54</v>
      </c>
      <c r="X6" s="23" t="s">
        <v>161</v>
      </c>
      <c r="Y6" s="23" t="s">
        <v>107</v>
      </c>
      <c r="Z6" s="26"/>
      <c r="AA6" s="27"/>
      <c r="AB6" s="27"/>
      <c r="AC6" s="31">
        <v>2</v>
      </c>
      <c r="AD6" s="31"/>
      <c r="AE6" s="31">
        <v>4</v>
      </c>
      <c r="AF6" s="31">
        <v>2</v>
      </c>
      <c r="AG6" s="31"/>
      <c r="AH6" s="31"/>
      <c r="AI6" s="31"/>
      <c r="AJ6" s="22"/>
      <c r="AK6" s="28">
        <v>43199</v>
      </c>
      <c r="AN6" s="4" t="s">
        <v>45</v>
      </c>
    </row>
    <row r="7" spans="1:40" ht="12.6" hidden="1" x14ac:dyDescent="0.2">
      <c r="A7" s="124">
        <v>43191</v>
      </c>
      <c r="B7" s="21">
        <v>6</v>
      </c>
      <c r="C7" s="202" t="s">
        <v>158</v>
      </c>
      <c r="D7" s="202" t="s">
        <v>162</v>
      </c>
      <c r="E7" s="31" t="s">
        <v>44</v>
      </c>
      <c r="F7" s="31" t="s">
        <v>19</v>
      </c>
      <c r="G7" s="31" t="s">
        <v>95</v>
      </c>
      <c r="H7" s="31">
        <v>2.7</v>
      </c>
      <c r="I7" s="31">
        <v>0</v>
      </c>
      <c r="J7" s="34">
        <v>2.7</v>
      </c>
      <c r="K7" s="31"/>
      <c r="L7" s="31"/>
      <c r="M7" s="35"/>
      <c r="N7" s="27">
        <v>43174</v>
      </c>
      <c r="O7" s="27"/>
      <c r="P7" s="27"/>
      <c r="Q7" s="31"/>
      <c r="R7" s="27"/>
      <c r="S7" s="27"/>
      <c r="T7" s="27"/>
      <c r="U7" s="27"/>
      <c r="V7" s="31"/>
      <c r="W7" s="31"/>
      <c r="X7" s="31"/>
      <c r="Y7" s="31" t="s">
        <v>163</v>
      </c>
      <c r="Z7" s="27"/>
      <c r="AA7" s="27"/>
      <c r="AB7" s="27"/>
      <c r="AC7" s="31"/>
      <c r="AD7" s="31"/>
      <c r="AE7" s="31"/>
      <c r="AF7" s="31"/>
      <c r="AG7" s="31"/>
      <c r="AH7" s="31"/>
      <c r="AI7" s="31"/>
      <c r="AJ7" s="202" t="s">
        <v>164</v>
      </c>
      <c r="AK7" s="28">
        <v>43199</v>
      </c>
      <c r="AN7" s="4" t="s">
        <v>47</v>
      </c>
    </row>
    <row r="8" spans="1:40" ht="12.6" hidden="1" x14ac:dyDescent="0.2">
      <c r="A8" s="124">
        <v>43191</v>
      </c>
      <c r="B8" s="21">
        <v>7</v>
      </c>
      <c r="C8" s="22" t="s">
        <v>165</v>
      </c>
      <c r="D8" s="22" t="s">
        <v>166</v>
      </c>
      <c r="E8" s="23" t="s">
        <v>31</v>
      </c>
      <c r="F8" s="23" t="s">
        <v>19</v>
      </c>
      <c r="G8" s="23" t="s">
        <v>95</v>
      </c>
      <c r="H8" s="23">
        <v>2048</v>
      </c>
      <c r="I8" s="23">
        <v>2048</v>
      </c>
      <c r="J8" s="23">
        <v>0</v>
      </c>
      <c r="K8" s="23"/>
      <c r="L8" s="23"/>
      <c r="M8" s="26">
        <v>43164</v>
      </c>
      <c r="N8" s="26"/>
      <c r="O8" s="26">
        <v>43164</v>
      </c>
      <c r="P8" s="27">
        <v>43171</v>
      </c>
      <c r="Q8" s="23" t="s">
        <v>145</v>
      </c>
      <c r="R8" s="27">
        <v>43166</v>
      </c>
      <c r="S8" s="27">
        <v>43178</v>
      </c>
      <c r="T8" s="27">
        <v>43181</v>
      </c>
      <c r="U8" s="27">
        <v>43166</v>
      </c>
      <c r="V8" s="23" t="s">
        <v>160</v>
      </c>
      <c r="W8" s="23" t="s">
        <v>145</v>
      </c>
      <c r="X8" s="23"/>
      <c r="Y8" s="23" t="s">
        <v>148</v>
      </c>
      <c r="Z8" s="26"/>
      <c r="AA8" s="26"/>
      <c r="AB8" s="26"/>
      <c r="AC8" s="23">
        <v>4</v>
      </c>
      <c r="AD8" s="23">
        <v>1</v>
      </c>
      <c r="AE8" s="23">
        <v>5</v>
      </c>
      <c r="AF8" s="23">
        <v>5</v>
      </c>
      <c r="AG8" s="23"/>
      <c r="AH8" s="23"/>
      <c r="AI8" s="23"/>
      <c r="AJ8" s="22"/>
      <c r="AK8" s="28">
        <v>43199</v>
      </c>
      <c r="AN8" s="4" t="s">
        <v>50</v>
      </c>
    </row>
    <row r="9" spans="1:40" ht="12.6" hidden="1" x14ac:dyDescent="0.2">
      <c r="A9" s="124">
        <v>43191</v>
      </c>
      <c r="B9" s="21">
        <v>8</v>
      </c>
      <c r="C9" s="22" t="s">
        <v>71</v>
      </c>
      <c r="D9" s="22" t="s">
        <v>167</v>
      </c>
      <c r="E9" s="23" t="s">
        <v>31</v>
      </c>
      <c r="F9" s="23" t="s">
        <v>19</v>
      </c>
      <c r="G9" s="23" t="s">
        <v>99</v>
      </c>
      <c r="H9" s="23">
        <f>111276+2743</f>
        <v>114019</v>
      </c>
      <c r="I9" s="25">
        <v>114019</v>
      </c>
      <c r="J9" s="25">
        <v>0</v>
      </c>
      <c r="K9" s="25"/>
      <c r="L9" s="25">
        <v>0</v>
      </c>
      <c r="M9" s="26">
        <v>43174</v>
      </c>
      <c r="N9" s="26"/>
      <c r="O9" s="26">
        <v>43136</v>
      </c>
      <c r="P9" s="26"/>
      <c r="Q9" s="26" t="s">
        <v>144</v>
      </c>
      <c r="R9" s="26"/>
      <c r="S9" s="23" t="s">
        <v>145</v>
      </c>
      <c r="T9" s="26"/>
      <c r="U9" s="26"/>
      <c r="V9" s="23" t="s">
        <v>156</v>
      </c>
      <c r="W9" s="23"/>
      <c r="X9" s="23" t="s">
        <v>152</v>
      </c>
      <c r="Y9" s="49" t="s">
        <v>107</v>
      </c>
      <c r="Z9" s="26"/>
      <c r="AA9" s="26"/>
      <c r="AB9" s="26"/>
      <c r="AC9" s="23">
        <v>0</v>
      </c>
      <c r="AD9" s="23">
        <v>0</v>
      </c>
      <c r="AE9" s="23">
        <v>0</v>
      </c>
      <c r="AF9" s="23">
        <v>0</v>
      </c>
      <c r="AG9" s="23">
        <v>0</v>
      </c>
      <c r="AH9" s="23">
        <v>0</v>
      </c>
      <c r="AI9" s="23">
        <v>0</v>
      </c>
      <c r="AJ9" s="22"/>
      <c r="AK9" s="36">
        <v>43165</v>
      </c>
      <c r="AN9" s="4" t="s">
        <v>47</v>
      </c>
    </row>
    <row r="10" spans="1:40" ht="12.6" hidden="1" x14ac:dyDescent="0.2">
      <c r="A10" s="124">
        <v>43191</v>
      </c>
      <c r="B10" s="21">
        <v>9</v>
      </c>
      <c r="C10" s="22" t="s">
        <v>71</v>
      </c>
      <c r="D10" s="22" t="s">
        <v>168</v>
      </c>
      <c r="E10" s="23" t="s">
        <v>31</v>
      </c>
      <c r="F10" s="23" t="s">
        <v>19</v>
      </c>
      <c r="G10" s="23" t="s">
        <v>99</v>
      </c>
      <c r="H10" s="23">
        <f>51819+250</f>
        <v>52069</v>
      </c>
      <c r="I10" s="25">
        <f>51219+250</f>
        <v>51469</v>
      </c>
      <c r="J10" s="25">
        <v>0</v>
      </c>
      <c r="K10" s="37"/>
      <c r="L10" s="25"/>
      <c r="M10" s="26"/>
      <c r="N10" s="26"/>
      <c r="O10" s="26">
        <v>43136</v>
      </c>
      <c r="P10" s="26"/>
      <c r="Q10" s="26" t="s">
        <v>144</v>
      </c>
      <c r="R10" s="26"/>
      <c r="S10" s="23" t="s">
        <v>145</v>
      </c>
      <c r="T10" s="26"/>
      <c r="U10" s="26"/>
      <c r="V10" s="23" t="s">
        <v>156</v>
      </c>
      <c r="W10" s="23"/>
      <c r="X10" s="23" t="s">
        <v>152</v>
      </c>
      <c r="Y10" s="49" t="s">
        <v>107</v>
      </c>
      <c r="Z10" s="26"/>
      <c r="AA10" s="26"/>
      <c r="AB10" s="26"/>
      <c r="AC10" s="23">
        <v>0</v>
      </c>
      <c r="AD10" s="23">
        <v>0</v>
      </c>
      <c r="AE10" s="23">
        <v>0</v>
      </c>
      <c r="AF10" s="23">
        <v>0</v>
      </c>
      <c r="AG10" s="23">
        <v>0</v>
      </c>
      <c r="AH10" s="23">
        <v>0</v>
      </c>
      <c r="AI10" s="23">
        <v>0</v>
      </c>
      <c r="AJ10" s="22"/>
      <c r="AK10" s="36"/>
      <c r="AN10" s="4" t="s">
        <v>50</v>
      </c>
    </row>
    <row r="11" spans="1:40" ht="12.6" hidden="1" x14ac:dyDescent="0.2">
      <c r="A11" s="124">
        <v>43191</v>
      </c>
      <c r="B11" s="21">
        <v>10</v>
      </c>
      <c r="C11" s="22" t="s">
        <v>71</v>
      </c>
      <c r="D11" s="22" t="s">
        <v>169</v>
      </c>
      <c r="E11" s="23" t="s">
        <v>31</v>
      </c>
      <c r="F11" s="23" t="s">
        <v>19</v>
      </c>
      <c r="G11" s="23" t="s">
        <v>99</v>
      </c>
      <c r="H11" s="23">
        <v>1848</v>
      </c>
      <c r="I11" s="25">
        <v>1848</v>
      </c>
      <c r="J11" s="25">
        <f>H11-I11</f>
        <v>0</v>
      </c>
      <c r="K11" s="25">
        <v>0</v>
      </c>
      <c r="L11" s="25">
        <v>0</v>
      </c>
      <c r="M11" s="26"/>
      <c r="N11" s="26"/>
      <c r="O11" s="26"/>
      <c r="P11" s="26"/>
      <c r="Q11" s="26" t="s">
        <v>145</v>
      </c>
      <c r="R11" s="26"/>
      <c r="S11" s="23"/>
      <c r="T11" s="26"/>
      <c r="U11" s="26"/>
      <c r="V11" s="23"/>
      <c r="W11" s="23"/>
      <c r="X11" s="23"/>
      <c r="Y11" s="23" t="s">
        <v>148</v>
      </c>
      <c r="Z11" s="26"/>
      <c r="AA11" s="26"/>
      <c r="AB11" s="26"/>
      <c r="AC11" s="23"/>
      <c r="AD11" s="23"/>
      <c r="AE11" s="23"/>
      <c r="AF11" s="23"/>
      <c r="AG11" s="23"/>
      <c r="AH11" s="23"/>
      <c r="AI11" s="23"/>
      <c r="AJ11" s="22"/>
      <c r="AK11" s="36"/>
      <c r="AN11" s="7" t="s">
        <v>47</v>
      </c>
    </row>
    <row r="12" spans="1:40" ht="12.6" hidden="1" x14ac:dyDescent="0.2">
      <c r="A12" s="124">
        <v>43191</v>
      </c>
      <c r="B12" s="21">
        <v>11</v>
      </c>
      <c r="C12" s="22" t="s">
        <v>24</v>
      </c>
      <c r="D12" s="22" t="s">
        <v>170</v>
      </c>
      <c r="E12" s="23" t="s">
        <v>18</v>
      </c>
      <c r="F12" s="23" t="s">
        <v>19</v>
      </c>
      <c r="G12" s="23" t="s">
        <v>20</v>
      </c>
      <c r="H12" s="23">
        <f>6534+180</f>
        <v>6714</v>
      </c>
      <c r="I12" s="25">
        <v>6714</v>
      </c>
      <c r="J12" s="23">
        <v>0</v>
      </c>
      <c r="K12" s="23">
        <v>0</v>
      </c>
      <c r="L12" s="23">
        <v>0</v>
      </c>
      <c r="M12" s="26">
        <v>42972</v>
      </c>
      <c r="N12" s="26"/>
      <c r="O12" s="26">
        <v>42972</v>
      </c>
      <c r="P12" s="26"/>
      <c r="Q12" s="26">
        <v>43020</v>
      </c>
      <c r="R12" s="26">
        <v>43021</v>
      </c>
      <c r="S12" s="26">
        <v>43020</v>
      </c>
      <c r="T12" s="26">
        <v>43024</v>
      </c>
      <c r="U12" s="26">
        <v>43021</v>
      </c>
      <c r="V12" s="23" t="s">
        <v>160</v>
      </c>
      <c r="W12" s="23" t="s">
        <v>145</v>
      </c>
      <c r="X12" s="23" t="s">
        <v>147</v>
      </c>
      <c r="Y12" s="23" t="s">
        <v>107</v>
      </c>
      <c r="Z12" s="26">
        <v>43203</v>
      </c>
      <c r="AA12" s="26">
        <v>43178</v>
      </c>
      <c r="AB12" s="26">
        <v>43200</v>
      </c>
      <c r="AC12" s="23">
        <v>0</v>
      </c>
      <c r="AD12" s="23">
        <v>0</v>
      </c>
      <c r="AE12" s="23">
        <v>0</v>
      </c>
      <c r="AF12" s="23">
        <v>0</v>
      </c>
      <c r="AG12" s="23">
        <v>0</v>
      </c>
      <c r="AH12" s="23">
        <v>0</v>
      </c>
      <c r="AI12" s="23">
        <v>0</v>
      </c>
      <c r="AJ12" s="22"/>
      <c r="AK12" s="38"/>
      <c r="AN12" s="7" t="s">
        <v>38</v>
      </c>
    </row>
    <row r="13" spans="1:40" ht="12.6" hidden="1" x14ac:dyDescent="0.2">
      <c r="A13" s="124">
        <v>43191</v>
      </c>
      <c r="B13" s="21">
        <v>12</v>
      </c>
      <c r="C13" s="22" t="s">
        <v>24</v>
      </c>
      <c r="D13" s="22" t="s">
        <v>171</v>
      </c>
      <c r="E13" s="23" t="s">
        <v>18</v>
      </c>
      <c r="F13" s="23" t="s">
        <v>19</v>
      </c>
      <c r="G13" s="23" t="s">
        <v>20</v>
      </c>
      <c r="H13" s="23">
        <f>6534+180</f>
        <v>6714</v>
      </c>
      <c r="I13" s="25">
        <v>4838</v>
      </c>
      <c r="J13" s="25">
        <f>H13-I13</f>
        <v>1876</v>
      </c>
      <c r="K13" s="25">
        <v>2000</v>
      </c>
      <c r="L13" s="23">
        <v>0</v>
      </c>
      <c r="M13" s="26">
        <v>43070</v>
      </c>
      <c r="N13" s="26">
        <v>43313</v>
      </c>
      <c r="O13" s="26">
        <v>43070</v>
      </c>
      <c r="P13" s="26"/>
      <c r="Q13" s="26" t="s">
        <v>145</v>
      </c>
      <c r="R13" s="26" t="s">
        <v>145</v>
      </c>
      <c r="S13" s="26">
        <v>43074</v>
      </c>
      <c r="T13" s="26">
        <v>43074</v>
      </c>
      <c r="U13" s="26">
        <v>43074</v>
      </c>
      <c r="V13" s="23" t="s">
        <v>160</v>
      </c>
      <c r="W13" s="23" t="s">
        <v>145</v>
      </c>
      <c r="X13" s="23" t="s">
        <v>147</v>
      </c>
      <c r="Y13" s="23" t="s">
        <v>148</v>
      </c>
      <c r="Z13" s="26">
        <v>43203</v>
      </c>
      <c r="AA13" s="26">
        <v>43178</v>
      </c>
      <c r="AB13" s="26">
        <v>43200</v>
      </c>
      <c r="AC13" s="23">
        <v>0</v>
      </c>
      <c r="AD13" s="23">
        <v>0</v>
      </c>
      <c r="AE13" s="23">
        <v>0</v>
      </c>
      <c r="AF13" s="23">
        <v>0</v>
      </c>
      <c r="AG13" s="23">
        <v>0</v>
      </c>
      <c r="AH13" s="23">
        <v>0</v>
      </c>
      <c r="AI13" s="23">
        <v>0</v>
      </c>
      <c r="AJ13" s="22"/>
      <c r="AK13" s="38"/>
      <c r="AN13" s="4" t="s">
        <v>60</v>
      </c>
    </row>
    <row r="14" spans="1:40" ht="12.6" hidden="1" x14ac:dyDescent="0.2">
      <c r="A14" s="124">
        <v>43191</v>
      </c>
      <c r="B14" s="21">
        <v>13</v>
      </c>
      <c r="C14" s="22" t="s">
        <v>79</v>
      </c>
      <c r="D14" s="22" t="s">
        <v>172</v>
      </c>
      <c r="E14" s="22" t="s">
        <v>31</v>
      </c>
      <c r="F14" s="23" t="s">
        <v>19</v>
      </c>
      <c r="G14" s="23" t="s">
        <v>78</v>
      </c>
      <c r="H14" s="23">
        <v>100</v>
      </c>
      <c r="I14" s="25">
        <v>100</v>
      </c>
      <c r="J14" s="25">
        <v>0</v>
      </c>
      <c r="K14" s="25">
        <v>100</v>
      </c>
      <c r="L14" s="23">
        <v>0</v>
      </c>
      <c r="M14" s="26">
        <v>43199</v>
      </c>
      <c r="N14" s="26"/>
      <c r="O14" s="26"/>
      <c r="P14" s="26"/>
      <c r="Q14" s="26" t="s">
        <v>145</v>
      </c>
      <c r="R14" s="26"/>
      <c r="S14" s="26"/>
      <c r="T14" s="26"/>
      <c r="U14" s="26"/>
      <c r="V14" s="23" t="s">
        <v>160</v>
      </c>
      <c r="W14" s="23"/>
      <c r="X14" s="23" t="s">
        <v>147</v>
      </c>
      <c r="Y14" s="23" t="s">
        <v>107</v>
      </c>
      <c r="Z14" s="26"/>
      <c r="AA14" s="26"/>
      <c r="AB14" s="26"/>
      <c r="AC14" s="23"/>
      <c r="AD14" s="23"/>
      <c r="AE14" s="23"/>
      <c r="AF14" s="23"/>
      <c r="AG14" s="23"/>
      <c r="AH14" s="23"/>
      <c r="AI14" s="23"/>
      <c r="AJ14" s="22"/>
      <c r="AK14" s="38">
        <v>43208</v>
      </c>
      <c r="AN14" s="4" t="s">
        <v>63</v>
      </c>
    </row>
    <row r="15" spans="1:40" ht="12.6" hidden="1" x14ac:dyDescent="0.2">
      <c r="A15" s="124">
        <v>43191</v>
      </c>
      <c r="B15" s="21">
        <v>14</v>
      </c>
      <c r="C15" s="22" t="s">
        <v>42</v>
      </c>
      <c r="D15" s="22" t="s">
        <v>43</v>
      </c>
      <c r="E15" s="23" t="s">
        <v>44</v>
      </c>
      <c r="F15" s="23" t="s">
        <v>19</v>
      </c>
      <c r="G15" s="23" t="s">
        <v>41</v>
      </c>
      <c r="H15" s="23">
        <v>6655</v>
      </c>
      <c r="I15" s="25">
        <f>4275+323+928+663</f>
        <v>6189</v>
      </c>
      <c r="J15" s="25">
        <f>H15-I15</f>
        <v>466</v>
      </c>
      <c r="K15" s="23">
        <f>5+185+323</f>
        <v>513</v>
      </c>
      <c r="L15" s="23">
        <v>0</v>
      </c>
      <c r="M15" s="26">
        <v>43185</v>
      </c>
      <c r="N15" s="26">
        <v>43227</v>
      </c>
      <c r="O15" s="26"/>
      <c r="P15" s="26"/>
      <c r="Q15" s="26" t="s">
        <v>145</v>
      </c>
      <c r="R15" s="26"/>
      <c r="S15" s="26"/>
      <c r="T15" s="26">
        <v>42957</v>
      </c>
      <c r="U15" s="26"/>
      <c r="V15" s="23" t="s">
        <v>160</v>
      </c>
      <c r="W15" s="23" t="s">
        <v>145</v>
      </c>
      <c r="X15" s="23" t="s">
        <v>147</v>
      </c>
      <c r="Y15" s="23" t="s">
        <v>148</v>
      </c>
      <c r="Z15" s="26"/>
      <c r="AA15" s="26">
        <v>43178</v>
      </c>
      <c r="AB15" s="26">
        <v>43178</v>
      </c>
      <c r="AC15" s="23">
        <v>2</v>
      </c>
      <c r="AD15" s="23">
        <v>0</v>
      </c>
      <c r="AE15" s="23">
        <v>5</v>
      </c>
      <c r="AF15" s="23">
        <v>5</v>
      </c>
      <c r="AG15" s="23">
        <v>0</v>
      </c>
      <c r="AH15" s="23">
        <v>0</v>
      </c>
      <c r="AI15" s="23">
        <v>0</v>
      </c>
      <c r="AJ15" s="22"/>
      <c r="AK15" s="38">
        <v>43226</v>
      </c>
      <c r="AN15" s="4" t="s">
        <v>67</v>
      </c>
    </row>
    <row r="16" spans="1:40" ht="12.6" hidden="1" x14ac:dyDescent="0.2">
      <c r="A16" s="124">
        <v>43191</v>
      </c>
      <c r="B16" s="21">
        <v>15</v>
      </c>
      <c r="C16" s="22" t="s">
        <v>45</v>
      </c>
      <c r="D16" s="22" t="s">
        <v>46</v>
      </c>
      <c r="E16" s="23" t="s">
        <v>31</v>
      </c>
      <c r="F16" s="23" t="s">
        <v>19</v>
      </c>
      <c r="G16" s="23" t="s">
        <v>41</v>
      </c>
      <c r="H16" s="23">
        <f>1130+82+24+368+93+25+169+93+300</f>
        <v>2284</v>
      </c>
      <c r="I16" s="25">
        <f>809+321+82+24+368+93+25+169+93+300</f>
        <v>2284</v>
      </c>
      <c r="J16" s="23">
        <v>0</v>
      </c>
      <c r="K16" s="25">
        <f>506+76</f>
        <v>582</v>
      </c>
      <c r="L16" s="23">
        <v>0</v>
      </c>
      <c r="M16" s="26">
        <v>43168</v>
      </c>
      <c r="N16" s="26"/>
      <c r="O16" s="26">
        <v>43173</v>
      </c>
      <c r="P16" s="26"/>
      <c r="Q16" s="26" t="s">
        <v>145</v>
      </c>
      <c r="R16" s="26"/>
      <c r="S16" s="26"/>
      <c r="T16" s="26"/>
      <c r="U16" s="26"/>
      <c r="V16" s="23" t="s">
        <v>160</v>
      </c>
      <c r="W16" s="23" t="s">
        <v>145</v>
      </c>
      <c r="X16" s="23" t="s">
        <v>152</v>
      </c>
      <c r="Y16" s="23" t="s">
        <v>148</v>
      </c>
      <c r="Z16" s="26"/>
      <c r="AA16" s="26">
        <v>43178</v>
      </c>
      <c r="AB16" s="26"/>
      <c r="AC16" s="23">
        <v>14</v>
      </c>
      <c r="AD16" s="23">
        <v>0</v>
      </c>
      <c r="AE16" s="23">
        <v>0</v>
      </c>
      <c r="AF16" s="23">
        <v>0</v>
      </c>
      <c r="AG16" s="23">
        <v>0</v>
      </c>
      <c r="AH16" s="23">
        <v>0</v>
      </c>
      <c r="AI16" s="23">
        <v>0</v>
      </c>
      <c r="AJ16" s="22"/>
      <c r="AK16" s="38">
        <v>43226</v>
      </c>
      <c r="AN16" s="4" t="s">
        <v>38</v>
      </c>
    </row>
    <row r="17" spans="1:40" ht="12.6" hidden="1" x14ac:dyDescent="0.2">
      <c r="A17" s="124">
        <v>43191</v>
      </c>
      <c r="B17" s="21">
        <v>16</v>
      </c>
      <c r="C17" s="22" t="s">
        <v>173</v>
      </c>
      <c r="D17" s="22" t="s">
        <v>174</v>
      </c>
      <c r="E17" s="23" t="s">
        <v>175</v>
      </c>
      <c r="F17" s="23" t="s">
        <v>19</v>
      </c>
      <c r="G17" s="23" t="s">
        <v>41</v>
      </c>
      <c r="H17" s="23">
        <f>2925+1138</f>
        <v>4063</v>
      </c>
      <c r="I17" s="24">
        <f>1848+64+33+3.5+9.3+9.3</f>
        <v>1967.1</v>
      </c>
      <c r="J17" s="25">
        <f>H17-I17</f>
        <v>2095.9</v>
      </c>
      <c r="K17" s="25">
        <v>782</v>
      </c>
      <c r="L17" s="25">
        <v>0</v>
      </c>
      <c r="M17" s="26">
        <v>43129</v>
      </c>
      <c r="N17" s="26">
        <v>43224</v>
      </c>
      <c r="O17" s="26">
        <v>43129</v>
      </c>
      <c r="P17" s="26"/>
      <c r="Q17" s="26" t="s">
        <v>145</v>
      </c>
      <c r="R17" s="26"/>
      <c r="S17" s="26"/>
      <c r="T17" s="26"/>
      <c r="U17" s="26"/>
      <c r="V17" s="23" t="s">
        <v>156</v>
      </c>
      <c r="W17" s="23" t="s">
        <v>145</v>
      </c>
      <c r="X17" s="23" t="s">
        <v>152</v>
      </c>
      <c r="Y17" s="23" t="s">
        <v>148</v>
      </c>
      <c r="Z17" s="26"/>
      <c r="AA17" s="26"/>
      <c r="AB17" s="26"/>
      <c r="AC17" s="23">
        <v>1</v>
      </c>
      <c r="AD17" s="23">
        <v>0</v>
      </c>
      <c r="AE17" s="23">
        <v>1</v>
      </c>
      <c r="AF17" s="23">
        <v>1</v>
      </c>
      <c r="AG17" s="23">
        <v>0</v>
      </c>
      <c r="AH17" s="23">
        <v>0</v>
      </c>
      <c r="AI17" s="23">
        <v>0</v>
      </c>
      <c r="AJ17" s="22" t="s">
        <v>176</v>
      </c>
      <c r="AK17" s="38">
        <v>43226</v>
      </c>
      <c r="AN17" s="240" t="s">
        <v>83</v>
      </c>
    </row>
    <row r="18" spans="1:40" ht="12.6" hidden="1" x14ac:dyDescent="0.2">
      <c r="A18" s="124">
        <v>43191</v>
      </c>
      <c r="B18" s="21">
        <v>17</v>
      </c>
      <c r="C18" s="22" t="s">
        <v>177</v>
      </c>
      <c r="D18" s="22" t="s">
        <v>178</v>
      </c>
      <c r="E18" s="23" t="s">
        <v>44</v>
      </c>
      <c r="F18" s="23" t="s">
        <v>40</v>
      </c>
      <c r="G18" s="23" t="s">
        <v>41</v>
      </c>
      <c r="H18" s="23">
        <v>1526</v>
      </c>
      <c r="I18" s="23">
        <v>1526</v>
      </c>
      <c r="J18" s="23">
        <v>0</v>
      </c>
      <c r="K18" s="25">
        <v>1050</v>
      </c>
      <c r="L18" s="25">
        <v>0</v>
      </c>
      <c r="M18" s="26">
        <v>43095</v>
      </c>
      <c r="N18" s="26"/>
      <c r="O18" s="26">
        <v>43102</v>
      </c>
      <c r="P18" s="26"/>
      <c r="Q18" s="26" t="s">
        <v>145</v>
      </c>
      <c r="R18" s="26">
        <v>43150</v>
      </c>
      <c r="S18" s="26">
        <v>43144</v>
      </c>
      <c r="T18" s="26"/>
      <c r="U18" s="26"/>
      <c r="V18" s="23" t="s">
        <v>151</v>
      </c>
      <c r="W18" s="23" t="s">
        <v>145</v>
      </c>
      <c r="X18" s="23" t="s">
        <v>147</v>
      </c>
      <c r="Y18" s="23" t="s">
        <v>148</v>
      </c>
      <c r="Z18" s="26"/>
      <c r="AA18" s="26"/>
      <c r="AB18" s="26"/>
      <c r="AC18" s="23">
        <v>0</v>
      </c>
      <c r="AD18" s="23">
        <v>0</v>
      </c>
      <c r="AE18" s="23">
        <v>0</v>
      </c>
      <c r="AF18" s="23">
        <v>0</v>
      </c>
      <c r="AG18" s="23">
        <v>0</v>
      </c>
      <c r="AH18" s="23">
        <v>0</v>
      </c>
      <c r="AI18" s="23">
        <v>0</v>
      </c>
      <c r="AJ18" s="22"/>
      <c r="AK18" s="38">
        <v>43226</v>
      </c>
      <c r="AN18" s="240" t="s">
        <v>42</v>
      </c>
    </row>
    <row r="19" spans="1:40" ht="12.6" hidden="1" x14ac:dyDescent="0.2">
      <c r="A19" s="124">
        <v>43191</v>
      </c>
      <c r="B19" s="21">
        <v>18</v>
      </c>
      <c r="C19" s="22" t="s">
        <v>179</v>
      </c>
      <c r="D19" s="22" t="s">
        <v>180</v>
      </c>
      <c r="E19" s="23" t="s">
        <v>18</v>
      </c>
      <c r="F19" s="23" t="s">
        <v>99</v>
      </c>
      <c r="G19" s="23" t="s">
        <v>41</v>
      </c>
      <c r="H19" s="23">
        <v>50</v>
      </c>
      <c r="I19" s="23">
        <v>50</v>
      </c>
      <c r="J19" s="23">
        <v>0</v>
      </c>
      <c r="K19" s="23">
        <v>50</v>
      </c>
      <c r="L19" s="25">
        <v>0</v>
      </c>
      <c r="M19" s="26">
        <v>43153</v>
      </c>
      <c r="N19" s="26"/>
      <c r="O19" s="26">
        <v>43153</v>
      </c>
      <c r="P19" s="26"/>
      <c r="Q19" s="26" t="s">
        <v>145</v>
      </c>
      <c r="R19" s="26"/>
      <c r="S19" s="26">
        <v>43159</v>
      </c>
      <c r="T19" s="26"/>
      <c r="U19" s="26"/>
      <c r="V19" s="23" t="s">
        <v>181</v>
      </c>
      <c r="W19" s="23" t="s">
        <v>145</v>
      </c>
      <c r="X19" s="23" t="s">
        <v>147</v>
      </c>
      <c r="Y19" s="23" t="s">
        <v>107</v>
      </c>
      <c r="Z19" s="26"/>
      <c r="AA19" s="26"/>
      <c r="AB19" s="26"/>
      <c r="AC19" s="23">
        <v>0</v>
      </c>
      <c r="AD19" s="23">
        <v>0</v>
      </c>
      <c r="AE19" s="23">
        <v>0</v>
      </c>
      <c r="AF19" s="23">
        <v>0</v>
      </c>
      <c r="AG19" s="23">
        <v>0</v>
      </c>
      <c r="AH19" s="23">
        <v>0</v>
      </c>
      <c r="AI19" s="23">
        <v>0</v>
      </c>
      <c r="AJ19" s="22"/>
      <c r="AK19" s="38">
        <v>43226</v>
      </c>
      <c r="AN19" s="240" t="s">
        <v>50</v>
      </c>
    </row>
    <row r="20" spans="1:40" ht="12.6" hidden="1" x14ac:dyDescent="0.2">
      <c r="A20" s="124">
        <v>43191</v>
      </c>
      <c r="B20" s="21">
        <v>19</v>
      </c>
      <c r="C20" s="22" t="s">
        <v>71</v>
      </c>
      <c r="D20" s="22" t="s">
        <v>182</v>
      </c>
      <c r="E20" s="23" t="s">
        <v>49</v>
      </c>
      <c r="F20" s="23" t="s">
        <v>19</v>
      </c>
      <c r="G20" s="23" t="s">
        <v>183</v>
      </c>
      <c r="H20" s="23">
        <v>9867</v>
      </c>
      <c r="I20" s="23">
        <v>6699</v>
      </c>
      <c r="J20" s="25">
        <f>H20-I20</f>
        <v>3168</v>
      </c>
      <c r="K20" s="25">
        <v>176</v>
      </c>
      <c r="L20" s="25">
        <v>3168</v>
      </c>
      <c r="M20" s="26">
        <v>43209</v>
      </c>
      <c r="N20" s="26">
        <v>43216</v>
      </c>
      <c r="O20" s="26">
        <v>43087</v>
      </c>
      <c r="P20" s="26"/>
      <c r="Q20" s="23" t="s">
        <v>145</v>
      </c>
      <c r="R20" s="26"/>
      <c r="S20" s="27">
        <v>42929</v>
      </c>
      <c r="T20" s="27">
        <v>42929</v>
      </c>
      <c r="U20" s="27" t="s">
        <v>145</v>
      </c>
      <c r="V20" s="23" t="s">
        <v>156</v>
      </c>
      <c r="W20" s="23" t="s">
        <v>145</v>
      </c>
      <c r="X20" s="23" t="s">
        <v>152</v>
      </c>
      <c r="Y20" s="23" t="s">
        <v>148</v>
      </c>
      <c r="Z20" s="27"/>
      <c r="AA20" s="27"/>
      <c r="AB20" s="27"/>
      <c r="AC20" s="23">
        <v>1</v>
      </c>
      <c r="AD20" s="23">
        <v>0</v>
      </c>
      <c r="AE20" s="23">
        <v>14</v>
      </c>
      <c r="AF20" s="23">
        <v>14</v>
      </c>
      <c r="AG20" s="23">
        <v>0</v>
      </c>
      <c r="AH20" s="23">
        <v>0</v>
      </c>
      <c r="AI20" s="23">
        <v>0</v>
      </c>
      <c r="AJ20" s="39"/>
      <c r="AK20" s="28">
        <v>43227</v>
      </c>
      <c r="AN20" s="240" t="s">
        <v>101</v>
      </c>
    </row>
    <row r="21" spans="1:40" ht="12.6" hidden="1" x14ac:dyDescent="0.2">
      <c r="A21" s="124">
        <v>43191</v>
      </c>
      <c r="B21" s="21">
        <v>20</v>
      </c>
      <c r="C21" s="22" t="s">
        <v>71</v>
      </c>
      <c r="D21" s="22" t="s">
        <v>184</v>
      </c>
      <c r="E21" s="23" t="s">
        <v>49</v>
      </c>
      <c r="F21" s="23" t="s">
        <v>19</v>
      </c>
      <c r="G21" s="23" t="s">
        <v>183</v>
      </c>
      <c r="H21" s="24">
        <v>11219</v>
      </c>
      <c r="I21" s="23">
        <v>10697</v>
      </c>
      <c r="J21" s="25">
        <f>H21-I21</f>
        <v>522</v>
      </c>
      <c r="K21" s="25">
        <v>2971</v>
      </c>
      <c r="L21" s="25">
        <v>1540</v>
      </c>
      <c r="M21" s="26">
        <v>43218</v>
      </c>
      <c r="N21" s="26">
        <v>43220</v>
      </c>
      <c r="O21" s="26"/>
      <c r="P21" s="26"/>
      <c r="Q21" s="23" t="s">
        <v>145</v>
      </c>
      <c r="R21" s="27"/>
      <c r="S21" s="27">
        <v>42929</v>
      </c>
      <c r="T21" s="26"/>
      <c r="U21" s="27" t="s">
        <v>145</v>
      </c>
      <c r="V21" s="23" t="s">
        <v>156</v>
      </c>
      <c r="W21" s="23" t="s">
        <v>145</v>
      </c>
      <c r="X21" s="23" t="s">
        <v>152</v>
      </c>
      <c r="Y21" s="23" t="s">
        <v>148</v>
      </c>
      <c r="Z21" s="27"/>
      <c r="AA21" s="27"/>
      <c r="AB21" s="27"/>
      <c r="AC21" s="23">
        <v>3</v>
      </c>
      <c r="AD21" s="23">
        <v>0</v>
      </c>
      <c r="AE21" s="23">
        <v>17</v>
      </c>
      <c r="AF21" s="23">
        <v>17</v>
      </c>
      <c r="AG21" s="23">
        <v>0</v>
      </c>
      <c r="AH21" s="23">
        <v>0</v>
      </c>
      <c r="AI21" s="23">
        <v>0</v>
      </c>
      <c r="AJ21" s="39"/>
      <c r="AK21" s="28">
        <v>43227</v>
      </c>
      <c r="AN21" s="240" t="s">
        <v>65</v>
      </c>
    </row>
    <row r="22" spans="1:40" ht="12.6" hidden="1" x14ac:dyDescent="0.2">
      <c r="A22" s="124">
        <v>43191</v>
      </c>
      <c r="B22" s="21">
        <v>21</v>
      </c>
      <c r="C22" s="22" t="s">
        <v>179</v>
      </c>
      <c r="D22" s="22" t="s">
        <v>185</v>
      </c>
      <c r="E22" s="23" t="s">
        <v>18</v>
      </c>
      <c r="F22" s="23" t="s">
        <v>99</v>
      </c>
      <c r="G22" s="23" t="s">
        <v>41</v>
      </c>
      <c r="H22" s="23">
        <v>85</v>
      </c>
      <c r="I22" s="23">
        <v>85</v>
      </c>
      <c r="J22" s="23">
        <v>0</v>
      </c>
      <c r="K22" s="23">
        <v>85</v>
      </c>
      <c r="L22" s="23">
        <v>0</v>
      </c>
      <c r="M22" s="26">
        <v>43166</v>
      </c>
      <c r="N22" s="26"/>
      <c r="O22" s="26">
        <v>43167</v>
      </c>
      <c r="P22" s="26"/>
      <c r="Q22" s="26" t="s">
        <v>145</v>
      </c>
      <c r="R22" s="26"/>
      <c r="S22" s="26"/>
      <c r="T22" s="26"/>
      <c r="U22" s="26"/>
      <c r="V22" s="23" t="s">
        <v>160</v>
      </c>
      <c r="W22" s="23" t="s">
        <v>145</v>
      </c>
      <c r="X22" s="23" t="s">
        <v>147</v>
      </c>
      <c r="Y22" s="23" t="s">
        <v>107</v>
      </c>
      <c r="Z22" s="26"/>
      <c r="AA22" s="26">
        <v>43178</v>
      </c>
      <c r="AB22" s="26"/>
      <c r="AC22" s="23">
        <v>0</v>
      </c>
      <c r="AD22" s="23">
        <v>0</v>
      </c>
      <c r="AE22" s="23">
        <v>0</v>
      </c>
      <c r="AF22" s="23">
        <v>0</v>
      </c>
      <c r="AG22" s="23">
        <v>0</v>
      </c>
      <c r="AH22" s="23">
        <v>0</v>
      </c>
      <c r="AI22" s="23">
        <v>0</v>
      </c>
      <c r="AJ22" s="22" t="s">
        <v>186</v>
      </c>
      <c r="AK22" s="38">
        <v>43226</v>
      </c>
      <c r="AN22" s="239" t="s">
        <v>60</v>
      </c>
    </row>
    <row r="23" spans="1:40" ht="12.6" hidden="1" x14ac:dyDescent="0.2">
      <c r="A23" s="124">
        <v>43191</v>
      </c>
      <c r="B23" s="21">
        <v>22</v>
      </c>
      <c r="C23" s="22" t="s">
        <v>71</v>
      </c>
      <c r="D23" s="22" t="s">
        <v>187</v>
      </c>
      <c r="E23" s="23" t="s">
        <v>31</v>
      </c>
      <c r="F23" s="23" t="s">
        <v>19</v>
      </c>
      <c r="G23" s="23" t="s">
        <v>58</v>
      </c>
      <c r="H23" s="23">
        <v>21104</v>
      </c>
      <c r="I23" s="23">
        <v>21104</v>
      </c>
      <c r="J23" s="23">
        <v>0</v>
      </c>
      <c r="K23" s="25">
        <v>2500</v>
      </c>
      <c r="L23" s="25">
        <v>5442</v>
      </c>
      <c r="M23" s="26">
        <v>43059</v>
      </c>
      <c r="N23" s="26"/>
      <c r="O23" s="26">
        <v>43060</v>
      </c>
      <c r="P23" s="26"/>
      <c r="Q23" s="26" t="s">
        <v>145</v>
      </c>
      <c r="R23" s="26">
        <v>43053</v>
      </c>
      <c r="S23" s="26">
        <v>43046</v>
      </c>
      <c r="T23" s="26">
        <v>43090</v>
      </c>
      <c r="U23" s="26">
        <v>43087</v>
      </c>
      <c r="V23" s="23" t="s">
        <v>156</v>
      </c>
      <c r="W23" s="23" t="s">
        <v>145</v>
      </c>
      <c r="X23" s="23" t="s">
        <v>152</v>
      </c>
      <c r="Y23" s="23" t="s">
        <v>148</v>
      </c>
      <c r="Z23" s="26"/>
      <c r="AA23" s="26"/>
      <c r="AB23" s="26"/>
      <c r="AC23" s="23">
        <v>0</v>
      </c>
      <c r="AD23" s="23">
        <v>0</v>
      </c>
      <c r="AE23" s="23">
        <v>0</v>
      </c>
      <c r="AF23" s="23">
        <v>0</v>
      </c>
      <c r="AG23" s="23">
        <v>0</v>
      </c>
      <c r="AH23" s="23">
        <v>0</v>
      </c>
      <c r="AI23" s="23">
        <v>0</v>
      </c>
      <c r="AJ23" s="22" t="s">
        <v>188</v>
      </c>
      <c r="AK23" s="38">
        <v>43193</v>
      </c>
      <c r="AN23" s="243" t="s">
        <v>16</v>
      </c>
    </row>
    <row r="24" spans="1:40" ht="12.6" hidden="1" x14ac:dyDescent="0.2">
      <c r="A24" s="124">
        <v>43191</v>
      </c>
      <c r="B24" s="21">
        <v>23</v>
      </c>
      <c r="C24" s="22" t="s">
        <v>71</v>
      </c>
      <c r="D24" s="22" t="s">
        <v>189</v>
      </c>
      <c r="E24" s="23" t="s">
        <v>31</v>
      </c>
      <c r="F24" s="23" t="s">
        <v>19</v>
      </c>
      <c r="G24" s="23" t="s">
        <v>99</v>
      </c>
      <c r="H24" s="25">
        <v>49690</v>
      </c>
      <c r="I24" s="25">
        <v>8889</v>
      </c>
      <c r="J24" s="25">
        <f>H24-I24</f>
        <v>40801</v>
      </c>
      <c r="K24" s="25">
        <v>8000</v>
      </c>
      <c r="L24" s="25"/>
      <c r="M24" s="26"/>
      <c r="N24" s="26"/>
      <c r="O24" s="26"/>
      <c r="P24" s="26"/>
      <c r="Q24" s="26" t="s">
        <v>145</v>
      </c>
      <c r="R24" s="40"/>
      <c r="S24" s="40"/>
      <c r="T24" s="40"/>
      <c r="U24" s="40"/>
      <c r="V24" s="23" t="s">
        <v>156</v>
      </c>
      <c r="W24" s="23"/>
      <c r="X24" s="23" t="s">
        <v>152</v>
      </c>
      <c r="Y24" s="23" t="s">
        <v>148</v>
      </c>
      <c r="Z24" s="26"/>
      <c r="AA24" s="26"/>
      <c r="AB24" s="26"/>
      <c r="AC24" s="23"/>
      <c r="AD24" s="23"/>
      <c r="AE24" s="23"/>
      <c r="AF24" s="23"/>
      <c r="AG24" s="23"/>
      <c r="AH24" s="23"/>
      <c r="AI24" s="23"/>
      <c r="AJ24" s="22"/>
      <c r="AK24" s="36">
        <v>43182</v>
      </c>
      <c r="AN24" s="243" t="s">
        <v>24</v>
      </c>
    </row>
    <row r="25" spans="1:40" ht="12.6" hidden="1" x14ac:dyDescent="0.2">
      <c r="A25" s="124">
        <v>43191</v>
      </c>
      <c r="B25" s="21">
        <v>24</v>
      </c>
      <c r="C25" s="22" t="s">
        <v>71</v>
      </c>
      <c r="D25" s="22" t="s">
        <v>190</v>
      </c>
      <c r="E25" s="23" t="s">
        <v>31</v>
      </c>
      <c r="F25" s="23" t="s">
        <v>19</v>
      </c>
      <c r="G25" s="23" t="s">
        <v>99</v>
      </c>
      <c r="H25" s="25">
        <v>44160</v>
      </c>
      <c r="I25" s="23">
        <v>2905</v>
      </c>
      <c r="J25" s="25">
        <f>H25-I25</f>
        <v>41255</v>
      </c>
      <c r="K25" s="25">
        <v>2200</v>
      </c>
      <c r="L25" s="25"/>
      <c r="M25" s="41"/>
      <c r="N25" s="26"/>
      <c r="O25" s="26"/>
      <c r="P25" s="26"/>
      <c r="Q25" s="26" t="s">
        <v>145</v>
      </c>
      <c r="R25" s="26"/>
      <c r="S25" s="26"/>
      <c r="T25" s="26"/>
      <c r="U25" s="26"/>
      <c r="V25" s="23" t="s">
        <v>156</v>
      </c>
      <c r="W25" s="23"/>
      <c r="X25" s="23" t="s">
        <v>152</v>
      </c>
      <c r="Y25" s="23" t="s">
        <v>148</v>
      </c>
      <c r="Z25" s="26"/>
      <c r="AA25" s="26"/>
      <c r="AB25" s="26"/>
      <c r="AC25" s="23"/>
      <c r="AD25" s="23"/>
      <c r="AE25" s="23"/>
      <c r="AF25" s="23"/>
      <c r="AG25" s="23"/>
      <c r="AH25" s="23"/>
      <c r="AI25" s="23"/>
      <c r="AJ25" s="22"/>
      <c r="AK25" s="36">
        <v>43182</v>
      </c>
      <c r="AN25" s="240" t="s">
        <v>108</v>
      </c>
    </row>
    <row r="26" spans="1:40" ht="12.6" hidden="1" x14ac:dyDescent="0.2">
      <c r="A26" s="124">
        <v>43191</v>
      </c>
      <c r="B26" s="21">
        <v>25</v>
      </c>
      <c r="C26" s="203" t="s">
        <v>191</v>
      </c>
      <c r="D26" s="204" t="s">
        <v>192</v>
      </c>
      <c r="E26" s="23" t="s">
        <v>44</v>
      </c>
      <c r="F26" s="23" t="s">
        <v>19</v>
      </c>
      <c r="G26" s="23" t="s">
        <v>95</v>
      </c>
      <c r="H26" s="23">
        <v>122</v>
      </c>
      <c r="I26" s="23">
        <v>122</v>
      </c>
      <c r="J26" s="23">
        <v>0</v>
      </c>
      <c r="K26" s="23">
        <v>122</v>
      </c>
      <c r="L26" s="23"/>
      <c r="M26" s="26">
        <v>43180</v>
      </c>
      <c r="N26" s="27"/>
      <c r="O26" s="26">
        <v>43180</v>
      </c>
      <c r="P26" s="26">
        <v>43180</v>
      </c>
      <c r="Q26" s="26" t="s">
        <v>145</v>
      </c>
      <c r="R26" s="26">
        <v>43180</v>
      </c>
      <c r="S26" s="26">
        <v>43183</v>
      </c>
      <c r="T26" s="26">
        <v>43188</v>
      </c>
      <c r="U26" s="27"/>
      <c r="V26" s="23" t="s">
        <v>160</v>
      </c>
      <c r="W26" s="23"/>
      <c r="X26" s="23" t="s">
        <v>161</v>
      </c>
      <c r="Y26" s="23" t="s">
        <v>107</v>
      </c>
      <c r="Z26" s="26"/>
      <c r="AA26" s="26"/>
      <c r="AB26" s="26"/>
      <c r="AC26" s="31">
        <v>1</v>
      </c>
      <c r="AD26" s="31"/>
      <c r="AE26" s="31">
        <v>1</v>
      </c>
      <c r="AF26" s="31"/>
      <c r="AG26" s="31"/>
      <c r="AH26" s="31"/>
      <c r="AI26" s="31"/>
      <c r="AJ26" s="22"/>
      <c r="AK26" s="28">
        <v>43199</v>
      </c>
    </row>
    <row r="27" spans="1:40" ht="12.6" hidden="1" x14ac:dyDescent="0.2">
      <c r="A27" s="124">
        <v>43191</v>
      </c>
      <c r="B27" s="21">
        <v>26</v>
      </c>
      <c r="C27" s="204" t="s">
        <v>42</v>
      </c>
      <c r="D27" s="204" t="s">
        <v>193</v>
      </c>
      <c r="E27" s="23" t="s">
        <v>44</v>
      </c>
      <c r="F27" s="23" t="s">
        <v>19</v>
      </c>
      <c r="G27" s="23" t="s">
        <v>41</v>
      </c>
      <c r="H27" s="42">
        <v>2200</v>
      </c>
      <c r="I27" s="23">
        <v>0</v>
      </c>
      <c r="J27" s="42">
        <v>2200</v>
      </c>
      <c r="K27" s="23">
        <v>0</v>
      </c>
      <c r="L27" s="23">
        <v>2200</v>
      </c>
      <c r="M27" s="41"/>
      <c r="N27" s="26">
        <v>43235</v>
      </c>
      <c r="O27" s="26"/>
      <c r="P27" s="26"/>
      <c r="Q27" s="23" t="s">
        <v>194</v>
      </c>
      <c r="R27" s="26"/>
      <c r="S27" s="26"/>
      <c r="T27" s="26"/>
      <c r="U27" s="26"/>
      <c r="V27" s="23" t="s">
        <v>181</v>
      </c>
      <c r="W27" s="23" t="s">
        <v>194</v>
      </c>
      <c r="X27" s="23" t="s">
        <v>147</v>
      </c>
      <c r="Y27" s="23" t="s">
        <v>163</v>
      </c>
      <c r="Z27" s="26"/>
      <c r="AA27" s="26"/>
      <c r="AB27" s="26"/>
      <c r="AC27" s="23">
        <v>0</v>
      </c>
      <c r="AD27" s="23">
        <v>0</v>
      </c>
      <c r="AE27" s="23">
        <v>0</v>
      </c>
      <c r="AF27" s="23">
        <v>0</v>
      </c>
      <c r="AG27" s="23">
        <v>0</v>
      </c>
      <c r="AH27" s="23">
        <v>0</v>
      </c>
      <c r="AI27" s="23">
        <v>0</v>
      </c>
      <c r="AJ27" s="204"/>
      <c r="AK27" s="38">
        <v>43226</v>
      </c>
    </row>
    <row r="28" spans="1:40" ht="12.6" x14ac:dyDescent="0.2">
      <c r="A28" s="124">
        <v>43191</v>
      </c>
      <c r="B28" s="21">
        <v>27</v>
      </c>
      <c r="C28" s="204" t="s">
        <v>324</v>
      </c>
      <c r="D28" s="204" t="s">
        <v>195</v>
      </c>
      <c r="E28" s="23" t="s">
        <v>44</v>
      </c>
      <c r="F28" s="23" t="s">
        <v>99</v>
      </c>
      <c r="G28" s="23" t="s">
        <v>41</v>
      </c>
      <c r="H28" s="42">
        <v>240</v>
      </c>
      <c r="I28" s="23">
        <v>0</v>
      </c>
      <c r="J28" s="42">
        <v>200</v>
      </c>
      <c r="K28" s="23">
        <v>0</v>
      </c>
      <c r="L28" s="23">
        <v>200</v>
      </c>
      <c r="M28" s="41"/>
      <c r="N28" s="26">
        <v>43235</v>
      </c>
      <c r="O28" s="26"/>
      <c r="P28" s="26"/>
      <c r="Q28" s="23" t="s">
        <v>194</v>
      </c>
      <c r="R28" s="26"/>
      <c r="S28" s="26"/>
      <c r="T28" s="26"/>
      <c r="U28" s="26"/>
      <c r="V28" s="23" t="s">
        <v>181</v>
      </c>
      <c r="W28" s="23" t="s">
        <v>194</v>
      </c>
      <c r="X28" s="23" t="s">
        <v>147</v>
      </c>
      <c r="Y28" s="23" t="s">
        <v>163</v>
      </c>
      <c r="Z28" s="26"/>
      <c r="AA28" s="26"/>
      <c r="AB28" s="26"/>
      <c r="AC28" s="23">
        <v>0</v>
      </c>
      <c r="AD28" s="23">
        <v>0</v>
      </c>
      <c r="AE28" s="23">
        <v>0</v>
      </c>
      <c r="AF28" s="23">
        <v>0</v>
      </c>
      <c r="AG28" s="23">
        <v>0</v>
      </c>
      <c r="AH28" s="23">
        <v>0</v>
      </c>
      <c r="AI28" s="23">
        <v>0</v>
      </c>
      <c r="AJ28" s="204"/>
      <c r="AK28" s="38">
        <v>43226</v>
      </c>
    </row>
    <row r="29" spans="1:40" ht="12.6" hidden="1" x14ac:dyDescent="0.2">
      <c r="A29" s="124">
        <v>43191</v>
      </c>
      <c r="B29" s="21">
        <v>28</v>
      </c>
      <c r="C29" s="22" t="s">
        <v>196</v>
      </c>
      <c r="D29" s="22" t="s">
        <v>197</v>
      </c>
      <c r="E29" s="23" t="s">
        <v>49</v>
      </c>
      <c r="F29" s="23" t="s">
        <v>19</v>
      </c>
      <c r="G29" s="23" t="s">
        <v>41</v>
      </c>
      <c r="H29" s="23">
        <v>3000</v>
      </c>
      <c r="I29" s="23">
        <v>0</v>
      </c>
      <c r="J29" s="23">
        <v>3000</v>
      </c>
      <c r="K29" s="23">
        <v>0</v>
      </c>
      <c r="L29" s="23">
        <v>3000</v>
      </c>
      <c r="M29" s="26"/>
      <c r="N29" s="26">
        <v>43227</v>
      </c>
      <c r="O29" s="26"/>
      <c r="P29" s="26"/>
      <c r="Q29" s="23" t="s">
        <v>194</v>
      </c>
      <c r="R29" s="43"/>
      <c r="S29" s="43"/>
      <c r="T29" s="43"/>
      <c r="U29" s="43"/>
      <c r="V29" s="23" t="s">
        <v>181</v>
      </c>
      <c r="W29" s="23" t="s">
        <v>194</v>
      </c>
      <c r="X29" s="23" t="s">
        <v>147</v>
      </c>
      <c r="Y29" s="23" t="s">
        <v>163</v>
      </c>
      <c r="Z29" s="26"/>
      <c r="AA29" s="26"/>
      <c r="AB29" s="26"/>
      <c r="AC29" s="23">
        <v>0</v>
      </c>
      <c r="AD29" s="23">
        <v>0</v>
      </c>
      <c r="AE29" s="23">
        <v>0</v>
      </c>
      <c r="AF29" s="23">
        <v>0</v>
      </c>
      <c r="AG29" s="23">
        <v>0</v>
      </c>
      <c r="AH29" s="23">
        <v>0</v>
      </c>
      <c r="AI29" s="23">
        <v>0</v>
      </c>
      <c r="AJ29" s="204"/>
      <c r="AK29" s="38">
        <v>43226</v>
      </c>
    </row>
    <row r="30" spans="1:40" ht="12.6" hidden="1" x14ac:dyDescent="0.2">
      <c r="A30" s="124">
        <v>43191</v>
      </c>
      <c r="B30" s="21">
        <v>29</v>
      </c>
      <c r="C30" s="22" t="s">
        <v>196</v>
      </c>
      <c r="D30" s="22" t="s">
        <v>198</v>
      </c>
      <c r="E30" s="23" t="s">
        <v>44</v>
      </c>
      <c r="F30" s="23" t="s">
        <v>19</v>
      </c>
      <c r="G30" s="23" t="s">
        <v>99</v>
      </c>
      <c r="H30" s="23">
        <v>4100</v>
      </c>
      <c r="I30" s="23">
        <v>0</v>
      </c>
      <c r="J30" s="23">
        <v>4100</v>
      </c>
      <c r="K30" s="23">
        <v>0</v>
      </c>
      <c r="L30" s="23">
        <v>4100</v>
      </c>
      <c r="M30" s="26"/>
      <c r="N30" s="26">
        <v>43235</v>
      </c>
      <c r="O30" s="26"/>
      <c r="P30" s="26"/>
      <c r="Q30" s="23"/>
      <c r="R30" s="43"/>
      <c r="S30" s="43"/>
      <c r="T30" s="43"/>
      <c r="U30" s="43"/>
      <c r="V30" s="23"/>
      <c r="W30" s="23"/>
      <c r="X30" s="23" t="s">
        <v>147</v>
      </c>
      <c r="Y30" s="23" t="s">
        <v>163</v>
      </c>
      <c r="Z30" s="26"/>
      <c r="AA30" s="26"/>
      <c r="AB30" s="26"/>
      <c r="AC30" s="23">
        <v>0</v>
      </c>
      <c r="AD30" s="23">
        <v>0</v>
      </c>
      <c r="AE30" s="23">
        <v>0</v>
      </c>
      <c r="AF30" s="23">
        <v>0</v>
      </c>
      <c r="AG30" s="23">
        <v>0</v>
      </c>
      <c r="AH30" s="23">
        <v>0</v>
      </c>
      <c r="AI30" s="23">
        <v>0</v>
      </c>
      <c r="AJ30" s="204"/>
      <c r="AK30" s="36">
        <v>43178</v>
      </c>
    </row>
    <row r="31" spans="1:40" ht="12.6" hidden="1" x14ac:dyDescent="0.2">
      <c r="A31" s="124">
        <v>43191</v>
      </c>
      <c r="B31" s="21">
        <v>30</v>
      </c>
      <c r="C31" s="22" t="s">
        <v>179</v>
      </c>
      <c r="D31" s="22" t="s">
        <v>199</v>
      </c>
      <c r="E31" s="23" t="s">
        <v>18</v>
      </c>
      <c r="F31" s="23" t="s">
        <v>99</v>
      </c>
      <c r="G31" s="23" t="s">
        <v>41</v>
      </c>
      <c r="H31" s="23">
        <v>243</v>
      </c>
      <c r="I31" s="23">
        <v>243</v>
      </c>
      <c r="J31" s="23">
        <v>0</v>
      </c>
      <c r="K31" s="23">
        <v>243</v>
      </c>
      <c r="L31" s="23">
        <v>0</v>
      </c>
      <c r="M31" s="26">
        <v>43180</v>
      </c>
      <c r="N31" s="26"/>
      <c r="O31" s="26">
        <v>43180</v>
      </c>
      <c r="P31" s="26"/>
      <c r="Q31" s="23" t="s">
        <v>145</v>
      </c>
      <c r="R31" s="43"/>
      <c r="S31" s="26">
        <v>43180</v>
      </c>
      <c r="T31" s="43"/>
      <c r="U31" s="43"/>
      <c r="V31" s="23" t="s">
        <v>160</v>
      </c>
      <c r="W31" s="23" t="s">
        <v>145</v>
      </c>
      <c r="X31" s="23" t="s">
        <v>147</v>
      </c>
      <c r="Y31" s="23" t="s">
        <v>107</v>
      </c>
      <c r="Z31" s="26"/>
      <c r="AA31" s="26"/>
      <c r="AB31" s="26"/>
      <c r="AC31" s="23">
        <v>1</v>
      </c>
      <c r="AD31" s="23">
        <v>0</v>
      </c>
      <c r="AE31" s="23">
        <v>0</v>
      </c>
      <c r="AF31" s="23">
        <v>0</v>
      </c>
      <c r="AG31" s="23">
        <v>0</v>
      </c>
      <c r="AH31" s="23">
        <v>0</v>
      </c>
      <c r="AI31" s="23">
        <v>0</v>
      </c>
      <c r="AJ31" s="204"/>
      <c r="AK31" s="38">
        <v>43226</v>
      </c>
    </row>
    <row r="32" spans="1:40" ht="12.6" hidden="1" x14ac:dyDescent="0.2">
      <c r="A32" s="124">
        <v>43191</v>
      </c>
      <c r="B32" s="21">
        <v>31</v>
      </c>
      <c r="C32" s="202" t="s">
        <v>191</v>
      </c>
      <c r="D32" s="30" t="s">
        <v>200</v>
      </c>
      <c r="E32" s="31" t="s">
        <v>31</v>
      </c>
      <c r="F32" s="31" t="s">
        <v>19</v>
      </c>
      <c r="G32" s="31" t="s">
        <v>95</v>
      </c>
      <c r="H32" s="31">
        <v>90</v>
      </c>
      <c r="I32" s="31">
        <v>90</v>
      </c>
      <c r="J32" s="23">
        <f>H32-I32</f>
        <v>0</v>
      </c>
      <c r="K32" s="31">
        <v>0</v>
      </c>
      <c r="L32" s="31"/>
      <c r="M32" s="27">
        <v>43179</v>
      </c>
      <c r="N32" s="27"/>
      <c r="O32" s="27"/>
      <c r="P32" s="27"/>
      <c r="Q32" s="31"/>
      <c r="R32" s="27"/>
      <c r="S32" s="44"/>
      <c r="T32" s="44"/>
      <c r="U32" s="27"/>
      <c r="V32" s="31" t="s">
        <v>160</v>
      </c>
      <c r="W32" s="31"/>
      <c r="X32" s="31" t="s">
        <v>147</v>
      </c>
      <c r="Y32" s="31" t="s">
        <v>107</v>
      </c>
      <c r="Z32" s="27"/>
      <c r="AA32" s="27"/>
      <c r="AB32" s="27"/>
      <c r="AC32" s="31"/>
      <c r="AD32" s="31"/>
      <c r="AE32" s="31">
        <v>2</v>
      </c>
      <c r="AF32" s="31">
        <v>1</v>
      </c>
      <c r="AG32" s="31">
        <v>1</v>
      </c>
      <c r="AH32" s="31"/>
      <c r="AI32" s="31"/>
      <c r="AJ32" s="30"/>
      <c r="AK32" s="28">
        <v>43199</v>
      </c>
    </row>
    <row r="33" spans="1:37" ht="12.6" hidden="1" x14ac:dyDescent="0.2">
      <c r="A33" s="124">
        <v>43191</v>
      </c>
      <c r="B33" s="21">
        <v>32</v>
      </c>
      <c r="C33" s="22" t="s">
        <v>165</v>
      </c>
      <c r="D33" s="22" t="s">
        <v>201</v>
      </c>
      <c r="E33" s="23" t="s">
        <v>31</v>
      </c>
      <c r="F33" s="23" t="s">
        <v>19</v>
      </c>
      <c r="G33" s="23" t="s">
        <v>95</v>
      </c>
      <c r="H33" s="23">
        <v>770</v>
      </c>
      <c r="I33" s="25">
        <v>770</v>
      </c>
      <c r="J33" s="23">
        <f>H33-I33</f>
        <v>0</v>
      </c>
      <c r="K33" s="23">
        <v>770</v>
      </c>
      <c r="L33" s="23"/>
      <c r="M33" s="26">
        <v>43164</v>
      </c>
      <c r="N33" s="26"/>
      <c r="O33" s="26">
        <v>43164</v>
      </c>
      <c r="P33" s="26">
        <v>43182</v>
      </c>
      <c r="Q33" s="45"/>
      <c r="R33" s="26">
        <v>43185</v>
      </c>
      <c r="S33" s="45"/>
      <c r="T33" s="45"/>
      <c r="U33" s="45"/>
      <c r="V33" s="23" t="s">
        <v>160</v>
      </c>
      <c r="W33" s="23"/>
      <c r="X33" s="23"/>
      <c r="Y33" s="23" t="s">
        <v>148</v>
      </c>
      <c r="Z33" s="26"/>
      <c r="AA33" s="26"/>
      <c r="AB33" s="26"/>
      <c r="AC33" s="23">
        <v>1</v>
      </c>
      <c r="AD33" s="23"/>
      <c r="AE33" s="23">
        <v>1</v>
      </c>
      <c r="AF33" s="23">
        <v>1</v>
      </c>
      <c r="AG33" s="23"/>
      <c r="AH33" s="23"/>
      <c r="AI33" s="23"/>
      <c r="AJ33" s="22"/>
      <c r="AK33" s="28">
        <v>43199</v>
      </c>
    </row>
    <row r="34" spans="1:37" ht="12.6" hidden="1" x14ac:dyDescent="0.2">
      <c r="A34" s="124">
        <v>43191</v>
      </c>
      <c r="B34" s="21">
        <v>33</v>
      </c>
      <c r="C34" s="22" t="s">
        <v>154</v>
      </c>
      <c r="D34" s="22" t="s">
        <v>202</v>
      </c>
      <c r="E34" s="23" t="s">
        <v>203</v>
      </c>
      <c r="F34" s="23" t="s">
        <v>19</v>
      </c>
      <c r="G34" s="23" t="s">
        <v>41</v>
      </c>
      <c r="H34" s="23">
        <v>130</v>
      </c>
      <c r="I34" s="25">
        <v>130</v>
      </c>
      <c r="J34" s="25">
        <f>H34-I34</f>
        <v>0</v>
      </c>
      <c r="K34" s="23">
        <v>0</v>
      </c>
      <c r="L34" s="23">
        <v>0</v>
      </c>
      <c r="M34" s="26"/>
      <c r="N34" s="26"/>
      <c r="O34" s="26"/>
      <c r="P34" s="26"/>
      <c r="Q34" s="23" t="s">
        <v>194</v>
      </c>
      <c r="R34" s="23"/>
      <c r="S34" s="23"/>
      <c r="T34" s="23"/>
      <c r="U34" s="23"/>
      <c r="V34" s="23" t="s">
        <v>156</v>
      </c>
      <c r="W34" s="23" t="s">
        <v>194</v>
      </c>
      <c r="X34" s="22" t="s">
        <v>147</v>
      </c>
      <c r="Y34" s="23" t="s">
        <v>148</v>
      </c>
      <c r="Z34" s="26"/>
      <c r="AA34" s="26"/>
      <c r="AB34" s="26"/>
      <c r="AC34" s="23">
        <v>0</v>
      </c>
      <c r="AD34" s="23">
        <v>0</v>
      </c>
      <c r="AE34" s="23">
        <v>0</v>
      </c>
      <c r="AF34" s="23">
        <v>0</v>
      </c>
      <c r="AG34" s="23">
        <v>0</v>
      </c>
      <c r="AH34" s="23">
        <v>0</v>
      </c>
      <c r="AI34" s="23">
        <v>0</v>
      </c>
      <c r="AJ34" s="22"/>
      <c r="AK34" s="38">
        <v>43226</v>
      </c>
    </row>
    <row r="35" spans="1:37" ht="12.6" hidden="1" x14ac:dyDescent="0.2">
      <c r="A35" s="124">
        <v>43191</v>
      </c>
      <c r="B35" s="21">
        <v>34</v>
      </c>
      <c r="C35" s="22" t="s">
        <v>158</v>
      </c>
      <c r="D35" s="22" t="s">
        <v>204</v>
      </c>
      <c r="E35" s="23" t="s">
        <v>31</v>
      </c>
      <c r="F35" s="23" t="s">
        <v>19</v>
      </c>
      <c r="G35" s="23" t="s">
        <v>205</v>
      </c>
      <c r="H35" s="23">
        <v>2900</v>
      </c>
      <c r="I35" s="23">
        <v>2240</v>
      </c>
      <c r="J35" s="23">
        <f>H35-I35</f>
        <v>660</v>
      </c>
      <c r="K35" s="23">
        <v>128</v>
      </c>
      <c r="L35" s="23">
        <f>I35-K35</f>
        <v>2112</v>
      </c>
      <c r="M35" s="26">
        <v>43215</v>
      </c>
      <c r="N35" s="26">
        <v>43245</v>
      </c>
      <c r="O35" s="26">
        <v>43220</v>
      </c>
      <c r="P35" s="26">
        <v>43216</v>
      </c>
      <c r="Q35" s="23" t="s">
        <v>145</v>
      </c>
      <c r="R35" s="26"/>
      <c r="S35" s="26">
        <v>43217</v>
      </c>
      <c r="T35" s="26"/>
      <c r="U35" s="26"/>
      <c r="V35" s="23" t="s">
        <v>160</v>
      </c>
      <c r="W35" s="23" t="s">
        <v>194</v>
      </c>
      <c r="X35" s="23" t="s">
        <v>147</v>
      </c>
      <c r="Y35" s="23" t="s">
        <v>148</v>
      </c>
      <c r="Z35" s="26"/>
      <c r="AA35" s="26"/>
      <c r="AB35" s="26"/>
      <c r="AC35" s="23">
        <v>0</v>
      </c>
      <c r="AD35" s="23">
        <v>0</v>
      </c>
      <c r="AE35" s="23">
        <f>AF35+AG35</f>
        <v>0</v>
      </c>
      <c r="AF35" s="23">
        <v>0</v>
      </c>
      <c r="AG35" s="23">
        <v>0</v>
      </c>
      <c r="AH35" s="23">
        <v>0</v>
      </c>
      <c r="AI35" s="23">
        <v>0</v>
      </c>
      <c r="AJ35" s="22"/>
      <c r="AK35" s="28">
        <v>43220</v>
      </c>
    </row>
    <row r="36" spans="1:37" ht="12.6" hidden="1" x14ac:dyDescent="0.2">
      <c r="A36" s="124">
        <v>43191</v>
      </c>
      <c r="B36" s="21">
        <v>35</v>
      </c>
      <c r="C36" s="22" t="s">
        <v>158</v>
      </c>
      <c r="D36" s="22" t="s">
        <v>206</v>
      </c>
      <c r="E36" s="23" t="s">
        <v>207</v>
      </c>
      <c r="F36" s="23" t="s">
        <v>19</v>
      </c>
      <c r="G36" s="23" t="s">
        <v>78</v>
      </c>
      <c r="H36" s="23">
        <v>931</v>
      </c>
      <c r="I36" s="23">
        <v>931</v>
      </c>
      <c r="J36" s="23">
        <v>0</v>
      </c>
      <c r="K36" s="23">
        <v>0</v>
      </c>
      <c r="L36" s="23">
        <v>0</v>
      </c>
      <c r="M36" s="41"/>
      <c r="N36" s="26"/>
      <c r="O36" s="26"/>
      <c r="P36" s="26"/>
      <c r="Q36" s="23" t="s">
        <v>145</v>
      </c>
      <c r="R36" s="26"/>
      <c r="S36" s="26"/>
      <c r="T36" s="26"/>
      <c r="U36" s="26"/>
      <c r="V36" s="23" t="s">
        <v>160</v>
      </c>
      <c r="W36" s="23" t="s">
        <v>194</v>
      </c>
      <c r="X36" s="23" t="s">
        <v>147</v>
      </c>
      <c r="Y36" s="23" t="s">
        <v>148</v>
      </c>
      <c r="Z36" s="26"/>
      <c r="AA36" s="26"/>
      <c r="AB36" s="26"/>
      <c r="AC36" s="23">
        <v>0</v>
      </c>
      <c r="AD36" s="23">
        <v>0</v>
      </c>
      <c r="AE36" s="23">
        <v>0</v>
      </c>
      <c r="AF36" s="23">
        <v>0</v>
      </c>
      <c r="AG36" s="23">
        <v>0</v>
      </c>
      <c r="AH36" s="23">
        <v>0</v>
      </c>
      <c r="AI36" s="23">
        <v>0</v>
      </c>
      <c r="AJ36" s="22"/>
      <c r="AK36" s="28">
        <v>43221</v>
      </c>
    </row>
    <row r="37" spans="1:37" ht="12.6" hidden="1" x14ac:dyDescent="0.2">
      <c r="A37" s="124">
        <v>43191</v>
      </c>
      <c r="B37" s="21">
        <v>36</v>
      </c>
      <c r="C37" s="30" t="s">
        <v>71</v>
      </c>
      <c r="D37" s="22" t="s">
        <v>208</v>
      </c>
      <c r="E37" s="23" t="s">
        <v>31</v>
      </c>
      <c r="F37" s="23" t="s">
        <v>19</v>
      </c>
      <c r="G37" s="23" t="s">
        <v>95</v>
      </c>
      <c r="H37" s="23">
        <v>726</v>
      </c>
      <c r="I37" s="23"/>
      <c r="J37" s="23"/>
      <c r="K37" s="23"/>
      <c r="L37" s="23"/>
      <c r="M37" s="41"/>
      <c r="N37" s="26"/>
      <c r="O37" s="26"/>
      <c r="P37" s="26"/>
      <c r="Q37" s="23"/>
      <c r="R37" s="26"/>
      <c r="S37" s="26"/>
      <c r="T37" s="26"/>
      <c r="U37" s="26"/>
      <c r="V37" s="23" t="s">
        <v>156</v>
      </c>
      <c r="W37" s="23" t="s">
        <v>145</v>
      </c>
      <c r="X37" s="23"/>
      <c r="Y37" s="23" t="s">
        <v>148</v>
      </c>
      <c r="Z37" s="26"/>
      <c r="AA37" s="26"/>
      <c r="AB37" s="26"/>
      <c r="AC37" s="23"/>
      <c r="AD37" s="23"/>
      <c r="AE37" s="23"/>
      <c r="AF37" s="23"/>
      <c r="AG37" s="23"/>
      <c r="AH37" s="23"/>
      <c r="AI37" s="23"/>
      <c r="AJ37" s="22"/>
      <c r="AK37" s="28">
        <v>43199</v>
      </c>
    </row>
    <row r="38" spans="1:37" ht="12.6" hidden="1" x14ac:dyDescent="0.2">
      <c r="A38" s="124">
        <v>43191</v>
      </c>
      <c r="B38" s="21">
        <v>37</v>
      </c>
      <c r="C38" s="22" t="s">
        <v>209</v>
      </c>
      <c r="D38" s="30" t="s">
        <v>210</v>
      </c>
      <c r="E38" s="31" t="s">
        <v>31</v>
      </c>
      <c r="F38" s="23" t="s">
        <v>19</v>
      </c>
      <c r="G38" s="23" t="s">
        <v>205</v>
      </c>
      <c r="H38" s="46">
        <v>480</v>
      </c>
      <c r="I38" s="47">
        <v>480</v>
      </c>
      <c r="J38" s="23">
        <f t="shared" ref="J38:J46" si="0">H38-I38</f>
        <v>0</v>
      </c>
      <c r="K38" s="31">
        <v>0</v>
      </c>
      <c r="L38" s="24">
        <v>0</v>
      </c>
      <c r="M38" s="27">
        <v>43194</v>
      </c>
      <c r="N38" s="27"/>
      <c r="O38" s="27"/>
      <c r="P38" s="27"/>
      <c r="Q38" s="31" t="s">
        <v>145</v>
      </c>
      <c r="R38" s="27"/>
      <c r="S38" s="27"/>
      <c r="T38" s="27"/>
      <c r="U38" s="27"/>
      <c r="V38" s="31" t="s">
        <v>181</v>
      </c>
      <c r="W38" s="31" t="s">
        <v>194</v>
      </c>
      <c r="X38" s="31"/>
      <c r="Y38" s="31" t="s">
        <v>163</v>
      </c>
      <c r="Z38" s="27"/>
      <c r="AA38" s="27"/>
      <c r="AB38" s="27"/>
      <c r="AC38" s="31">
        <v>0</v>
      </c>
      <c r="AD38" s="31">
        <v>0</v>
      </c>
      <c r="AE38" s="31">
        <f t="shared" ref="AE38:AE46" si="1">AF38+AG38</f>
        <v>0</v>
      </c>
      <c r="AF38" s="31">
        <v>0</v>
      </c>
      <c r="AG38" s="31">
        <v>0</v>
      </c>
      <c r="AH38" s="31">
        <v>0</v>
      </c>
      <c r="AI38" s="31">
        <v>0</v>
      </c>
      <c r="AJ38" s="30"/>
      <c r="AK38" s="28">
        <v>43194</v>
      </c>
    </row>
    <row r="39" spans="1:37" ht="12.6" hidden="1" x14ac:dyDescent="0.2">
      <c r="A39" s="124">
        <v>43191</v>
      </c>
      <c r="B39" s="21">
        <v>38</v>
      </c>
      <c r="C39" s="22" t="s">
        <v>209</v>
      </c>
      <c r="D39" s="22" t="s">
        <v>211</v>
      </c>
      <c r="E39" s="23" t="s">
        <v>18</v>
      </c>
      <c r="F39" s="23" t="s">
        <v>19</v>
      </c>
      <c r="G39" s="23" t="s">
        <v>205</v>
      </c>
      <c r="H39" s="23">
        <v>2782</v>
      </c>
      <c r="I39" s="23">
        <v>0</v>
      </c>
      <c r="J39" s="23">
        <f t="shared" si="0"/>
        <v>2782</v>
      </c>
      <c r="K39" s="23">
        <v>0</v>
      </c>
      <c r="L39" s="23">
        <f t="shared" ref="L39:L46" si="2">I39-K39</f>
        <v>0</v>
      </c>
      <c r="M39" s="41"/>
      <c r="N39" s="26" t="s">
        <v>212</v>
      </c>
      <c r="O39" s="26"/>
      <c r="P39" s="26"/>
      <c r="Q39" s="23"/>
      <c r="R39" s="26"/>
      <c r="S39" s="26"/>
      <c r="T39" s="26"/>
      <c r="U39" s="26"/>
      <c r="V39" s="23" t="s">
        <v>181</v>
      </c>
      <c r="W39" s="23" t="s">
        <v>194</v>
      </c>
      <c r="X39" s="23"/>
      <c r="Y39" s="23" t="s">
        <v>212</v>
      </c>
      <c r="Z39" s="26"/>
      <c r="AA39" s="26"/>
      <c r="AB39" s="26"/>
      <c r="AC39" s="23">
        <v>0</v>
      </c>
      <c r="AD39" s="23">
        <v>0</v>
      </c>
      <c r="AE39" s="23">
        <f t="shared" si="1"/>
        <v>0</v>
      </c>
      <c r="AF39" s="23">
        <v>0</v>
      </c>
      <c r="AG39" s="23">
        <v>0</v>
      </c>
      <c r="AH39" s="23">
        <v>0</v>
      </c>
      <c r="AI39" s="23">
        <v>0</v>
      </c>
      <c r="AJ39" s="22"/>
      <c r="AK39" s="28">
        <v>43194</v>
      </c>
    </row>
    <row r="40" spans="1:37" ht="12.6" hidden="1" x14ac:dyDescent="0.2">
      <c r="A40" s="124">
        <v>43191</v>
      </c>
      <c r="B40" s="21">
        <v>39</v>
      </c>
      <c r="C40" s="22" t="s">
        <v>209</v>
      </c>
      <c r="D40" s="22" t="s">
        <v>213</v>
      </c>
      <c r="E40" s="23" t="s">
        <v>18</v>
      </c>
      <c r="F40" s="23" t="s">
        <v>19</v>
      </c>
      <c r="G40" s="23" t="s">
        <v>205</v>
      </c>
      <c r="H40" s="23">
        <v>13365</v>
      </c>
      <c r="I40" s="23">
        <v>0</v>
      </c>
      <c r="J40" s="23">
        <f t="shared" si="0"/>
        <v>13365</v>
      </c>
      <c r="K40" s="23">
        <v>0</v>
      </c>
      <c r="L40" s="23">
        <f t="shared" si="2"/>
        <v>0</v>
      </c>
      <c r="M40" s="41"/>
      <c r="N40" s="26" t="s">
        <v>212</v>
      </c>
      <c r="O40" s="26"/>
      <c r="P40" s="26"/>
      <c r="Q40" s="23"/>
      <c r="R40" s="26"/>
      <c r="S40" s="26"/>
      <c r="T40" s="26"/>
      <c r="U40" s="26"/>
      <c r="V40" s="23" t="s">
        <v>181</v>
      </c>
      <c r="W40" s="23" t="s">
        <v>194</v>
      </c>
      <c r="X40" s="23"/>
      <c r="Y40" s="23" t="s">
        <v>212</v>
      </c>
      <c r="Z40" s="26"/>
      <c r="AA40" s="26"/>
      <c r="AB40" s="26"/>
      <c r="AC40" s="23">
        <v>0</v>
      </c>
      <c r="AD40" s="23">
        <v>0</v>
      </c>
      <c r="AE40" s="23">
        <f t="shared" si="1"/>
        <v>0</v>
      </c>
      <c r="AF40" s="23">
        <v>0</v>
      </c>
      <c r="AG40" s="23">
        <v>0</v>
      </c>
      <c r="AH40" s="23">
        <v>0</v>
      </c>
      <c r="AI40" s="23">
        <v>0</v>
      </c>
      <c r="AJ40" s="22"/>
      <c r="AK40" s="28">
        <v>43194</v>
      </c>
    </row>
    <row r="41" spans="1:37" ht="12.6" hidden="1" x14ac:dyDescent="0.2">
      <c r="A41" s="124">
        <v>43191</v>
      </c>
      <c r="B41" s="21">
        <v>40</v>
      </c>
      <c r="C41" s="22" t="s">
        <v>209</v>
      </c>
      <c r="D41" s="22" t="s">
        <v>214</v>
      </c>
      <c r="E41" s="23" t="s">
        <v>18</v>
      </c>
      <c r="F41" s="23" t="s">
        <v>19</v>
      </c>
      <c r="G41" s="23" t="s">
        <v>205</v>
      </c>
      <c r="H41" s="23">
        <v>4796</v>
      </c>
      <c r="I41" s="23">
        <v>0</v>
      </c>
      <c r="J41" s="23">
        <f t="shared" si="0"/>
        <v>4796</v>
      </c>
      <c r="K41" s="23">
        <v>0</v>
      </c>
      <c r="L41" s="23">
        <f t="shared" si="2"/>
        <v>0</v>
      </c>
      <c r="M41" s="41"/>
      <c r="N41" s="26" t="s">
        <v>212</v>
      </c>
      <c r="O41" s="26"/>
      <c r="P41" s="26"/>
      <c r="Q41" s="23"/>
      <c r="R41" s="26"/>
      <c r="S41" s="26"/>
      <c r="T41" s="26"/>
      <c r="U41" s="26"/>
      <c r="V41" s="23" t="s">
        <v>181</v>
      </c>
      <c r="W41" s="23" t="s">
        <v>194</v>
      </c>
      <c r="X41" s="23"/>
      <c r="Y41" s="23" t="s">
        <v>212</v>
      </c>
      <c r="Z41" s="26"/>
      <c r="AA41" s="26"/>
      <c r="AB41" s="26"/>
      <c r="AC41" s="23">
        <v>0</v>
      </c>
      <c r="AD41" s="23">
        <v>0</v>
      </c>
      <c r="AE41" s="23">
        <f t="shared" si="1"/>
        <v>0</v>
      </c>
      <c r="AF41" s="23">
        <v>0</v>
      </c>
      <c r="AG41" s="23">
        <v>0</v>
      </c>
      <c r="AH41" s="23">
        <v>0</v>
      </c>
      <c r="AI41" s="23">
        <v>0</v>
      </c>
      <c r="AJ41" s="22"/>
      <c r="AK41" s="28">
        <v>43194</v>
      </c>
    </row>
    <row r="42" spans="1:37" ht="12.6" hidden="1" x14ac:dyDescent="0.2">
      <c r="A42" s="124">
        <v>43191</v>
      </c>
      <c r="B42" s="21">
        <v>41</v>
      </c>
      <c r="C42" s="22" t="s">
        <v>209</v>
      </c>
      <c r="D42" s="22" t="s">
        <v>215</v>
      </c>
      <c r="E42" s="23" t="s">
        <v>18</v>
      </c>
      <c r="F42" s="23" t="s">
        <v>19</v>
      </c>
      <c r="G42" s="23" t="s">
        <v>205</v>
      </c>
      <c r="H42" s="23">
        <v>7323</v>
      </c>
      <c r="I42" s="23">
        <v>0</v>
      </c>
      <c r="J42" s="23">
        <f t="shared" si="0"/>
        <v>7323</v>
      </c>
      <c r="K42" s="23">
        <v>0</v>
      </c>
      <c r="L42" s="23">
        <f t="shared" si="2"/>
        <v>0</v>
      </c>
      <c r="M42" s="41"/>
      <c r="N42" s="26" t="s">
        <v>212</v>
      </c>
      <c r="O42" s="26"/>
      <c r="P42" s="26"/>
      <c r="Q42" s="23"/>
      <c r="R42" s="26"/>
      <c r="S42" s="26"/>
      <c r="T42" s="26"/>
      <c r="U42" s="26"/>
      <c r="V42" s="23" t="s">
        <v>181</v>
      </c>
      <c r="W42" s="23" t="s">
        <v>194</v>
      </c>
      <c r="X42" s="23"/>
      <c r="Y42" s="23" t="s">
        <v>212</v>
      </c>
      <c r="Z42" s="26"/>
      <c r="AA42" s="26"/>
      <c r="AB42" s="26"/>
      <c r="AC42" s="23">
        <v>0</v>
      </c>
      <c r="AD42" s="23">
        <v>0</v>
      </c>
      <c r="AE42" s="23">
        <f t="shared" si="1"/>
        <v>0</v>
      </c>
      <c r="AF42" s="23">
        <v>0</v>
      </c>
      <c r="AG42" s="23">
        <v>0</v>
      </c>
      <c r="AH42" s="23">
        <v>0</v>
      </c>
      <c r="AI42" s="23">
        <v>0</v>
      </c>
      <c r="AJ42" s="22"/>
      <c r="AK42" s="28">
        <v>43194</v>
      </c>
    </row>
    <row r="43" spans="1:37" ht="12.6" hidden="1" x14ac:dyDescent="0.2">
      <c r="A43" s="124">
        <v>43191</v>
      </c>
      <c r="B43" s="21">
        <v>42</v>
      </c>
      <c r="C43" s="22" t="s">
        <v>209</v>
      </c>
      <c r="D43" s="22" t="s">
        <v>216</v>
      </c>
      <c r="E43" s="23" t="s">
        <v>18</v>
      </c>
      <c r="F43" s="23" t="s">
        <v>19</v>
      </c>
      <c r="G43" s="23" t="s">
        <v>205</v>
      </c>
      <c r="H43" s="23">
        <v>3464</v>
      </c>
      <c r="I43" s="23">
        <v>0</v>
      </c>
      <c r="J43" s="23">
        <f t="shared" si="0"/>
        <v>3464</v>
      </c>
      <c r="K43" s="23">
        <v>0</v>
      </c>
      <c r="L43" s="23">
        <f t="shared" si="2"/>
        <v>0</v>
      </c>
      <c r="M43" s="41"/>
      <c r="N43" s="26" t="s">
        <v>212</v>
      </c>
      <c r="O43" s="26"/>
      <c r="P43" s="26"/>
      <c r="Q43" s="23"/>
      <c r="R43" s="26"/>
      <c r="S43" s="26"/>
      <c r="T43" s="26"/>
      <c r="U43" s="26"/>
      <c r="V43" s="23" t="s">
        <v>181</v>
      </c>
      <c r="W43" s="23" t="s">
        <v>194</v>
      </c>
      <c r="X43" s="23"/>
      <c r="Y43" s="23" t="s">
        <v>212</v>
      </c>
      <c r="Z43" s="26"/>
      <c r="AA43" s="26"/>
      <c r="AB43" s="26"/>
      <c r="AC43" s="23">
        <v>0</v>
      </c>
      <c r="AD43" s="23">
        <v>0</v>
      </c>
      <c r="AE43" s="23">
        <f t="shared" si="1"/>
        <v>0</v>
      </c>
      <c r="AF43" s="23">
        <v>0</v>
      </c>
      <c r="AG43" s="23">
        <v>0</v>
      </c>
      <c r="AH43" s="23">
        <v>0</v>
      </c>
      <c r="AI43" s="23">
        <v>0</v>
      </c>
      <c r="AJ43" s="22"/>
      <c r="AK43" s="28">
        <v>43194</v>
      </c>
    </row>
    <row r="44" spans="1:37" ht="12.6" hidden="1" x14ac:dyDescent="0.2">
      <c r="A44" s="124">
        <v>43191</v>
      </c>
      <c r="B44" s="21">
        <v>43</v>
      </c>
      <c r="C44" s="22" t="s">
        <v>217</v>
      </c>
      <c r="D44" s="22" t="s">
        <v>218</v>
      </c>
      <c r="E44" s="23" t="s">
        <v>18</v>
      </c>
      <c r="F44" s="23" t="s">
        <v>19</v>
      </c>
      <c r="G44" s="23" t="s">
        <v>20</v>
      </c>
      <c r="H44" s="23">
        <v>2189</v>
      </c>
      <c r="I44" s="23">
        <v>0</v>
      </c>
      <c r="J44" s="23">
        <f t="shared" si="0"/>
        <v>2189</v>
      </c>
      <c r="K44" s="23">
        <v>0</v>
      </c>
      <c r="L44" s="23">
        <f t="shared" si="2"/>
        <v>0</v>
      </c>
      <c r="M44" s="26"/>
      <c r="N44" s="26" t="s">
        <v>212</v>
      </c>
      <c r="O44" s="26"/>
      <c r="P44" s="26"/>
      <c r="Q44" s="23"/>
      <c r="R44" s="26"/>
      <c r="S44" s="26"/>
      <c r="T44" s="26"/>
      <c r="U44" s="26"/>
      <c r="V44" s="23" t="s">
        <v>181</v>
      </c>
      <c r="W44" s="23" t="s">
        <v>194</v>
      </c>
      <c r="X44" s="23"/>
      <c r="Y44" s="23" t="s">
        <v>212</v>
      </c>
      <c r="Z44" s="26"/>
      <c r="AA44" s="26"/>
      <c r="AB44" s="26"/>
      <c r="AC44" s="23">
        <v>0</v>
      </c>
      <c r="AD44" s="23">
        <v>0</v>
      </c>
      <c r="AE44" s="23">
        <f t="shared" si="1"/>
        <v>0</v>
      </c>
      <c r="AF44" s="23">
        <v>0</v>
      </c>
      <c r="AG44" s="23">
        <v>0</v>
      </c>
      <c r="AH44" s="23">
        <v>0</v>
      </c>
      <c r="AI44" s="23">
        <v>0</v>
      </c>
      <c r="AJ44" s="22"/>
      <c r="AK44" s="28"/>
    </row>
    <row r="45" spans="1:37" ht="12.6" hidden="1" x14ac:dyDescent="0.2">
      <c r="A45" s="124">
        <v>43191</v>
      </c>
      <c r="B45" s="21">
        <v>44</v>
      </c>
      <c r="C45" s="22" t="s">
        <v>217</v>
      </c>
      <c r="D45" s="22" t="s">
        <v>219</v>
      </c>
      <c r="E45" s="23" t="s">
        <v>18</v>
      </c>
      <c r="F45" s="23" t="s">
        <v>19</v>
      </c>
      <c r="G45" s="23" t="s">
        <v>20</v>
      </c>
      <c r="H45" s="23">
        <v>1893</v>
      </c>
      <c r="I45" s="23">
        <v>0</v>
      </c>
      <c r="J45" s="23">
        <f t="shared" si="0"/>
        <v>1893</v>
      </c>
      <c r="K45" s="23">
        <v>0</v>
      </c>
      <c r="L45" s="23">
        <f t="shared" si="2"/>
        <v>0</v>
      </c>
      <c r="M45" s="26"/>
      <c r="N45" s="26" t="s">
        <v>212</v>
      </c>
      <c r="O45" s="26"/>
      <c r="P45" s="26"/>
      <c r="Q45" s="23"/>
      <c r="R45" s="26"/>
      <c r="S45" s="26"/>
      <c r="T45" s="26"/>
      <c r="U45" s="26"/>
      <c r="V45" s="23" t="s">
        <v>181</v>
      </c>
      <c r="W45" s="23" t="s">
        <v>194</v>
      </c>
      <c r="X45" s="23"/>
      <c r="Y45" s="23" t="s">
        <v>212</v>
      </c>
      <c r="Z45" s="26"/>
      <c r="AA45" s="26"/>
      <c r="AB45" s="26"/>
      <c r="AC45" s="23">
        <v>0</v>
      </c>
      <c r="AD45" s="23">
        <v>0</v>
      </c>
      <c r="AE45" s="23">
        <f t="shared" si="1"/>
        <v>0</v>
      </c>
      <c r="AF45" s="23">
        <v>0</v>
      </c>
      <c r="AG45" s="23">
        <v>0</v>
      </c>
      <c r="AH45" s="23">
        <v>0</v>
      </c>
      <c r="AI45" s="23">
        <v>0</v>
      </c>
      <c r="AJ45" s="22"/>
      <c r="AK45" s="28"/>
    </row>
    <row r="46" spans="1:37" ht="12.6" hidden="1" x14ac:dyDescent="0.2">
      <c r="A46" s="124">
        <v>43191</v>
      </c>
      <c r="B46" s="21">
        <v>45</v>
      </c>
      <c r="C46" s="22" t="s">
        <v>217</v>
      </c>
      <c r="D46" s="22" t="s">
        <v>220</v>
      </c>
      <c r="E46" s="23" t="s">
        <v>18</v>
      </c>
      <c r="F46" s="23" t="s">
        <v>19</v>
      </c>
      <c r="G46" s="23" t="s">
        <v>20</v>
      </c>
      <c r="H46" s="23">
        <v>1014</v>
      </c>
      <c r="I46" s="23">
        <v>0</v>
      </c>
      <c r="J46" s="23">
        <f t="shared" si="0"/>
        <v>1014</v>
      </c>
      <c r="K46" s="23">
        <v>0</v>
      </c>
      <c r="L46" s="23">
        <f t="shared" si="2"/>
        <v>0</v>
      </c>
      <c r="M46" s="26"/>
      <c r="N46" s="26" t="s">
        <v>212</v>
      </c>
      <c r="O46" s="26"/>
      <c r="P46" s="26"/>
      <c r="Q46" s="23"/>
      <c r="R46" s="26"/>
      <c r="S46" s="26"/>
      <c r="T46" s="26"/>
      <c r="U46" s="26"/>
      <c r="V46" s="23" t="s">
        <v>181</v>
      </c>
      <c r="W46" s="23" t="s">
        <v>194</v>
      </c>
      <c r="X46" s="23"/>
      <c r="Y46" s="23" t="s">
        <v>212</v>
      </c>
      <c r="Z46" s="26"/>
      <c r="AA46" s="26"/>
      <c r="AB46" s="26"/>
      <c r="AC46" s="23">
        <v>0</v>
      </c>
      <c r="AD46" s="23">
        <v>0</v>
      </c>
      <c r="AE46" s="23">
        <f t="shared" si="1"/>
        <v>0</v>
      </c>
      <c r="AF46" s="23">
        <v>0</v>
      </c>
      <c r="AG46" s="23">
        <v>0</v>
      </c>
      <c r="AH46" s="23">
        <v>0</v>
      </c>
      <c r="AI46" s="23">
        <v>0</v>
      </c>
      <c r="AJ46" s="22"/>
      <c r="AK46" s="28"/>
    </row>
    <row r="47" spans="1:37" ht="12.6" hidden="1" x14ac:dyDescent="0.2">
      <c r="A47" s="124">
        <v>43191</v>
      </c>
      <c r="B47" s="21">
        <v>46</v>
      </c>
      <c r="C47" s="22" t="s">
        <v>221</v>
      </c>
      <c r="D47" s="22" t="s">
        <v>222</v>
      </c>
      <c r="E47" s="23" t="s">
        <v>82</v>
      </c>
      <c r="F47" s="23" t="s">
        <v>19</v>
      </c>
      <c r="G47" s="23" t="s">
        <v>78</v>
      </c>
      <c r="H47" s="23">
        <v>280</v>
      </c>
      <c r="I47" s="23">
        <v>0</v>
      </c>
      <c r="J47" s="23">
        <v>280</v>
      </c>
      <c r="K47" s="23"/>
      <c r="L47" s="23"/>
      <c r="M47" s="26"/>
      <c r="N47" s="26" t="s">
        <v>223</v>
      </c>
      <c r="O47" s="26"/>
      <c r="P47" s="26"/>
      <c r="Q47" s="23"/>
      <c r="R47" s="26"/>
      <c r="S47" s="26"/>
      <c r="T47" s="26"/>
      <c r="U47" s="26"/>
      <c r="V47" s="23"/>
      <c r="W47" s="23"/>
      <c r="X47" s="23"/>
      <c r="Y47" s="23"/>
      <c r="Z47" s="26"/>
      <c r="AA47" s="26"/>
      <c r="AB47" s="26"/>
      <c r="AC47" s="23"/>
      <c r="AD47" s="23"/>
      <c r="AE47" s="23"/>
      <c r="AF47" s="23"/>
      <c r="AG47" s="23"/>
      <c r="AH47" s="23"/>
      <c r="AI47" s="23"/>
      <c r="AJ47" s="22"/>
      <c r="AK47" s="38">
        <v>43208</v>
      </c>
    </row>
    <row r="48" spans="1:37" ht="12.6" hidden="1" x14ac:dyDescent="0.2">
      <c r="A48" s="124">
        <v>43191</v>
      </c>
      <c r="B48" s="21">
        <v>47</v>
      </c>
      <c r="C48" s="22" t="s">
        <v>79</v>
      </c>
      <c r="D48" s="22" t="s">
        <v>224</v>
      </c>
      <c r="E48" s="23" t="s">
        <v>207</v>
      </c>
      <c r="F48" s="23" t="s">
        <v>99</v>
      </c>
      <c r="G48" s="23" t="s">
        <v>78</v>
      </c>
      <c r="H48" s="23">
        <v>75</v>
      </c>
      <c r="I48" s="23">
        <v>75</v>
      </c>
      <c r="J48" s="23">
        <v>0</v>
      </c>
      <c r="K48" s="23">
        <v>75</v>
      </c>
      <c r="L48" s="23"/>
      <c r="M48" s="26">
        <v>43195</v>
      </c>
      <c r="N48" s="26"/>
      <c r="O48" s="26">
        <v>43196</v>
      </c>
      <c r="P48" s="26"/>
      <c r="Q48" s="23" t="s">
        <v>145</v>
      </c>
      <c r="R48" s="26"/>
      <c r="S48" s="26">
        <v>43196</v>
      </c>
      <c r="T48" s="26"/>
      <c r="U48" s="26"/>
      <c r="V48" s="23" t="s">
        <v>160</v>
      </c>
      <c r="W48" s="23" t="s">
        <v>144</v>
      </c>
      <c r="X48" s="23" t="s">
        <v>147</v>
      </c>
      <c r="Y48" s="23" t="s">
        <v>107</v>
      </c>
      <c r="Z48" s="26"/>
      <c r="AA48" s="26"/>
      <c r="AB48" s="26"/>
      <c r="AC48" s="23">
        <v>1</v>
      </c>
      <c r="AD48" s="23">
        <v>0</v>
      </c>
      <c r="AE48" s="23">
        <v>0</v>
      </c>
      <c r="AF48" s="23">
        <v>0</v>
      </c>
      <c r="AG48" s="23">
        <v>0</v>
      </c>
      <c r="AH48" s="23">
        <v>0</v>
      </c>
      <c r="AI48" s="23"/>
      <c r="AJ48" s="22"/>
      <c r="AK48" s="38">
        <v>43208</v>
      </c>
    </row>
    <row r="49" spans="1:37" ht="12.6" hidden="1" x14ac:dyDescent="0.2">
      <c r="A49" s="124">
        <v>43191</v>
      </c>
      <c r="B49" s="21">
        <v>48</v>
      </c>
      <c r="C49" s="48" t="s">
        <v>79</v>
      </c>
      <c r="D49" s="48" t="s">
        <v>225</v>
      </c>
      <c r="E49" s="49" t="s">
        <v>29</v>
      </c>
      <c r="F49" s="49" t="s">
        <v>99</v>
      </c>
      <c r="G49" s="49"/>
      <c r="H49" s="49"/>
      <c r="I49" s="49"/>
      <c r="J49" s="49"/>
      <c r="K49" s="49"/>
      <c r="L49" s="49"/>
      <c r="M49" s="50"/>
      <c r="N49" s="50"/>
      <c r="O49" s="50"/>
      <c r="P49" s="50"/>
      <c r="Q49" s="49"/>
      <c r="R49" s="50"/>
      <c r="S49" s="50"/>
      <c r="T49" s="50"/>
      <c r="U49" s="50"/>
      <c r="V49" s="49"/>
      <c r="W49" s="49"/>
      <c r="X49" s="49"/>
      <c r="Y49" s="49"/>
      <c r="Z49" s="50"/>
      <c r="AA49" s="50"/>
      <c r="AB49" s="50"/>
      <c r="AC49" s="49"/>
      <c r="AD49" s="49"/>
      <c r="AE49" s="49"/>
      <c r="AF49" s="49"/>
      <c r="AG49" s="49"/>
      <c r="AH49" s="49"/>
      <c r="AI49" s="49"/>
      <c r="AJ49" s="48"/>
      <c r="AK49" s="36"/>
    </row>
    <row r="50" spans="1:37" ht="12.6" hidden="1" x14ac:dyDescent="0.2">
      <c r="A50" s="124">
        <v>43191</v>
      </c>
      <c r="B50" s="21">
        <v>49</v>
      </c>
      <c r="C50" s="48" t="s">
        <v>79</v>
      </c>
      <c r="D50" s="48" t="s">
        <v>226</v>
      </c>
      <c r="E50" s="49" t="s">
        <v>82</v>
      </c>
      <c r="F50" s="49" t="s">
        <v>99</v>
      </c>
      <c r="G50" s="49"/>
      <c r="H50" s="49"/>
      <c r="I50" s="49"/>
      <c r="J50" s="49"/>
      <c r="K50" s="49"/>
      <c r="L50" s="49"/>
      <c r="M50" s="50"/>
      <c r="N50" s="50"/>
      <c r="O50" s="50"/>
      <c r="P50" s="50"/>
      <c r="Q50" s="49"/>
      <c r="R50" s="50"/>
      <c r="S50" s="50"/>
      <c r="T50" s="50"/>
      <c r="U50" s="50"/>
      <c r="V50" s="49"/>
      <c r="W50" s="49"/>
      <c r="X50" s="49"/>
      <c r="Y50" s="49"/>
      <c r="Z50" s="50"/>
      <c r="AA50" s="50"/>
      <c r="AB50" s="50"/>
      <c r="AC50" s="49"/>
      <c r="AD50" s="49"/>
      <c r="AE50" s="49"/>
      <c r="AF50" s="49"/>
      <c r="AG50" s="49"/>
      <c r="AH50" s="49"/>
      <c r="AI50" s="49"/>
      <c r="AJ50" s="48"/>
      <c r="AK50" s="36"/>
    </row>
    <row r="51" spans="1:37" ht="12.6" hidden="1" x14ac:dyDescent="0.2">
      <c r="A51" s="124">
        <v>43191</v>
      </c>
      <c r="B51" s="21">
        <v>50</v>
      </c>
      <c r="C51" s="22" t="s">
        <v>227</v>
      </c>
      <c r="D51" s="22" t="s">
        <v>228</v>
      </c>
      <c r="E51" s="23" t="s">
        <v>82</v>
      </c>
      <c r="F51" s="23" t="s">
        <v>19</v>
      </c>
      <c r="G51" s="23" t="s">
        <v>95</v>
      </c>
      <c r="H51" s="23">
        <v>5000</v>
      </c>
      <c r="I51" s="23">
        <v>2910</v>
      </c>
      <c r="J51" s="23">
        <f>H51-I51</f>
        <v>2090</v>
      </c>
      <c r="K51" s="23">
        <v>2910</v>
      </c>
      <c r="L51" s="23"/>
      <c r="M51" s="26">
        <v>43217</v>
      </c>
      <c r="N51" s="26"/>
      <c r="O51" s="26">
        <v>43193</v>
      </c>
      <c r="P51" s="26">
        <v>43195</v>
      </c>
      <c r="Q51" s="23"/>
      <c r="R51" s="26"/>
      <c r="S51" s="26"/>
      <c r="T51" s="26"/>
      <c r="U51" s="26"/>
      <c r="V51" s="23" t="s">
        <v>160</v>
      </c>
      <c r="W51" s="23" t="s">
        <v>145</v>
      </c>
      <c r="X51" s="23"/>
      <c r="Y51" s="23" t="s">
        <v>148</v>
      </c>
      <c r="Z51" s="26"/>
      <c r="AA51" s="26"/>
      <c r="AB51" s="26"/>
      <c r="AC51" s="23">
        <v>13</v>
      </c>
      <c r="AD51" s="23"/>
      <c r="AE51" s="23">
        <v>5</v>
      </c>
      <c r="AF51" s="23">
        <v>1</v>
      </c>
      <c r="AG51" s="23"/>
      <c r="AH51" s="23"/>
      <c r="AI51" s="23"/>
      <c r="AJ51" s="22"/>
      <c r="AK51" s="28">
        <v>43213</v>
      </c>
    </row>
    <row r="52" spans="1:37" ht="12.6" hidden="1" x14ac:dyDescent="0.2">
      <c r="A52" s="124">
        <v>43191</v>
      </c>
      <c r="B52" s="21">
        <v>51</v>
      </c>
      <c r="C52" s="22" t="s">
        <v>221</v>
      </c>
      <c r="D52" s="22" t="s">
        <v>229</v>
      </c>
      <c r="E52" s="23" t="s">
        <v>82</v>
      </c>
      <c r="F52" s="23" t="s">
        <v>19</v>
      </c>
      <c r="G52" s="23" t="s">
        <v>78</v>
      </c>
      <c r="H52" s="23">
        <v>134</v>
      </c>
      <c r="I52" s="23">
        <v>132</v>
      </c>
      <c r="J52" s="23"/>
      <c r="K52" s="23">
        <v>29</v>
      </c>
      <c r="L52" s="23">
        <v>0</v>
      </c>
      <c r="M52" s="26">
        <v>43188</v>
      </c>
      <c r="N52" s="26"/>
      <c r="O52" s="26">
        <v>43188</v>
      </c>
      <c r="P52" s="51"/>
      <c r="Q52" s="23" t="s">
        <v>145</v>
      </c>
      <c r="R52" s="26">
        <v>43062</v>
      </c>
      <c r="S52" s="26">
        <v>43061</v>
      </c>
      <c r="T52" s="26">
        <v>43066</v>
      </c>
      <c r="U52" s="26">
        <v>43066</v>
      </c>
      <c r="V52" s="23" t="s">
        <v>156</v>
      </c>
      <c r="W52" s="23" t="s">
        <v>145</v>
      </c>
      <c r="X52" s="23" t="s">
        <v>147</v>
      </c>
      <c r="Y52" s="23" t="s">
        <v>148</v>
      </c>
      <c r="Z52" s="26"/>
      <c r="AA52" s="26"/>
      <c r="AB52" s="26"/>
      <c r="AC52" s="23"/>
      <c r="AD52" s="23"/>
      <c r="AE52" s="23"/>
      <c r="AF52" s="23"/>
      <c r="AG52" s="23"/>
      <c r="AH52" s="23"/>
      <c r="AI52" s="23"/>
      <c r="AJ52" s="22"/>
      <c r="AK52" s="38">
        <v>43208</v>
      </c>
    </row>
    <row r="53" spans="1:37" ht="12.6" hidden="1" x14ac:dyDescent="0.2">
      <c r="A53" s="124">
        <v>43191</v>
      </c>
      <c r="B53" s="21">
        <v>52</v>
      </c>
      <c r="C53" s="22" t="s">
        <v>196</v>
      </c>
      <c r="D53" s="22" t="s">
        <v>230</v>
      </c>
      <c r="E53" s="23" t="s">
        <v>44</v>
      </c>
      <c r="F53" s="23" t="s">
        <v>19</v>
      </c>
      <c r="G53" s="23" t="s">
        <v>41</v>
      </c>
      <c r="H53" s="23">
        <v>540</v>
      </c>
      <c r="I53" s="23">
        <v>540</v>
      </c>
      <c r="J53" s="23">
        <v>0</v>
      </c>
      <c r="K53" s="23">
        <v>540</v>
      </c>
      <c r="L53" s="23">
        <v>0</v>
      </c>
      <c r="M53" s="26"/>
      <c r="N53" s="26"/>
      <c r="O53" s="26"/>
      <c r="P53" s="26">
        <v>43188</v>
      </c>
      <c r="Q53" s="23" t="s">
        <v>145</v>
      </c>
      <c r="R53" s="26"/>
      <c r="S53" s="26">
        <v>43188</v>
      </c>
      <c r="T53" s="26"/>
      <c r="U53" s="26"/>
      <c r="V53" s="23" t="s">
        <v>160</v>
      </c>
      <c r="W53" s="23" t="s">
        <v>145</v>
      </c>
      <c r="X53" s="23" t="s">
        <v>147</v>
      </c>
      <c r="Y53" s="23" t="s">
        <v>107</v>
      </c>
      <c r="Z53" s="26"/>
      <c r="AA53" s="26"/>
      <c r="AB53" s="26"/>
      <c r="AC53" s="23">
        <v>1</v>
      </c>
      <c r="AD53" s="23">
        <v>0</v>
      </c>
      <c r="AE53" s="23">
        <v>1</v>
      </c>
      <c r="AF53" s="23">
        <v>1</v>
      </c>
      <c r="AG53" s="23">
        <v>0</v>
      </c>
      <c r="AH53" s="23">
        <v>0</v>
      </c>
      <c r="AI53" s="23">
        <v>0</v>
      </c>
      <c r="AJ53" s="22"/>
      <c r="AK53" s="38">
        <v>43226</v>
      </c>
    </row>
    <row r="54" spans="1:37" ht="12.6" hidden="1" x14ac:dyDescent="0.2">
      <c r="A54" s="124">
        <v>43191</v>
      </c>
      <c r="B54" s="21">
        <v>53</v>
      </c>
      <c r="C54" s="30" t="s">
        <v>71</v>
      </c>
      <c r="D54" s="22" t="s">
        <v>231</v>
      </c>
      <c r="E54" s="23" t="s">
        <v>31</v>
      </c>
      <c r="F54" s="23" t="s">
        <v>19</v>
      </c>
      <c r="G54" s="23" t="s">
        <v>95</v>
      </c>
      <c r="H54" s="23">
        <v>815</v>
      </c>
      <c r="I54" s="23">
        <v>815</v>
      </c>
      <c r="J54" s="23">
        <f>H54-I54</f>
        <v>0</v>
      </c>
      <c r="K54" s="23"/>
      <c r="L54" s="23"/>
      <c r="M54" s="41"/>
      <c r="N54" s="26"/>
      <c r="O54" s="26"/>
      <c r="P54" s="26"/>
      <c r="Q54" s="23"/>
      <c r="R54" s="26"/>
      <c r="S54" s="26"/>
      <c r="T54" s="26"/>
      <c r="U54" s="26"/>
      <c r="V54" s="23" t="s">
        <v>156</v>
      </c>
      <c r="W54" s="23" t="s">
        <v>145</v>
      </c>
      <c r="X54" s="23"/>
      <c r="Y54" s="23" t="s">
        <v>148</v>
      </c>
      <c r="Z54" s="26"/>
      <c r="AA54" s="26"/>
      <c r="AB54" s="26"/>
      <c r="AC54" s="23"/>
      <c r="AD54" s="23"/>
      <c r="AE54" s="23"/>
      <c r="AF54" s="23"/>
      <c r="AG54" s="23"/>
      <c r="AH54" s="23"/>
      <c r="AI54" s="23"/>
      <c r="AJ54" s="22"/>
      <c r="AK54" s="28">
        <v>43199</v>
      </c>
    </row>
    <row r="55" spans="1:37" ht="12.6" hidden="1" x14ac:dyDescent="0.2">
      <c r="A55" s="124">
        <v>43191</v>
      </c>
      <c r="B55" s="21">
        <v>54</v>
      </c>
      <c r="C55" s="22" t="s">
        <v>83</v>
      </c>
      <c r="D55" s="22" t="s">
        <v>232</v>
      </c>
      <c r="E55" s="23" t="s">
        <v>85</v>
      </c>
      <c r="F55" s="23" t="s">
        <v>19</v>
      </c>
      <c r="G55" s="23" t="s">
        <v>95</v>
      </c>
      <c r="H55" s="23">
        <v>16.5</v>
      </c>
      <c r="I55" s="23">
        <v>16.5</v>
      </c>
      <c r="J55" s="25">
        <v>0</v>
      </c>
      <c r="K55" s="23">
        <v>16.5</v>
      </c>
      <c r="L55" s="25"/>
      <c r="M55" s="26">
        <v>43200</v>
      </c>
      <c r="N55" s="26"/>
      <c r="O55" s="27"/>
      <c r="P55" s="27"/>
      <c r="Q55" s="26"/>
      <c r="R55" s="26"/>
      <c r="S55" s="27"/>
      <c r="T55" s="27"/>
      <c r="U55" s="27"/>
      <c r="V55" s="31" t="s">
        <v>233</v>
      </c>
      <c r="W55" s="31"/>
      <c r="X55" s="31" t="s">
        <v>161</v>
      </c>
      <c r="Y55" s="23" t="s">
        <v>107</v>
      </c>
      <c r="Z55" s="26"/>
      <c r="AA55" s="26"/>
      <c r="AB55" s="26"/>
      <c r="AC55" s="23">
        <v>2</v>
      </c>
      <c r="AD55" s="23"/>
      <c r="AE55" s="23"/>
      <c r="AF55" s="23"/>
      <c r="AG55" s="23"/>
      <c r="AH55" s="23"/>
      <c r="AI55" s="23"/>
      <c r="AJ55" s="22"/>
      <c r="AK55" s="28">
        <v>43200</v>
      </c>
    </row>
    <row r="56" spans="1:37" ht="12.6" hidden="1" x14ac:dyDescent="0.2">
      <c r="A56" s="124">
        <v>43191</v>
      </c>
      <c r="B56" s="21">
        <v>55</v>
      </c>
      <c r="C56" s="30" t="s">
        <v>71</v>
      </c>
      <c r="D56" s="22" t="s">
        <v>234</v>
      </c>
      <c r="E56" s="23" t="s">
        <v>31</v>
      </c>
      <c r="F56" s="23" t="s">
        <v>19</v>
      </c>
      <c r="G56" s="23" t="s">
        <v>95</v>
      </c>
      <c r="H56" s="23">
        <v>618</v>
      </c>
      <c r="I56" s="23">
        <v>618</v>
      </c>
      <c r="J56" s="23">
        <f>H56-I56</f>
        <v>0</v>
      </c>
      <c r="K56" s="23">
        <v>618</v>
      </c>
      <c r="L56" s="23"/>
      <c r="M56" s="26">
        <v>43200</v>
      </c>
      <c r="N56" s="26"/>
      <c r="O56" s="26"/>
      <c r="P56" s="26"/>
      <c r="Q56" s="23"/>
      <c r="R56" s="26"/>
      <c r="S56" s="26"/>
      <c r="T56" s="26"/>
      <c r="U56" s="26"/>
      <c r="V56" s="23" t="s">
        <v>156</v>
      </c>
      <c r="W56" s="23" t="s">
        <v>145</v>
      </c>
      <c r="X56" s="23"/>
      <c r="Y56" s="23" t="s">
        <v>148</v>
      </c>
      <c r="Z56" s="26"/>
      <c r="AA56" s="26"/>
      <c r="AB56" s="26"/>
      <c r="AC56" s="23"/>
      <c r="AD56" s="23"/>
      <c r="AE56" s="23"/>
      <c r="AF56" s="23"/>
      <c r="AG56" s="23"/>
      <c r="AH56" s="23"/>
      <c r="AI56" s="23"/>
      <c r="AJ56" s="22"/>
      <c r="AK56" s="28">
        <v>43209</v>
      </c>
    </row>
    <row r="57" spans="1:37" ht="12.6" hidden="1" x14ac:dyDescent="0.2">
      <c r="A57" s="124">
        <v>43191</v>
      </c>
      <c r="B57" s="21">
        <v>56</v>
      </c>
      <c r="C57" s="22" t="s">
        <v>235</v>
      </c>
      <c r="D57" s="22" t="s">
        <v>236</v>
      </c>
      <c r="E57" s="23" t="s">
        <v>31</v>
      </c>
      <c r="F57" s="23" t="s">
        <v>19</v>
      </c>
      <c r="G57" s="23" t="s">
        <v>20</v>
      </c>
      <c r="H57" s="23">
        <v>23000</v>
      </c>
      <c r="I57" s="23">
        <v>0</v>
      </c>
      <c r="J57" s="23">
        <v>23000</v>
      </c>
      <c r="K57" s="23">
        <v>1000</v>
      </c>
      <c r="L57" s="23">
        <v>22000</v>
      </c>
      <c r="M57" s="26"/>
      <c r="N57" s="26">
        <v>43227</v>
      </c>
      <c r="O57" s="26"/>
      <c r="P57" s="26"/>
      <c r="Q57" s="23"/>
      <c r="R57" s="26"/>
      <c r="S57" s="26"/>
      <c r="T57" s="26"/>
      <c r="U57" s="26"/>
      <c r="V57" s="23"/>
      <c r="W57" s="23"/>
      <c r="X57" s="23"/>
      <c r="Y57" s="23"/>
      <c r="Z57" s="26"/>
      <c r="AA57" s="26"/>
      <c r="AB57" s="26"/>
      <c r="AC57" s="23"/>
      <c r="AD57" s="23"/>
      <c r="AE57" s="23"/>
      <c r="AF57" s="23"/>
      <c r="AG57" s="23"/>
      <c r="AH57" s="23"/>
      <c r="AI57" s="23"/>
      <c r="AJ57" s="22" t="s">
        <v>237</v>
      </c>
      <c r="AK57" s="38"/>
    </row>
    <row r="58" spans="1:37" ht="12.6" hidden="1" x14ac:dyDescent="0.2">
      <c r="A58" s="124">
        <v>43191</v>
      </c>
      <c r="B58" s="21">
        <v>59</v>
      </c>
      <c r="C58" s="22" t="s">
        <v>191</v>
      </c>
      <c r="D58" s="22" t="s">
        <v>238</v>
      </c>
      <c r="E58" s="23" t="s">
        <v>207</v>
      </c>
      <c r="F58" s="23" t="s">
        <v>19</v>
      </c>
      <c r="G58" s="23" t="s">
        <v>78</v>
      </c>
      <c r="H58" s="23">
        <v>23</v>
      </c>
      <c r="I58" s="23">
        <v>23</v>
      </c>
      <c r="J58" s="23">
        <v>0</v>
      </c>
      <c r="K58" s="23">
        <v>23</v>
      </c>
      <c r="L58" s="23">
        <v>103</v>
      </c>
      <c r="M58" s="26">
        <v>43207</v>
      </c>
      <c r="N58" s="26"/>
      <c r="O58" s="26"/>
      <c r="P58" s="26"/>
      <c r="Q58" s="23"/>
      <c r="R58" s="26"/>
      <c r="S58" s="26"/>
      <c r="T58" s="26"/>
      <c r="U58" s="26"/>
      <c r="V58" s="23" t="s">
        <v>160</v>
      </c>
      <c r="W58" s="23" t="s">
        <v>145</v>
      </c>
      <c r="X58" s="23" t="s">
        <v>147</v>
      </c>
      <c r="Y58" s="23" t="s">
        <v>107</v>
      </c>
      <c r="Z58" s="26"/>
      <c r="AA58" s="26"/>
      <c r="AB58" s="26"/>
      <c r="AC58" s="23"/>
      <c r="AD58" s="23"/>
      <c r="AE58" s="23"/>
      <c r="AF58" s="23"/>
      <c r="AG58" s="23"/>
      <c r="AH58" s="23"/>
      <c r="AI58" s="23"/>
      <c r="AJ58" s="22"/>
      <c r="AK58" s="28">
        <v>43208</v>
      </c>
    </row>
    <row r="59" spans="1:37" ht="12.6" hidden="1" x14ac:dyDescent="0.2">
      <c r="A59" s="124">
        <v>43191</v>
      </c>
      <c r="B59" s="21">
        <v>60</v>
      </c>
      <c r="C59" s="22" t="s">
        <v>239</v>
      </c>
      <c r="D59" s="22" t="s">
        <v>240</v>
      </c>
      <c r="E59" s="23" t="s">
        <v>31</v>
      </c>
      <c r="F59" s="23" t="s">
        <v>19</v>
      </c>
      <c r="G59" s="23" t="s">
        <v>95</v>
      </c>
      <c r="H59" s="23">
        <v>20</v>
      </c>
      <c r="I59" s="23">
        <v>20</v>
      </c>
      <c r="J59" s="23">
        <f>H59-I59</f>
        <v>0</v>
      </c>
      <c r="K59" s="23">
        <v>20</v>
      </c>
      <c r="L59" s="23">
        <v>20</v>
      </c>
      <c r="M59" s="26">
        <v>43192</v>
      </c>
      <c r="N59" s="26"/>
      <c r="O59" s="26"/>
      <c r="P59" s="26"/>
      <c r="Q59" s="23"/>
      <c r="R59" s="26"/>
      <c r="S59" s="26"/>
      <c r="T59" s="26"/>
      <c r="U59" s="26"/>
      <c r="V59" s="23" t="s">
        <v>233</v>
      </c>
      <c r="W59" s="23"/>
      <c r="X59" s="23" t="s">
        <v>147</v>
      </c>
      <c r="Y59" s="23" t="s">
        <v>107</v>
      </c>
      <c r="Z59" s="26"/>
      <c r="AA59" s="26"/>
      <c r="AB59" s="26"/>
      <c r="AC59" s="23">
        <v>1</v>
      </c>
      <c r="AD59" s="23"/>
      <c r="AE59" s="23">
        <v>1</v>
      </c>
      <c r="AF59" s="23">
        <v>1</v>
      </c>
      <c r="AG59" s="23"/>
      <c r="AH59" s="23"/>
      <c r="AI59" s="23"/>
      <c r="AJ59" s="22"/>
      <c r="AK59" s="28">
        <v>43209</v>
      </c>
    </row>
    <row r="60" spans="1:37" ht="12.6" hidden="1" x14ac:dyDescent="0.2">
      <c r="A60" s="124">
        <v>43191</v>
      </c>
      <c r="B60" s="21">
        <v>61</v>
      </c>
      <c r="C60" s="30" t="s">
        <v>154</v>
      </c>
      <c r="D60" s="22" t="s">
        <v>241</v>
      </c>
      <c r="E60" s="23" t="s">
        <v>207</v>
      </c>
      <c r="F60" s="23" t="s">
        <v>19</v>
      </c>
      <c r="G60" s="23" t="s">
        <v>95</v>
      </c>
      <c r="H60" s="23">
        <v>80</v>
      </c>
      <c r="I60" s="23"/>
      <c r="J60" s="23">
        <v>80</v>
      </c>
      <c r="K60" s="23">
        <v>80</v>
      </c>
      <c r="L60" s="23"/>
      <c r="M60" s="26"/>
      <c r="N60" s="26"/>
      <c r="O60" s="26"/>
      <c r="P60" s="26"/>
      <c r="Q60" s="23"/>
      <c r="R60" s="26"/>
      <c r="S60" s="26"/>
      <c r="T60" s="26"/>
      <c r="U60" s="26"/>
      <c r="V60" s="23" t="s">
        <v>156</v>
      </c>
      <c r="W60" s="23"/>
      <c r="X60" s="23"/>
      <c r="Y60" s="23" t="s">
        <v>163</v>
      </c>
      <c r="Z60" s="26"/>
      <c r="AA60" s="26"/>
      <c r="AB60" s="26"/>
      <c r="AC60" s="23"/>
      <c r="AD60" s="23"/>
      <c r="AE60" s="23"/>
      <c r="AF60" s="23"/>
      <c r="AG60" s="23"/>
      <c r="AH60" s="23"/>
      <c r="AI60" s="23"/>
      <c r="AJ60" s="22"/>
      <c r="AK60" s="28">
        <v>43209</v>
      </c>
    </row>
    <row r="61" spans="1:37" ht="12.6" hidden="1" x14ac:dyDescent="0.2">
      <c r="A61" s="124">
        <v>43191</v>
      </c>
      <c r="B61" s="21">
        <v>62</v>
      </c>
      <c r="C61" s="22" t="s">
        <v>242</v>
      </c>
      <c r="D61" s="22" t="s">
        <v>243</v>
      </c>
      <c r="E61" s="23" t="s">
        <v>34</v>
      </c>
      <c r="F61" s="23" t="s">
        <v>19</v>
      </c>
      <c r="G61" s="23" t="s">
        <v>19</v>
      </c>
      <c r="H61" s="23">
        <v>6</v>
      </c>
      <c r="I61" s="23">
        <v>6</v>
      </c>
      <c r="J61" s="23">
        <v>0</v>
      </c>
      <c r="K61" s="23">
        <v>6</v>
      </c>
      <c r="L61" s="23">
        <v>6</v>
      </c>
      <c r="M61" s="26">
        <v>43209</v>
      </c>
      <c r="N61" s="26"/>
      <c r="O61" s="26">
        <v>43209</v>
      </c>
      <c r="P61" s="26"/>
      <c r="Q61" s="23" t="s">
        <v>145</v>
      </c>
      <c r="R61" s="26"/>
      <c r="S61" s="26"/>
      <c r="T61" s="26"/>
      <c r="U61" s="26"/>
      <c r="V61" s="23" t="s">
        <v>151</v>
      </c>
      <c r="W61" s="23" t="s">
        <v>194</v>
      </c>
      <c r="X61" s="23"/>
      <c r="Y61" s="23" t="s">
        <v>163</v>
      </c>
      <c r="Z61" s="26"/>
      <c r="AA61" s="26"/>
      <c r="AB61" s="26"/>
      <c r="AC61" s="23"/>
      <c r="AD61" s="23"/>
      <c r="AE61" s="23"/>
      <c r="AF61" s="23"/>
      <c r="AG61" s="23"/>
      <c r="AH61" s="23"/>
      <c r="AI61" s="23"/>
      <c r="AJ61" s="22"/>
      <c r="AK61" s="28">
        <v>43210</v>
      </c>
    </row>
    <row r="62" spans="1:37" ht="12.6" hidden="1" x14ac:dyDescent="0.2">
      <c r="A62" s="124">
        <v>43191</v>
      </c>
      <c r="B62" s="21">
        <v>63</v>
      </c>
      <c r="C62" s="22" t="s">
        <v>209</v>
      </c>
      <c r="D62" s="22" t="s">
        <v>244</v>
      </c>
      <c r="E62" s="23" t="s">
        <v>31</v>
      </c>
      <c r="F62" s="23" t="s">
        <v>19</v>
      </c>
      <c r="G62" s="23" t="s">
        <v>205</v>
      </c>
      <c r="H62" s="23"/>
      <c r="I62" s="23"/>
      <c r="J62" s="23"/>
      <c r="K62" s="23"/>
      <c r="L62" s="23"/>
      <c r="M62" s="26"/>
      <c r="N62" s="26"/>
      <c r="O62" s="26"/>
      <c r="P62" s="26"/>
      <c r="Q62" s="23"/>
      <c r="R62" s="26"/>
      <c r="S62" s="26"/>
      <c r="T62" s="26"/>
      <c r="U62" s="26"/>
      <c r="V62" s="23"/>
      <c r="W62" s="23"/>
      <c r="X62" s="23"/>
      <c r="Y62" s="23" t="s">
        <v>245</v>
      </c>
      <c r="Z62" s="26"/>
      <c r="AA62" s="26"/>
      <c r="AB62" s="26"/>
      <c r="AC62" s="23"/>
      <c r="AD62" s="23"/>
      <c r="AE62" s="23"/>
      <c r="AF62" s="23"/>
      <c r="AG62" s="23"/>
      <c r="AH62" s="23"/>
      <c r="AI62" s="23"/>
      <c r="AJ62" s="22"/>
      <c r="AK62" s="28">
        <v>43210</v>
      </c>
    </row>
    <row r="63" spans="1:37" ht="12.6" hidden="1" x14ac:dyDescent="0.2">
      <c r="A63" s="124">
        <v>43191</v>
      </c>
      <c r="B63" s="21">
        <v>64</v>
      </c>
      <c r="C63" s="22" t="s">
        <v>242</v>
      </c>
      <c r="D63" s="22" t="s">
        <v>246</v>
      </c>
      <c r="E63" s="23" t="s">
        <v>34</v>
      </c>
      <c r="F63" s="23" t="s">
        <v>19</v>
      </c>
      <c r="G63" s="23" t="s">
        <v>19</v>
      </c>
      <c r="H63" s="23">
        <v>5</v>
      </c>
      <c r="I63" s="23">
        <v>5</v>
      </c>
      <c r="J63" s="23">
        <v>0</v>
      </c>
      <c r="K63" s="23">
        <v>5</v>
      </c>
      <c r="L63" s="23">
        <v>5</v>
      </c>
      <c r="M63" s="26">
        <v>43210</v>
      </c>
      <c r="N63" s="26"/>
      <c r="O63" s="26">
        <v>43210</v>
      </c>
      <c r="P63" s="26"/>
      <c r="Q63" s="23" t="s">
        <v>145</v>
      </c>
      <c r="R63" s="26"/>
      <c r="S63" s="26"/>
      <c r="T63" s="26"/>
      <c r="U63" s="26"/>
      <c r="V63" s="23" t="s">
        <v>151</v>
      </c>
      <c r="W63" s="23" t="s">
        <v>194</v>
      </c>
      <c r="X63" s="23"/>
      <c r="Y63" s="23" t="s">
        <v>163</v>
      </c>
      <c r="Z63" s="26"/>
      <c r="AA63" s="26"/>
      <c r="AB63" s="26"/>
      <c r="AC63" s="23"/>
      <c r="AD63" s="23"/>
      <c r="AE63" s="23"/>
      <c r="AF63" s="23"/>
      <c r="AG63" s="23"/>
      <c r="AH63" s="23"/>
      <c r="AI63" s="23"/>
      <c r="AJ63" s="22"/>
      <c r="AK63" s="28">
        <v>43210</v>
      </c>
    </row>
    <row r="64" spans="1:37" ht="12.6" hidden="1" x14ac:dyDescent="0.2">
      <c r="A64" s="124">
        <v>43191</v>
      </c>
      <c r="B64" s="21">
        <v>65</v>
      </c>
      <c r="C64" s="22" t="s">
        <v>247</v>
      </c>
      <c r="D64" s="22" t="s">
        <v>248</v>
      </c>
      <c r="E64" s="23" t="s">
        <v>29</v>
      </c>
      <c r="F64" s="23" t="s">
        <v>19</v>
      </c>
      <c r="G64" s="22" t="s">
        <v>111</v>
      </c>
      <c r="H64" s="23">
        <v>49</v>
      </c>
      <c r="I64" s="23">
        <v>49</v>
      </c>
      <c r="J64" s="23">
        <v>0</v>
      </c>
      <c r="K64" s="23">
        <v>49</v>
      </c>
      <c r="L64" s="23"/>
      <c r="M64" s="26">
        <v>43210</v>
      </c>
      <c r="N64" s="26"/>
      <c r="O64" s="26">
        <v>43210</v>
      </c>
      <c r="P64" s="26">
        <v>43213</v>
      </c>
      <c r="Q64" s="23"/>
      <c r="R64" s="26"/>
      <c r="S64" s="26"/>
      <c r="T64" s="26"/>
      <c r="U64" s="26"/>
      <c r="V64" s="23"/>
      <c r="W64" s="23"/>
      <c r="X64" s="23"/>
      <c r="Y64" s="23"/>
      <c r="Z64" s="26"/>
      <c r="AA64" s="26"/>
      <c r="AB64" s="26"/>
      <c r="AC64" s="23"/>
      <c r="AD64" s="23"/>
      <c r="AE64" s="23"/>
      <c r="AF64" s="23"/>
      <c r="AG64" s="23"/>
      <c r="AH64" s="23"/>
      <c r="AI64" s="23"/>
      <c r="AJ64" s="22"/>
      <c r="AK64" s="28"/>
    </row>
    <row r="65" spans="1:37" ht="12.6" hidden="1" x14ac:dyDescent="0.2">
      <c r="A65" s="124">
        <v>43191</v>
      </c>
      <c r="B65" s="21">
        <v>66</v>
      </c>
      <c r="C65" s="30" t="s">
        <v>154</v>
      </c>
      <c r="D65" s="52" t="s">
        <v>249</v>
      </c>
      <c r="E65" s="53" t="s">
        <v>18</v>
      </c>
      <c r="F65" s="23" t="s">
        <v>19</v>
      </c>
      <c r="G65" s="23"/>
      <c r="H65" s="54">
        <v>2700</v>
      </c>
      <c r="I65" s="23"/>
      <c r="J65" s="23"/>
      <c r="K65" s="23"/>
      <c r="L65" s="23"/>
      <c r="M65" s="26"/>
      <c r="N65" s="26"/>
      <c r="O65" s="26"/>
      <c r="P65" s="26"/>
      <c r="Q65" s="23"/>
      <c r="R65" s="26"/>
      <c r="S65" s="26"/>
      <c r="T65" s="26"/>
      <c r="U65" s="26"/>
      <c r="V65" s="23"/>
      <c r="W65" s="23"/>
      <c r="X65" s="23"/>
      <c r="Y65" s="23"/>
      <c r="Z65" s="26"/>
      <c r="AA65" s="26"/>
      <c r="AB65" s="26"/>
      <c r="AC65" s="23"/>
      <c r="AD65" s="23"/>
      <c r="AE65" s="23"/>
      <c r="AF65" s="23"/>
      <c r="AG65" s="23"/>
      <c r="AH65" s="23"/>
      <c r="AI65" s="23"/>
      <c r="AJ65" s="22"/>
      <c r="AK65" s="28"/>
    </row>
    <row r="66" spans="1:37" ht="12.6" hidden="1" x14ac:dyDescent="0.2">
      <c r="A66" s="124">
        <v>43191</v>
      </c>
      <c r="B66" s="21">
        <v>67</v>
      </c>
      <c r="C66" s="30" t="s">
        <v>154</v>
      </c>
      <c r="D66" s="52" t="s">
        <v>250</v>
      </c>
      <c r="E66" s="53" t="s">
        <v>44</v>
      </c>
      <c r="F66" s="23" t="s">
        <v>19</v>
      </c>
      <c r="G66" s="23"/>
      <c r="H66" s="54">
        <v>1428</v>
      </c>
      <c r="I66" s="23"/>
      <c r="J66" s="23"/>
      <c r="K66" s="23"/>
      <c r="L66" s="23"/>
      <c r="M66" s="26"/>
      <c r="N66" s="26"/>
      <c r="O66" s="26"/>
      <c r="P66" s="26"/>
      <c r="Q66" s="23"/>
      <c r="R66" s="26"/>
      <c r="S66" s="26"/>
      <c r="T66" s="26"/>
      <c r="U66" s="26"/>
      <c r="V66" s="23"/>
      <c r="W66" s="23"/>
      <c r="X66" s="23"/>
      <c r="Y66" s="23"/>
      <c r="Z66" s="26"/>
      <c r="AA66" s="26"/>
      <c r="AB66" s="26"/>
      <c r="AC66" s="23"/>
      <c r="AD66" s="23"/>
      <c r="AE66" s="23"/>
      <c r="AF66" s="23"/>
      <c r="AG66" s="23"/>
      <c r="AH66" s="23"/>
      <c r="AI66" s="23"/>
      <c r="AJ66" s="22"/>
      <c r="AK66" s="28"/>
    </row>
    <row r="67" spans="1:37" ht="12.6" hidden="1" x14ac:dyDescent="0.2">
      <c r="A67" s="124">
        <v>43191</v>
      </c>
      <c r="B67" s="21">
        <v>68</v>
      </c>
      <c r="C67" s="30" t="s">
        <v>154</v>
      </c>
      <c r="D67" s="52" t="s">
        <v>251</v>
      </c>
      <c r="E67" s="53" t="s">
        <v>104</v>
      </c>
      <c r="F67" s="23" t="s">
        <v>19</v>
      </c>
      <c r="G67" s="23"/>
      <c r="H67" s="54">
        <v>500</v>
      </c>
      <c r="I67" s="23"/>
      <c r="J67" s="23"/>
      <c r="K67" s="23"/>
      <c r="L67" s="23"/>
      <c r="M67" s="26"/>
      <c r="N67" s="26"/>
      <c r="O67" s="26"/>
      <c r="P67" s="26"/>
      <c r="Q67" s="23"/>
      <c r="R67" s="26"/>
      <c r="S67" s="26"/>
      <c r="T67" s="26"/>
      <c r="U67" s="26"/>
      <c r="V67" s="23"/>
      <c r="W67" s="23"/>
      <c r="X67" s="23"/>
      <c r="Y67" s="23"/>
      <c r="Z67" s="26"/>
      <c r="AA67" s="26"/>
      <c r="AB67" s="26"/>
      <c r="AC67" s="23"/>
      <c r="AD67" s="23"/>
      <c r="AE67" s="23"/>
      <c r="AF67" s="23"/>
      <c r="AG67" s="23"/>
      <c r="AH67" s="23"/>
      <c r="AI67" s="23"/>
      <c r="AJ67" s="22"/>
      <c r="AK67" s="28"/>
    </row>
    <row r="68" spans="1:37" ht="12.6" hidden="1" x14ac:dyDescent="0.2">
      <c r="A68" s="124">
        <v>43191</v>
      </c>
      <c r="B68" s="21">
        <v>69</v>
      </c>
      <c r="C68" s="30" t="s">
        <v>154</v>
      </c>
      <c r="D68" s="52" t="s">
        <v>252</v>
      </c>
      <c r="E68" s="53" t="s">
        <v>150</v>
      </c>
      <c r="F68" s="23" t="s">
        <v>19</v>
      </c>
      <c r="G68" s="23"/>
      <c r="H68" s="54">
        <v>1270</v>
      </c>
      <c r="I68" s="23"/>
      <c r="J68" s="23"/>
      <c r="K68" s="23"/>
      <c r="L68" s="23"/>
      <c r="M68" s="26"/>
      <c r="N68" s="26"/>
      <c r="O68" s="26"/>
      <c r="P68" s="26"/>
      <c r="Q68" s="23"/>
      <c r="R68" s="26"/>
      <c r="S68" s="26"/>
      <c r="T68" s="26"/>
      <c r="U68" s="26"/>
      <c r="V68" s="23"/>
      <c r="W68" s="23"/>
      <c r="X68" s="23"/>
      <c r="Y68" s="23"/>
      <c r="Z68" s="26"/>
      <c r="AA68" s="26"/>
      <c r="AB68" s="26"/>
      <c r="AC68" s="23"/>
      <c r="AD68" s="23"/>
      <c r="AE68" s="23"/>
      <c r="AF68" s="23"/>
      <c r="AG68" s="23"/>
      <c r="AH68" s="23"/>
      <c r="AI68" s="23"/>
      <c r="AJ68" s="22"/>
      <c r="AK68" s="28"/>
    </row>
    <row r="69" spans="1:37" ht="12.6" hidden="1" x14ac:dyDescent="0.2">
      <c r="A69" s="124">
        <v>43191</v>
      </c>
      <c r="B69" s="21">
        <v>70</v>
      </c>
      <c r="C69" s="30" t="s">
        <v>154</v>
      </c>
      <c r="D69" s="52" t="s">
        <v>253</v>
      </c>
      <c r="E69" s="53"/>
      <c r="F69" s="23" t="s">
        <v>19</v>
      </c>
      <c r="G69" s="23"/>
      <c r="H69" s="54">
        <v>245</v>
      </c>
      <c r="I69" s="23"/>
      <c r="J69" s="23"/>
      <c r="K69" s="23"/>
      <c r="L69" s="23"/>
      <c r="M69" s="26"/>
      <c r="N69" s="26"/>
      <c r="O69" s="26"/>
      <c r="P69" s="26"/>
      <c r="Q69" s="23"/>
      <c r="R69" s="26"/>
      <c r="S69" s="26"/>
      <c r="T69" s="26"/>
      <c r="U69" s="26"/>
      <c r="V69" s="23"/>
      <c r="W69" s="23"/>
      <c r="X69" s="23"/>
      <c r="Y69" s="23"/>
      <c r="Z69" s="26"/>
      <c r="AA69" s="26"/>
      <c r="AB69" s="26"/>
      <c r="AC69" s="23"/>
      <c r="AD69" s="23"/>
      <c r="AE69" s="23"/>
      <c r="AF69" s="23"/>
      <c r="AG69" s="23"/>
      <c r="AH69" s="23"/>
      <c r="AI69" s="23"/>
      <c r="AJ69" s="22"/>
      <c r="AK69" s="28"/>
    </row>
    <row r="70" spans="1:37" ht="12.6" hidden="1" x14ac:dyDescent="0.2">
      <c r="A70" s="124">
        <v>43191</v>
      </c>
      <c r="B70" s="21">
        <v>71</v>
      </c>
      <c r="C70" s="30" t="s">
        <v>154</v>
      </c>
      <c r="D70" s="52" t="s">
        <v>254</v>
      </c>
      <c r="E70" s="53" t="s">
        <v>150</v>
      </c>
      <c r="F70" s="23" t="s">
        <v>19</v>
      </c>
      <c r="G70" s="23"/>
      <c r="H70" s="54">
        <v>207</v>
      </c>
      <c r="I70" s="23"/>
      <c r="J70" s="23"/>
      <c r="K70" s="23"/>
      <c r="L70" s="23"/>
      <c r="M70" s="26"/>
      <c r="N70" s="26"/>
      <c r="O70" s="26"/>
      <c r="P70" s="26"/>
      <c r="Q70" s="23"/>
      <c r="R70" s="26"/>
      <c r="S70" s="26"/>
      <c r="T70" s="26"/>
      <c r="U70" s="26"/>
      <c r="V70" s="23"/>
      <c r="W70" s="23"/>
      <c r="X70" s="23"/>
      <c r="Y70" s="23"/>
      <c r="Z70" s="26"/>
      <c r="AA70" s="26"/>
      <c r="AB70" s="26"/>
      <c r="AC70" s="23"/>
      <c r="AD70" s="23"/>
      <c r="AE70" s="23"/>
      <c r="AF70" s="23"/>
      <c r="AG70" s="23"/>
      <c r="AH70" s="23"/>
      <c r="AI70" s="23"/>
      <c r="AJ70" s="22"/>
      <c r="AK70" s="28"/>
    </row>
    <row r="71" spans="1:37" ht="12.6" hidden="1" x14ac:dyDescent="0.2">
      <c r="A71" s="124">
        <v>43191</v>
      </c>
      <c r="B71" s="21">
        <v>72</v>
      </c>
      <c r="C71" s="30" t="s">
        <v>154</v>
      </c>
      <c r="D71" s="52" t="s">
        <v>255</v>
      </c>
      <c r="E71" s="53" t="s">
        <v>150</v>
      </c>
      <c r="F71" s="23" t="s">
        <v>19</v>
      </c>
      <c r="G71" s="23"/>
      <c r="H71" s="54">
        <v>107</v>
      </c>
      <c r="I71" s="23"/>
      <c r="J71" s="23"/>
      <c r="K71" s="23"/>
      <c r="L71" s="23"/>
      <c r="M71" s="26"/>
      <c r="N71" s="26"/>
      <c r="O71" s="26"/>
      <c r="P71" s="26"/>
      <c r="Q71" s="23"/>
      <c r="R71" s="26"/>
      <c r="S71" s="26"/>
      <c r="T71" s="26"/>
      <c r="U71" s="26"/>
      <c r="V71" s="23"/>
      <c r="W71" s="23"/>
      <c r="X71" s="23"/>
      <c r="Y71" s="23"/>
      <c r="Z71" s="26"/>
      <c r="AA71" s="26"/>
      <c r="AB71" s="26"/>
      <c r="AC71" s="23"/>
      <c r="AD71" s="23"/>
      <c r="AE71" s="23"/>
      <c r="AF71" s="23"/>
      <c r="AG71" s="23"/>
      <c r="AH71" s="23"/>
      <c r="AI71" s="23"/>
      <c r="AJ71" s="22"/>
      <c r="AK71" s="28"/>
    </row>
    <row r="72" spans="1:37" ht="12.6" hidden="1" x14ac:dyDescent="0.2">
      <c r="A72" s="124">
        <v>43191</v>
      </c>
      <c r="B72" s="55">
        <v>73</v>
      </c>
      <c r="C72" s="56" t="s">
        <v>154</v>
      </c>
      <c r="D72" s="57" t="s">
        <v>256</v>
      </c>
      <c r="E72" s="58" t="s">
        <v>150</v>
      </c>
      <c r="F72" s="59" t="s">
        <v>19</v>
      </c>
      <c r="G72" s="59"/>
      <c r="H72" s="59">
        <v>200</v>
      </c>
      <c r="I72" s="23"/>
      <c r="J72" s="23"/>
      <c r="K72" s="23"/>
      <c r="L72" s="23"/>
      <c r="M72" s="26"/>
      <c r="N72" s="26"/>
      <c r="O72" s="26"/>
      <c r="P72" s="26"/>
      <c r="Q72" s="23"/>
      <c r="R72" s="26"/>
      <c r="S72" s="26"/>
      <c r="T72" s="26"/>
      <c r="U72" s="26"/>
      <c r="V72" s="23"/>
      <c r="W72" s="23"/>
      <c r="X72" s="23"/>
      <c r="Y72" s="23"/>
      <c r="Z72" s="26"/>
      <c r="AA72" s="26"/>
      <c r="AB72" s="26"/>
      <c r="AC72" s="23"/>
      <c r="AD72" s="23"/>
      <c r="AE72" s="23"/>
      <c r="AF72" s="23"/>
      <c r="AG72" s="23"/>
      <c r="AH72" s="23"/>
      <c r="AI72" s="23"/>
      <c r="AJ72" s="22"/>
      <c r="AK72" s="28"/>
    </row>
    <row r="73" spans="1:37" ht="12.6" hidden="1" x14ac:dyDescent="0.2">
      <c r="A73" s="124">
        <v>43191</v>
      </c>
      <c r="B73" s="21">
        <v>74</v>
      </c>
      <c r="C73" s="30" t="s">
        <v>154</v>
      </c>
      <c r="D73" s="52" t="s">
        <v>257</v>
      </c>
      <c r="E73" s="53" t="s">
        <v>104</v>
      </c>
      <c r="F73" s="23" t="s">
        <v>19</v>
      </c>
      <c r="G73" s="23"/>
      <c r="H73" s="54">
        <v>133</v>
      </c>
      <c r="I73" s="23"/>
      <c r="J73" s="23"/>
      <c r="K73" s="23"/>
      <c r="L73" s="23"/>
      <c r="M73" s="26"/>
      <c r="N73" s="26"/>
      <c r="O73" s="26"/>
      <c r="P73" s="26"/>
      <c r="Q73" s="23"/>
      <c r="R73" s="26"/>
      <c r="S73" s="26"/>
      <c r="T73" s="26"/>
      <c r="U73" s="26"/>
      <c r="V73" s="23"/>
      <c r="W73" s="23"/>
      <c r="X73" s="23"/>
      <c r="Y73" s="23"/>
      <c r="Z73" s="26"/>
      <c r="AA73" s="26"/>
      <c r="AB73" s="26"/>
      <c r="AC73" s="23"/>
      <c r="AD73" s="23"/>
      <c r="AE73" s="23"/>
      <c r="AF73" s="23"/>
      <c r="AG73" s="23"/>
      <c r="AH73" s="23"/>
      <c r="AI73" s="23"/>
      <c r="AJ73" s="22"/>
      <c r="AK73" s="28"/>
    </row>
    <row r="74" spans="1:37" ht="12.6" hidden="1" x14ac:dyDescent="0.2">
      <c r="A74" s="124">
        <v>43191</v>
      </c>
      <c r="B74" s="21">
        <v>75</v>
      </c>
      <c r="C74" s="30" t="s">
        <v>154</v>
      </c>
      <c r="D74" s="52" t="s">
        <v>258</v>
      </c>
      <c r="E74" s="53" t="s">
        <v>150</v>
      </c>
      <c r="F74" s="23" t="s">
        <v>19</v>
      </c>
      <c r="G74" s="23"/>
      <c r="H74" s="54">
        <v>218</v>
      </c>
      <c r="I74" s="23"/>
      <c r="J74" s="23"/>
      <c r="K74" s="23"/>
      <c r="L74" s="23"/>
      <c r="M74" s="26"/>
      <c r="N74" s="26"/>
      <c r="O74" s="26"/>
      <c r="P74" s="26"/>
      <c r="Q74" s="23"/>
      <c r="R74" s="26"/>
      <c r="S74" s="26"/>
      <c r="T74" s="26"/>
      <c r="U74" s="26"/>
      <c r="V74" s="23"/>
      <c r="W74" s="23"/>
      <c r="X74" s="23"/>
      <c r="Y74" s="23"/>
      <c r="Z74" s="26"/>
      <c r="AA74" s="26"/>
      <c r="AB74" s="26"/>
      <c r="AC74" s="23"/>
      <c r="AD74" s="23"/>
      <c r="AE74" s="23"/>
      <c r="AF74" s="23"/>
      <c r="AG74" s="23"/>
      <c r="AH74" s="23"/>
      <c r="AI74" s="23"/>
      <c r="AJ74" s="22"/>
      <c r="AK74" s="28"/>
    </row>
    <row r="75" spans="1:37" ht="12.6" hidden="1" x14ac:dyDescent="0.2">
      <c r="A75" s="124">
        <v>43191</v>
      </c>
      <c r="B75" s="21">
        <v>76</v>
      </c>
      <c r="C75" s="22" t="s">
        <v>79</v>
      </c>
      <c r="D75" s="22" t="s">
        <v>259</v>
      </c>
      <c r="E75" s="23" t="s">
        <v>44</v>
      </c>
      <c r="F75" s="23" t="s">
        <v>99</v>
      </c>
      <c r="G75" s="23" t="s">
        <v>41</v>
      </c>
      <c r="H75" s="23">
        <v>150</v>
      </c>
      <c r="I75" s="23">
        <v>150</v>
      </c>
      <c r="J75" s="23">
        <f>H75-I75</f>
        <v>0</v>
      </c>
      <c r="K75" s="23">
        <v>75</v>
      </c>
      <c r="L75" s="23">
        <v>0</v>
      </c>
      <c r="M75" s="26">
        <v>43213</v>
      </c>
      <c r="N75" s="26"/>
      <c r="O75" s="26"/>
      <c r="P75" s="26"/>
      <c r="Q75" s="23"/>
      <c r="R75" s="26"/>
      <c r="S75" s="26"/>
      <c r="T75" s="26"/>
      <c r="U75" s="26"/>
      <c r="V75" s="23"/>
      <c r="W75" s="23"/>
      <c r="X75" s="23" t="s">
        <v>147</v>
      </c>
      <c r="Y75" s="23" t="s">
        <v>107</v>
      </c>
      <c r="Z75" s="26"/>
      <c r="AA75" s="26"/>
      <c r="AB75" s="26"/>
      <c r="AC75" s="23">
        <v>1</v>
      </c>
      <c r="AD75" s="23">
        <v>0</v>
      </c>
      <c r="AE75" s="23">
        <v>0</v>
      </c>
      <c r="AF75" s="23">
        <v>0</v>
      </c>
      <c r="AG75" s="23">
        <v>0</v>
      </c>
      <c r="AH75" s="23">
        <v>0</v>
      </c>
      <c r="AI75" s="23">
        <v>0</v>
      </c>
      <c r="AJ75" s="22"/>
      <c r="AK75" s="38">
        <v>43226</v>
      </c>
    </row>
    <row r="76" spans="1:37" ht="12.6" hidden="1" x14ac:dyDescent="0.2">
      <c r="A76" s="124">
        <v>43191</v>
      </c>
      <c r="B76" s="21">
        <v>77</v>
      </c>
      <c r="C76" s="22" t="s">
        <v>45</v>
      </c>
      <c r="D76" s="22" t="s">
        <v>260</v>
      </c>
      <c r="E76" s="23" t="s">
        <v>44</v>
      </c>
      <c r="F76" s="23" t="s">
        <v>19</v>
      </c>
      <c r="G76" s="23" t="s">
        <v>41</v>
      </c>
      <c r="H76" s="23">
        <v>350</v>
      </c>
      <c r="I76" s="23">
        <v>350</v>
      </c>
      <c r="J76" s="23">
        <v>0</v>
      </c>
      <c r="K76" s="23"/>
      <c r="L76" s="23"/>
      <c r="M76" s="26">
        <v>43195</v>
      </c>
      <c r="N76" s="26"/>
      <c r="O76" s="26"/>
      <c r="P76" s="26"/>
      <c r="Q76" s="23"/>
      <c r="R76" s="26"/>
      <c r="S76" s="26"/>
      <c r="T76" s="26"/>
      <c r="U76" s="26"/>
      <c r="V76" s="23"/>
      <c r="W76" s="23"/>
      <c r="X76" s="23" t="s">
        <v>147</v>
      </c>
      <c r="Y76" s="23" t="s">
        <v>148</v>
      </c>
      <c r="Z76" s="26"/>
      <c r="AA76" s="26"/>
      <c r="AB76" s="26"/>
      <c r="AC76" s="23">
        <v>0</v>
      </c>
      <c r="AD76" s="23">
        <v>0</v>
      </c>
      <c r="AE76" s="23">
        <v>0</v>
      </c>
      <c r="AF76" s="23">
        <v>0</v>
      </c>
      <c r="AG76" s="23">
        <v>0</v>
      </c>
      <c r="AH76" s="23">
        <v>0</v>
      </c>
      <c r="AI76" s="23">
        <v>0</v>
      </c>
      <c r="AJ76" s="22"/>
      <c r="AK76" s="38">
        <v>43226</v>
      </c>
    </row>
    <row r="77" spans="1:37" ht="12.6" hidden="1" x14ac:dyDescent="0.2">
      <c r="A77" s="124">
        <v>43191</v>
      </c>
      <c r="B77" s="21">
        <v>78</v>
      </c>
      <c r="C77" s="22" t="s">
        <v>196</v>
      </c>
      <c r="D77" s="22" t="s">
        <v>261</v>
      </c>
      <c r="E77" s="23" t="s">
        <v>262</v>
      </c>
      <c r="F77" s="23" t="s">
        <v>19</v>
      </c>
      <c r="G77" s="23" t="s">
        <v>41</v>
      </c>
      <c r="H77" s="23">
        <v>80</v>
      </c>
      <c r="I77" s="23">
        <v>80</v>
      </c>
      <c r="J77" s="23">
        <v>0</v>
      </c>
      <c r="K77" s="23"/>
      <c r="L77" s="23"/>
      <c r="M77" s="26"/>
      <c r="N77" s="26"/>
      <c r="O77" s="26"/>
      <c r="P77" s="26"/>
      <c r="Q77" s="23"/>
      <c r="R77" s="26"/>
      <c r="S77" s="26"/>
      <c r="T77" s="26"/>
      <c r="U77" s="26"/>
      <c r="V77" s="23"/>
      <c r="W77" s="23"/>
      <c r="X77" s="23" t="s">
        <v>147</v>
      </c>
      <c r="Y77" s="23" t="s">
        <v>148</v>
      </c>
      <c r="Z77" s="26"/>
      <c r="AA77" s="26"/>
      <c r="AB77" s="26"/>
      <c r="AC77" s="23">
        <v>0</v>
      </c>
      <c r="AD77" s="23">
        <v>0</v>
      </c>
      <c r="AE77" s="23">
        <v>0</v>
      </c>
      <c r="AF77" s="23">
        <v>0</v>
      </c>
      <c r="AG77" s="23">
        <v>0</v>
      </c>
      <c r="AH77" s="23">
        <v>0</v>
      </c>
      <c r="AI77" s="23">
        <v>0</v>
      </c>
      <c r="AJ77" s="22"/>
      <c r="AK77" s="38">
        <v>43226</v>
      </c>
    </row>
    <row r="78" spans="1:37" ht="12.6" hidden="1" x14ac:dyDescent="0.2">
      <c r="A78" s="124">
        <v>43191</v>
      </c>
      <c r="B78" s="21">
        <v>79</v>
      </c>
      <c r="C78" s="22" t="s">
        <v>191</v>
      </c>
      <c r="D78" s="22" t="s">
        <v>263</v>
      </c>
      <c r="E78" s="23" t="s">
        <v>31</v>
      </c>
      <c r="F78" s="23" t="s">
        <v>19</v>
      </c>
      <c r="G78" s="23" t="s">
        <v>95</v>
      </c>
      <c r="H78" s="23">
        <v>2144</v>
      </c>
      <c r="I78" s="23">
        <v>2144</v>
      </c>
      <c r="J78" s="23"/>
      <c r="K78" s="23">
        <v>2144</v>
      </c>
      <c r="L78" s="23"/>
      <c r="M78" s="26">
        <v>43214</v>
      </c>
      <c r="N78" s="26"/>
      <c r="O78" s="26">
        <v>43215</v>
      </c>
      <c r="P78" s="26">
        <v>43215</v>
      </c>
      <c r="Q78" s="23" t="s">
        <v>145</v>
      </c>
      <c r="R78" s="26"/>
      <c r="S78" s="26">
        <v>43215</v>
      </c>
      <c r="T78" s="26"/>
      <c r="U78" s="26"/>
      <c r="V78" s="23" t="s">
        <v>160</v>
      </c>
      <c r="W78" s="23" t="s">
        <v>194</v>
      </c>
      <c r="X78" s="23"/>
      <c r="Y78" s="23" t="s">
        <v>163</v>
      </c>
      <c r="Z78" s="26"/>
      <c r="AA78" s="26"/>
      <c r="AB78" s="26"/>
      <c r="AC78" s="23"/>
      <c r="AD78" s="23"/>
      <c r="AE78" s="23"/>
      <c r="AF78" s="23"/>
      <c r="AG78" s="23"/>
      <c r="AH78" s="23"/>
      <c r="AI78" s="23"/>
      <c r="AJ78" s="22"/>
      <c r="AK78" s="28"/>
    </row>
    <row r="79" spans="1:37" ht="12.6" hidden="1" x14ac:dyDescent="0.2">
      <c r="A79" s="124">
        <v>43191</v>
      </c>
      <c r="B79" s="21">
        <v>80</v>
      </c>
      <c r="C79" s="22" t="s">
        <v>83</v>
      </c>
      <c r="D79" s="22" t="s">
        <v>264</v>
      </c>
      <c r="E79" s="23" t="s">
        <v>85</v>
      </c>
      <c r="F79" s="23" t="s">
        <v>19</v>
      </c>
      <c r="G79" s="23" t="s">
        <v>95</v>
      </c>
      <c r="H79" s="23">
        <v>30</v>
      </c>
      <c r="I79" s="23">
        <v>30</v>
      </c>
      <c r="J79" s="23"/>
      <c r="K79" s="23">
        <v>30</v>
      </c>
      <c r="L79" s="23"/>
      <c r="M79" s="26">
        <v>43214</v>
      </c>
      <c r="N79" s="26"/>
      <c r="O79" s="26"/>
      <c r="P79" s="26"/>
      <c r="Q79" s="23" t="s">
        <v>145</v>
      </c>
      <c r="R79" s="26"/>
      <c r="S79" s="26"/>
      <c r="T79" s="26"/>
      <c r="U79" s="26">
        <v>43214</v>
      </c>
      <c r="V79" s="23" t="s">
        <v>233</v>
      </c>
      <c r="W79" s="23" t="s">
        <v>54</v>
      </c>
      <c r="X79" s="23" t="s">
        <v>161</v>
      </c>
      <c r="Y79" s="23" t="s">
        <v>107</v>
      </c>
      <c r="Z79" s="26"/>
      <c r="AA79" s="26"/>
      <c r="AB79" s="26"/>
      <c r="AC79" s="23">
        <v>2</v>
      </c>
      <c r="AD79" s="23"/>
      <c r="AE79" s="23"/>
      <c r="AF79" s="23"/>
      <c r="AG79" s="23"/>
      <c r="AH79" s="23"/>
      <c r="AI79" s="23"/>
      <c r="AJ79" s="22"/>
      <c r="AK79" s="28"/>
    </row>
    <row r="80" spans="1:37" ht="12.6" hidden="1" x14ac:dyDescent="0.2">
      <c r="A80" s="124">
        <v>43191</v>
      </c>
      <c r="B80" s="21">
        <v>81</v>
      </c>
      <c r="C80" s="22" t="s">
        <v>191</v>
      </c>
      <c r="D80" s="22" t="s">
        <v>265</v>
      </c>
      <c r="E80" s="23" t="s">
        <v>44</v>
      </c>
      <c r="F80" s="23" t="s">
        <v>19</v>
      </c>
      <c r="G80" s="23" t="s">
        <v>95</v>
      </c>
      <c r="H80" s="23">
        <v>257</v>
      </c>
      <c r="I80" s="23">
        <v>257</v>
      </c>
      <c r="J80" s="23"/>
      <c r="K80" s="23"/>
      <c r="L80" s="23"/>
      <c r="M80" s="26">
        <v>43217</v>
      </c>
      <c r="N80" s="26"/>
      <c r="O80" s="26">
        <v>43216</v>
      </c>
      <c r="P80" s="26"/>
      <c r="Q80" s="23" t="s">
        <v>145</v>
      </c>
      <c r="R80" s="26"/>
      <c r="S80" s="26">
        <v>43217</v>
      </c>
      <c r="T80" s="26"/>
      <c r="U80" s="26"/>
      <c r="V80" s="23" t="s">
        <v>160</v>
      </c>
      <c r="W80" s="23"/>
      <c r="X80" s="23"/>
      <c r="Y80" s="23" t="s">
        <v>163</v>
      </c>
      <c r="Z80" s="26"/>
      <c r="AA80" s="26"/>
      <c r="AB80" s="26"/>
      <c r="AC80" s="23"/>
      <c r="AD80" s="23"/>
      <c r="AE80" s="23"/>
      <c r="AF80" s="23"/>
      <c r="AG80" s="23"/>
      <c r="AH80" s="23"/>
      <c r="AI80" s="23"/>
      <c r="AJ80" s="22"/>
      <c r="AK80" s="28"/>
    </row>
    <row r="81" spans="1:37" ht="12.6" hidden="1" x14ac:dyDescent="0.2">
      <c r="A81" s="124">
        <v>43191</v>
      </c>
      <c r="B81" s="21">
        <v>82</v>
      </c>
      <c r="C81" s="30" t="s">
        <v>154</v>
      </c>
      <c r="D81" s="22" t="s">
        <v>266</v>
      </c>
      <c r="E81" s="53" t="s">
        <v>150</v>
      </c>
      <c r="F81" s="23" t="s">
        <v>19</v>
      </c>
      <c r="G81" s="23" t="s">
        <v>95</v>
      </c>
      <c r="H81" s="23">
        <v>180</v>
      </c>
      <c r="I81" s="23">
        <v>180</v>
      </c>
      <c r="J81" s="23"/>
      <c r="K81" s="23"/>
      <c r="L81" s="23"/>
      <c r="M81" s="26">
        <v>43216</v>
      </c>
      <c r="N81" s="26"/>
      <c r="O81" s="26">
        <v>43216</v>
      </c>
      <c r="P81" s="26"/>
      <c r="Q81" s="23"/>
      <c r="R81" s="26"/>
      <c r="S81" s="26"/>
      <c r="T81" s="26"/>
      <c r="U81" s="26"/>
      <c r="V81" s="23"/>
      <c r="W81" s="23"/>
      <c r="X81" s="23"/>
      <c r="Y81" s="23" t="s">
        <v>148</v>
      </c>
      <c r="Z81" s="26"/>
      <c r="AA81" s="26"/>
      <c r="AB81" s="26"/>
      <c r="AC81" s="23"/>
      <c r="AD81" s="23"/>
      <c r="AE81" s="23"/>
      <c r="AF81" s="23"/>
      <c r="AG81" s="23"/>
      <c r="AH81" s="23"/>
      <c r="AI81" s="23"/>
      <c r="AJ81" s="22"/>
      <c r="AK81" s="28"/>
    </row>
    <row r="82" spans="1:37" ht="12.6" hidden="1" x14ac:dyDescent="0.2">
      <c r="A82" s="124">
        <v>43191</v>
      </c>
      <c r="B82" s="21">
        <v>82</v>
      </c>
      <c r="C82" s="22" t="s">
        <v>191</v>
      </c>
      <c r="D82" s="22" t="s">
        <v>267</v>
      </c>
      <c r="E82" s="23" t="s">
        <v>44</v>
      </c>
      <c r="F82" s="23" t="s">
        <v>19</v>
      </c>
      <c r="G82" s="23" t="s">
        <v>95</v>
      </c>
      <c r="H82" s="23">
        <v>140</v>
      </c>
      <c r="I82" s="23">
        <v>140</v>
      </c>
      <c r="J82" s="23"/>
      <c r="K82" s="23">
        <v>140</v>
      </c>
      <c r="L82" s="23"/>
      <c r="M82" s="26">
        <v>43217</v>
      </c>
      <c r="N82" s="26"/>
      <c r="O82" s="26">
        <v>43217</v>
      </c>
      <c r="P82" s="26"/>
      <c r="Q82" s="23"/>
      <c r="R82" s="26"/>
      <c r="S82" s="26"/>
      <c r="T82" s="26"/>
      <c r="U82" s="26"/>
      <c r="V82" s="23" t="s">
        <v>160</v>
      </c>
      <c r="W82" s="23"/>
      <c r="X82" s="23"/>
      <c r="Y82" s="23" t="s">
        <v>148</v>
      </c>
      <c r="Z82" s="26"/>
      <c r="AA82" s="26"/>
      <c r="AB82" s="26"/>
      <c r="AC82" s="23"/>
      <c r="AD82" s="23"/>
      <c r="AE82" s="23"/>
      <c r="AF82" s="23"/>
      <c r="AG82" s="23"/>
      <c r="AH82" s="23"/>
      <c r="AI82" s="23"/>
      <c r="AJ82" s="22"/>
      <c r="AK82" s="28"/>
    </row>
    <row r="83" spans="1:37" ht="12.6" hidden="1" x14ac:dyDescent="0.2">
      <c r="A83" s="124">
        <v>43191</v>
      </c>
      <c r="B83" s="31">
        <v>83</v>
      </c>
      <c r="C83" s="60" t="s">
        <v>179</v>
      </c>
      <c r="D83" s="30" t="s">
        <v>268</v>
      </c>
      <c r="E83" s="61" t="s">
        <v>18</v>
      </c>
      <c r="F83" s="31" t="s">
        <v>99</v>
      </c>
      <c r="G83" s="31" t="s">
        <v>41</v>
      </c>
      <c r="H83" s="31">
        <v>195</v>
      </c>
      <c r="I83" s="61">
        <v>195</v>
      </c>
      <c r="J83" s="61">
        <v>0</v>
      </c>
      <c r="K83" s="62"/>
      <c r="L83" s="62"/>
      <c r="M83" s="62"/>
      <c r="N83" s="62"/>
      <c r="O83" s="62"/>
      <c r="P83" s="62"/>
      <c r="Q83" s="30"/>
      <c r="R83" s="30"/>
      <c r="S83" s="30"/>
      <c r="T83" s="62"/>
      <c r="U83" s="62"/>
      <c r="V83" s="62"/>
      <c r="W83" s="62"/>
      <c r="X83" s="30"/>
      <c r="Y83" s="61" t="s">
        <v>148</v>
      </c>
      <c r="Z83" s="30"/>
      <c r="AA83" s="30"/>
      <c r="AB83" s="30"/>
      <c r="AC83" s="30"/>
      <c r="AD83" s="62"/>
      <c r="AE83" s="62"/>
      <c r="AF83" s="62"/>
      <c r="AG83" s="30"/>
      <c r="AH83" s="30"/>
      <c r="AI83" s="30"/>
      <c r="AJ83" s="30"/>
      <c r="AK83" s="30"/>
    </row>
    <row r="84" spans="1:37" ht="12.6" hidden="1" x14ac:dyDescent="0.2">
      <c r="A84" s="124">
        <v>43160</v>
      </c>
      <c r="B84" s="192" t="s">
        <v>0</v>
      </c>
      <c r="C84" s="193" t="s">
        <v>1</v>
      </c>
      <c r="D84" s="193" t="s">
        <v>2</v>
      </c>
      <c r="E84" s="194" t="s">
        <v>3</v>
      </c>
      <c r="F84" s="194" t="s">
        <v>4</v>
      </c>
      <c r="G84" s="194" t="s">
        <v>5</v>
      </c>
      <c r="H84" s="194" t="s">
        <v>117</v>
      </c>
      <c r="I84" s="195" t="s">
        <v>118</v>
      </c>
      <c r="J84" s="196" t="s">
        <v>119</v>
      </c>
      <c r="K84" s="197" t="s">
        <v>120</v>
      </c>
      <c r="L84" s="195" t="s">
        <v>121</v>
      </c>
      <c r="M84" s="198" t="s">
        <v>122</v>
      </c>
      <c r="N84" s="198" t="s">
        <v>123</v>
      </c>
      <c r="O84" s="198" t="s">
        <v>124</v>
      </c>
      <c r="P84" s="198" t="s">
        <v>125</v>
      </c>
      <c r="Q84" s="195" t="s">
        <v>126</v>
      </c>
      <c r="R84" s="198" t="s">
        <v>127</v>
      </c>
      <c r="S84" s="198" t="s">
        <v>128</v>
      </c>
      <c r="T84" s="198" t="s">
        <v>129</v>
      </c>
      <c r="U84" s="198" t="s">
        <v>130</v>
      </c>
      <c r="V84" s="194" t="s">
        <v>131</v>
      </c>
      <c r="W84" s="194" t="s">
        <v>132</v>
      </c>
      <c r="X84" s="194" t="s">
        <v>133</v>
      </c>
      <c r="Y84" s="199" t="s">
        <v>134</v>
      </c>
      <c r="Z84" s="198" t="s">
        <v>7</v>
      </c>
      <c r="AA84" s="198" t="s">
        <v>8</v>
      </c>
      <c r="AB84" s="198" t="s">
        <v>9</v>
      </c>
      <c r="AC84" s="194" t="s">
        <v>135</v>
      </c>
      <c r="AD84" s="194" t="s">
        <v>136</v>
      </c>
      <c r="AE84" s="195" t="s">
        <v>137</v>
      </c>
      <c r="AF84" s="194" t="s">
        <v>138</v>
      </c>
      <c r="AG84" s="194" t="s">
        <v>139</v>
      </c>
      <c r="AH84" s="194" t="s">
        <v>140</v>
      </c>
      <c r="AI84" s="194" t="s">
        <v>141</v>
      </c>
      <c r="AJ84" s="194" t="s">
        <v>15</v>
      </c>
      <c r="AK84" s="200" t="s">
        <v>142</v>
      </c>
    </row>
    <row r="85" spans="1:37" ht="12.6" hidden="1" x14ac:dyDescent="0.2">
      <c r="A85" s="124">
        <v>43160</v>
      </c>
      <c r="B85" s="11">
        <v>1</v>
      </c>
      <c r="C85" s="12" t="s">
        <v>60</v>
      </c>
      <c r="D85" s="12" t="s">
        <v>143</v>
      </c>
      <c r="E85" s="13" t="s">
        <v>31</v>
      </c>
      <c r="F85" s="13" t="s">
        <v>19</v>
      </c>
      <c r="G85" s="13" t="s">
        <v>62</v>
      </c>
      <c r="H85" s="14">
        <v>9702</v>
      </c>
      <c r="I85" s="13">
        <v>4968</v>
      </c>
      <c r="J85" s="15">
        <f>H85-I85</f>
        <v>4734</v>
      </c>
      <c r="K85" s="13">
        <v>3000</v>
      </c>
      <c r="L85" s="13"/>
      <c r="M85" s="16">
        <v>43195</v>
      </c>
      <c r="N85" s="16">
        <v>43192</v>
      </c>
      <c r="O85" s="18">
        <v>43166</v>
      </c>
      <c r="P85" s="18"/>
      <c r="Q85" s="19" t="s">
        <v>144</v>
      </c>
      <c r="R85" s="16">
        <v>43139</v>
      </c>
      <c r="S85" s="18" t="s">
        <v>145</v>
      </c>
      <c r="T85" s="18" t="s">
        <v>145</v>
      </c>
      <c r="U85" s="18" t="s">
        <v>144</v>
      </c>
      <c r="V85" s="23" t="s">
        <v>146</v>
      </c>
      <c r="W85" s="18" t="s">
        <v>144</v>
      </c>
      <c r="X85" s="19" t="s">
        <v>147</v>
      </c>
      <c r="Y85" s="13" t="s">
        <v>148</v>
      </c>
      <c r="Z85" s="16"/>
      <c r="AA85" s="16"/>
      <c r="AB85" s="16"/>
      <c r="AC85" s="13">
        <v>5</v>
      </c>
      <c r="AD85" s="13">
        <v>0</v>
      </c>
      <c r="AE85" s="13">
        <v>0</v>
      </c>
      <c r="AF85" s="13">
        <v>0</v>
      </c>
      <c r="AG85" s="13">
        <v>0</v>
      </c>
      <c r="AH85" s="13">
        <v>0</v>
      </c>
      <c r="AI85" s="13">
        <v>0</v>
      </c>
      <c r="AJ85" s="12"/>
      <c r="AK85" s="20">
        <v>43192</v>
      </c>
    </row>
    <row r="86" spans="1:37" ht="13.2" hidden="1" x14ac:dyDescent="0.2">
      <c r="A86" s="124">
        <v>43160</v>
      </c>
      <c r="B86" s="21">
        <v>2</v>
      </c>
      <c r="C86" s="22" t="s">
        <v>65</v>
      </c>
      <c r="D86" s="22" t="s">
        <v>149</v>
      </c>
      <c r="E86" s="23" t="s">
        <v>150</v>
      </c>
      <c r="F86" s="23" t="s">
        <v>99</v>
      </c>
      <c r="G86" s="23" t="s">
        <v>62</v>
      </c>
      <c r="H86" s="24">
        <v>8630</v>
      </c>
      <c r="I86" s="23">
        <f>H86</f>
        <v>8630</v>
      </c>
      <c r="J86" s="25">
        <f t="shared" ref="J86:J89" si="3">H86-I86</f>
        <v>0</v>
      </c>
      <c r="K86" s="23">
        <f>I86-6258</f>
        <v>2372</v>
      </c>
      <c r="L86" s="23"/>
      <c r="M86" s="26">
        <v>43185</v>
      </c>
      <c r="N86" s="26"/>
      <c r="O86" s="26">
        <f>M86</f>
        <v>43185</v>
      </c>
      <c r="P86" s="26"/>
      <c r="Q86" s="63" t="s">
        <v>145</v>
      </c>
      <c r="R86" s="27" t="s">
        <v>54</v>
      </c>
      <c r="S86" s="27" t="s">
        <v>145</v>
      </c>
      <c r="T86" s="27">
        <v>42750</v>
      </c>
      <c r="U86" s="27">
        <v>42750</v>
      </c>
      <c r="V86" s="23" t="s">
        <v>151</v>
      </c>
      <c r="W86" s="23" t="s">
        <v>144</v>
      </c>
      <c r="X86" s="23" t="s">
        <v>152</v>
      </c>
      <c r="Y86" s="23" t="s">
        <v>148</v>
      </c>
      <c r="Z86" s="26"/>
      <c r="AA86" s="26"/>
      <c r="AB86" s="26"/>
      <c r="AC86" s="23">
        <v>32</v>
      </c>
      <c r="AD86" s="23">
        <v>0</v>
      </c>
      <c r="AE86" s="23">
        <v>0</v>
      </c>
      <c r="AF86" s="23">
        <v>0</v>
      </c>
      <c r="AG86" s="23">
        <v>0</v>
      </c>
      <c r="AH86" s="23">
        <v>0</v>
      </c>
      <c r="AI86" s="23">
        <v>0</v>
      </c>
      <c r="AJ86" s="22"/>
      <c r="AK86" s="28">
        <v>43192</v>
      </c>
    </row>
    <row r="87" spans="1:37" ht="12.6" hidden="1" x14ac:dyDescent="0.2">
      <c r="A87" s="124">
        <v>43160</v>
      </c>
      <c r="B87" s="21">
        <v>3</v>
      </c>
      <c r="C87" s="22" t="s">
        <v>60</v>
      </c>
      <c r="D87" s="22" t="s">
        <v>153</v>
      </c>
      <c r="E87" s="23" t="s">
        <v>31</v>
      </c>
      <c r="F87" s="23" t="s">
        <v>19</v>
      </c>
      <c r="G87" s="23" t="s">
        <v>62</v>
      </c>
      <c r="H87" s="24">
        <v>2628</v>
      </c>
      <c r="I87" s="23">
        <v>2628</v>
      </c>
      <c r="J87" s="25">
        <f t="shared" si="3"/>
        <v>0</v>
      </c>
      <c r="K87" s="23">
        <f>H87-2127-339</f>
        <v>162</v>
      </c>
      <c r="L87" s="23"/>
      <c r="M87" s="26">
        <v>43129</v>
      </c>
      <c r="N87" s="29"/>
      <c r="O87" s="26">
        <v>43130</v>
      </c>
      <c r="P87" s="26"/>
      <c r="Q87" s="23" t="s">
        <v>144</v>
      </c>
      <c r="R87" s="26">
        <v>43067</v>
      </c>
      <c r="S87" s="26">
        <v>43047</v>
      </c>
      <c r="T87" s="26">
        <v>43110</v>
      </c>
      <c r="U87" s="26">
        <v>43111</v>
      </c>
      <c r="V87" s="23" t="s">
        <v>146</v>
      </c>
      <c r="W87" s="23" t="s">
        <v>144</v>
      </c>
      <c r="X87" s="23" t="s">
        <v>147</v>
      </c>
      <c r="Y87" s="23" t="s">
        <v>107</v>
      </c>
      <c r="Z87" s="26"/>
      <c r="AA87" s="26"/>
      <c r="AB87" s="26"/>
      <c r="AC87" s="23">
        <v>11</v>
      </c>
      <c r="AD87" s="23">
        <v>0</v>
      </c>
      <c r="AE87" s="23">
        <v>0</v>
      </c>
      <c r="AF87" s="23">
        <v>0</v>
      </c>
      <c r="AG87" s="23">
        <v>0</v>
      </c>
      <c r="AH87" s="23">
        <v>0</v>
      </c>
      <c r="AI87" s="23">
        <v>0</v>
      </c>
      <c r="AJ87" s="22"/>
      <c r="AK87" s="28">
        <v>43192</v>
      </c>
    </row>
    <row r="88" spans="1:37" ht="12.6" hidden="1" x14ac:dyDescent="0.2">
      <c r="A88" s="124">
        <v>43160</v>
      </c>
      <c r="B88" s="21">
        <v>4</v>
      </c>
      <c r="C88" s="33" t="s">
        <v>93</v>
      </c>
      <c r="D88" s="22" t="s">
        <v>269</v>
      </c>
      <c r="E88" s="23" t="s">
        <v>82</v>
      </c>
      <c r="F88" s="23" t="s">
        <v>99</v>
      </c>
      <c r="G88" s="23" t="s">
        <v>62</v>
      </c>
      <c r="H88" s="24">
        <v>946</v>
      </c>
      <c r="I88" s="25">
        <v>946</v>
      </c>
      <c r="J88" s="25">
        <f t="shared" si="3"/>
        <v>0</v>
      </c>
      <c r="K88" s="23">
        <f>280+516-7</f>
        <v>789</v>
      </c>
      <c r="L88" s="23"/>
      <c r="M88" s="26">
        <v>43136</v>
      </c>
      <c r="N88" s="26"/>
      <c r="O88" s="26">
        <v>43136</v>
      </c>
      <c r="P88" s="26"/>
      <c r="Q88" s="23" t="s">
        <v>144</v>
      </c>
      <c r="R88" s="26">
        <v>43151</v>
      </c>
      <c r="S88" s="26">
        <v>43151</v>
      </c>
      <c r="T88" s="26">
        <v>43154</v>
      </c>
      <c r="U88" s="26">
        <v>43154</v>
      </c>
      <c r="V88" s="23" t="s">
        <v>146</v>
      </c>
      <c r="W88" s="23" t="s">
        <v>145</v>
      </c>
      <c r="X88" s="23" t="s">
        <v>147</v>
      </c>
      <c r="Y88" s="23" t="s">
        <v>107</v>
      </c>
      <c r="Z88" s="26"/>
      <c r="AA88" s="26"/>
      <c r="AB88" s="26"/>
      <c r="AC88" s="23">
        <v>53</v>
      </c>
      <c r="AD88" s="23">
        <v>0</v>
      </c>
      <c r="AE88" s="23">
        <v>1</v>
      </c>
      <c r="AF88" s="23">
        <v>1</v>
      </c>
      <c r="AG88" s="23">
        <v>0</v>
      </c>
      <c r="AH88" s="23">
        <v>0</v>
      </c>
      <c r="AI88" s="23">
        <v>614</v>
      </c>
      <c r="AJ88" s="22"/>
      <c r="AK88" s="28">
        <v>43192</v>
      </c>
    </row>
    <row r="89" spans="1:37" ht="14.4" hidden="1" x14ac:dyDescent="0.2">
      <c r="A89" s="124">
        <v>43160</v>
      </c>
      <c r="B89" s="21">
        <v>5</v>
      </c>
      <c r="C89" s="22" t="s">
        <v>93</v>
      </c>
      <c r="D89" s="22" t="s">
        <v>270</v>
      </c>
      <c r="E89" s="23" t="s">
        <v>82</v>
      </c>
      <c r="F89" s="23" t="s">
        <v>99</v>
      </c>
      <c r="G89" s="23" t="s">
        <v>62</v>
      </c>
      <c r="H89" s="24">
        <f>12+40</f>
        <v>52</v>
      </c>
      <c r="I89" s="23">
        <v>52</v>
      </c>
      <c r="J89" s="25">
        <f t="shared" si="3"/>
        <v>0</v>
      </c>
      <c r="K89" s="25">
        <v>52</v>
      </c>
      <c r="L89" s="25"/>
      <c r="M89" s="26">
        <v>43181</v>
      </c>
      <c r="N89" s="26"/>
      <c r="O89" s="26">
        <v>43154</v>
      </c>
      <c r="P89" s="26"/>
      <c r="Q89" s="23" t="s">
        <v>144</v>
      </c>
      <c r="R89" s="26" t="s">
        <v>194</v>
      </c>
      <c r="S89" s="27" t="s">
        <v>194</v>
      </c>
      <c r="T89" s="27" t="s">
        <v>194</v>
      </c>
      <c r="U89" s="27" t="s">
        <v>194</v>
      </c>
      <c r="V89" s="23" t="s">
        <v>146</v>
      </c>
      <c r="W89" s="23" t="s">
        <v>145</v>
      </c>
      <c r="X89" s="23" t="s">
        <v>147</v>
      </c>
      <c r="Y89" s="23" t="s">
        <v>107</v>
      </c>
      <c r="Z89" s="27"/>
      <c r="AA89" s="27"/>
      <c r="AB89" s="27"/>
      <c r="AC89" s="64">
        <v>3</v>
      </c>
      <c r="AD89" s="64">
        <v>0</v>
      </c>
      <c r="AE89" s="64">
        <v>0</v>
      </c>
      <c r="AF89" s="64">
        <v>0</v>
      </c>
      <c r="AG89" s="64">
        <v>0</v>
      </c>
      <c r="AH89" s="64">
        <v>0</v>
      </c>
      <c r="AI89" s="64">
        <v>40</v>
      </c>
      <c r="AJ89" s="65"/>
      <c r="AK89" s="28">
        <v>43192</v>
      </c>
    </row>
    <row r="90" spans="1:37" ht="12.6" hidden="1" x14ac:dyDescent="0.2">
      <c r="A90" s="124">
        <v>43160</v>
      </c>
      <c r="B90" s="21">
        <v>6</v>
      </c>
      <c r="C90" s="30" t="s">
        <v>154</v>
      </c>
      <c r="D90" s="22" t="s">
        <v>155</v>
      </c>
      <c r="E90" s="23" t="s">
        <v>31</v>
      </c>
      <c r="F90" s="23" t="s">
        <v>19</v>
      </c>
      <c r="G90" s="23" t="s">
        <v>95</v>
      </c>
      <c r="H90" s="23">
        <v>600</v>
      </c>
      <c r="I90" s="23">
        <v>600</v>
      </c>
      <c r="J90" s="23">
        <v>0</v>
      </c>
      <c r="K90" s="25">
        <v>136</v>
      </c>
      <c r="L90" s="23">
        <v>0</v>
      </c>
      <c r="M90" s="26">
        <v>43067</v>
      </c>
      <c r="N90" s="26"/>
      <c r="O90" s="26">
        <v>43090</v>
      </c>
      <c r="P90" s="26"/>
      <c r="Q90" s="26" t="s">
        <v>145</v>
      </c>
      <c r="R90" s="26">
        <v>43123</v>
      </c>
      <c r="S90" s="26">
        <v>43119</v>
      </c>
      <c r="T90" s="26">
        <v>43122</v>
      </c>
      <c r="U90" s="26">
        <v>43123</v>
      </c>
      <c r="V90" s="23" t="s">
        <v>156</v>
      </c>
      <c r="W90" s="23" t="s">
        <v>145</v>
      </c>
      <c r="X90" s="31" t="s">
        <v>152</v>
      </c>
      <c r="Y90" s="85" t="s">
        <v>148</v>
      </c>
      <c r="Z90" s="26"/>
      <c r="AA90" s="26"/>
      <c r="AB90" s="26"/>
      <c r="AC90" s="23">
        <v>0</v>
      </c>
      <c r="AD90" s="23">
        <v>0</v>
      </c>
      <c r="AE90" s="23">
        <v>0</v>
      </c>
      <c r="AF90" s="23">
        <v>0</v>
      </c>
      <c r="AG90" s="23">
        <v>0</v>
      </c>
      <c r="AH90" s="23">
        <v>0</v>
      </c>
      <c r="AI90" s="23">
        <v>0</v>
      </c>
      <c r="AJ90" s="22" t="s">
        <v>157</v>
      </c>
      <c r="AK90" s="28">
        <v>43189</v>
      </c>
    </row>
    <row r="91" spans="1:37" ht="12.6" hidden="1" x14ac:dyDescent="0.2">
      <c r="A91" s="124">
        <v>43160</v>
      </c>
      <c r="B91" s="21">
        <v>8</v>
      </c>
      <c r="C91" s="33" t="s">
        <v>158</v>
      </c>
      <c r="D91" s="22" t="s">
        <v>159</v>
      </c>
      <c r="E91" s="23" t="s">
        <v>44</v>
      </c>
      <c r="F91" s="23" t="s">
        <v>19</v>
      </c>
      <c r="G91" s="23" t="s">
        <v>95</v>
      </c>
      <c r="H91" s="23">
        <v>48</v>
      </c>
      <c r="I91" s="23">
        <v>48</v>
      </c>
      <c r="J91" s="25">
        <v>0</v>
      </c>
      <c r="K91" s="25"/>
      <c r="L91" s="25"/>
      <c r="M91" s="26">
        <v>43180</v>
      </c>
      <c r="N91" s="26">
        <v>43185</v>
      </c>
      <c r="O91" s="26">
        <v>43180</v>
      </c>
      <c r="P91" s="26">
        <v>43182</v>
      </c>
      <c r="Q91" s="26"/>
      <c r="R91" s="26">
        <v>43180</v>
      </c>
      <c r="S91" s="26"/>
      <c r="T91" s="26"/>
      <c r="U91" s="26"/>
      <c r="V91" s="31" t="s">
        <v>160</v>
      </c>
      <c r="W91" s="23" t="s">
        <v>54</v>
      </c>
      <c r="X91" s="23"/>
      <c r="Y91" s="23" t="s">
        <v>148</v>
      </c>
      <c r="Z91" s="26"/>
      <c r="AA91" s="27"/>
      <c r="AB91" s="27"/>
      <c r="AC91" s="31">
        <v>0</v>
      </c>
      <c r="AD91" s="31"/>
      <c r="AE91" s="31"/>
      <c r="AF91" s="31"/>
      <c r="AG91" s="31"/>
      <c r="AH91" s="31"/>
      <c r="AI91" s="31"/>
      <c r="AJ91" s="22"/>
      <c r="AK91" s="28">
        <v>43189</v>
      </c>
    </row>
    <row r="92" spans="1:37" ht="13.2" hidden="1" x14ac:dyDescent="0.25">
      <c r="A92" s="124">
        <v>43160</v>
      </c>
      <c r="B92" s="21">
        <v>9</v>
      </c>
      <c r="C92" s="205" t="s">
        <v>271</v>
      </c>
      <c r="D92" s="206" t="s">
        <v>102</v>
      </c>
      <c r="E92" s="23" t="s">
        <v>44</v>
      </c>
      <c r="F92" s="23" t="s">
        <v>19</v>
      </c>
      <c r="G92" s="23" t="s">
        <v>95</v>
      </c>
      <c r="H92" s="23">
        <v>297</v>
      </c>
      <c r="I92" s="23">
        <v>297</v>
      </c>
      <c r="J92" s="23">
        <v>0</v>
      </c>
      <c r="K92" s="23">
        <v>0</v>
      </c>
      <c r="L92" s="23"/>
      <c r="M92" s="27">
        <v>43146</v>
      </c>
      <c r="N92" s="27"/>
      <c r="O92" s="27">
        <v>43146</v>
      </c>
      <c r="P92" s="26">
        <v>43147</v>
      </c>
      <c r="Q92" s="23" t="s">
        <v>145</v>
      </c>
      <c r="R92" s="27">
        <v>43146</v>
      </c>
      <c r="S92" s="27">
        <v>43150</v>
      </c>
      <c r="T92" s="27">
        <v>43153</v>
      </c>
      <c r="U92" s="27">
        <v>43150</v>
      </c>
      <c r="V92" s="23" t="s">
        <v>146</v>
      </c>
      <c r="W92" s="23"/>
      <c r="X92" s="23" t="s">
        <v>161</v>
      </c>
      <c r="Y92" s="23" t="s">
        <v>107</v>
      </c>
      <c r="Z92" s="26"/>
      <c r="AA92" s="26"/>
      <c r="AB92" s="26"/>
      <c r="AC92" s="31">
        <v>1</v>
      </c>
      <c r="AD92" s="31"/>
      <c r="AE92" s="31">
        <v>1</v>
      </c>
      <c r="AF92" s="31">
        <v>1</v>
      </c>
      <c r="AG92" s="31"/>
      <c r="AH92" s="31"/>
      <c r="AI92" s="31"/>
      <c r="AJ92" s="22"/>
      <c r="AK92" s="28">
        <v>43189</v>
      </c>
    </row>
    <row r="93" spans="1:37" ht="12.6" hidden="1" x14ac:dyDescent="0.2">
      <c r="A93" s="124">
        <v>43160</v>
      </c>
      <c r="B93" s="21">
        <v>10</v>
      </c>
      <c r="C93" s="207" t="s">
        <v>158</v>
      </c>
      <c r="D93" s="207" t="s">
        <v>162</v>
      </c>
      <c r="E93" s="23" t="s">
        <v>44</v>
      </c>
      <c r="F93" s="23" t="s">
        <v>19</v>
      </c>
      <c r="G93" s="23" t="s">
        <v>95</v>
      </c>
      <c r="H93" s="23">
        <v>2.7</v>
      </c>
      <c r="I93" s="23">
        <v>0</v>
      </c>
      <c r="J93" s="66">
        <v>2.7</v>
      </c>
      <c r="K93" s="23"/>
      <c r="L93" s="23"/>
      <c r="M93" s="41"/>
      <c r="N93" s="27">
        <v>43174</v>
      </c>
      <c r="O93" s="26"/>
      <c r="P93" s="26"/>
      <c r="Q93" s="23"/>
      <c r="R93" s="26"/>
      <c r="S93" s="26"/>
      <c r="T93" s="26"/>
      <c r="U93" s="26"/>
      <c r="V93" s="23"/>
      <c r="W93" s="23"/>
      <c r="X93" s="23"/>
      <c r="Y93" s="23" t="s">
        <v>163</v>
      </c>
      <c r="Z93" s="26"/>
      <c r="AA93" s="26"/>
      <c r="AB93" s="26"/>
      <c r="AC93" s="23"/>
      <c r="AD93" s="23"/>
      <c r="AE93" s="23"/>
      <c r="AF93" s="23"/>
      <c r="AG93" s="23"/>
      <c r="AH93" s="23"/>
      <c r="AI93" s="23"/>
      <c r="AJ93" s="207" t="s">
        <v>164</v>
      </c>
      <c r="AK93" s="28">
        <v>43189</v>
      </c>
    </row>
    <row r="94" spans="1:37" ht="12.6" hidden="1" x14ac:dyDescent="0.2">
      <c r="A94" s="124">
        <v>43160</v>
      </c>
      <c r="B94" s="21">
        <v>12</v>
      </c>
      <c r="C94" s="22" t="s">
        <v>165</v>
      </c>
      <c r="D94" s="22" t="s">
        <v>166</v>
      </c>
      <c r="E94" s="23" t="s">
        <v>31</v>
      </c>
      <c r="F94" s="23" t="s">
        <v>19</v>
      </c>
      <c r="G94" s="23" t="s">
        <v>95</v>
      </c>
      <c r="H94" s="23">
        <v>2048</v>
      </c>
      <c r="I94" s="23">
        <v>2048</v>
      </c>
      <c r="J94" s="23">
        <v>0</v>
      </c>
      <c r="K94" s="23"/>
      <c r="L94" s="23"/>
      <c r="M94" s="26">
        <v>43164</v>
      </c>
      <c r="N94" s="26"/>
      <c r="O94" s="26">
        <v>43164</v>
      </c>
      <c r="P94" s="27">
        <v>43171</v>
      </c>
      <c r="Q94" s="23" t="s">
        <v>145</v>
      </c>
      <c r="R94" s="27">
        <v>43166</v>
      </c>
      <c r="S94" s="27">
        <v>43178</v>
      </c>
      <c r="T94" s="27">
        <v>43181</v>
      </c>
      <c r="U94" s="27">
        <v>43166</v>
      </c>
      <c r="V94" s="23" t="s">
        <v>160</v>
      </c>
      <c r="W94" s="23" t="s">
        <v>145</v>
      </c>
      <c r="X94" s="23"/>
      <c r="Y94" s="23" t="s">
        <v>148</v>
      </c>
      <c r="Z94" s="26"/>
      <c r="AA94" s="26"/>
      <c r="AB94" s="26"/>
      <c r="AC94" s="23">
        <v>3</v>
      </c>
      <c r="AD94" s="23">
        <v>0</v>
      </c>
      <c r="AE94" s="23">
        <v>1</v>
      </c>
      <c r="AF94" s="23">
        <v>1</v>
      </c>
      <c r="AG94" s="23"/>
      <c r="AH94" s="23"/>
      <c r="AI94" s="23"/>
      <c r="AJ94" s="22"/>
      <c r="AK94" s="28">
        <v>43189</v>
      </c>
    </row>
    <row r="95" spans="1:37" ht="12.6" hidden="1" x14ac:dyDescent="0.2">
      <c r="A95" s="124">
        <v>43160</v>
      </c>
      <c r="B95" s="21">
        <v>13</v>
      </c>
      <c r="C95" s="30" t="s">
        <v>154</v>
      </c>
      <c r="D95" s="22" t="s">
        <v>272</v>
      </c>
      <c r="E95" s="23" t="s">
        <v>49</v>
      </c>
      <c r="F95" s="23" t="s">
        <v>19</v>
      </c>
      <c r="G95" s="23" t="s">
        <v>95</v>
      </c>
      <c r="H95" s="23">
        <v>45</v>
      </c>
      <c r="I95" s="23">
        <v>45</v>
      </c>
      <c r="J95" s="23">
        <v>0</v>
      </c>
      <c r="K95" s="25"/>
      <c r="L95" s="23"/>
      <c r="M95" s="26">
        <v>43164</v>
      </c>
      <c r="N95" s="26"/>
      <c r="O95" s="26"/>
      <c r="P95" s="26"/>
      <c r="Q95" s="26"/>
      <c r="R95" s="26"/>
      <c r="S95" s="26"/>
      <c r="T95" s="26"/>
      <c r="U95" s="26"/>
      <c r="V95" s="23" t="s">
        <v>156</v>
      </c>
      <c r="W95" s="23"/>
      <c r="X95" s="31" t="s">
        <v>152</v>
      </c>
      <c r="Y95" s="85" t="s">
        <v>107</v>
      </c>
      <c r="Z95" s="26"/>
      <c r="AA95" s="26"/>
      <c r="AB95" s="26"/>
      <c r="AC95" s="23">
        <v>1</v>
      </c>
      <c r="AD95" s="23"/>
      <c r="AE95" s="23"/>
      <c r="AF95" s="23"/>
      <c r="AG95" s="23"/>
      <c r="AH95" s="23"/>
      <c r="AI95" s="23"/>
      <c r="AJ95" s="22"/>
      <c r="AK95" s="28">
        <v>43189</v>
      </c>
    </row>
    <row r="96" spans="1:37" ht="12.6" hidden="1" x14ac:dyDescent="0.2">
      <c r="A96" s="124">
        <v>43160</v>
      </c>
      <c r="B96" s="21">
        <v>14</v>
      </c>
      <c r="C96" s="22" t="s">
        <v>71</v>
      </c>
      <c r="D96" s="22" t="s">
        <v>167</v>
      </c>
      <c r="E96" s="23" t="s">
        <v>31</v>
      </c>
      <c r="F96" s="23" t="s">
        <v>19</v>
      </c>
      <c r="G96" s="23" t="s">
        <v>99</v>
      </c>
      <c r="H96" s="23">
        <f>111276+2743</f>
        <v>114019</v>
      </c>
      <c r="I96" s="25">
        <v>114019</v>
      </c>
      <c r="J96" s="25">
        <v>0</v>
      </c>
      <c r="K96" s="25">
        <v>1500</v>
      </c>
      <c r="L96" s="25">
        <v>0</v>
      </c>
      <c r="M96" s="26">
        <v>43174</v>
      </c>
      <c r="N96" s="26"/>
      <c r="O96" s="26">
        <v>43136</v>
      </c>
      <c r="P96" s="26"/>
      <c r="Q96" s="26" t="s">
        <v>144</v>
      </c>
      <c r="R96" s="26"/>
      <c r="S96" s="23" t="s">
        <v>145</v>
      </c>
      <c r="T96" s="26"/>
      <c r="U96" s="26"/>
      <c r="V96" s="23" t="s">
        <v>156</v>
      </c>
      <c r="W96" s="23"/>
      <c r="X96" s="23" t="s">
        <v>152</v>
      </c>
      <c r="Y96" s="23" t="s">
        <v>107</v>
      </c>
      <c r="Z96" s="26"/>
      <c r="AA96" s="26"/>
      <c r="AB96" s="26"/>
      <c r="AC96" s="23">
        <v>0</v>
      </c>
      <c r="AD96" s="23">
        <v>0</v>
      </c>
      <c r="AE96" s="23">
        <v>0</v>
      </c>
      <c r="AF96" s="23">
        <v>0</v>
      </c>
      <c r="AG96" s="23">
        <v>0</v>
      </c>
      <c r="AH96" s="23">
        <v>0</v>
      </c>
      <c r="AI96" s="23">
        <v>0</v>
      </c>
      <c r="AJ96" s="22"/>
      <c r="AK96" s="28">
        <v>43165</v>
      </c>
    </row>
    <row r="97" spans="1:37" ht="12.6" hidden="1" x14ac:dyDescent="0.2">
      <c r="A97" s="124">
        <v>43160</v>
      </c>
      <c r="B97" s="21">
        <v>15</v>
      </c>
      <c r="C97" s="22" t="s">
        <v>71</v>
      </c>
      <c r="D97" s="22" t="s">
        <v>168</v>
      </c>
      <c r="E97" s="23" t="s">
        <v>31</v>
      </c>
      <c r="F97" s="23" t="s">
        <v>19</v>
      </c>
      <c r="G97" s="23" t="s">
        <v>99</v>
      </c>
      <c r="H97" s="23">
        <f>51819+250</f>
        <v>52069</v>
      </c>
      <c r="I97" s="25">
        <f>51219+250</f>
        <v>51469</v>
      </c>
      <c r="J97" s="25">
        <v>0</v>
      </c>
      <c r="K97" s="37">
        <v>1000</v>
      </c>
      <c r="L97" s="25"/>
      <c r="M97" s="26"/>
      <c r="N97" s="26"/>
      <c r="O97" s="26">
        <v>43136</v>
      </c>
      <c r="P97" s="26"/>
      <c r="Q97" s="26" t="s">
        <v>144</v>
      </c>
      <c r="R97" s="26"/>
      <c r="S97" s="23" t="s">
        <v>145</v>
      </c>
      <c r="T97" s="26"/>
      <c r="U97" s="26"/>
      <c r="V97" s="23" t="s">
        <v>156</v>
      </c>
      <c r="W97" s="23"/>
      <c r="X97" s="23" t="s">
        <v>152</v>
      </c>
      <c r="Y97" s="23" t="s">
        <v>107</v>
      </c>
      <c r="Z97" s="26"/>
      <c r="AA97" s="26"/>
      <c r="AB97" s="26"/>
      <c r="AC97" s="23">
        <v>0</v>
      </c>
      <c r="AD97" s="23">
        <v>0</v>
      </c>
      <c r="AE97" s="23">
        <v>0</v>
      </c>
      <c r="AF97" s="23">
        <v>0</v>
      </c>
      <c r="AG97" s="23">
        <v>0</v>
      </c>
      <c r="AH97" s="23">
        <v>0</v>
      </c>
      <c r="AI97" s="23">
        <v>0</v>
      </c>
      <c r="AJ97" s="22"/>
      <c r="AK97" s="28"/>
    </row>
    <row r="98" spans="1:37" ht="12.6" hidden="1" x14ac:dyDescent="0.2">
      <c r="A98" s="124">
        <v>43160</v>
      </c>
      <c r="B98" s="21">
        <v>16</v>
      </c>
      <c r="C98" s="22" t="s">
        <v>71</v>
      </c>
      <c r="D98" s="22" t="s">
        <v>169</v>
      </c>
      <c r="E98" s="23" t="s">
        <v>31</v>
      </c>
      <c r="F98" s="23" t="s">
        <v>19</v>
      </c>
      <c r="G98" s="23" t="s">
        <v>99</v>
      </c>
      <c r="H98" s="23">
        <v>1848</v>
      </c>
      <c r="I98" s="25">
        <v>1848</v>
      </c>
      <c r="J98" s="25">
        <f>H98-I98</f>
        <v>0</v>
      </c>
      <c r="K98" s="25">
        <v>1848</v>
      </c>
      <c r="L98" s="25">
        <v>0</v>
      </c>
      <c r="M98" s="26"/>
      <c r="N98" s="26"/>
      <c r="O98" s="26"/>
      <c r="P98" s="26"/>
      <c r="Q98" s="26" t="s">
        <v>145</v>
      </c>
      <c r="R98" s="26"/>
      <c r="S98" s="23"/>
      <c r="T98" s="26"/>
      <c r="U98" s="26"/>
      <c r="V98" s="23"/>
      <c r="W98" s="23"/>
      <c r="X98" s="23"/>
      <c r="Y98" s="23" t="s">
        <v>148</v>
      </c>
      <c r="Z98" s="26"/>
      <c r="AA98" s="26"/>
      <c r="AB98" s="26"/>
      <c r="AC98" s="23"/>
      <c r="AD98" s="23"/>
      <c r="AE98" s="23"/>
      <c r="AF98" s="23"/>
      <c r="AG98" s="23"/>
      <c r="AH98" s="23"/>
      <c r="AI98" s="23"/>
      <c r="AJ98" s="22"/>
      <c r="AK98" s="28"/>
    </row>
    <row r="99" spans="1:37" ht="12.6" hidden="1" x14ac:dyDescent="0.2">
      <c r="A99" s="124">
        <v>43160</v>
      </c>
      <c r="B99" s="21">
        <v>17</v>
      </c>
      <c r="C99" s="30" t="s">
        <v>24</v>
      </c>
      <c r="D99" s="30" t="s">
        <v>170</v>
      </c>
      <c r="E99" s="23" t="s">
        <v>18</v>
      </c>
      <c r="F99" s="23" t="s">
        <v>19</v>
      </c>
      <c r="G99" s="23" t="s">
        <v>20</v>
      </c>
      <c r="H99" s="23">
        <f>6534+180</f>
        <v>6714</v>
      </c>
      <c r="I99" s="25">
        <v>6714</v>
      </c>
      <c r="J99" s="23">
        <v>0</v>
      </c>
      <c r="K99" s="23">
        <v>950</v>
      </c>
      <c r="L99" s="23">
        <v>0</v>
      </c>
      <c r="M99" s="26">
        <v>42972</v>
      </c>
      <c r="N99" s="26"/>
      <c r="O99" s="27">
        <v>42972</v>
      </c>
      <c r="P99" s="27"/>
      <c r="Q99" s="26">
        <v>43020</v>
      </c>
      <c r="R99" s="27">
        <v>43021</v>
      </c>
      <c r="S99" s="27">
        <v>43020</v>
      </c>
      <c r="T99" s="27">
        <v>43024</v>
      </c>
      <c r="U99" s="27">
        <v>43021</v>
      </c>
      <c r="V99" s="31" t="s">
        <v>160</v>
      </c>
      <c r="W99" s="31" t="s">
        <v>145</v>
      </c>
      <c r="X99" s="31" t="s">
        <v>147</v>
      </c>
      <c r="Y99" s="85" t="s">
        <v>148</v>
      </c>
      <c r="Z99" s="26"/>
      <c r="AA99" s="26">
        <v>43178</v>
      </c>
      <c r="AB99" s="26"/>
      <c r="AC99" s="23">
        <v>3</v>
      </c>
      <c r="AD99" s="23">
        <v>0</v>
      </c>
      <c r="AE99" s="23">
        <v>0</v>
      </c>
      <c r="AF99" s="23">
        <v>0</v>
      </c>
      <c r="AG99" s="23">
        <v>0</v>
      </c>
      <c r="AH99" s="23">
        <v>0</v>
      </c>
      <c r="AI99" s="23">
        <v>0</v>
      </c>
      <c r="AJ99" s="22"/>
      <c r="AK99" s="28"/>
    </row>
    <row r="100" spans="1:37" ht="12.6" hidden="1" x14ac:dyDescent="0.2">
      <c r="A100" s="124">
        <v>43160</v>
      </c>
      <c r="B100" s="21">
        <v>18</v>
      </c>
      <c r="C100" s="30" t="s">
        <v>24</v>
      </c>
      <c r="D100" s="30" t="s">
        <v>171</v>
      </c>
      <c r="E100" s="23" t="s">
        <v>18</v>
      </c>
      <c r="F100" s="23" t="s">
        <v>19</v>
      </c>
      <c r="G100" s="23" t="s">
        <v>20</v>
      </c>
      <c r="H100" s="23">
        <f>6534+180</f>
        <v>6714</v>
      </c>
      <c r="I100" s="25">
        <v>5500</v>
      </c>
      <c r="J100" s="25">
        <f>H100-I100</f>
        <v>1214</v>
      </c>
      <c r="K100" s="25">
        <f>454+180</f>
        <v>634</v>
      </c>
      <c r="L100" s="23">
        <v>0</v>
      </c>
      <c r="M100" s="26">
        <v>43070</v>
      </c>
      <c r="N100" s="26">
        <v>43313</v>
      </c>
      <c r="O100" s="27">
        <v>43070</v>
      </c>
      <c r="P100" s="27"/>
      <c r="Q100" s="26" t="s">
        <v>145</v>
      </c>
      <c r="R100" s="27" t="s">
        <v>145</v>
      </c>
      <c r="S100" s="27">
        <v>43074</v>
      </c>
      <c r="T100" s="27">
        <v>43074</v>
      </c>
      <c r="U100" s="27">
        <v>43074</v>
      </c>
      <c r="V100" s="31" t="s">
        <v>160</v>
      </c>
      <c r="W100" s="31" t="s">
        <v>145</v>
      </c>
      <c r="X100" s="31" t="s">
        <v>147</v>
      </c>
      <c r="Y100" s="85" t="s">
        <v>148</v>
      </c>
      <c r="Z100" s="26"/>
      <c r="AA100" s="26">
        <v>43178</v>
      </c>
      <c r="AB100" s="26"/>
      <c r="AC100" s="23">
        <v>1</v>
      </c>
      <c r="AD100" s="23">
        <v>0</v>
      </c>
      <c r="AE100" s="23">
        <v>0</v>
      </c>
      <c r="AF100" s="23">
        <v>0</v>
      </c>
      <c r="AG100" s="23">
        <v>0</v>
      </c>
      <c r="AH100" s="23">
        <v>0</v>
      </c>
      <c r="AI100" s="23">
        <v>0</v>
      </c>
      <c r="AJ100" s="22" t="s">
        <v>273</v>
      </c>
      <c r="AK100" s="28"/>
    </row>
    <row r="101" spans="1:37" ht="12.6" hidden="1" x14ac:dyDescent="0.2">
      <c r="A101" s="124">
        <v>43160</v>
      </c>
      <c r="B101" s="21">
        <v>19</v>
      </c>
      <c r="C101" s="30" t="s">
        <v>24</v>
      </c>
      <c r="D101" s="30" t="s">
        <v>274</v>
      </c>
      <c r="E101" s="23" t="s">
        <v>18</v>
      </c>
      <c r="F101" s="23" t="s">
        <v>19</v>
      </c>
      <c r="G101" s="23" t="s">
        <v>20</v>
      </c>
      <c r="H101" s="23">
        <v>1070</v>
      </c>
      <c r="I101" s="23">
        <v>1070</v>
      </c>
      <c r="J101" s="23">
        <v>0</v>
      </c>
      <c r="K101" s="23">
        <v>80</v>
      </c>
      <c r="L101" s="25">
        <v>0</v>
      </c>
      <c r="M101" s="26">
        <v>42933</v>
      </c>
      <c r="N101" s="26"/>
      <c r="O101" s="26">
        <v>42933</v>
      </c>
      <c r="P101" s="26"/>
      <c r="Q101" s="26">
        <v>42982</v>
      </c>
      <c r="R101" s="27">
        <v>42983</v>
      </c>
      <c r="S101" s="27">
        <v>42982</v>
      </c>
      <c r="T101" s="27">
        <v>42999</v>
      </c>
      <c r="U101" s="27">
        <v>42983</v>
      </c>
      <c r="V101" s="31" t="s">
        <v>160</v>
      </c>
      <c r="W101" s="31" t="s">
        <v>145</v>
      </c>
      <c r="X101" s="31" t="s">
        <v>147</v>
      </c>
      <c r="Y101" s="85" t="s">
        <v>107</v>
      </c>
      <c r="Z101" s="26">
        <v>43179</v>
      </c>
      <c r="AA101" s="26">
        <v>43178</v>
      </c>
      <c r="AB101" s="26"/>
      <c r="AC101" s="23">
        <v>0</v>
      </c>
      <c r="AD101" s="23">
        <v>0</v>
      </c>
      <c r="AE101" s="23">
        <v>1</v>
      </c>
      <c r="AF101" s="23">
        <v>1</v>
      </c>
      <c r="AG101" s="23">
        <v>0</v>
      </c>
      <c r="AH101" s="23">
        <v>0</v>
      </c>
      <c r="AI101" s="23">
        <v>0</v>
      </c>
      <c r="AJ101" s="22"/>
      <c r="AK101" s="28">
        <v>43150</v>
      </c>
    </row>
    <row r="102" spans="1:37" ht="12.6" hidden="1" x14ac:dyDescent="0.2">
      <c r="A102" s="124">
        <v>43160</v>
      </c>
      <c r="B102" s="21">
        <v>20</v>
      </c>
      <c r="C102" s="22" t="s">
        <v>24</v>
      </c>
      <c r="D102" s="22" t="s">
        <v>275</v>
      </c>
      <c r="E102" s="23" t="s">
        <v>18</v>
      </c>
      <c r="F102" s="23" t="s">
        <v>19</v>
      </c>
      <c r="G102" s="23" t="s">
        <v>20</v>
      </c>
      <c r="H102" s="23">
        <v>1109</v>
      </c>
      <c r="I102" s="23">
        <v>1109</v>
      </c>
      <c r="J102" s="23">
        <v>0</v>
      </c>
      <c r="K102" s="25">
        <v>0</v>
      </c>
      <c r="L102" s="25">
        <v>0</v>
      </c>
      <c r="M102" s="26">
        <v>43005</v>
      </c>
      <c r="N102" s="26"/>
      <c r="O102" s="26">
        <v>43006</v>
      </c>
      <c r="P102" s="26"/>
      <c r="Q102" s="26">
        <v>43007</v>
      </c>
      <c r="R102" s="27">
        <v>43011</v>
      </c>
      <c r="S102" s="27">
        <v>43007</v>
      </c>
      <c r="T102" s="27">
        <v>43024</v>
      </c>
      <c r="U102" s="27">
        <v>43011</v>
      </c>
      <c r="V102" s="31" t="s">
        <v>160</v>
      </c>
      <c r="W102" s="31" t="s">
        <v>145</v>
      </c>
      <c r="X102" s="31" t="s">
        <v>161</v>
      </c>
      <c r="Y102" s="85" t="s">
        <v>107</v>
      </c>
      <c r="Z102" s="26">
        <v>43179</v>
      </c>
      <c r="AA102" s="26">
        <v>43178</v>
      </c>
      <c r="AB102" s="26"/>
      <c r="AC102" s="23">
        <v>1</v>
      </c>
      <c r="AD102" s="23">
        <v>0</v>
      </c>
      <c r="AE102" s="23">
        <v>0</v>
      </c>
      <c r="AF102" s="23">
        <v>0</v>
      </c>
      <c r="AG102" s="23">
        <v>0</v>
      </c>
      <c r="AH102" s="23">
        <v>0</v>
      </c>
      <c r="AI102" s="23">
        <v>0</v>
      </c>
      <c r="AJ102" s="22"/>
      <c r="AK102" s="28">
        <v>43150</v>
      </c>
    </row>
    <row r="103" spans="1:37" ht="13.2" hidden="1" x14ac:dyDescent="0.2">
      <c r="A103" s="124">
        <v>43160</v>
      </c>
      <c r="B103" s="21">
        <v>21</v>
      </c>
      <c r="C103" s="30" t="s">
        <v>24</v>
      </c>
      <c r="D103" s="30" t="s">
        <v>276</v>
      </c>
      <c r="E103" s="23" t="s">
        <v>18</v>
      </c>
      <c r="F103" s="23" t="s">
        <v>19</v>
      </c>
      <c r="G103" s="23" t="s">
        <v>20</v>
      </c>
      <c r="H103" s="25">
        <v>1095</v>
      </c>
      <c r="I103" s="23">
        <v>1095</v>
      </c>
      <c r="J103" s="67">
        <v>0</v>
      </c>
      <c r="K103" s="25">
        <v>0</v>
      </c>
      <c r="L103" s="25">
        <v>0</v>
      </c>
      <c r="M103" s="26">
        <v>42928</v>
      </c>
      <c r="N103" s="26"/>
      <c r="O103" s="27">
        <v>42928</v>
      </c>
      <c r="P103" s="27"/>
      <c r="Q103" s="26">
        <v>42982</v>
      </c>
      <c r="R103" s="26">
        <v>42983</v>
      </c>
      <c r="S103" s="27">
        <v>42982</v>
      </c>
      <c r="T103" s="27">
        <v>42982</v>
      </c>
      <c r="U103" s="27">
        <v>42982</v>
      </c>
      <c r="V103" s="31" t="s">
        <v>160</v>
      </c>
      <c r="W103" s="31" t="s">
        <v>145</v>
      </c>
      <c r="X103" s="31" t="s">
        <v>147</v>
      </c>
      <c r="Y103" s="85" t="s">
        <v>107</v>
      </c>
      <c r="Z103" s="26"/>
      <c r="AA103" s="26">
        <v>43178</v>
      </c>
      <c r="AB103" s="26"/>
      <c r="AC103" s="23">
        <v>0</v>
      </c>
      <c r="AD103" s="23">
        <v>0</v>
      </c>
      <c r="AE103" s="23">
        <v>0</v>
      </c>
      <c r="AF103" s="23">
        <v>0</v>
      </c>
      <c r="AG103" s="23">
        <v>0</v>
      </c>
      <c r="AH103" s="23">
        <v>0</v>
      </c>
      <c r="AI103" s="23">
        <v>0</v>
      </c>
      <c r="AJ103" s="22"/>
      <c r="AK103" s="28">
        <v>43150</v>
      </c>
    </row>
    <row r="104" spans="1:37" ht="12.6" hidden="1" x14ac:dyDescent="0.2">
      <c r="A104" s="124">
        <v>43160</v>
      </c>
      <c r="B104" s="21">
        <v>22</v>
      </c>
      <c r="C104" s="22" t="s">
        <v>209</v>
      </c>
      <c r="D104" s="22" t="s">
        <v>277</v>
      </c>
      <c r="E104" s="23" t="s">
        <v>82</v>
      </c>
      <c r="F104" s="23" t="s">
        <v>19</v>
      </c>
      <c r="G104" s="31" t="s">
        <v>20</v>
      </c>
      <c r="H104" s="23">
        <v>903</v>
      </c>
      <c r="I104" s="25">
        <v>903</v>
      </c>
      <c r="J104" s="23">
        <v>0</v>
      </c>
      <c r="K104" s="25">
        <v>50</v>
      </c>
      <c r="L104" s="25">
        <v>0</v>
      </c>
      <c r="M104" s="26">
        <v>43077</v>
      </c>
      <c r="N104" s="26"/>
      <c r="O104" s="26">
        <v>43077</v>
      </c>
      <c r="P104" s="26"/>
      <c r="Q104" s="26" t="s">
        <v>145</v>
      </c>
      <c r="R104" s="26">
        <v>43084</v>
      </c>
      <c r="S104" s="26">
        <v>43084</v>
      </c>
      <c r="T104" s="26">
        <v>43084</v>
      </c>
      <c r="U104" s="26">
        <v>43084</v>
      </c>
      <c r="V104" s="23" t="s">
        <v>156</v>
      </c>
      <c r="W104" s="23" t="s">
        <v>54</v>
      </c>
      <c r="X104" s="23" t="s">
        <v>152</v>
      </c>
      <c r="Y104" s="85" t="s">
        <v>107</v>
      </c>
      <c r="Z104" s="26"/>
      <c r="AA104" s="26"/>
      <c r="AB104" s="26"/>
      <c r="AC104" s="23">
        <v>0</v>
      </c>
      <c r="AD104" s="23">
        <v>0</v>
      </c>
      <c r="AE104" s="23">
        <v>0</v>
      </c>
      <c r="AF104" s="23">
        <v>0</v>
      </c>
      <c r="AG104" s="23">
        <v>0</v>
      </c>
      <c r="AH104" s="23">
        <v>0</v>
      </c>
      <c r="AI104" s="23">
        <v>0</v>
      </c>
      <c r="AJ104" s="83" t="s">
        <v>278</v>
      </c>
      <c r="AK104" s="28"/>
    </row>
    <row r="105" spans="1:37" ht="12.6" hidden="1" x14ac:dyDescent="0.2">
      <c r="A105" s="124">
        <v>43160</v>
      </c>
      <c r="B105" s="21">
        <v>23</v>
      </c>
      <c r="C105" s="22" t="s">
        <v>154</v>
      </c>
      <c r="D105" s="22" t="s">
        <v>279</v>
      </c>
      <c r="E105" s="23" t="s">
        <v>31</v>
      </c>
      <c r="F105" s="23" t="s">
        <v>19</v>
      </c>
      <c r="G105" s="31" t="s">
        <v>20</v>
      </c>
      <c r="H105" s="23">
        <v>1950</v>
      </c>
      <c r="I105" s="23">
        <v>1950</v>
      </c>
      <c r="J105" s="23">
        <v>0</v>
      </c>
      <c r="K105" s="25">
        <v>1950</v>
      </c>
      <c r="L105" s="25">
        <v>0</v>
      </c>
      <c r="M105" s="26">
        <v>43153</v>
      </c>
      <c r="N105" s="26"/>
      <c r="O105" s="26">
        <v>43153</v>
      </c>
      <c r="P105" s="26"/>
      <c r="Q105" s="26" t="s">
        <v>145</v>
      </c>
      <c r="R105" s="26"/>
      <c r="S105" s="26"/>
      <c r="T105" s="26"/>
      <c r="U105" s="26"/>
      <c r="V105" s="23" t="s">
        <v>160</v>
      </c>
      <c r="W105" s="23"/>
      <c r="X105" s="23" t="s">
        <v>152</v>
      </c>
      <c r="Y105" s="23" t="s">
        <v>107</v>
      </c>
      <c r="Z105" s="23"/>
      <c r="AA105" s="27"/>
      <c r="AB105" s="27"/>
      <c r="AC105" s="31">
        <v>3</v>
      </c>
      <c r="AD105" s="31">
        <v>0</v>
      </c>
      <c r="AE105" s="31">
        <v>0</v>
      </c>
      <c r="AF105" s="31">
        <v>0</v>
      </c>
      <c r="AG105" s="31">
        <v>0</v>
      </c>
      <c r="AH105" s="31">
        <v>0</v>
      </c>
      <c r="AI105" s="31">
        <v>0</v>
      </c>
      <c r="AJ105" s="22"/>
      <c r="AK105" s="28"/>
    </row>
    <row r="106" spans="1:37" ht="12.6" hidden="1" x14ac:dyDescent="0.2">
      <c r="A106" s="124">
        <v>43160</v>
      </c>
      <c r="B106" s="21">
        <v>24</v>
      </c>
      <c r="C106" s="33" t="s">
        <v>209</v>
      </c>
      <c r="D106" s="22" t="s">
        <v>280</v>
      </c>
      <c r="E106" s="23" t="s">
        <v>82</v>
      </c>
      <c r="F106" s="31" t="s">
        <v>19</v>
      </c>
      <c r="G106" s="23" t="s">
        <v>20</v>
      </c>
      <c r="H106" s="25"/>
      <c r="I106" s="23"/>
      <c r="J106" s="25"/>
      <c r="K106" s="25"/>
      <c r="L106" s="25"/>
      <c r="M106" s="26"/>
      <c r="N106" s="27"/>
      <c r="O106" s="27"/>
      <c r="P106" s="27"/>
      <c r="Q106" s="27"/>
      <c r="R106" s="27"/>
      <c r="S106" s="27"/>
      <c r="T106" s="27"/>
      <c r="U106" s="27"/>
      <c r="V106" s="23"/>
      <c r="W106" s="23"/>
      <c r="X106" s="23"/>
      <c r="Y106" s="23" t="s">
        <v>107</v>
      </c>
      <c r="Z106" s="26"/>
      <c r="AA106" s="27"/>
      <c r="AB106" s="27"/>
      <c r="AC106" s="31">
        <v>0</v>
      </c>
      <c r="AD106" s="31">
        <v>0</v>
      </c>
      <c r="AE106" s="31">
        <v>4</v>
      </c>
      <c r="AF106" s="31">
        <v>4</v>
      </c>
      <c r="AG106" s="31">
        <v>0</v>
      </c>
      <c r="AH106" s="31">
        <v>0</v>
      </c>
      <c r="AI106" s="31">
        <v>0</v>
      </c>
      <c r="AJ106" s="22"/>
      <c r="AK106" s="28"/>
    </row>
    <row r="107" spans="1:37" ht="12.6" hidden="1" x14ac:dyDescent="0.2">
      <c r="A107" s="124">
        <v>43160</v>
      </c>
      <c r="B107" s="21">
        <v>25</v>
      </c>
      <c r="C107" s="33" t="s">
        <v>209</v>
      </c>
      <c r="D107" s="22" t="s">
        <v>281</v>
      </c>
      <c r="E107" s="23" t="s">
        <v>82</v>
      </c>
      <c r="F107" s="31" t="s">
        <v>19</v>
      </c>
      <c r="G107" s="23" t="s">
        <v>20</v>
      </c>
      <c r="H107" s="25"/>
      <c r="I107" s="23"/>
      <c r="J107" s="25"/>
      <c r="K107" s="25"/>
      <c r="L107" s="25"/>
      <c r="M107" s="26"/>
      <c r="N107" s="26"/>
      <c r="O107" s="26"/>
      <c r="P107" s="26"/>
      <c r="Q107" s="26"/>
      <c r="R107" s="26"/>
      <c r="S107" s="26"/>
      <c r="T107" s="26"/>
      <c r="U107" s="23"/>
      <c r="V107" s="23"/>
      <c r="W107" s="23"/>
      <c r="X107" s="23"/>
      <c r="Y107" s="23" t="s">
        <v>107</v>
      </c>
      <c r="Z107" s="27"/>
      <c r="AA107" s="27"/>
      <c r="AB107" s="31"/>
      <c r="AC107" s="31">
        <v>0</v>
      </c>
      <c r="AD107" s="31">
        <v>0</v>
      </c>
      <c r="AE107" s="31">
        <v>1</v>
      </c>
      <c r="AF107" s="31">
        <v>1</v>
      </c>
      <c r="AG107" s="31">
        <v>0</v>
      </c>
      <c r="AH107" s="31">
        <v>0</v>
      </c>
      <c r="AI107" s="31">
        <v>0</v>
      </c>
      <c r="AJ107" s="208"/>
      <c r="AK107" s="28"/>
    </row>
    <row r="108" spans="1:37" ht="12.6" hidden="1" x14ac:dyDescent="0.2">
      <c r="A108" s="124">
        <v>43160</v>
      </c>
      <c r="B108" s="21">
        <v>26</v>
      </c>
      <c r="C108" s="30" t="s">
        <v>42</v>
      </c>
      <c r="D108" s="30" t="s">
        <v>43</v>
      </c>
      <c r="E108" s="23" t="s">
        <v>44</v>
      </c>
      <c r="F108" s="23" t="s">
        <v>19</v>
      </c>
      <c r="G108" s="23" t="s">
        <v>41</v>
      </c>
      <c r="H108" s="23">
        <v>6655</v>
      </c>
      <c r="I108" s="25">
        <f>4275+323</f>
        <v>4598</v>
      </c>
      <c r="J108" s="25">
        <f>H108-I108</f>
        <v>2057</v>
      </c>
      <c r="K108" s="23">
        <f>5+185+323</f>
        <v>513</v>
      </c>
      <c r="L108" s="23"/>
      <c r="M108" s="26">
        <v>43185</v>
      </c>
      <c r="N108" s="26">
        <v>43206</v>
      </c>
      <c r="O108" s="27"/>
      <c r="P108" s="27"/>
      <c r="Q108" s="26" t="s">
        <v>145</v>
      </c>
      <c r="R108" s="27"/>
      <c r="S108" s="27"/>
      <c r="T108" s="27">
        <v>42957</v>
      </c>
      <c r="U108" s="27"/>
      <c r="V108" s="31" t="s">
        <v>160</v>
      </c>
      <c r="W108" s="31" t="s">
        <v>145</v>
      </c>
      <c r="X108" s="31" t="s">
        <v>147</v>
      </c>
      <c r="Y108" s="85" t="s">
        <v>107</v>
      </c>
      <c r="Z108" s="26"/>
      <c r="AA108" s="26">
        <v>43178</v>
      </c>
      <c r="AB108" s="26">
        <v>43178</v>
      </c>
      <c r="AC108" s="23">
        <v>1</v>
      </c>
      <c r="AD108" s="23">
        <v>0</v>
      </c>
      <c r="AE108" s="23">
        <f>AF108+AG108+AH108</f>
        <v>1</v>
      </c>
      <c r="AF108" s="23">
        <v>1</v>
      </c>
      <c r="AG108" s="23">
        <v>0</v>
      </c>
      <c r="AH108" s="23">
        <v>0</v>
      </c>
      <c r="AI108" s="23">
        <v>0</v>
      </c>
      <c r="AJ108" s="22"/>
      <c r="AK108" s="28">
        <v>43186</v>
      </c>
    </row>
    <row r="109" spans="1:37" ht="12.6" hidden="1" x14ac:dyDescent="0.2">
      <c r="A109" s="124">
        <v>43160</v>
      </c>
      <c r="B109" s="21">
        <v>27</v>
      </c>
      <c r="C109" s="30" t="s">
        <v>45</v>
      </c>
      <c r="D109" s="30" t="s">
        <v>46</v>
      </c>
      <c r="E109" s="23" t="s">
        <v>31</v>
      </c>
      <c r="F109" s="23" t="s">
        <v>19</v>
      </c>
      <c r="G109" s="23" t="s">
        <v>41</v>
      </c>
      <c r="H109" s="23">
        <f>1130+82+24+368+93+25+169+93+300</f>
        <v>2284</v>
      </c>
      <c r="I109" s="25">
        <f>809+321+82+24+368+93+25+169+93+300</f>
        <v>2284</v>
      </c>
      <c r="J109" s="23">
        <v>0</v>
      </c>
      <c r="K109" s="25">
        <f>506+76</f>
        <v>582</v>
      </c>
      <c r="L109" s="23"/>
      <c r="M109" s="26">
        <v>43168</v>
      </c>
      <c r="N109" s="26"/>
      <c r="O109" s="27">
        <v>43173</v>
      </c>
      <c r="P109" s="27"/>
      <c r="Q109" s="26" t="s">
        <v>145</v>
      </c>
      <c r="R109" s="27"/>
      <c r="S109" s="27"/>
      <c r="T109" s="27"/>
      <c r="U109" s="27"/>
      <c r="V109" s="31" t="s">
        <v>160</v>
      </c>
      <c r="W109" s="31" t="s">
        <v>145</v>
      </c>
      <c r="X109" s="31" t="s">
        <v>152</v>
      </c>
      <c r="Y109" s="85" t="s">
        <v>148</v>
      </c>
      <c r="Z109" s="26"/>
      <c r="AA109" s="26">
        <v>43178</v>
      </c>
      <c r="AB109" s="26"/>
      <c r="AC109" s="23">
        <v>12</v>
      </c>
      <c r="AD109" s="23">
        <v>0</v>
      </c>
      <c r="AE109" s="23">
        <f t="shared" ref="AE109:AE112" si="4">AF109+AG109+AH109</f>
        <v>0</v>
      </c>
      <c r="AF109" s="23">
        <v>0</v>
      </c>
      <c r="AG109" s="23">
        <v>0</v>
      </c>
      <c r="AH109" s="23">
        <v>0</v>
      </c>
      <c r="AI109" s="23">
        <v>0</v>
      </c>
      <c r="AJ109" s="22"/>
      <c r="AK109" s="28">
        <v>43186</v>
      </c>
    </row>
    <row r="110" spans="1:37" ht="12.6" hidden="1" x14ac:dyDescent="0.2">
      <c r="A110" s="124">
        <v>43160</v>
      </c>
      <c r="B110" s="21">
        <v>28</v>
      </c>
      <c r="C110" s="30" t="s">
        <v>173</v>
      </c>
      <c r="D110" s="30" t="s">
        <v>174</v>
      </c>
      <c r="E110" s="23" t="s">
        <v>175</v>
      </c>
      <c r="F110" s="23" t="s">
        <v>19</v>
      </c>
      <c r="G110" s="23" t="s">
        <v>41</v>
      </c>
      <c r="H110" s="23">
        <f>2925+1138</f>
        <v>4063</v>
      </c>
      <c r="I110" s="24">
        <f>1848+64+33+3.5+9.3+9.3</f>
        <v>1967.1</v>
      </c>
      <c r="J110" s="25">
        <f>H110-I110</f>
        <v>2095.9</v>
      </c>
      <c r="K110" s="25">
        <v>782</v>
      </c>
      <c r="L110" s="25"/>
      <c r="M110" s="26">
        <v>43129</v>
      </c>
      <c r="N110" s="26">
        <v>43191</v>
      </c>
      <c r="O110" s="27">
        <v>43129</v>
      </c>
      <c r="P110" s="27"/>
      <c r="Q110" s="26" t="s">
        <v>145</v>
      </c>
      <c r="R110" s="27"/>
      <c r="S110" s="27"/>
      <c r="T110" s="27"/>
      <c r="U110" s="27"/>
      <c r="V110" s="31" t="s">
        <v>156</v>
      </c>
      <c r="W110" s="31" t="s">
        <v>145</v>
      </c>
      <c r="X110" s="31" t="s">
        <v>152</v>
      </c>
      <c r="Y110" s="85" t="s">
        <v>148</v>
      </c>
      <c r="Z110" s="26"/>
      <c r="AA110" s="26"/>
      <c r="AB110" s="26"/>
      <c r="AC110" s="23">
        <v>0</v>
      </c>
      <c r="AD110" s="23">
        <v>0</v>
      </c>
      <c r="AE110" s="23">
        <f t="shared" si="4"/>
        <v>0</v>
      </c>
      <c r="AF110" s="23">
        <v>0</v>
      </c>
      <c r="AG110" s="23">
        <v>0</v>
      </c>
      <c r="AH110" s="23">
        <v>0</v>
      </c>
      <c r="AI110" s="23">
        <v>0</v>
      </c>
      <c r="AJ110" s="22" t="s">
        <v>176</v>
      </c>
      <c r="AK110" s="28">
        <v>43186</v>
      </c>
    </row>
    <row r="111" spans="1:37" ht="13.2" hidden="1" x14ac:dyDescent="0.2">
      <c r="A111" s="124">
        <v>43160</v>
      </c>
      <c r="B111" s="21">
        <v>29</v>
      </c>
      <c r="C111" s="22" t="s">
        <v>177</v>
      </c>
      <c r="D111" s="22" t="s">
        <v>178</v>
      </c>
      <c r="E111" s="23" t="s">
        <v>44</v>
      </c>
      <c r="F111" s="23" t="s">
        <v>40</v>
      </c>
      <c r="G111" s="23" t="s">
        <v>41</v>
      </c>
      <c r="H111" s="23">
        <v>1526</v>
      </c>
      <c r="I111" s="23">
        <v>1526</v>
      </c>
      <c r="J111" s="23">
        <v>0</v>
      </c>
      <c r="K111" s="25">
        <v>1050</v>
      </c>
      <c r="L111" s="25"/>
      <c r="M111" s="26">
        <v>43095</v>
      </c>
      <c r="N111" s="26"/>
      <c r="O111" s="27">
        <v>43102</v>
      </c>
      <c r="P111" s="68"/>
      <c r="Q111" s="26" t="s">
        <v>145</v>
      </c>
      <c r="R111" s="27">
        <v>43150</v>
      </c>
      <c r="S111" s="27">
        <v>43144</v>
      </c>
      <c r="T111" s="27"/>
      <c r="U111" s="27"/>
      <c r="V111" s="31" t="s">
        <v>151</v>
      </c>
      <c r="W111" s="31" t="s">
        <v>145</v>
      </c>
      <c r="X111" s="31" t="s">
        <v>147</v>
      </c>
      <c r="Y111" s="85" t="s">
        <v>148</v>
      </c>
      <c r="Z111" s="26"/>
      <c r="AA111" s="26"/>
      <c r="AB111" s="26"/>
      <c r="AC111" s="23">
        <v>0</v>
      </c>
      <c r="AD111" s="23">
        <v>0</v>
      </c>
      <c r="AE111" s="23">
        <f t="shared" si="4"/>
        <v>0</v>
      </c>
      <c r="AF111" s="23">
        <v>0</v>
      </c>
      <c r="AG111" s="23">
        <v>0</v>
      </c>
      <c r="AH111" s="23">
        <v>0</v>
      </c>
      <c r="AI111" s="23">
        <v>0</v>
      </c>
      <c r="AJ111" s="22"/>
      <c r="AK111" s="28">
        <v>43186</v>
      </c>
    </row>
    <row r="112" spans="1:37" ht="12.6" hidden="1" x14ac:dyDescent="0.2">
      <c r="A112" s="124">
        <v>43160</v>
      </c>
      <c r="B112" s="21">
        <v>30</v>
      </c>
      <c r="C112" s="22" t="s">
        <v>179</v>
      </c>
      <c r="D112" s="22" t="s">
        <v>180</v>
      </c>
      <c r="E112" s="23" t="s">
        <v>18</v>
      </c>
      <c r="F112" s="23" t="s">
        <v>99</v>
      </c>
      <c r="G112" s="23" t="s">
        <v>41</v>
      </c>
      <c r="H112" s="23">
        <v>133</v>
      </c>
      <c r="I112" s="23">
        <v>133</v>
      </c>
      <c r="J112" s="23">
        <v>0</v>
      </c>
      <c r="K112" s="23">
        <v>133</v>
      </c>
      <c r="L112" s="25"/>
      <c r="M112" s="26">
        <v>43153</v>
      </c>
      <c r="N112" s="26"/>
      <c r="O112" s="27">
        <v>43153</v>
      </c>
      <c r="P112" s="27"/>
      <c r="Q112" s="26" t="s">
        <v>145</v>
      </c>
      <c r="R112" s="27"/>
      <c r="S112" s="27">
        <v>43159</v>
      </c>
      <c r="T112" s="27"/>
      <c r="U112" s="27"/>
      <c r="V112" s="31" t="s">
        <v>181</v>
      </c>
      <c r="W112" s="31" t="s">
        <v>145</v>
      </c>
      <c r="X112" s="31" t="s">
        <v>147</v>
      </c>
      <c r="Y112" s="85" t="s">
        <v>282</v>
      </c>
      <c r="Z112" s="26"/>
      <c r="AA112" s="26"/>
      <c r="AB112" s="26"/>
      <c r="AC112" s="23">
        <v>0</v>
      </c>
      <c r="AD112" s="23">
        <v>0</v>
      </c>
      <c r="AE112" s="23">
        <f t="shared" si="4"/>
        <v>0</v>
      </c>
      <c r="AF112" s="23">
        <v>0</v>
      </c>
      <c r="AG112" s="23">
        <v>0</v>
      </c>
      <c r="AH112" s="23">
        <v>0</v>
      </c>
      <c r="AI112" s="23">
        <v>0</v>
      </c>
      <c r="AJ112" s="22"/>
      <c r="AK112" s="28">
        <v>43186</v>
      </c>
    </row>
    <row r="113" spans="1:37" ht="13.2" hidden="1" x14ac:dyDescent="0.25">
      <c r="A113" s="124">
        <v>43160</v>
      </c>
      <c r="B113" s="21">
        <v>31</v>
      </c>
      <c r="C113" s="205" t="s">
        <v>271</v>
      </c>
      <c r="D113" s="30" t="s">
        <v>283</v>
      </c>
      <c r="E113" s="23" t="s">
        <v>44</v>
      </c>
      <c r="F113" s="23" t="s">
        <v>19</v>
      </c>
      <c r="G113" s="23" t="s">
        <v>95</v>
      </c>
      <c r="H113" s="23">
        <v>45</v>
      </c>
      <c r="I113" s="25">
        <v>45</v>
      </c>
      <c r="J113" s="23"/>
      <c r="K113" s="25">
        <v>45</v>
      </c>
      <c r="L113" s="23"/>
      <c r="M113" s="26">
        <v>43160</v>
      </c>
      <c r="N113" s="26"/>
      <c r="O113" s="27"/>
      <c r="P113" s="27"/>
      <c r="Q113" s="26"/>
      <c r="R113" s="27"/>
      <c r="S113" s="27"/>
      <c r="T113" s="27"/>
      <c r="U113" s="27"/>
      <c r="V113" s="31" t="s">
        <v>233</v>
      </c>
      <c r="W113" s="31"/>
      <c r="X113" s="31" t="s">
        <v>161</v>
      </c>
      <c r="Y113" s="85" t="s">
        <v>107</v>
      </c>
      <c r="Z113" s="26"/>
      <c r="AA113" s="26"/>
      <c r="AB113" s="26"/>
      <c r="AC113" s="23">
        <v>3</v>
      </c>
      <c r="AD113" s="23"/>
      <c r="AE113" s="23"/>
      <c r="AF113" s="23"/>
      <c r="AG113" s="23"/>
      <c r="AH113" s="23"/>
      <c r="AI113" s="23"/>
      <c r="AJ113" s="22"/>
      <c r="AK113" s="28">
        <v>43189</v>
      </c>
    </row>
    <row r="114" spans="1:37" ht="13.2" hidden="1" x14ac:dyDescent="0.2">
      <c r="A114" s="124">
        <v>43160</v>
      </c>
      <c r="B114" s="21">
        <v>32</v>
      </c>
      <c r="C114" s="22" t="s">
        <v>83</v>
      </c>
      <c r="D114" s="22" t="s">
        <v>284</v>
      </c>
      <c r="E114" s="23" t="s">
        <v>85</v>
      </c>
      <c r="F114" s="23" t="s">
        <v>19</v>
      </c>
      <c r="G114" s="23" t="s">
        <v>95</v>
      </c>
      <c r="H114" s="23">
        <v>23</v>
      </c>
      <c r="I114" s="23">
        <v>23</v>
      </c>
      <c r="J114" s="67">
        <v>0</v>
      </c>
      <c r="K114" s="23">
        <v>23</v>
      </c>
      <c r="L114" s="25"/>
      <c r="M114" s="26">
        <v>43165</v>
      </c>
      <c r="N114" s="26"/>
      <c r="O114" s="27"/>
      <c r="P114" s="27"/>
      <c r="Q114" s="26"/>
      <c r="R114" s="26"/>
      <c r="S114" s="27"/>
      <c r="T114" s="27"/>
      <c r="U114" s="27"/>
      <c r="V114" s="31" t="s">
        <v>233</v>
      </c>
      <c r="W114" s="31"/>
      <c r="X114" s="31" t="s">
        <v>161</v>
      </c>
      <c r="Y114" s="85" t="s">
        <v>107</v>
      </c>
      <c r="Z114" s="26"/>
      <c r="AA114" s="26"/>
      <c r="AB114" s="26"/>
      <c r="AC114" s="23">
        <v>2</v>
      </c>
      <c r="AD114" s="23"/>
      <c r="AE114" s="23">
        <v>2</v>
      </c>
      <c r="AF114" s="23">
        <v>1</v>
      </c>
      <c r="AG114" s="23"/>
      <c r="AH114" s="23"/>
      <c r="AI114" s="23"/>
      <c r="AJ114" s="22"/>
      <c r="AK114" s="28">
        <v>43189</v>
      </c>
    </row>
    <row r="115" spans="1:37" ht="14.4" hidden="1" x14ac:dyDescent="0.2">
      <c r="A115" s="124">
        <v>43160</v>
      </c>
      <c r="B115" s="21">
        <v>33</v>
      </c>
      <c r="C115" s="22" t="s">
        <v>71</v>
      </c>
      <c r="D115" s="22" t="s">
        <v>182</v>
      </c>
      <c r="E115" s="23" t="s">
        <v>49</v>
      </c>
      <c r="F115" s="23" t="s">
        <v>19</v>
      </c>
      <c r="G115" s="23" t="s">
        <v>183</v>
      </c>
      <c r="H115" s="23">
        <v>9836</v>
      </c>
      <c r="I115" s="23">
        <v>6435</v>
      </c>
      <c r="J115" s="25">
        <f>H115-I115</f>
        <v>3401</v>
      </c>
      <c r="K115" s="25">
        <v>721.8</v>
      </c>
      <c r="L115" s="25">
        <v>285.99</v>
      </c>
      <c r="M115" s="26">
        <v>43178</v>
      </c>
      <c r="N115" s="26">
        <v>43195</v>
      </c>
      <c r="O115" s="26">
        <v>43087</v>
      </c>
      <c r="P115" s="26"/>
      <c r="Q115" s="23" t="s">
        <v>145</v>
      </c>
      <c r="R115" s="26"/>
      <c r="S115" s="27">
        <v>42929</v>
      </c>
      <c r="T115" s="27">
        <v>42929</v>
      </c>
      <c r="U115" s="27" t="s">
        <v>145</v>
      </c>
      <c r="V115" s="23" t="s">
        <v>156</v>
      </c>
      <c r="W115" s="23" t="s">
        <v>145</v>
      </c>
      <c r="X115" s="23" t="s">
        <v>152</v>
      </c>
      <c r="Y115" s="23" t="s">
        <v>148</v>
      </c>
      <c r="Z115" s="27"/>
      <c r="AA115" s="27"/>
      <c r="AB115" s="27"/>
      <c r="AC115" s="64">
        <v>6</v>
      </c>
      <c r="AD115" s="64">
        <v>0</v>
      </c>
      <c r="AE115" s="64">
        <v>4</v>
      </c>
      <c r="AF115" s="64">
        <v>4</v>
      </c>
      <c r="AG115" s="64">
        <v>0</v>
      </c>
      <c r="AH115" s="64">
        <v>0</v>
      </c>
      <c r="AI115" s="64">
        <v>0</v>
      </c>
      <c r="AJ115" s="65"/>
      <c r="AK115" s="28">
        <v>43192</v>
      </c>
    </row>
    <row r="116" spans="1:37" ht="14.4" hidden="1" x14ac:dyDescent="0.2">
      <c r="A116" s="124">
        <v>43160</v>
      </c>
      <c r="B116" s="21">
        <v>34</v>
      </c>
      <c r="C116" s="22" t="s">
        <v>71</v>
      </c>
      <c r="D116" s="22" t="s">
        <v>184</v>
      </c>
      <c r="E116" s="23" t="s">
        <v>49</v>
      </c>
      <c r="F116" s="23" t="s">
        <v>19</v>
      </c>
      <c r="G116" s="23" t="s">
        <v>183</v>
      </c>
      <c r="H116" s="24">
        <v>10830</v>
      </c>
      <c r="I116" s="23">
        <v>7462</v>
      </c>
      <c r="J116" s="25">
        <f>H116-I116</f>
        <v>3368</v>
      </c>
      <c r="K116" s="25">
        <v>381</v>
      </c>
      <c r="L116" s="69">
        <v>906.3</v>
      </c>
      <c r="M116" s="26">
        <v>43182</v>
      </c>
      <c r="N116" s="26">
        <v>43202</v>
      </c>
      <c r="O116" s="26"/>
      <c r="P116" s="26"/>
      <c r="Q116" s="23" t="s">
        <v>145</v>
      </c>
      <c r="R116" s="27"/>
      <c r="S116" s="27">
        <v>42929</v>
      </c>
      <c r="T116" s="26"/>
      <c r="U116" s="27" t="s">
        <v>145</v>
      </c>
      <c r="V116" s="23" t="s">
        <v>156</v>
      </c>
      <c r="W116" s="23" t="s">
        <v>145</v>
      </c>
      <c r="X116" s="23" t="s">
        <v>152</v>
      </c>
      <c r="Y116" s="23" t="s">
        <v>148</v>
      </c>
      <c r="Z116" s="27"/>
      <c r="AA116" s="27"/>
      <c r="AB116" s="27"/>
      <c r="AC116" s="64">
        <v>5</v>
      </c>
      <c r="AD116" s="64">
        <v>0</v>
      </c>
      <c r="AE116" s="64">
        <v>16</v>
      </c>
      <c r="AF116" s="64">
        <v>15</v>
      </c>
      <c r="AG116" s="64">
        <v>1</v>
      </c>
      <c r="AH116" s="64">
        <v>0</v>
      </c>
      <c r="AI116" s="64">
        <v>0</v>
      </c>
      <c r="AJ116" s="65" t="s">
        <v>285</v>
      </c>
      <c r="AK116" s="28">
        <v>43192</v>
      </c>
    </row>
    <row r="117" spans="1:37" ht="12.6" hidden="1" x14ac:dyDescent="0.2">
      <c r="A117" s="124">
        <v>43160</v>
      </c>
      <c r="B117" s="21">
        <v>35</v>
      </c>
      <c r="C117" s="22" t="s">
        <v>179</v>
      </c>
      <c r="D117" s="22" t="s">
        <v>185</v>
      </c>
      <c r="E117" s="23" t="s">
        <v>18</v>
      </c>
      <c r="F117" s="23" t="s">
        <v>99</v>
      </c>
      <c r="G117" s="23" t="s">
        <v>41</v>
      </c>
      <c r="H117" s="23">
        <v>85</v>
      </c>
      <c r="I117" s="23">
        <v>85</v>
      </c>
      <c r="J117" s="23">
        <v>0</v>
      </c>
      <c r="K117" s="23">
        <v>85</v>
      </c>
      <c r="L117" s="23">
        <v>0</v>
      </c>
      <c r="M117" s="26">
        <v>43166</v>
      </c>
      <c r="N117" s="26"/>
      <c r="O117" s="26">
        <v>43167</v>
      </c>
      <c r="P117" s="26"/>
      <c r="Q117" s="26" t="s">
        <v>145</v>
      </c>
      <c r="R117" s="26"/>
      <c r="S117" s="26"/>
      <c r="T117" s="26"/>
      <c r="U117" s="26"/>
      <c r="V117" s="23" t="s">
        <v>160</v>
      </c>
      <c r="W117" s="23" t="s">
        <v>145</v>
      </c>
      <c r="X117" s="23" t="s">
        <v>147</v>
      </c>
      <c r="Y117" s="23" t="s">
        <v>148</v>
      </c>
      <c r="Z117" s="26"/>
      <c r="AA117" s="26"/>
      <c r="AB117" s="26"/>
      <c r="AC117" s="23">
        <v>0</v>
      </c>
      <c r="AD117" s="23">
        <v>0</v>
      </c>
      <c r="AE117" s="23">
        <f>AF117+AG117+AH117</f>
        <v>0</v>
      </c>
      <c r="AF117" s="23">
        <v>0</v>
      </c>
      <c r="AG117" s="23">
        <v>0</v>
      </c>
      <c r="AH117" s="23">
        <v>0</v>
      </c>
      <c r="AI117" s="23">
        <v>0</v>
      </c>
      <c r="AJ117" s="22" t="s">
        <v>186</v>
      </c>
      <c r="AK117" s="28">
        <v>43186</v>
      </c>
    </row>
    <row r="118" spans="1:37" ht="12.6" hidden="1" x14ac:dyDescent="0.2">
      <c r="A118" s="124">
        <v>43160</v>
      </c>
      <c r="B118" s="21">
        <v>36</v>
      </c>
      <c r="C118" s="22" t="s">
        <v>71</v>
      </c>
      <c r="D118" s="30" t="s">
        <v>187</v>
      </c>
      <c r="E118" s="31" t="s">
        <v>31</v>
      </c>
      <c r="F118" s="23" t="s">
        <v>19</v>
      </c>
      <c r="G118" s="31" t="s">
        <v>58</v>
      </c>
      <c r="H118" s="23">
        <v>21104</v>
      </c>
      <c r="I118" s="25">
        <v>21104</v>
      </c>
      <c r="J118" s="25">
        <v>0</v>
      </c>
      <c r="K118" s="25">
        <v>3243</v>
      </c>
      <c r="L118" s="25">
        <v>8685</v>
      </c>
      <c r="M118" s="26">
        <v>43059</v>
      </c>
      <c r="N118" s="26"/>
      <c r="O118" s="26">
        <v>43060</v>
      </c>
      <c r="P118" s="26"/>
      <c r="Q118" s="26" t="s">
        <v>145</v>
      </c>
      <c r="R118" s="26">
        <v>43053</v>
      </c>
      <c r="S118" s="26">
        <v>43046</v>
      </c>
      <c r="T118" s="26">
        <v>43090</v>
      </c>
      <c r="U118" s="26">
        <v>43087</v>
      </c>
      <c r="V118" s="23" t="s">
        <v>156</v>
      </c>
      <c r="W118" s="23" t="s">
        <v>145</v>
      </c>
      <c r="X118" s="23" t="s">
        <v>152</v>
      </c>
      <c r="Y118" s="23" t="s">
        <v>148</v>
      </c>
      <c r="Z118" s="26"/>
      <c r="AA118" s="26"/>
      <c r="AB118" s="26"/>
      <c r="AC118" s="64">
        <v>0</v>
      </c>
      <c r="AD118" s="64">
        <v>0</v>
      </c>
      <c r="AE118" s="64">
        <v>0</v>
      </c>
      <c r="AF118" s="64">
        <v>0</v>
      </c>
      <c r="AG118" s="64">
        <v>0</v>
      </c>
      <c r="AH118" s="64">
        <v>0</v>
      </c>
      <c r="AI118" s="64">
        <v>0</v>
      </c>
      <c r="AJ118" s="22" t="s">
        <v>188</v>
      </c>
      <c r="AK118" s="28">
        <v>43193</v>
      </c>
    </row>
    <row r="119" spans="1:37" ht="12.6" hidden="1" x14ac:dyDescent="0.2">
      <c r="A119" s="124">
        <v>43160</v>
      </c>
      <c r="B119" s="21">
        <v>37</v>
      </c>
      <c r="C119" s="33" t="s">
        <v>93</v>
      </c>
      <c r="D119" s="22" t="s">
        <v>286</v>
      </c>
      <c r="E119" s="23" t="s">
        <v>287</v>
      </c>
      <c r="F119" s="23" t="s">
        <v>19</v>
      </c>
      <c r="G119" s="23" t="s">
        <v>62</v>
      </c>
      <c r="H119" s="24"/>
      <c r="I119" s="23"/>
      <c r="J119" s="25"/>
      <c r="K119" s="25"/>
      <c r="L119" s="25"/>
      <c r="M119" s="26"/>
      <c r="N119" s="26"/>
      <c r="O119" s="26"/>
      <c r="P119" s="26"/>
      <c r="Q119" s="23" t="s">
        <v>144</v>
      </c>
      <c r="R119" s="26"/>
      <c r="S119" s="26"/>
      <c r="T119" s="26"/>
      <c r="U119" s="26"/>
      <c r="V119" s="23"/>
      <c r="W119" s="23"/>
      <c r="X119" s="23" t="s">
        <v>147</v>
      </c>
      <c r="Y119" s="70" t="s">
        <v>288</v>
      </c>
      <c r="Z119" s="26"/>
      <c r="AA119" s="27"/>
      <c r="AB119" s="27"/>
      <c r="AC119" s="31"/>
      <c r="AD119" s="31"/>
      <c r="AE119" s="31"/>
      <c r="AF119" s="31"/>
      <c r="AG119" s="31"/>
      <c r="AH119" s="31"/>
      <c r="AI119" s="31"/>
      <c r="AJ119" s="22"/>
      <c r="AK119" s="28"/>
    </row>
    <row r="120" spans="1:37" ht="12.6" hidden="1" x14ac:dyDescent="0.2">
      <c r="A120" s="124">
        <v>43160</v>
      </c>
      <c r="B120" s="21">
        <v>38</v>
      </c>
      <c r="C120" s="22" t="s">
        <v>71</v>
      </c>
      <c r="D120" s="22" t="s">
        <v>189</v>
      </c>
      <c r="E120" s="23" t="s">
        <v>31</v>
      </c>
      <c r="F120" s="23" t="s">
        <v>19</v>
      </c>
      <c r="G120" s="23" t="s">
        <v>99</v>
      </c>
      <c r="H120" s="25">
        <v>49690</v>
      </c>
      <c r="I120" s="25">
        <v>4800</v>
      </c>
      <c r="J120" s="25">
        <f t="shared" ref="J120:J121" si="5">H120-I120</f>
        <v>44890</v>
      </c>
      <c r="K120" s="25">
        <v>5000</v>
      </c>
      <c r="L120" s="25"/>
      <c r="M120" s="26">
        <v>43181</v>
      </c>
      <c r="N120" s="26"/>
      <c r="O120" s="26"/>
      <c r="P120" s="26"/>
      <c r="Q120" s="26" t="s">
        <v>145</v>
      </c>
      <c r="R120" s="44"/>
      <c r="S120" s="44"/>
      <c r="T120" s="44"/>
      <c r="U120" s="44"/>
      <c r="V120" s="23" t="s">
        <v>156</v>
      </c>
      <c r="W120" s="23"/>
      <c r="X120" s="23" t="s">
        <v>152</v>
      </c>
      <c r="Y120" s="23" t="s">
        <v>148</v>
      </c>
      <c r="Z120" s="26"/>
      <c r="AA120" s="27"/>
      <c r="AB120" s="27"/>
      <c r="AC120" s="31"/>
      <c r="AD120" s="31"/>
      <c r="AE120" s="31"/>
      <c r="AF120" s="31"/>
      <c r="AG120" s="31"/>
      <c r="AH120" s="31"/>
      <c r="AI120" s="31"/>
      <c r="AJ120" s="22"/>
      <c r="AK120" s="28">
        <v>43182</v>
      </c>
    </row>
    <row r="121" spans="1:37" ht="12.6" hidden="1" x14ac:dyDescent="0.2">
      <c r="A121" s="124">
        <v>43160</v>
      </c>
      <c r="B121" s="21">
        <v>39</v>
      </c>
      <c r="C121" s="22" t="s">
        <v>71</v>
      </c>
      <c r="D121" s="22" t="s">
        <v>190</v>
      </c>
      <c r="E121" s="23" t="s">
        <v>31</v>
      </c>
      <c r="F121" s="23" t="s">
        <v>19</v>
      </c>
      <c r="G121" s="23" t="s">
        <v>99</v>
      </c>
      <c r="H121" s="25">
        <v>44160</v>
      </c>
      <c r="I121" s="23">
        <v>1165</v>
      </c>
      <c r="J121" s="25">
        <f t="shared" si="5"/>
        <v>42995</v>
      </c>
      <c r="K121" s="25">
        <v>1500</v>
      </c>
      <c r="L121" s="25"/>
      <c r="M121" s="41">
        <v>43181</v>
      </c>
      <c r="N121" s="26"/>
      <c r="O121" s="26"/>
      <c r="P121" s="26"/>
      <c r="Q121" s="26" t="s">
        <v>145</v>
      </c>
      <c r="R121" s="26"/>
      <c r="S121" s="26"/>
      <c r="T121" s="26"/>
      <c r="U121" s="26"/>
      <c r="V121" s="23" t="s">
        <v>156</v>
      </c>
      <c r="W121" s="23"/>
      <c r="X121" s="23" t="s">
        <v>152</v>
      </c>
      <c r="Y121" s="23" t="s">
        <v>148</v>
      </c>
      <c r="Z121" s="26"/>
      <c r="AA121" s="27"/>
      <c r="AB121" s="27"/>
      <c r="AC121" s="31"/>
      <c r="AD121" s="31"/>
      <c r="AE121" s="31"/>
      <c r="AF121" s="31"/>
      <c r="AG121" s="31"/>
      <c r="AH121" s="31"/>
      <c r="AI121" s="31"/>
      <c r="AJ121" s="22"/>
      <c r="AK121" s="28">
        <v>43182</v>
      </c>
    </row>
    <row r="122" spans="1:37" ht="13.2" hidden="1" x14ac:dyDescent="0.2">
      <c r="A122" s="124">
        <v>43160</v>
      </c>
      <c r="B122" s="21">
        <v>40</v>
      </c>
      <c r="C122" s="22" t="s">
        <v>83</v>
      </c>
      <c r="D122" s="22" t="s">
        <v>289</v>
      </c>
      <c r="E122" s="23" t="s">
        <v>85</v>
      </c>
      <c r="F122" s="23" t="s">
        <v>19</v>
      </c>
      <c r="G122" s="23" t="s">
        <v>95</v>
      </c>
      <c r="H122" s="25">
        <v>111</v>
      </c>
      <c r="I122" s="23">
        <v>111</v>
      </c>
      <c r="J122" s="67">
        <v>0</v>
      </c>
      <c r="K122" s="23">
        <v>111</v>
      </c>
      <c r="L122" s="25"/>
      <c r="M122" s="26">
        <v>43173</v>
      </c>
      <c r="N122" s="26"/>
      <c r="O122" s="27"/>
      <c r="P122" s="27"/>
      <c r="Q122" s="26" t="s">
        <v>145</v>
      </c>
      <c r="R122" s="26"/>
      <c r="S122" s="27"/>
      <c r="T122" s="27"/>
      <c r="U122" s="27"/>
      <c r="V122" s="31" t="s">
        <v>233</v>
      </c>
      <c r="W122" s="23"/>
      <c r="X122" s="23" t="s">
        <v>161</v>
      </c>
      <c r="Y122" s="23" t="s">
        <v>107</v>
      </c>
      <c r="Z122" s="26"/>
      <c r="AA122" s="26"/>
      <c r="AB122" s="26"/>
      <c r="AC122" s="31">
        <v>2</v>
      </c>
      <c r="AD122" s="31"/>
      <c r="AE122" s="31"/>
      <c r="AF122" s="31"/>
      <c r="AG122" s="31"/>
      <c r="AH122" s="31"/>
      <c r="AI122" s="31"/>
      <c r="AJ122" s="22"/>
      <c r="AK122" s="28">
        <v>43189</v>
      </c>
    </row>
    <row r="123" spans="1:37" ht="12.6" hidden="1" x14ac:dyDescent="0.2">
      <c r="A123" s="124">
        <v>43160</v>
      </c>
      <c r="B123" s="21">
        <v>41</v>
      </c>
      <c r="C123" s="22" t="s">
        <v>242</v>
      </c>
      <c r="D123" s="206" t="s">
        <v>290</v>
      </c>
      <c r="E123" s="23" t="s">
        <v>34</v>
      </c>
      <c r="F123" s="23" t="s">
        <v>19</v>
      </c>
      <c r="G123" s="23" t="s">
        <v>19</v>
      </c>
      <c r="H123" s="23">
        <v>6</v>
      </c>
      <c r="I123" s="23">
        <v>6</v>
      </c>
      <c r="J123" s="25">
        <v>0</v>
      </c>
      <c r="K123" s="25">
        <v>6</v>
      </c>
      <c r="L123" s="25"/>
      <c r="M123" s="26">
        <v>43174</v>
      </c>
      <c r="N123" s="26"/>
      <c r="O123" s="26"/>
      <c r="P123" s="26"/>
      <c r="Q123" s="26"/>
      <c r="R123" s="27"/>
      <c r="S123" s="27"/>
      <c r="T123" s="26"/>
      <c r="U123" s="26"/>
      <c r="V123" s="23"/>
      <c r="W123" s="23"/>
      <c r="X123" s="23"/>
      <c r="Y123" s="23" t="s">
        <v>148</v>
      </c>
      <c r="Z123" s="27"/>
      <c r="AA123" s="27"/>
      <c r="AB123" s="27"/>
      <c r="AC123" s="31"/>
      <c r="AD123" s="31"/>
      <c r="AE123" s="31"/>
      <c r="AF123" s="31"/>
      <c r="AG123" s="31"/>
      <c r="AH123" s="31"/>
      <c r="AI123" s="31"/>
      <c r="AJ123" s="22"/>
      <c r="AK123" s="28"/>
    </row>
    <row r="124" spans="1:37" ht="13.2" hidden="1" x14ac:dyDescent="0.25">
      <c r="A124" s="124">
        <v>43160</v>
      </c>
      <c r="B124" s="23">
        <v>42</v>
      </c>
      <c r="C124" s="205" t="s">
        <v>191</v>
      </c>
      <c r="D124" s="206" t="s">
        <v>192</v>
      </c>
      <c r="E124" s="23" t="s">
        <v>44</v>
      </c>
      <c r="F124" s="23" t="s">
        <v>19</v>
      </c>
      <c r="G124" s="23" t="s">
        <v>95</v>
      </c>
      <c r="H124" s="23">
        <v>122</v>
      </c>
      <c r="I124" s="23">
        <v>122</v>
      </c>
      <c r="J124" s="23">
        <v>0</v>
      </c>
      <c r="K124" s="23">
        <v>122</v>
      </c>
      <c r="L124" s="23"/>
      <c r="M124" s="26">
        <v>43180</v>
      </c>
      <c r="N124" s="27"/>
      <c r="O124" s="26">
        <v>43180</v>
      </c>
      <c r="P124" s="26">
        <v>43180</v>
      </c>
      <c r="Q124" s="26" t="s">
        <v>145</v>
      </c>
      <c r="R124" s="26">
        <v>43180</v>
      </c>
      <c r="S124" s="26">
        <v>43183</v>
      </c>
      <c r="T124" s="26">
        <v>43188</v>
      </c>
      <c r="U124" s="27"/>
      <c r="V124" s="23" t="s">
        <v>160</v>
      </c>
      <c r="W124" s="23"/>
      <c r="X124" s="23"/>
      <c r="Y124" s="23" t="s">
        <v>148</v>
      </c>
      <c r="Z124" s="26"/>
      <c r="AA124" s="26"/>
      <c r="AB124" s="26"/>
      <c r="AC124" s="31">
        <v>0</v>
      </c>
      <c r="AD124" s="31"/>
      <c r="AE124" s="31"/>
      <c r="AF124" s="31"/>
      <c r="AG124" s="31"/>
      <c r="AH124" s="31"/>
      <c r="AI124" s="31"/>
      <c r="AJ124" s="22"/>
      <c r="AK124" s="28">
        <v>43189</v>
      </c>
    </row>
    <row r="125" spans="1:37" ht="12.6" hidden="1" x14ac:dyDescent="0.2">
      <c r="A125" s="124">
        <v>43160</v>
      </c>
      <c r="B125" s="71">
        <v>43</v>
      </c>
      <c r="C125" s="209" t="s">
        <v>42</v>
      </c>
      <c r="D125" s="209" t="s">
        <v>193</v>
      </c>
      <c r="E125" s="72" t="s">
        <v>44</v>
      </c>
      <c r="F125" s="72" t="s">
        <v>19</v>
      </c>
      <c r="G125" s="72" t="s">
        <v>41</v>
      </c>
      <c r="H125" s="73">
        <v>2200</v>
      </c>
      <c r="I125" s="72">
        <v>0</v>
      </c>
      <c r="J125" s="73">
        <v>2200</v>
      </c>
      <c r="K125" s="72">
        <v>0</v>
      </c>
      <c r="L125" s="72">
        <v>2200</v>
      </c>
      <c r="M125" s="74"/>
      <c r="N125" s="75">
        <v>43205</v>
      </c>
      <c r="O125" s="76"/>
      <c r="P125" s="76"/>
      <c r="Q125" s="72"/>
      <c r="R125" s="76"/>
      <c r="S125" s="76"/>
      <c r="T125" s="76"/>
      <c r="U125" s="76"/>
      <c r="V125" s="72"/>
      <c r="W125" s="72"/>
      <c r="X125" s="72" t="s">
        <v>147</v>
      </c>
      <c r="Y125" s="72" t="s">
        <v>163</v>
      </c>
      <c r="Z125" s="76"/>
      <c r="AA125" s="76"/>
      <c r="AB125" s="76"/>
      <c r="AC125" s="72">
        <v>0</v>
      </c>
      <c r="AD125" s="72">
        <v>0</v>
      </c>
      <c r="AE125" s="23">
        <f t="shared" ref="AE125:AE127" si="6">AF125+AG125+AH125</f>
        <v>0</v>
      </c>
      <c r="AF125" s="72">
        <v>0</v>
      </c>
      <c r="AG125" s="72">
        <v>0</v>
      </c>
      <c r="AH125" s="72">
        <v>0</v>
      </c>
      <c r="AI125" s="72">
        <v>0</v>
      </c>
      <c r="AJ125" s="209"/>
      <c r="AK125" s="28">
        <v>43186</v>
      </c>
    </row>
    <row r="126" spans="1:37" ht="13.2" x14ac:dyDescent="0.2">
      <c r="A126" s="124">
        <v>43160</v>
      </c>
      <c r="B126" s="21">
        <v>44</v>
      </c>
      <c r="C126" s="207" t="s">
        <v>324</v>
      </c>
      <c r="D126" s="206" t="s">
        <v>195</v>
      </c>
      <c r="E126" s="23" t="s">
        <v>44</v>
      </c>
      <c r="F126" s="23" t="s">
        <v>99</v>
      </c>
      <c r="G126" s="23" t="s">
        <v>41</v>
      </c>
      <c r="H126" s="66">
        <v>240</v>
      </c>
      <c r="I126" s="23">
        <v>0</v>
      </c>
      <c r="J126" s="77">
        <v>200</v>
      </c>
      <c r="K126" s="63">
        <v>0</v>
      </c>
      <c r="L126" s="63">
        <v>200</v>
      </c>
      <c r="M126" s="41"/>
      <c r="N126" s="27">
        <v>43205</v>
      </c>
      <c r="O126" s="26"/>
      <c r="P126" s="26"/>
      <c r="Q126" s="63"/>
      <c r="R126" s="26"/>
      <c r="S126" s="26"/>
      <c r="T126" s="26"/>
      <c r="U126" s="26"/>
      <c r="V126" s="23"/>
      <c r="W126" s="23"/>
      <c r="X126" s="23" t="s">
        <v>147</v>
      </c>
      <c r="Y126" s="85" t="s">
        <v>163</v>
      </c>
      <c r="Z126" s="26"/>
      <c r="AA126" s="26"/>
      <c r="AB126" s="26"/>
      <c r="AC126" s="23">
        <v>0</v>
      </c>
      <c r="AD126" s="23">
        <v>0</v>
      </c>
      <c r="AE126" s="23">
        <f t="shared" si="6"/>
        <v>0</v>
      </c>
      <c r="AF126" s="23">
        <v>0</v>
      </c>
      <c r="AG126" s="23">
        <v>0</v>
      </c>
      <c r="AH126" s="23">
        <v>0</v>
      </c>
      <c r="AI126" s="23">
        <v>0</v>
      </c>
      <c r="AJ126" s="207"/>
      <c r="AK126" s="28">
        <v>43186</v>
      </c>
    </row>
    <row r="127" spans="1:37" ht="13.2" hidden="1" x14ac:dyDescent="0.2">
      <c r="A127" s="124">
        <v>43160</v>
      </c>
      <c r="B127" s="21">
        <v>45</v>
      </c>
      <c r="C127" s="22" t="s">
        <v>196</v>
      </c>
      <c r="D127" s="22" t="s">
        <v>197</v>
      </c>
      <c r="E127" s="23" t="s">
        <v>49</v>
      </c>
      <c r="F127" s="23" t="s">
        <v>19</v>
      </c>
      <c r="G127" s="23" t="s">
        <v>41</v>
      </c>
      <c r="H127" s="23">
        <v>3000</v>
      </c>
      <c r="I127" s="23">
        <v>0</v>
      </c>
      <c r="J127" s="23">
        <v>3000</v>
      </c>
      <c r="K127" s="23">
        <v>0</v>
      </c>
      <c r="L127" s="23">
        <v>3000</v>
      </c>
      <c r="M127" s="26"/>
      <c r="N127" s="27">
        <v>43205</v>
      </c>
      <c r="O127" s="26"/>
      <c r="P127" s="26"/>
      <c r="Q127" s="63"/>
      <c r="R127" s="45"/>
      <c r="S127" s="45"/>
      <c r="T127" s="45"/>
      <c r="U127" s="45"/>
      <c r="V127" s="23"/>
      <c r="W127" s="23"/>
      <c r="X127" s="23" t="s">
        <v>147</v>
      </c>
      <c r="Y127" s="23" t="s">
        <v>163</v>
      </c>
      <c r="Z127" s="26"/>
      <c r="AA127" s="26"/>
      <c r="AB127" s="26"/>
      <c r="AC127" s="23">
        <v>0</v>
      </c>
      <c r="AD127" s="23">
        <v>0</v>
      </c>
      <c r="AE127" s="23">
        <f t="shared" si="6"/>
        <v>0</v>
      </c>
      <c r="AF127" s="23">
        <v>0</v>
      </c>
      <c r="AG127" s="23">
        <v>0</v>
      </c>
      <c r="AH127" s="23">
        <v>0</v>
      </c>
      <c r="AI127" s="23">
        <v>0</v>
      </c>
      <c r="AJ127" s="207"/>
      <c r="AK127" s="28">
        <v>43186</v>
      </c>
    </row>
    <row r="128" spans="1:37" ht="13.2" hidden="1" x14ac:dyDescent="0.2">
      <c r="A128" s="124">
        <v>43160</v>
      </c>
      <c r="B128" s="21">
        <v>46</v>
      </c>
      <c r="C128" s="22" t="s">
        <v>196</v>
      </c>
      <c r="D128" s="22" t="s">
        <v>198</v>
      </c>
      <c r="E128" s="23" t="s">
        <v>44</v>
      </c>
      <c r="F128" s="23" t="s">
        <v>19</v>
      </c>
      <c r="G128" s="23" t="s">
        <v>99</v>
      </c>
      <c r="H128" s="23">
        <v>4100</v>
      </c>
      <c r="I128" s="23">
        <v>0</v>
      </c>
      <c r="J128" s="23">
        <v>4100</v>
      </c>
      <c r="K128" s="23">
        <v>0</v>
      </c>
      <c r="L128" s="23">
        <v>4100</v>
      </c>
      <c r="M128" s="26"/>
      <c r="N128" s="27">
        <v>43205</v>
      </c>
      <c r="O128" s="26"/>
      <c r="P128" s="26"/>
      <c r="Q128" s="63"/>
      <c r="R128" s="45"/>
      <c r="S128" s="45"/>
      <c r="T128" s="45"/>
      <c r="U128" s="45"/>
      <c r="V128" s="23"/>
      <c r="W128" s="23"/>
      <c r="X128" s="23" t="s">
        <v>147</v>
      </c>
      <c r="Y128" s="23" t="s">
        <v>163</v>
      </c>
      <c r="Z128" s="26"/>
      <c r="AA128" s="26"/>
      <c r="AB128" s="26"/>
      <c r="AC128" s="23">
        <v>0</v>
      </c>
      <c r="AD128" s="23">
        <v>0</v>
      </c>
      <c r="AE128" s="23">
        <v>0</v>
      </c>
      <c r="AF128" s="23">
        <v>0</v>
      </c>
      <c r="AG128" s="23">
        <v>0</v>
      </c>
      <c r="AH128" s="23">
        <v>0</v>
      </c>
      <c r="AI128" s="23">
        <v>0</v>
      </c>
      <c r="AJ128" s="207"/>
      <c r="AK128" s="28">
        <v>43178</v>
      </c>
    </row>
    <row r="129" spans="1:37" ht="13.2" hidden="1" x14ac:dyDescent="0.2">
      <c r="A129" s="124">
        <v>43160</v>
      </c>
      <c r="B129" s="23">
        <v>47</v>
      </c>
      <c r="C129" s="22" t="s">
        <v>179</v>
      </c>
      <c r="D129" s="22" t="s">
        <v>199</v>
      </c>
      <c r="E129" s="23" t="s">
        <v>18</v>
      </c>
      <c r="F129" s="23" t="s">
        <v>99</v>
      </c>
      <c r="G129" s="23" t="s">
        <v>41</v>
      </c>
      <c r="H129" s="23">
        <v>243</v>
      </c>
      <c r="I129" s="23">
        <v>243</v>
      </c>
      <c r="J129" s="23">
        <v>0</v>
      </c>
      <c r="K129" s="23">
        <v>243</v>
      </c>
      <c r="L129" s="23">
        <v>0</v>
      </c>
      <c r="M129" s="26">
        <v>43180</v>
      </c>
      <c r="N129" s="27"/>
      <c r="O129" s="26">
        <v>43180</v>
      </c>
      <c r="P129" s="26"/>
      <c r="Q129" s="63" t="s">
        <v>145</v>
      </c>
      <c r="R129" s="45"/>
      <c r="S129" s="26">
        <v>43180</v>
      </c>
      <c r="T129" s="45"/>
      <c r="U129" s="45"/>
      <c r="V129" s="23"/>
      <c r="W129" s="23"/>
      <c r="X129" s="23" t="s">
        <v>147</v>
      </c>
      <c r="Y129" s="23" t="s">
        <v>148</v>
      </c>
      <c r="Z129" s="26"/>
      <c r="AA129" s="26"/>
      <c r="AB129" s="26"/>
      <c r="AC129" s="23">
        <v>0</v>
      </c>
      <c r="AD129" s="23">
        <v>0</v>
      </c>
      <c r="AE129" s="23">
        <f>AF129+AG129+AH129</f>
        <v>0</v>
      </c>
      <c r="AF129" s="23">
        <v>0</v>
      </c>
      <c r="AG129" s="23">
        <v>0</v>
      </c>
      <c r="AH129" s="23">
        <v>0</v>
      </c>
      <c r="AI129" s="23">
        <v>0</v>
      </c>
      <c r="AJ129" s="207"/>
      <c r="AK129" s="28">
        <v>43186</v>
      </c>
    </row>
    <row r="130" spans="1:37" ht="13.2" hidden="1" x14ac:dyDescent="0.25">
      <c r="A130" s="124">
        <v>43160</v>
      </c>
      <c r="B130" s="21">
        <v>48</v>
      </c>
      <c r="C130" s="205" t="s">
        <v>191</v>
      </c>
      <c r="D130" s="22" t="s">
        <v>200</v>
      </c>
      <c r="E130" s="23" t="s">
        <v>31</v>
      </c>
      <c r="F130" s="23" t="s">
        <v>19</v>
      </c>
      <c r="G130" s="23" t="s">
        <v>95</v>
      </c>
      <c r="H130" s="23">
        <v>90</v>
      </c>
      <c r="I130" s="23">
        <v>90</v>
      </c>
      <c r="J130" s="23"/>
      <c r="K130" s="23">
        <v>90</v>
      </c>
      <c r="L130" s="23"/>
      <c r="M130" s="26">
        <v>43179</v>
      </c>
      <c r="N130" s="26"/>
      <c r="O130" s="26"/>
      <c r="P130" s="26"/>
      <c r="Q130" s="23"/>
      <c r="R130" s="26"/>
      <c r="S130" s="44"/>
      <c r="T130" s="44"/>
      <c r="U130" s="26"/>
      <c r="V130" s="23"/>
      <c r="W130" s="23"/>
      <c r="X130" s="23" t="s">
        <v>147</v>
      </c>
      <c r="Y130" s="23" t="s">
        <v>107</v>
      </c>
      <c r="Z130" s="26"/>
      <c r="AA130" s="26"/>
      <c r="AB130" s="26"/>
      <c r="AC130" s="23"/>
      <c r="AD130" s="23"/>
      <c r="AE130" s="23"/>
      <c r="AF130" s="23"/>
      <c r="AG130" s="23"/>
      <c r="AH130" s="23"/>
      <c r="AI130" s="23"/>
      <c r="AJ130" s="22" t="s">
        <v>291</v>
      </c>
      <c r="AK130" s="28">
        <v>43189</v>
      </c>
    </row>
    <row r="131" spans="1:37" ht="12.6" hidden="1" x14ac:dyDescent="0.2">
      <c r="A131" s="124">
        <v>43160</v>
      </c>
      <c r="B131" s="21">
        <v>49</v>
      </c>
      <c r="C131" s="22" t="s">
        <v>165</v>
      </c>
      <c r="D131" s="22" t="s">
        <v>201</v>
      </c>
      <c r="E131" s="23" t="s">
        <v>31</v>
      </c>
      <c r="F131" s="23" t="s">
        <v>19</v>
      </c>
      <c r="G131" s="23" t="s">
        <v>95</v>
      </c>
      <c r="H131" s="23">
        <v>770</v>
      </c>
      <c r="I131" s="25">
        <v>770</v>
      </c>
      <c r="J131" s="23"/>
      <c r="K131" s="23">
        <v>770</v>
      </c>
      <c r="L131" s="23"/>
      <c r="M131" s="26">
        <v>43164</v>
      </c>
      <c r="N131" s="26"/>
      <c r="O131" s="26">
        <v>43164</v>
      </c>
      <c r="P131" s="26">
        <v>43182</v>
      </c>
      <c r="Q131" s="45"/>
      <c r="R131" s="26">
        <v>43185</v>
      </c>
      <c r="S131" s="45"/>
      <c r="T131" s="45"/>
      <c r="U131" s="45"/>
      <c r="V131" s="23" t="s">
        <v>160</v>
      </c>
      <c r="W131" s="23"/>
      <c r="X131" s="23"/>
      <c r="Y131" s="23" t="s">
        <v>148</v>
      </c>
      <c r="Z131" s="26"/>
      <c r="AA131" s="26"/>
      <c r="AB131" s="26"/>
      <c r="AC131" s="23">
        <v>0</v>
      </c>
      <c r="AD131" s="23"/>
      <c r="AE131" s="23"/>
      <c r="AF131" s="23"/>
      <c r="AG131" s="23"/>
      <c r="AH131" s="23"/>
      <c r="AI131" s="23"/>
      <c r="AJ131" s="22"/>
      <c r="AK131" s="28">
        <v>43189</v>
      </c>
    </row>
    <row r="132" spans="1:37" ht="12.6" hidden="1" x14ac:dyDescent="0.2">
      <c r="A132" s="124">
        <v>43160</v>
      </c>
      <c r="B132" s="23">
        <v>50</v>
      </c>
      <c r="C132" s="22" t="s">
        <v>71</v>
      </c>
      <c r="D132" s="22" t="s">
        <v>292</v>
      </c>
      <c r="E132" s="23" t="s">
        <v>203</v>
      </c>
      <c r="F132" s="23" t="s">
        <v>19</v>
      </c>
      <c r="G132" s="23" t="s">
        <v>41</v>
      </c>
      <c r="H132" s="23">
        <v>130</v>
      </c>
      <c r="I132" s="25">
        <v>0</v>
      </c>
      <c r="J132" s="23">
        <v>130</v>
      </c>
      <c r="K132" s="23">
        <v>0</v>
      </c>
      <c r="L132" s="23">
        <f>J132-K132</f>
        <v>130</v>
      </c>
      <c r="M132" s="26"/>
      <c r="N132" s="26"/>
      <c r="O132" s="26"/>
      <c r="P132" s="26"/>
      <c r="Q132" s="23"/>
      <c r="R132" s="23"/>
      <c r="S132" s="23"/>
      <c r="T132" s="23"/>
      <c r="U132" s="23"/>
      <c r="V132" s="23"/>
      <c r="W132" s="23"/>
      <c r="X132" s="30"/>
      <c r="Y132" s="23"/>
      <c r="Z132" s="26"/>
      <c r="AA132" s="26"/>
      <c r="AB132" s="26"/>
      <c r="AC132" s="23">
        <v>0</v>
      </c>
      <c r="AD132" s="23">
        <v>0</v>
      </c>
      <c r="AE132" s="23">
        <f>AF132+AG132+AH132</f>
        <v>0</v>
      </c>
      <c r="AF132" s="23">
        <v>0</v>
      </c>
      <c r="AG132" s="23">
        <v>0</v>
      </c>
      <c r="AH132" s="23">
        <v>0</v>
      </c>
      <c r="AI132" s="23">
        <v>0</v>
      </c>
      <c r="AJ132" s="22"/>
      <c r="AK132" s="28">
        <v>43186</v>
      </c>
    </row>
    <row r="133" spans="1:37" ht="12.6" hidden="1" x14ac:dyDescent="0.2">
      <c r="A133" s="124">
        <v>43160</v>
      </c>
      <c r="B133" s="21">
        <v>52</v>
      </c>
      <c r="C133" s="22" t="s">
        <v>293</v>
      </c>
      <c r="D133" s="22" t="s">
        <v>294</v>
      </c>
      <c r="E133" s="23"/>
      <c r="F133" s="23"/>
      <c r="G133" s="23" t="s">
        <v>20</v>
      </c>
      <c r="H133" s="23"/>
      <c r="I133" s="23"/>
      <c r="J133" s="23"/>
      <c r="K133" s="23"/>
      <c r="L133" s="23"/>
      <c r="M133" s="41"/>
      <c r="N133" s="26"/>
      <c r="O133" s="26"/>
      <c r="P133" s="26"/>
      <c r="Q133" s="23"/>
      <c r="R133" s="26"/>
      <c r="S133" s="26"/>
      <c r="T133" s="26"/>
      <c r="U133" s="26"/>
      <c r="V133" s="23"/>
      <c r="W133" s="23"/>
      <c r="X133" s="23"/>
      <c r="Y133" s="23"/>
      <c r="Z133" s="26"/>
      <c r="AA133" s="26"/>
      <c r="AB133" s="26"/>
      <c r="AC133" s="23"/>
      <c r="AD133" s="23"/>
      <c r="AE133" s="23"/>
      <c r="AF133" s="23"/>
      <c r="AG133" s="23"/>
      <c r="AH133" s="23"/>
      <c r="AI133" s="23"/>
      <c r="AJ133" s="22"/>
      <c r="AK133" s="28"/>
    </row>
    <row r="134" spans="1:37" ht="12.6" hidden="1" x14ac:dyDescent="0.2">
      <c r="A134" s="124">
        <v>43160</v>
      </c>
      <c r="B134" s="21">
        <v>53</v>
      </c>
      <c r="C134" s="22" t="s">
        <v>158</v>
      </c>
      <c r="D134" s="22" t="s">
        <v>204</v>
      </c>
      <c r="E134" s="23" t="s">
        <v>31</v>
      </c>
      <c r="F134" s="23"/>
      <c r="G134" s="23" t="s">
        <v>205</v>
      </c>
      <c r="H134" s="23">
        <v>2900</v>
      </c>
      <c r="I134" s="23"/>
      <c r="J134" s="23"/>
      <c r="K134" s="23"/>
      <c r="L134" s="23"/>
      <c r="M134" s="26"/>
      <c r="N134" s="26"/>
      <c r="O134" s="26"/>
      <c r="P134" s="26"/>
      <c r="Q134" s="23"/>
      <c r="R134" s="26"/>
      <c r="S134" s="26"/>
      <c r="T134" s="26"/>
      <c r="U134" s="26"/>
      <c r="V134" s="23"/>
      <c r="W134" s="23"/>
      <c r="X134" s="23"/>
      <c r="Y134" s="23"/>
      <c r="Z134" s="26"/>
      <c r="AA134" s="26"/>
      <c r="AB134" s="26"/>
      <c r="AC134" s="23"/>
      <c r="AD134" s="23"/>
      <c r="AE134" s="23"/>
      <c r="AF134" s="23"/>
      <c r="AG134" s="23"/>
      <c r="AH134" s="23"/>
      <c r="AI134" s="23"/>
      <c r="AJ134" s="22"/>
      <c r="AK134" s="28"/>
    </row>
    <row r="135" spans="1:37" ht="12.6" hidden="1" x14ac:dyDescent="0.2">
      <c r="A135" s="124">
        <v>43160</v>
      </c>
      <c r="B135" s="23">
        <v>54</v>
      </c>
      <c r="C135" s="22" t="s">
        <v>158</v>
      </c>
      <c r="D135" s="30" t="s">
        <v>206</v>
      </c>
      <c r="E135" s="31" t="s">
        <v>207</v>
      </c>
      <c r="F135" s="23"/>
      <c r="G135" s="31" t="s">
        <v>41</v>
      </c>
      <c r="H135" s="31">
        <v>1800</v>
      </c>
      <c r="I135" s="31">
        <v>0</v>
      </c>
      <c r="J135" s="23">
        <v>1800</v>
      </c>
      <c r="K135" s="23">
        <v>0</v>
      </c>
      <c r="L135" s="23">
        <f>J135-K135</f>
        <v>1800</v>
      </c>
      <c r="M135" s="41"/>
      <c r="N135" s="26"/>
      <c r="O135" s="26"/>
      <c r="P135" s="26"/>
      <c r="Q135" s="23"/>
      <c r="R135" s="26"/>
      <c r="S135" s="26"/>
      <c r="T135" s="26"/>
      <c r="U135" s="26"/>
      <c r="V135" s="23"/>
      <c r="W135" s="23"/>
      <c r="X135" s="23"/>
      <c r="Y135" s="23"/>
      <c r="Z135" s="26"/>
      <c r="AA135" s="26"/>
      <c r="AB135" s="26"/>
      <c r="AC135" s="23">
        <v>0</v>
      </c>
      <c r="AD135" s="23">
        <v>0</v>
      </c>
      <c r="AE135" s="23">
        <f>AF135+AG135+AH135</f>
        <v>0</v>
      </c>
      <c r="AF135" s="23">
        <v>0</v>
      </c>
      <c r="AG135" s="23">
        <v>0</v>
      </c>
      <c r="AH135" s="23">
        <v>0</v>
      </c>
      <c r="AI135" s="23">
        <v>0</v>
      </c>
      <c r="AJ135" s="22"/>
      <c r="AK135" s="28"/>
    </row>
    <row r="136" spans="1:37" ht="12.6" hidden="1" x14ac:dyDescent="0.2">
      <c r="A136" s="124">
        <v>43160</v>
      </c>
      <c r="B136" s="21">
        <v>55</v>
      </c>
      <c r="C136" s="22" t="s">
        <v>71</v>
      </c>
      <c r="D136" s="22" t="s">
        <v>208</v>
      </c>
      <c r="E136" s="23" t="s">
        <v>31</v>
      </c>
      <c r="F136" s="23" t="s">
        <v>19</v>
      </c>
      <c r="G136" s="23" t="s">
        <v>95</v>
      </c>
      <c r="H136" s="23">
        <v>726</v>
      </c>
      <c r="I136" s="23"/>
      <c r="J136" s="23"/>
      <c r="K136" s="23"/>
      <c r="L136" s="23"/>
      <c r="M136" s="41"/>
      <c r="N136" s="26"/>
      <c r="O136" s="26"/>
      <c r="P136" s="26"/>
      <c r="Q136" s="23"/>
      <c r="R136" s="26"/>
      <c r="S136" s="26"/>
      <c r="T136" s="26"/>
      <c r="U136" s="26"/>
      <c r="V136" s="23"/>
      <c r="W136" s="23"/>
      <c r="X136" s="23"/>
      <c r="Y136" s="23" t="s">
        <v>148</v>
      </c>
      <c r="Z136" s="26"/>
      <c r="AA136" s="26"/>
      <c r="AB136" s="26"/>
      <c r="AC136" s="23"/>
      <c r="AD136" s="23"/>
      <c r="AE136" s="23"/>
      <c r="AF136" s="23"/>
      <c r="AG136" s="23"/>
      <c r="AH136" s="23"/>
      <c r="AI136" s="23"/>
      <c r="AJ136" s="22"/>
      <c r="AK136" s="28">
        <v>43189</v>
      </c>
    </row>
    <row r="137" spans="1:37" ht="12.6" hidden="1" x14ac:dyDescent="0.2">
      <c r="A137" s="124">
        <v>43160</v>
      </c>
      <c r="B137" s="21">
        <v>56</v>
      </c>
      <c r="C137" s="78" t="s">
        <v>221</v>
      </c>
      <c r="D137" s="78" t="s">
        <v>295</v>
      </c>
      <c r="E137" s="72" t="s">
        <v>31</v>
      </c>
      <c r="F137" s="72" t="s">
        <v>19</v>
      </c>
      <c r="G137" s="23" t="s">
        <v>78</v>
      </c>
      <c r="H137" s="72">
        <v>15</v>
      </c>
      <c r="I137" s="72">
        <v>15</v>
      </c>
      <c r="J137" s="72">
        <v>0</v>
      </c>
      <c r="K137" s="72">
        <v>15</v>
      </c>
      <c r="L137" s="72">
        <v>0</v>
      </c>
      <c r="M137" s="74">
        <v>43174</v>
      </c>
      <c r="N137" s="76"/>
      <c r="O137" s="76"/>
      <c r="P137" s="74">
        <v>43174</v>
      </c>
      <c r="Q137" s="72"/>
      <c r="R137" s="74">
        <v>43174</v>
      </c>
      <c r="S137" s="76"/>
      <c r="T137" s="76"/>
      <c r="U137" s="76"/>
      <c r="V137" s="72" t="s">
        <v>156</v>
      </c>
      <c r="W137" s="72" t="s">
        <v>145</v>
      </c>
      <c r="X137" s="72" t="s">
        <v>147</v>
      </c>
      <c r="Y137" s="72" t="s">
        <v>107</v>
      </c>
      <c r="Z137" s="76"/>
      <c r="AA137" s="76"/>
      <c r="AB137" s="76"/>
      <c r="AC137" s="72">
        <v>1</v>
      </c>
      <c r="AD137" s="72">
        <v>0</v>
      </c>
      <c r="AE137" s="72">
        <v>0</v>
      </c>
      <c r="AF137" s="72">
        <v>1</v>
      </c>
      <c r="AG137" s="72"/>
      <c r="AH137" s="72"/>
      <c r="AI137" s="72"/>
      <c r="AJ137" s="78"/>
      <c r="AK137" s="79">
        <v>43182</v>
      </c>
    </row>
    <row r="138" spans="1:37" ht="12.6" hidden="1" x14ac:dyDescent="0.2">
      <c r="A138" s="124">
        <v>43160</v>
      </c>
      <c r="B138" s="21">
        <v>57</v>
      </c>
      <c r="C138" s="22" t="s">
        <v>209</v>
      </c>
      <c r="D138" s="22" t="s">
        <v>296</v>
      </c>
      <c r="E138" s="23" t="s">
        <v>18</v>
      </c>
      <c r="F138" s="23" t="s">
        <v>19</v>
      </c>
      <c r="G138" s="23" t="s">
        <v>205</v>
      </c>
      <c r="H138" s="23">
        <v>1664</v>
      </c>
      <c r="I138" s="23"/>
      <c r="J138" s="23"/>
      <c r="K138" s="23"/>
      <c r="L138" s="23"/>
      <c r="M138" s="41"/>
      <c r="N138" s="26"/>
      <c r="O138" s="26"/>
      <c r="P138" s="26"/>
      <c r="Q138" s="23"/>
      <c r="R138" s="26"/>
      <c r="S138" s="26"/>
      <c r="T138" s="26"/>
      <c r="U138" s="26"/>
      <c r="V138" s="23"/>
      <c r="W138" s="23"/>
      <c r="X138" s="23"/>
      <c r="Y138" s="23"/>
      <c r="Z138" s="26"/>
      <c r="AA138" s="26"/>
      <c r="AB138" s="26"/>
      <c r="AC138" s="23"/>
      <c r="AD138" s="23"/>
      <c r="AE138" s="23"/>
      <c r="AF138" s="23"/>
      <c r="AG138" s="23"/>
      <c r="AH138" s="23"/>
      <c r="AI138" s="23"/>
      <c r="AJ138" s="22"/>
      <c r="AK138" s="28"/>
    </row>
    <row r="139" spans="1:37" ht="13.2" hidden="1" x14ac:dyDescent="0.2">
      <c r="A139" s="124">
        <v>43160</v>
      </c>
      <c r="B139" s="21">
        <v>58</v>
      </c>
      <c r="C139" s="22" t="s">
        <v>209</v>
      </c>
      <c r="D139" s="22" t="s">
        <v>213</v>
      </c>
      <c r="E139" s="23" t="s">
        <v>18</v>
      </c>
      <c r="F139" s="23" t="s">
        <v>19</v>
      </c>
      <c r="G139" s="23" t="s">
        <v>205</v>
      </c>
      <c r="H139" s="23">
        <v>13365</v>
      </c>
      <c r="I139" s="23"/>
      <c r="J139" s="23"/>
      <c r="K139" s="23"/>
      <c r="L139" s="23"/>
      <c r="M139" s="41"/>
      <c r="N139" s="26"/>
      <c r="O139" s="26"/>
      <c r="P139" s="26"/>
      <c r="Q139" s="63"/>
      <c r="R139" s="26"/>
      <c r="S139" s="26"/>
      <c r="T139" s="26"/>
      <c r="U139" s="26"/>
      <c r="V139" s="23"/>
      <c r="W139" s="23"/>
      <c r="X139" s="23"/>
      <c r="Y139" s="23"/>
      <c r="Z139" s="26"/>
      <c r="AA139" s="26"/>
      <c r="AB139" s="26"/>
      <c r="AC139" s="23"/>
      <c r="AD139" s="23"/>
      <c r="AE139" s="23"/>
      <c r="AF139" s="23"/>
      <c r="AG139" s="23"/>
      <c r="AH139" s="23"/>
      <c r="AI139" s="23"/>
      <c r="AJ139" s="22"/>
      <c r="AK139" s="28"/>
    </row>
    <row r="140" spans="1:37" ht="12.6" hidden="1" x14ac:dyDescent="0.2">
      <c r="A140" s="124">
        <v>43160</v>
      </c>
      <c r="B140" s="21">
        <v>59</v>
      </c>
      <c r="C140" s="22" t="s">
        <v>209</v>
      </c>
      <c r="D140" s="22" t="s">
        <v>297</v>
      </c>
      <c r="E140" s="23" t="s">
        <v>18</v>
      </c>
      <c r="F140" s="23" t="s">
        <v>19</v>
      </c>
      <c r="G140" s="23" t="s">
        <v>205</v>
      </c>
      <c r="H140" s="23">
        <v>4796</v>
      </c>
      <c r="I140" s="23"/>
      <c r="J140" s="23"/>
      <c r="K140" s="23"/>
      <c r="L140" s="23"/>
      <c r="M140" s="41"/>
      <c r="N140" s="26"/>
      <c r="O140" s="26"/>
      <c r="P140" s="26"/>
      <c r="Q140" s="23"/>
      <c r="R140" s="26"/>
      <c r="S140" s="26"/>
      <c r="T140" s="26"/>
      <c r="U140" s="26"/>
      <c r="V140" s="23"/>
      <c r="W140" s="23"/>
      <c r="X140" s="23"/>
      <c r="Y140" s="23"/>
      <c r="Z140" s="26"/>
      <c r="AA140" s="26"/>
      <c r="AB140" s="26"/>
      <c r="AC140" s="23"/>
      <c r="AD140" s="23"/>
      <c r="AE140" s="23"/>
      <c r="AF140" s="23"/>
      <c r="AG140" s="23"/>
      <c r="AH140" s="23"/>
      <c r="AI140" s="23"/>
      <c r="AJ140" s="22"/>
      <c r="AK140" s="28"/>
    </row>
    <row r="141" spans="1:37" ht="12.6" hidden="1" x14ac:dyDescent="0.2">
      <c r="A141" s="124">
        <v>43160</v>
      </c>
      <c r="B141" s="21">
        <v>60</v>
      </c>
      <c r="C141" s="22" t="s">
        <v>209</v>
      </c>
      <c r="D141" s="22" t="s">
        <v>298</v>
      </c>
      <c r="E141" s="23" t="s">
        <v>18</v>
      </c>
      <c r="F141" s="23" t="s">
        <v>19</v>
      </c>
      <c r="G141" s="23" t="s">
        <v>205</v>
      </c>
      <c r="H141" s="23">
        <v>7323</v>
      </c>
      <c r="I141" s="23"/>
      <c r="J141" s="23"/>
      <c r="K141" s="23"/>
      <c r="L141" s="23"/>
      <c r="M141" s="41"/>
      <c r="N141" s="26"/>
      <c r="O141" s="26"/>
      <c r="P141" s="26"/>
      <c r="Q141" s="23"/>
      <c r="R141" s="26"/>
      <c r="S141" s="26"/>
      <c r="T141" s="26"/>
      <c r="U141" s="26"/>
      <c r="V141" s="23"/>
      <c r="W141" s="23"/>
      <c r="X141" s="23"/>
      <c r="Y141" s="23"/>
      <c r="Z141" s="26"/>
      <c r="AA141" s="26"/>
      <c r="AB141" s="26"/>
      <c r="AC141" s="23"/>
      <c r="AD141" s="23"/>
      <c r="AE141" s="23"/>
      <c r="AF141" s="23"/>
      <c r="AG141" s="23"/>
      <c r="AH141" s="23"/>
      <c r="AI141" s="23"/>
      <c r="AJ141" s="22"/>
      <c r="AK141" s="28"/>
    </row>
    <row r="142" spans="1:37" ht="12.6" hidden="1" x14ac:dyDescent="0.2">
      <c r="A142" s="124">
        <v>43160</v>
      </c>
      <c r="B142" s="21">
        <v>61</v>
      </c>
      <c r="C142" s="22" t="s">
        <v>209</v>
      </c>
      <c r="D142" s="22" t="s">
        <v>299</v>
      </c>
      <c r="E142" s="23" t="s">
        <v>18</v>
      </c>
      <c r="F142" s="23" t="s">
        <v>19</v>
      </c>
      <c r="G142" s="23" t="s">
        <v>205</v>
      </c>
      <c r="H142" s="23">
        <v>3464</v>
      </c>
      <c r="I142" s="23"/>
      <c r="J142" s="23"/>
      <c r="K142" s="23"/>
      <c r="L142" s="23"/>
      <c r="M142" s="41"/>
      <c r="N142" s="26"/>
      <c r="O142" s="26"/>
      <c r="P142" s="26"/>
      <c r="Q142" s="23"/>
      <c r="R142" s="26"/>
      <c r="S142" s="26"/>
      <c r="T142" s="26"/>
      <c r="U142" s="26"/>
      <c r="V142" s="23"/>
      <c r="W142" s="23"/>
      <c r="X142" s="23"/>
      <c r="Y142" s="23"/>
      <c r="Z142" s="26"/>
      <c r="AA142" s="26"/>
      <c r="AB142" s="26"/>
      <c r="AC142" s="23"/>
      <c r="AD142" s="23"/>
      <c r="AE142" s="23"/>
      <c r="AF142" s="23"/>
      <c r="AG142" s="23"/>
      <c r="AH142" s="23"/>
      <c r="AI142" s="23"/>
      <c r="AJ142" s="22"/>
      <c r="AK142" s="28"/>
    </row>
    <row r="143" spans="1:37" ht="13.2" hidden="1" x14ac:dyDescent="0.2">
      <c r="A143" s="124">
        <v>43160</v>
      </c>
      <c r="B143" s="21">
        <v>62</v>
      </c>
      <c r="C143" s="22" t="s">
        <v>217</v>
      </c>
      <c r="D143" s="22" t="s">
        <v>218</v>
      </c>
      <c r="E143" s="23" t="s">
        <v>18</v>
      </c>
      <c r="F143" s="23" t="s">
        <v>19</v>
      </c>
      <c r="G143" s="23" t="s">
        <v>20</v>
      </c>
      <c r="H143" s="23">
        <v>2189</v>
      </c>
      <c r="I143" s="23"/>
      <c r="J143" s="23"/>
      <c r="K143" s="23"/>
      <c r="L143" s="23"/>
      <c r="M143" s="26"/>
      <c r="N143" s="26"/>
      <c r="O143" s="26"/>
      <c r="P143" s="26"/>
      <c r="Q143" s="63"/>
      <c r="R143" s="26"/>
      <c r="S143" s="26"/>
      <c r="T143" s="26"/>
      <c r="U143" s="26"/>
      <c r="V143" s="23"/>
      <c r="W143" s="23"/>
      <c r="X143" s="23"/>
      <c r="Y143" s="23"/>
      <c r="Z143" s="26"/>
      <c r="AA143" s="26"/>
      <c r="AB143" s="26"/>
      <c r="AC143" s="23"/>
      <c r="AD143" s="23"/>
      <c r="AE143" s="23"/>
      <c r="AF143" s="23"/>
      <c r="AG143" s="23"/>
      <c r="AH143" s="23"/>
      <c r="AI143" s="23"/>
      <c r="AJ143" s="22"/>
      <c r="AK143" s="28"/>
    </row>
    <row r="144" spans="1:37" ht="12.6" hidden="1" x14ac:dyDescent="0.2">
      <c r="A144" s="124">
        <v>43160</v>
      </c>
      <c r="B144" s="21">
        <v>63</v>
      </c>
      <c r="C144" s="22" t="s">
        <v>217</v>
      </c>
      <c r="D144" s="22" t="s">
        <v>219</v>
      </c>
      <c r="E144" s="23" t="s">
        <v>18</v>
      </c>
      <c r="F144" s="23" t="s">
        <v>19</v>
      </c>
      <c r="G144" s="23" t="s">
        <v>20</v>
      </c>
      <c r="H144" s="23">
        <v>1893</v>
      </c>
      <c r="I144" s="23"/>
      <c r="J144" s="23"/>
      <c r="K144" s="23"/>
      <c r="L144" s="23"/>
      <c r="M144" s="26"/>
      <c r="N144" s="26"/>
      <c r="O144" s="26"/>
      <c r="P144" s="26"/>
      <c r="Q144" s="23"/>
      <c r="R144" s="26"/>
      <c r="S144" s="26"/>
      <c r="T144" s="26"/>
      <c r="U144" s="26"/>
      <c r="V144" s="23"/>
      <c r="W144" s="23"/>
      <c r="X144" s="23"/>
      <c r="Y144" s="23"/>
      <c r="Z144" s="26"/>
      <c r="AA144" s="26"/>
      <c r="AB144" s="26"/>
      <c r="AC144" s="23"/>
      <c r="AD144" s="23"/>
      <c r="AE144" s="23"/>
      <c r="AF144" s="23"/>
      <c r="AG144" s="23"/>
      <c r="AH144" s="23"/>
      <c r="AI144" s="23"/>
      <c r="AJ144" s="22"/>
      <c r="AK144" s="28"/>
    </row>
    <row r="145" spans="1:37" ht="12.6" hidden="1" x14ac:dyDescent="0.2">
      <c r="A145" s="124">
        <v>43160</v>
      </c>
      <c r="B145" s="21">
        <v>64</v>
      </c>
      <c r="C145" s="22" t="s">
        <v>217</v>
      </c>
      <c r="D145" s="22" t="s">
        <v>300</v>
      </c>
      <c r="E145" s="23" t="s">
        <v>18</v>
      </c>
      <c r="F145" s="23" t="s">
        <v>19</v>
      </c>
      <c r="G145" s="23" t="s">
        <v>20</v>
      </c>
      <c r="H145" s="23">
        <v>1014</v>
      </c>
      <c r="I145" s="23"/>
      <c r="J145" s="23"/>
      <c r="K145" s="23"/>
      <c r="L145" s="23"/>
      <c r="M145" s="26"/>
      <c r="N145" s="26"/>
      <c r="O145" s="26"/>
      <c r="P145" s="26"/>
      <c r="Q145" s="23"/>
      <c r="R145" s="26"/>
      <c r="S145" s="26"/>
      <c r="T145" s="26"/>
      <c r="U145" s="26"/>
      <c r="V145" s="23"/>
      <c r="W145" s="23"/>
      <c r="X145" s="23"/>
      <c r="Y145" s="23"/>
      <c r="Z145" s="26"/>
      <c r="AA145" s="26"/>
      <c r="AB145" s="26"/>
      <c r="AC145" s="23"/>
      <c r="AD145" s="23"/>
      <c r="AE145" s="23"/>
      <c r="AF145" s="23"/>
      <c r="AG145" s="23"/>
      <c r="AH145" s="23"/>
      <c r="AI145" s="23"/>
      <c r="AJ145" s="22"/>
      <c r="AK145" s="28"/>
    </row>
    <row r="146" spans="1:37" ht="12.6" hidden="1" x14ac:dyDescent="0.2">
      <c r="A146" s="124">
        <v>43160</v>
      </c>
      <c r="B146" s="21">
        <v>65</v>
      </c>
      <c r="C146" s="22" t="s">
        <v>221</v>
      </c>
      <c r="D146" s="22" t="s">
        <v>222</v>
      </c>
      <c r="E146" s="23" t="s">
        <v>82</v>
      </c>
      <c r="F146" s="23" t="s">
        <v>19</v>
      </c>
      <c r="G146" s="23" t="s">
        <v>78</v>
      </c>
      <c r="H146" s="23">
        <v>300</v>
      </c>
      <c r="I146" s="23">
        <v>0</v>
      </c>
      <c r="J146" s="23">
        <v>280</v>
      </c>
      <c r="K146" s="23"/>
      <c r="L146" s="23"/>
      <c r="M146" s="26"/>
      <c r="N146" s="26"/>
      <c r="O146" s="26"/>
      <c r="P146" s="26"/>
      <c r="Q146" s="23"/>
      <c r="R146" s="26"/>
      <c r="S146" s="26"/>
      <c r="T146" s="26"/>
      <c r="U146" s="26"/>
      <c r="V146" s="23"/>
      <c r="W146" s="23"/>
      <c r="X146" s="23"/>
      <c r="Y146" s="23"/>
      <c r="Z146" s="26"/>
      <c r="AA146" s="26"/>
      <c r="AB146" s="26"/>
      <c r="AC146" s="23"/>
      <c r="AD146" s="23"/>
      <c r="AE146" s="23"/>
      <c r="AF146" s="23"/>
      <c r="AG146" s="23"/>
      <c r="AH146" s="23"/>
      <c r="AI146" s="23"/>
      <c r="AJ146" s="22"/>
      <c r="AK146" s="28"/>
    </row>
    <row r="147" spans="1:37" ht="12.6" hidden="1" x14ac:dyDescent="0.2">
      <c r="A147" s="124">
        <v>43160</v>
      </c>
      <c r="B147" s="21">
        <v>66</v>
      </c>
      <c r="C147" s="22" t="s">
        <v>79</v>
      </c>
      <c r="D147" s="22"/>
      <c r="E147" s="23" t="s">
        <v>207</v>
      </c>
      <c r="F147" s="23" t="s">
        <v>99</v>
      </c>
      <c r="G147" s="23"/>
      <c r="H147" s="23"/>
      <c r="I147" s="23"/>
      <c r="J147" s="23"/>
      <c r="K147" s="23"/>
      <c r="L147" s="23"/>
      <c r="M147" s="26"/>
      <c r="N147" s="26"/>
      <c r="O147" s="26"/>
      <c r="P147" s="26"/>
      <c r="Q147" s="23"/>
      <c r="R147" s="26"/>
      <c r="S147" s="26"/>
      <c r="T147" s="26"/>
      <c r="U147" s="26"/>
      <c r="V147" s="23"/>
      <c r="W147" s="23"/>
      <c r="X147" s="23"/>
      <c r="Y147" s="23"/>
      <c r="Z147" s="26"/>
      <c r="AA147" s="26"/>
      <c r="AB147" s="26"/>
      <c r="AC147" s="23"/>
      <c r="AD147" s="23"/>
      <c r="AE147" s="23"/>
      <c r="AF147" s="23"/>
      <c r="AG147" s="23"/>
      <c r="AH147" s="23"/>
      <c r="AI147" s="23"/>
      <c r="AJ147" s="22"/>
      <c r="AK147" s="28"/>
    </row>
    <row r="148" spans="1:37" ht="12.6" hidden="1" x14ac:dyDescent="0.2">
      <c r="A148" s="124">
        <v>43160</v>
      </c>
      <c r="B148" s="21">
        <v>67</v>
      </c>
      <c r="C148" s="22" t="s">
        <v>79</v>
      </c>
      <c r="D148" s="22" t="s">
        <v>225</v>
      </c>
      <c r="E148" s="23" t="s">
        <v>29</v>
      </c>
      <c r="F148" s="23" t="s">
        <v>99</v>
      </c>
      <c r="G148" s="23"/>
      <c r="H148" s="23"/>
      <c r="I148" s="23"/>
      <c r="J148" s="23"/>
      <c r="K148" s="23"/>
      <c r="L148" s="23"/>
      <c r="M148" s="26"/>
      <c r="N148" s="26"/>
      <c r="O148" s="26"/>
      <c r="P148" s="26"/>
      <c r="Q148" s="23"/>
      <c r="R148" s="26"/>
      <c r="S148" s="26"/>
      <c r="T148" s="26"/>
      <c r="U148" s="26"/>
      <c r="V148" s="23"/>
      <c r="W148" s="23"/>
      <c r="X148" s="23"/>
      <c r="Y148" s="23"/>
      <c r="Z148" s="26"/>
      <c r="AA148" s="26"/>
      <c r="AB148" s="26"/>
      <c r="AC148" s="23"/>
      <c r="AD148" s="23"/>
      <c r="AE148" s="23"/>
      <c r="AF148" s="23"/>
      <c r="AG148" s="23"/>
      <c r="AH148" s="23"/>
      <c r="AI148" s="23"/>
      <c r="AJ148" s="22"/>
      <c r="AK148" s="28"/>
    </row>
    <row r="149" spans="1:37" ht="12.6" hidden="1" x14ac:dyDescent="0.2">
      <c r="A149" s="124">
        <v>43160</v>
      </c>
      <c r="B149" s="21">
        <v>68</v>
      </c>
      <c r="C149" s="22" t="s">
        <v>79</v>
      </c>
      <c r="D149" s="22" t="s">
        <v>226</v>
      </c>
      <c r="E149" s="23" t="s">
        <v>82</v>
      </c>
      <c r="F149" s="23" t="s">
        <v>99</v>
      </c>
      <c r="G149" s="23"/>
      <c r="H149" s="23"/>
      <c r="I149" s="23"/>
      <c r="J149" s="23"/>
      <c r="K149" s="23"/>
      <c r="L149" s="23"/>
      <c r="M149" s="26"/>
      <c r="N149" s="26"/>
      <c r="O149" s="26"/>
      <c r="P149" s="26"/>
      <c r="Q149" s="23"/>
      <c r="R149" s="26"/>
      <c r="S149" s="26"/>
      <c r="T149" s="26"/>
      <c r="U149" s="26"/>
      <c r="V149" s="23"/>
      <c r="W149" s="23"/>
      <c r="X149" s="23"/>
      <c r="Y149" s="23"/>
      <c r="Z149" s="26"/>
      <c r="AA149" s="26"/>
      <c r="AB149" s="26"/>
      <c r="AC149" s="23"/>
      <c r="AD149" s="23"/>
      <c r="AE149" s="23"/>
      <c r="AF149" s="23"/>
      <c r="AG149" s="23"/>
      <c r="AH149" s="23"/>
      <c r="AI149" s="23"/>
      <c r="AJ149" s="22"/>
      <c r="AK149" s="28"/>
    </row>
    <row r="150" spans="1:37" ht="12.6" hidden="1" x14ac:dyDescent="0.2">
      <c r="A150" s="124">
        <v>43160</v>
      </c>
      <c r="B150" s="21">
        <v>69</v>
      </c>
      <c r="C150" s="22" t="s">
        <v>227</v>
      </c>
      <c r="D150" s="22" t="s">
        <v>228</v>
      </c>
      <c r="E150" s="23" t="s">
        <v>82</v>
      </c>
      <c r="F150" s="23" t="s">
        <v>19</v>
      </c>
      <c r="G150" s="23" t="s">
        <v>95</v>
      </c>
      <c r="H150" s="23"/>
      <c r="I150" s="23"/>
      <c r="J150" s="23"/>
      <c r="K150" s="23"/>
      <c r="L150" s="23"/>
      <c r="M150" s="26"/>
      <c r="N150" s="26"/>
      <c r="O150" s="26"/>
      <c r="P150" s="26"/>
      <c r="Q150" s="23"/>
      <c r="R150" s="26"/>
      <c r="S150" s="26"/>
      <c r="T150" s="26"/>
      <c r="U150" s="26"/>
      <c r="V150" s="23"/>
      <c r="W150" s="23"/>
      <c r="X150" s="23"/>
      <c r="Y150" s="23" t="s">
        <v>148</v>
      </c>
      <c r="Z150" s="26"/>
      <c r="AA150" s="26"/>
      <c r="AB150" s="26"/>
      <c r="AC150" s="23"/>
      <c r="AD150" s="23"/>
      <c r="AE150" s="23"/>
      <c r="AF150" s="23"/>
      <c r="AG150" s="23"/>
      <c r="AH150" s="23"/>
      <c r="AI150" s="23"/>
      <c r="AJ150" s="22"/>
      <c r="AK150" s="28"/>
    </row>
    <row r="151" spans="1:37" ht="12.6" hidden="1" x14ac:dyDescent="0.2">
      <c r="A151" s="124">
        <v>43160</v>
      </c>
      <c r="B151" s="21">
        <v>70</v>
      </c>
      <c r="C151" s="22" t="s">
        <v>221</v>
      </c>
      <c r="D151" s="22" t="s">
        <v>229</v>
      </c>
      <c r="E151" s="23" t="s">
        <v>82</v>
      </c>
      <c r="F151" s="23" t="s">
        <v>19</v>
      </c>
      <c r="G151" s="23" t="s">
        <v>78</v>
      </c>
      <c r="H151" s="23">
        <v>192</v>
      </c>
      <c r="I151" s="23">
        <v>192</v>
      </c>
      <c r="J151" s="23">
        <v>0</v>
      </c>
      <c r="K151" s="23"/>
      <c r="L151" s="23"/>
      <c r="M151" s="26">
        <v>43067</v>
      </c>
      <c r="N151" s="26">
        <v>43146</v>
      </c>
      <c r="O151" s="26">
        <v>43067</v>
      </c>
      <c r="P151" s="80"/>
      <c r="Q151" s="23" t="s">
        <v>145</v>
      </c>
      <c r="R151" s="26">
        <v>43062</v>
      </c>
      <c r="S151" s="26">
        <v>43061</v>
      </c>
      <c r="T151" s="26">
        <v>43066</v>
      </c>
      <c r="U151" s="26">
        <v>43066</v>
      </c>
      <c r="V151" s="23" t="s">
        <v>156</v>
      </c>
      <c r="W151" s="23" t="s">
        <v>145</v>
      </c>
      <c r="X151" s="23" t="s">
        <v>147</v>
      </c>
      <c r="Y151" s="23" t="s">
        <v>163</v>
      </c>
      <c r="Z151" s="26"/>
      <c r="AA151" s="26"/>
      <c r="AB151" s="26"/>
      <c r="AC151" s="23"/>
      <c r="AD151" s="23"/>
      <c r="AE151" s="23"/>
      <c r="AF151" s="23"/>
      <c r="AG151" s="23"/>
      <c r="AH151" s="23"/>
      <c r="AI151" s="23"/>
      <c r="AJ151" s="22"/>
      <c r="AK151" s="28">
        <v>43189</v>
      </c>
    </row>
    <row r="152" spans="1:37" ht="12.6" hidden="1" x14ac:dyDescent="0.2">
      <c r="A152" s="124">
        <v>43160</v>
      </c>
      <c r="B152" s="21">
        <v>71</v>
      </c>
      <c r="C152" s="22"/>
      <c r="D152" s="22"/>
      <c r="E152" s="23"/>
      <c r="F152" s="23"/>
      <c r="G152" s="23"/>
      <c r="H152" s="23"/>
      <c r="I152" s="23"/>
      <c r="J152" s="23"/>
      <c r="K152" s="23"/>
      <c r="L152" s="23"/>
      <c r="M152" s="26"/>
      <c r="N152" s="26"/>
      <c r="O152" s="26"/>
      <c r="P152" s="26"/>
      <c r="Q152" s="23"/>
      <c r="R152" s="26"/>
      <c r="S152" s="26"/>
      <c r="T152" s="26"/>
      <c r="U152" s="26"/>
      <c r="V152" s="23"/>
      <c r="W152" s="23"/>
      <c r="X152" s="23"/>
      <c r="Y152" s="23"/>
      <c r="Z152" s="26"/>
      <c r="AA152" s="26"/>
      <c r="AB152" s="26"/>
      <c r="AC152" s="23"/>
      <c r="AD152" s="23"/>
      <c r="AE152" s="23"/>
      <c r="AF152" s="23"/>
      <c r="AG152" s="23"/>
      <c r="AH152" s="23"/>
      <c r="AI152" s="23"/>
      <c r="AJ152" s="22"/>
      <c r="AK152" s="28"/>
    </row>
    <row r="153" spans="1:37" ht="12.6" hidden="1" x14ac:dyDescent="0.2">
      <c r="A153" s="124">
        <v>43160</v>
      </c>
      <c r="B153" s="21">
        <v>55</v>
      </c>
      <c r="C153" s="22" t="s">
        <v>196</v>
      </c>
      <c r="D153" s="22" t="s">
        <v>230</v>
      </c>
      <c r="E153" s="23" t="s">
        <v>44</v>
      </c>
      <c r="F153" s="23" t="s">
        <v>19</v>
      </c>
      <c r="G153" s="23" t="s">
        <v>41</v>
      </c>
      <c r="H153" s="23">
        <v>540</v>
      </c>
      <c r="I153" s="23">
        <v>540</v>
      </c>
      <c r="J153" s="23">
        <v>0</v>
      </c>
      <c r="K153" s="23">
        <v>540</v>
      </c>
      <c r="L153" s="23">
        <v>0</v>
      </c>
      <c r="M153" s="26"/>
      <c r="N153" s="26"/>
      <c r="O153" s="26"/>
      <c r="P153" s="26">
        <v>43188</v>
      </c>
      <c r="Q153" s="23" t="s">
        <v>145</v>
      </c>
      <c r="R153" s="26"/>
      <c r="S153" s="26">
        <v>43188</v>
      </c>
      <c r="T153" s="26"/>
      <c r="U153" s="26"/>
      <c r="V153" s="23" t="s">
        <v>160</v>
      </c>
      <c r="W153" s="23" t="s">
        <v>145</v>
      </c>
      <c r="X153" s="23" t="s">
        <v>147</v>
      </c>
      <c r="Y153" s="23" t="s">
        <v>148</v>
      </c>
      <c r="Z153" s="26"/>
      <c r="AA153" s="26"/>
      <c r="AB153" s="26"/>
      <c r="AC153" s="23">
        <v>0</v>
      </c>
      <c r="AD153" s="23">
        <v>0</v>
      </c>
      <c r="AE153" s="23">
        <f>AF153+AG153+AH153</f>
        <v>0</v>
      </c>
      <c r="AF153" s="23">
        <v>0</v>
      </c>
      <c r="AG153" s="23">
        <v>0</v>
      </c>
      <c r="AH153" s="23">
        <v>0</v>
      </c>
      <c r="AI153" s="23">
        <v>0</v>
      </c>
      <c r="AJ153" s="22"/>
      <c r="AK153" s="28"/>
    </row>
    <row r="154" spans="1:37" ht="12.6" hidden="1" x14ac:dyDescent="0.2">
      <c r="A154" s="124">
        <v>43132</v>
      </c>
      <c r="B154" s="192" t="s">
        <v>0</v>
      </c>
      <c r="C154" s="193" t="s">
        <v>1</v>
      </c>
      <c r="D154" s="193" t="s">
        <v>2</v>
      </c>
      <c r="E154" s="194" t="s">
        <v>3</v>
      </c>
      <c r="F154" s="194" t="s">
        <v>4</v>
      </c>
      <c r="G154" s="194" t="s">
        <v>5</v>
      </c>
      <c r="H154" s="194" t="s">
        <v>117</v>
      </c>
      <c r="I154" s="195" t="s">
        <v>118</v>
      </c>
      <c r="J154" s="195" t="s">
        <v>119</v>
      </c>
      <c r="K154" s="194" t="s">
        <v>120</v>
      </c>
      <c r="L154" s="195" t="s">
        <v>121</v>
      </c>
      <c r="M154" s="198" t="s">
        <v>122</v>
      </c>
      <c r="N154" s="198" t="s">
        <v>123</v>
      </c>
      <c r="O154" s="198" t="s">
        <v>124</v>
      </c>
      <c r="P154" s="198" t="s">
        <v>125</v>
      </c>
      <c r="Q154" s="195" t="s">
        <v>126</v>
      </c>
      <c r="R154" s="198" t="s">
        <v>127</v>
      </c>
      <c r="S154" s="198" t="s">
        <v>128</v>
      </c>
      <c r="T154" s="198" t="s">
        <v>129</v>
      </c>
      <c r="U154" s="198" t="s">
        <v>130</v>
      </c>
      <c r="V154" s="194" t="s">
        <v>131</v>
      </c>
      <c r="W154" s="194" t="s">
        <v>132</v>
      </c>
      <c r="X154" s="194" t="s">
        <v>133</v>
      </c>
      <c r="Y154" s="199" t="s">
        <v>134</v>
      </c>
      <c r="Z154" s="198" t="s">
        <v>7</v>
      </c>
      <c r="AA154" s="198" t="s">
        <v>8</v>
      </c>
      <c r="AB154" s="198" t="s">
        <v>9</v>
      </c>
      <c r="AC154" s="194" t="s">
        <v>135</v>
      </c>
      <c r="AD154" s="194" t="s">
        <v>136</v>
      </c>
      <c r="AE154" s="195" t="s">
        <v>137</v>
      </c>
      <c r="AF154" s="194" t="s">
        <v>138</v>
      </c>
      <c r="AG154" s="194" t="s">
        <v>139</v>
      </c>
      <c r="AH154" s="194" t="s">
        <v>140</v>
      </c>
      <c r="AI154" s="194" t="s">
        <v>141</v>
      </c>
      <c r="AJ154" s="194" t="s">
        <v>15</v>
      </c>
      <c r="AK154" s="200" t="s">
        <v>142</v>
      </c>
    </row>
    <row r="155" spans="1:37" ht="12.6" hidden="1" x14ac:dyDescent="0.2">
      <c r="A155" s="124">
        <v>43132</v>
      </c>
      <c r="B155" s="11">
        <v>1</v>
      </c>
      <c r="C155" s="12" t="s">
        <v>60</v>
      </c>
      <c r="D155" s="12" t="s">
        <v>143</v>
      </c>
      <c r="E155" s="13" t="s">
        <v>31</v>
      </c>
      <c r="F155" s="13" t="s">
        <v>19</v>
      </c>
      <c r="G155" s="13" t="s">
        <v>62</v>
      </c>
      <c r="H155" s="13">
        <v>9702</v>
      </c>
      <c r="I155" s="13">
        <v>8316</v>
      </c>
      <c r="J155" s="15">
        <f>H155-I155</f>
        <v>1386</v>
      </c>
      <c r="K155" s="13">
        <v>700</v>
      </c>
      <c r="L155" s="13">
        <f>H155-K155</f>
        <v>9002</v>
      </c>
      <c r="M155" s="81">
        <v>43166</v>
      </c>
      <c r="N155" s="16">
        <v>43156</v>
      </c>
      <c r="O155" s="18">
        <v>43140</v>
      </c>
      <c r="P155" s="18"/>
      <c r="Q155" s="19" t="s">
        <v>144</v>
      </c>
      <c r="R155" s="19" t="s">
        <v>144</v>
      </c>
      <c r="S155" s="18" t="s">
        <v>145</v>
      </c>
      <c r="T155" s="17" t="s">
        <v>54</v>
      </c>
      <c r="U155" s="17" t="s">
        <v>54</v>
      </c>
      <c r="V155" s="17" t="s">
        <v>54</v>
      </c>
      <c r="W155" s="18" t="s">
        <v>181</v>
      </c>
      <c r="X155" s="82" t="s">
        <v>147</v>
      </c>
      <c r="Y155" s="13" t="s">
        <v>148</v>
      </c>
      <c r="Z155" s="16"/>
      <c r="AA155" s="16"/>
      <c r="AB155" s="16"/>
      <c r="AC155" s="13">
        <v>0</v>
      </c>
      <c r="AD155" s="13">
        <v>0</v>
      </c>
      <c r="AE155" s="13">
        <v>0</v>
      </c>
      <c r="AF155" s="13">
        <v>0</v>
      </c>
      <c r="AG155" s="13">
        <v>0</v>
      </c>
      <c r="AH155" s="13">
        <v>0</v>
      </c>
      <c r="AI155" s="13">
        <v>0</v>
      </c>
      <c r="AJ155" s="12"/>
      <c r="AK155" s="20">
        <v>43160</v>
      </c>
    </row>
    <row r="156" spans="1:37" ht="13.2" hidden="1" x14ac:dyDescent="0.2">
      <c r="A156" s="124">
        <v>43132</v>
      </c>
      <c r="B156" s="21">
        <v>2</v>
      </c>
      <c r="C156" s="22" t="s">
        <v>65</v>
      </c>
      <c r="D156" s="22" t="s">
        <v>66</v>
      </c>
      <c r="E156" s="23" t="s">
        <v>150</v>
      </c>
      <c r="F156" s="23" t="s">
        <v>99</v>
      </c>
      <c r="G156" s="23" t="s">
        <v>62</v>
      </c>
      <c r="H156" s="23">
        <v>6397</v>
      </c>
      <c r="I156" s="23">
        <f>H156</f>
        <v>6397</v>
      </c>
      <c r="J156" s="23">
        <v>0</v>
      </c>
      <c r="K156" s="23">
        <v>3325</v>
      </c>
      <c r="L156" s="23">
        <v>0</v>
      </c>
      <c r="M156" s="26">
        <f ca="1">TODAY()</f>
        <v>43244</v>
      </c>
      <c r="N156" s="26"/>
      <c r="O156" s="26">
        <f ca="1">TODAY()</f>
        <v>43244</v>
      </c>
      <c r="P156" s="26"/>
      <c r="Q156" s="63" t="s">
        <v>145</v>
      </c>
      <c r="R156" s="27" t="s">
        <v>54</v>
      </c>
      <c r="S156" s="27" t="s">
        <v>145</v>
      </c>
      <c r="T156" s="27">
        <v>42750</v>
      </c>
      <c r="U156" s="27">
        <v>42750</v>
      </c>
      <c r="V156" s="23" t="s">
        <v>151</v>
      </c>
      <c r="W156" s="23" t="s">
        <v>144</v>
      </c>
      <c r="X156" s="23" t="s">
        <v>152</v>
      </c>
      <c r="Y156" s="23" t="s">
        <v>148</v>
      </c>
      <c r="Z156" s="26"/>
      <c r="AA156" s="26"/>
      <c r="AB156" s="26"/>
      <c r="AC156" s="23">
        <v>40</v>
      </c>
      <c r="AD156" s="23">
        <v>0</v>
      </c>
      <c r="AE156" s="23">
        <v>2</v>
      </c>
      <c r="AF156" s="23">
        <v>2</v>
      </c>
      <c r="AG156" s="23">
        <v>0</v>
      </c>
      <c r="AH156" s="23">
        <v>0</v>
      </c>
      <c r="AI156" s="23">
        <v>0</v>
      </c>
      <c r="AJ156" s="22"/>
      <c r="AK156" s="28">
        <v>43160</v>
      </c>
    </row>
    <row r="157" spans="1:37" ht="12.6" hidden="1" x14ac:dyDescent="0.2">
      <c r="A157" s="124">
        <v>43132</v>
      </c>
      <c r="B157" s="21">
        <v>3</v>
      </c>
      <c r="C157" s="22" t="s">
        <v>60</v>
      </c>
      <c r="D157" s="22" t="s">
        <v>153</v>
      </c>
      <c r="E157" s="23" t="s">
        <v>31</v>
      </c>
      <c r="F157" s="23" t="s">
        <v>19</v>
      </c>
      <c r="G157" s="23" t="s">
        <v>62</v>
      </c>
      <c r="H157" s="23">
        <v>2628</v>
      </c>
      <c r="I157" s="23">
        <v>2628</v>
      </c>
      <c r="J157" s="23">
        <v>0</v>
      </c>
      <c r="K157" s="23">
        <v>749</v>
      </c>
      <c r="L157" s="23">
        <v>0</v>
      </c>
      <c r="M157" s="29">
        <v>43129</v>
      </c>
      <c r="N157" s="29"/>
      <c r="O157" s="26">
        <v>43130</v>
      </c>
      <c r="P157" s="26"/>
      <c r="Q157" s="23" t="s">
        <v>144</v>
      </c>
      <c r="R157" s="26">
        <v>43067</v>
      </c>
      <c r="S157" s="26">
        <v>43047</v>
      </c>
      <c r="T157" s="26">
        <v>43110</v>
      </c>
      <c r="U157" s="26">
        <v>43111</v>
      </c>
      <c r="V157" s="23" t="s">
        <v>146</v>
      </c>
      <c r="W157" s="23" t="s">
        <v>144</v>
      </c>
      <c r="X157" s="23" t="s">
        <v>147</v>
      </c>
      <c r="Y157" s="23" t="s">
        <v>148</v>
      </c>
      <c r="Z157" s="26"/>
      <c r="AA157" s="26"/>
      <c r="AB157" s="26"/>
      <c r="AC157" s="23">
        <v>18</v>
      </c>
      <c r="AD157" s="23">
        <v>0</v>
      </c>
      <c r="AE157" s="23">
        <v>8</v>
      </c>
      <c r="AF157" s="23">
        <v>8</v>
      </c>
      <c r="AG157" s="23">
        <v>0</v>
      </c>
      <c r="AH157" s="23">
        <v>0</v>
      </c>
      <c r="AI157" s="23">
        <v>0</v>
      </c>
      <c r="AJ157" s="22"/>
      <c r="AK157" s="28">
        <v>43160</v>
      </c>
    </row>
    <row r="158" spans="1:37" ht="12.6" hidden="1" x14ac:dyDescent="0.2">
      <c r="A158" s="124">
        <v>43132</v>
      </c>
      <c r="B158" s="21">
        <v>4</v>
      </c>
      <c r="C158" s="22" t="s">
        <v>221</v>
      </c>
      <c r="D158" s="22" t="s">
        <v>301</v>
      </c>
      <c r="E158" s="23" t="s">
        <v>82</v>
      </c>
      <c r="F158" s="23" t="s">
        <v>40</v>
      </c>
      <c r="G158" s="23" t="s">
        <v>78</v>
      </c>
      <c r="H158" s="23">
        <v>30</v>
      </c>
      <c r="I158" s="23">
        <v>30</v>
      </c>
      <c r="J158" s="23">
        <v>0</v>
      </c>
      <c r="K158" s="23">
        <v>16</v>
      </c>
      <c r="L158" s="23">
        <v>0</v>
      </c>
      <c r="M158" s="26">
        <v>43124</v>
      </c>
      <c r="N158" s="26"/>
      <c r="O158" s="26">
        <v>43124</v>
      </c>
      <c r="P158" s="26"/>
      <c r="Q158" s="23" t="s">
        <v>145</v>
      </c>
      <c r="R158" s="26">
        <v>43119</v>
      </c>
      <c r="S158" s="26">
        <v>42949</v>
      </c>
      <c r="T158" s="26">
        <v>42949</v>
      </c>
      <c r="U158" s="26">
        <v>42949</v>
      </c>
      <c r="V158" s="23" t="s">
        <v>156</v>
      </c>
      <c r="W158" s="23" t="s">
        <v>145</v>
      </c>
      <c r="X158" s="23" t="s">
        <v>147</v>
      </c>
      <c r="Y158" s="23" t="s">
        <v>107</v>
      </c>
      <c r="Z158" s="26"/>
      <c r="AA158" s="26"/>
      <c r="AB158" s="26"/>
      <c r="AC158" s="23">
        <v>1</v>
      </c>
      <c r="AD158" s="23">
        <v>0</v>
      </c>
      <c r="AE158" s="23">
        <v>0</v>
      </c>
      <c r="AF158" s="23">
        <v>0</v>
      </c>
      <c r="AG158" s="23">
        <v>0</v>
      </c>
      <c r="AH158" s="23">
        <v>0</v>
      </c>
      <c r="AI158" s="23">
        <v>0</v>
      </c>
      <c r="AJ158" s="22"/>
      <c r="AK158" s="28">
        <v>43140</v>
      </c>
    </row>
    <row r="159" spans="1:37" ht="14.4" hidden="1" x14ac:dyDescent="0.2">
      <c r="A159" s="124">
        <v>43132</v>
      </c>
      <c r="B159" s="21">
        <v>5</v>
      </c>
      <c r="C159" s="22" t="s">
        <v>71</v>
      </c>
      <c r="D159" s="22" t="s">
        <v>182</v>
      </c>
      <c r="E159" s="23" t="s">
        <v>49</v>
      </c>
      <c r="F159" s="23" t="s">
        <v>19</v>
      </c>
      <c r="G159" s="23" t="s">
        <v>183</v>
      </c>
      <c r="H159" s="25">
        <v>9777</v>
      </c>
      <c r="I159" s="23">
        <v>5427</v>
      </c>
      <c r="J159" s="25">
        <f>H159-I159</f>
        <v>4350</v>
      </c>
      <c r="K159" s="25">
        <v>354</v>
      </c>
      <c r="L159" s="25">
        <v>1858.8</v>
      </c>
      <c r="M159" s="41">
        <v>43150</v>
      </c>
      <c r="N159" s="26">
        <v>43171</v>
      </c>
      <c r="O159" s="26">
        <v>43087</v>
      </c>
      <c r="P159" s="26"/>
      <c r="Q159" s="23" t="s">
        <v>145</v>
      </c>
      <c r="R159" s="26"/>
      <c r="S159" s="27">
        <v>42929</v>
      </c>
      <c r="T159" s="27">
        <v>42929</v>
      </c>
      <c r="U159" s="27" t="s">
        <v>145</v>
      </c>
      <c r="V159" s="23" t="s">
        <v>156</v>
      </c>
      <c r="W159" s="23" t="s">
        <v>145</v>
      </c>
      <c r="X159" s="23" t="s">
        <v>152</v>
      </c>
      <c r="Y159" s="23" t="s">
        <v>148</v>
      </c>
      <c r="Z159" s="27"/>
      <c r="AA159" s="27"/>
      <c r="AB159" s="27"/>
      <c r="AC159" s="64">
        <v>2</v>
      </c>
      <c r="AD159" s="64">
        <v>0</v>
      </c>
      <c r="AE159" s="64">
        <v>9</v>
      </c>
      <c r="AF159" s="64">
        <v>9</v>
      </c>
      <c r="AG159" s="64">
        <v>0</v>
      </c>
      <c r="AH159" s="64">
        <v>0</v>
      </c>
      <c r="AI159" s="64">
        <v>0</v>
      </c>
      <c r="AJ159" s="65"/>
      <c r="AK159" s="28">
        <v>43165</v>
      </c>
    </row>
    <row r="160" spans="1:37" ht="14.4" hidden="1" x14ac:dyDescent="0.2">
      <c r="A160" s="124">
        <v>43132</v>
      </c>
      <c r="B160" s="21">
        <v>6</v>
      </c>
      <c r="C160" s="22" t="s">
        <v>71</v>
      </c>
      <c r="D160" s="22" t="s">
        <v>184</v>
      </c>
      <c r="E160" s="23" t="s">
        <v>49</v>
      </c>
      <c r="F160" s="23" t="s">
        <v>19</v>
      </c>
      <c r="G160" s="23" t="s">
        <v>183</v>
      </c>
      <c r="H160" s="25">
        <v>11278</v>
      </c>
      <c r="I160" s="23">
        <v>6174</v>
      </c>
      <c r="J160" s="25">
        <f>H160-I160</f>
        <v>5104</v>
      </c>
      <c r="K160" s="25">
        <v>1619</v>
      </c>
      <c r="L160" s="69">
        <v>4156.6899999999996</v>
      </c>
      <c r="M160" s="41">
        <v>43146</v>
      </c>
      <c r="N160" s="26">
        <v>43179</v>
      </c>
      <c r="O160" s="26"/>
      <c r="P160" s="26"/>
      <c r="Q160" s="23" t="s">
        <v>145</v>
      </c>
      <c r="R160" s="27"/>
      <c r="S160" s="27">
        <v>42929</v>
      </c>
      <c r="T160" s="26"/>
      <c r="U160" s="27" t="s">
        <v>145</v>
      </c>
      <c r="V160" s="23" t="s">
        <v>156</v>
      </c>
      <c r="W160" s="23" t="s">
        <v>145</v>
      </c>
      <c r="X160" s="23" t="s">
        <v>152</v>
      </c>
      <c r="Y160" s="23" t="s">
        <v>148</v>
      </c>
      <c r="Z160" s="27"/>
      <c r="AA160" s="27"/>
      <c r="AB160" s="27"/>
      <c r="AC160" s="64">
        <v>7</v>
      </c>
      <c r="AD160" s="64">
        <v>6</v>
      </c>
      <c r="AE160" s="64">
        <v>13</v>
      </c>
      <c r="AF160" s="64">
        <v>10</v>
      </c>
      <c r="AG160" s="64">
        <v>3</v>
      </c>
      <c r="AH160" s="64">
        <v>0</v>
      </c>
      <c r="AI160" s="64">
        <v>0</v>
      </c>
      <c r="AJ160" s="65" t="s">
        <v>302</v>
      </c>
      <c r="AK160" s="28">
        <v>43165</v>
      </c>
    </row>
    <row r="161" spans="1:37" ht="12.6" hidden="1" x14ac:dyDescent="0.2">
      <c r="A161" s="124">
        <v>43132</v>
      </c>
      <c r="B161" s="21">
        <v>7</v>
      </c>
      <c r="C161" s="30" t="s">
        <v>24</v>
      </c>
      <c r="D161" s="30" t="s">
        <v>170</v>
      </c>
      <c r="E161" s="23" t="s">
        <v>18</v>
      </c>
      <c r="F161" s="23" t="s">
        <v>19</v>
      </c>
      <c r="G161" s="23" t="s">
        <v>20</v>
      </c>
      <c r="H161" s="25">
        <v>6534</v>
      </c>
      <c r="I161" s="25">
        <v>6534</v>
      </c>
      <c r="J161" s="23">
        <v>0</v>
      </c>
      <c r="K161" s="23">
        <v>1500</v>
      </c>
      <c r="L161" s="23">
        <v>0</v>
      </c>
      <c r="M161" s="26">
        <v>42972</v>
      </c>
      <c r="N161" s="26"/>
      <c r="O161" s="27">
        <v>42972</v>
      </c>
      <c r="P161" s="27"/>
      <c r="Q161" s="26">
        <v>43020</v>
      </c>
      <c r="R161" s="27">
        <v>43021</v>
      </c>
      <c r="S161" s="27">
        <v>43020</v>
      </c>
      <c r="T161" s="27">
        <v>43024</v>
      </c>
      <c r="U161" s="27">
        <v>43021</v>
      </c>
      <c r="V161" s="31" t="s">
        <v>160</v>
      </c>
      <c r="W161" s="31" t="s">
        <v>145</v>
      </c>
      <c r="X161" s="31" t="s">
        <v>147</v>
      </c>
      <c r="Y161" s="85" t="s">
        <v>148</v>
      </c>
      <c r="Z161" s="26"/>
      <c r="AA161" s="26"/>
      <c r="AB161" s="26"/>
      <c r="AC161" s="23">
        <v>0</v>
      </c>
      <c r="AD161" s="23">
        <v>0</v>
      </c>
      <c r="AE161" s="23">
        <v>0</v>
      </c>
      <c r="AF161" s="23">
        <v>0</v>
      </c>
      <c r="AG161" s="23">
        <v>0</v>
      </c>
      <c r="AH161" s="23">
        <v>0</v>
      </c>
      <c r="AI161" s="23">
        <v>0</v>
      </c>
      <c r="AJ161" s="22"/>
      <c r="AK161" s="28">
        <v>43150</v>
      </c>
    </row>
    <row r="162" spans="1:37" ht="12.6" hidden="1" x14ac:dyDescent="0.2">
      <c r="A162" s="124">
        <v>43132</v>
      </c>
      <c r="B162" s="21">
        <v>8</v>
      </c>
      <c r="C162" s="30" t="s">
        <v>24</v>
      </c>
      <c r="D162" s="30" t="s">
        <v>171</v>
      </c>
      <c r="E162" s="23" t="s">
        <v>18</v>
      </c>
      <c r="F162" s="23" t="s">
        <v>19</v>
      </c>
      <c r="G162" s="23" t="s">
        <v>20</v>
      </c>
      <c r="H162" s="25">
        <v>5653</v>
      </c>
      <c r="I162" s="25">
        <v>1323</v>
      </c>
      <c r="J162" s="23">
        <v>0</v>
      </c>
      <c r="K162" s="25">
        <v>250</v>
      </c>
      <c r="L162" s="23">
        <v>0</v>
      </c>
      <c r="M162" s="26">
        <v>43070</v>
      </c>
      <c r="N162" s="26"/>
      <c r="O162" s="27">
        <v>43070</v>
      </c>
      <c r="P162" s="27"/>
      <c r="Q162" s="26" t="s">
        <v>145</v>
      </c>
      <c r="R162" s="27" t="s">
        <v>145</v>
      </c>
      <c r="S162" s="27">
        <v>43074</v>
      </c>
      <c r="T162" s="27">
        <v>43074</v>
      </c>
      <c r="U162" s="27">
        <v>43074</v>
      </c>
      <c r="V162" s="31" t="s">
        <v>160</v>
      </c>
      <c r="W162" s="31" t="s">
        <v>145</v>
      </c>
      <c r="X162" s="31" t="s">
        <v>147</v>
      </c>
      <c r="Y162" s="85" t="s">
        <v>148</v>
      </c>
      <c r="Z162" s="26"/>
      <c r="AA162" s="26"/>
      <c r="AB162" s="26"/>
      <c r="AC162" s="23">
        <v>0</v>
      </c>
      <c r="AD162" s="23">
        <v>0</v>
      </c>
      <c r="AE162" s="23">
        <v>0</v>
      </c>
      <c r="AF162" s="23">
        <v>0</v>
      </c>
      <c r="AG162" s="23">
        <v>0</v>
      </c>
      <c r="AH162" s="23">
        <v>0</v>
      </c>
      <c r="AI162" s="23">
        <v>0</v>
      </c>
      <c r="AJ162" s="22" t="s">
        <v>303</v>
      </c>
      <c r="AK162" s="28">
        <v>43150</v>
      </c>
    </row>
    <row r="163" spans="1:37" ht="13.2" hidden="1" x14ac:dyDescent="0.2">
      <c r="A163" s="124">
        <v>43132</v>
      </c>
      <c r="B163" s="21">
        <v>9</v>
      </c>
      <c r="C163" s="30" t="s">
        <v>24</v>
      </c>
      <c r="D163" s="30" t="s">
        <v>276</v>
      </c>
      <c r="E163" s="23" t="s">
        <v>18</v>
      </c>
      <c r="F163" s="23" t="s">
        <v>19</v>
      </c>
      <c r="G163" s="23" t="s">
        <v>20</v>
      </c>
      <c r="H163" s="25">
        <v>1095</v>
      </c>
      <c r="I163" s="23">
        <v>1095</v>
      </c>
      <c r="J163" s="67">
        <v>0</v>
      </c>
      <c r="K163" s="25">
        <v>0</v>
      </c>
      <c r="L163" s="25">
        <v>0</v>
      </c>
      <c r="M163" s="26">
        <v>42928</v>
      </c>
      <c r="N163" s="26"/>
      <c r="O163" s="27">
        <v>42928</v>
      </c>
      <c r="P163" s="27"/>
      <c r="Q163" s="26">
        <v>42982</v>
      </c>
      <c r="R163" s="26">
        <v>42983</v>
      </c>
      <c r="S163" s="27">
        <v>42982</v>
      </c>
      <c r="T163" s="27">
        <v>42982</v>
      </c>
      <c r="U163" s="27">
        <v>42982</v>
      </c>
      <c r="V163" s="31" t="s">
        <v>160</v>
      </c>
      <c r="W163" s="31" t="s">
        <v>145</v>
      </c>
      <c r="X163" s="31" t="s">
        <v>147</v>
      </c>
      <c r="Y163" s="85" t="s">
        <v>148</v>
      </c>
      <c r="Z163" s="26"/>
      <c r="AA163" s="26"/>
      <c r="AB163" s="26"/>
      <c r="AC163" s="23">
        <v>1</v>
      </c>
      <c r="AD163" s="23">
        <v>0</v>
      </c>
      <c r="AE163" s="23">
        <v>0</v>
      </c>
      <c r="AF163" s="23">
        <v>0</v>
      </c>
      <c r="AG163" s="23">
        <v>0</v>
      </c>
      <c r="AH163" s="23">
        <v>0</v>
      </c>
      <c r="AI163" s="23">
        <v>0</v>
      </c>
      <c r="AJ163" s="22" t="s">
        <v>304</v>
      </c>
      <c r="AK163" s="28">
        <v>43150</v>
      </c>
    </row>
    <row r="164" spans="1:37" ht="12.6" hidden="1" x14ac:dyDescent="0.2">
      <c r="A164" s="124">
        <v>43132</v>
      </c>
      <c r="B164" s="21">
        <v>10</v>
      </c>
      <c r="C164" s="30" t="s">
        <v>24</v>
      </c>
      <c r="D164" s="30" t="s">
        <v>274</v>
      </c>
      <c r="E164" s="23" t="s">
        <v>18</v>
      </c>
      <c r="F164" s="23" t="s">
        <v>19</v>
      </c>
      <c r="G164" s="23" t="s">
        <v>20</v>
      </c>
      <c r="H164" s="23">
        <v>1070</v>
      </c>
      <c r="I164" s="23">
        <v>1070</v>
      </c>
      <c r="J164" s="23">
        <v>0</v>
      </c>
      <c r="K164" s="23">
        <v>80</v>
      </c>
      <c r="L164" s="25">
        <v>0</v>
      </c>
      <c r="M164" s="26">
        <v>42933</v>
      </c>
      <c r="N164" s="26"/>
      <c r="O164" s="26">
        <v>42933</v>
      </c>
      <c r="P164" s="26"/>
      <c r="Q164" s="26">
        <v>42982</v>
      </c>
      <c r="R164" s="27">
        <v>42983</v>
      </c>
      <c r="S164" s="27">
        <v>42982</v>
      </c>
      <c r="T164" s="27">
        <v>42999</v>
      </c>
      <c r="U164" s="27">
        <v>42983</v>
      </c>
      <c r="V164" s="31" t="s">
        <v>160</v>
      </c>
      <c r="W164" s="31" t="s">
        <v>145</v>
      </c>
      <c r="X164" s="31" t="s">
        <v>147</v>
      </c>
      <c r="Y164" s="85" t="s">
        <v>148</v>
      </c>
      <c r="Z164" s="26"/>
      <c r="AA164" s="26"/>
      <c r="AB164" s="26"/>
      <c r="AC164" s="23">
        <v>0</v>
      </c>
      <c r="AD164" s="23">
        <v>0</v>
      </c>
      <c r="AE164" s="23">
        <v>1</v>
      </c>
      <c r="AF164" s="23">
        <v>1</v>
      </c>
      <c r="AG164" s="23">
        <v>0</v>
      </c>
      <c r="AH164" s="23">
        <v>0</v>
      </c>
      <c r="AI164" s="23">
        <v>0</v>
      </c>
      <c r="AJ164" s="22" t="s">
        <v>305</v>
      </c>
      <c r="AK164" s="28">
        <v>43150</v>
      </c>
    </row>
    <row r="165" spans="1:37" ht="12.6" hidden="1" x14ac:dyDescent="0.2">
      <c r="A165" s="124">
        <v>43132</v>
      </c>
      <c r="B165" s="21">
        <v>11</v>
      </c>
      <c r="C165" s="22" t="s">
        <v>24</v>
      </c>
      <c r="D165" s="22" t="s">
        <v>275</v>
      </c>
      <c r="E165" s="23" t="s">
        <v>18</v>
      </c>
      <c r="F165" s="23" t="s">
        <v>19</v>
      </c>
      <c r="G165" s="23" t="s">
        <v>20</v>
      </c>
      <c r="H165" s="23">
        <v>1109</v>
      </c>
      <c r="I165" s="23">
        <v>1109</v>
      </c>
      <c r="J165" s="23">
        <v>0</v>
      </c>
      <c r="K165" s="25">
        <v>0</v>
      </c>
      <c r="L165" s="25">
        <v>0</v>
      </c>
      <c r="M165" s="26">
        <v>43005</v>
      </c>
      <c r="N165" s="26"/>
      <c r="O165" s="26">
        <v>43006</v>
      </c>
      <c r="P165" s="26"/>
      <c r="Q165" s="26">
        <v>43007</v>
      </c>
      <c r="R165" s="27">
        <v>43011</v>
      </c>
      <c r="S165" s="27">
        <v>43007</v>
      </c>
      <c r="T165" s="27">
        <v>43024</v>
      </c>
      <c r="U165" s="27">
        <v>43011</v>
      </c>
      <c r="V165" s="31" t="s">
        <v>160</v>
      </c>
      <c r="W165" s="31" t="s">
        <v>145</v>
      </c>
      <c r="X165" s="31" t="s">
        <v>161</v>
      </c>
      <c r="Y165" s="85" t="s">
        <v>107</v>
      </c>
      <c r="Z165" s="26"/>
      <c r="AA165" s="26"/>
      <c r="AB165" s="26"/>
      <c r="AC165" s="23">
        <v>0</v>
      </c>
      <c r="AD165" s="23">
        <v>0</v>
      </c>
      <c r="AE165" s="23">
        <v>0</v>
      </c>
      <c r="AF165" s="23">
        <v>0</v>
      </c>
      <c r="AG165" s="23">
        <v>0</v>
      </c>
      <c r="AH165" s="23">
        <v>0</v>
      </c>
      <c r="AI165" s="23">
        <v>0</v>
      </c>
      <c r="AJ165" s="22" t="s">
        <v>107</v>
      </c>
      <c r="AK165" s="28">
        <v>43150</v>
      </c>
    </row>
    <row r="166" spans="1:37" ht="12.6" hidden="1" x14ac:dyDescent="0.2">
      <c r="A166" s="124">
        <v>43132</v>
      </c>
      <c r="B166" s="21">
        <v>12</v>
      </c>
      <c r="C166" s="22" t="s">
        <v>209</v>
      </c>
      <c r="D166" s="22" t="s">
        <v>281</v>
      </c>
      <c r="E166" s="23" t="s">
        <v>82</v>
      </c>
      <c r="F166" s="23" t="s">
        <v>19</v>
      </c>
      <c r="G166" s="23" t="s">
        <v>20</v>
      </c>
      <c r="H166" s="23">
        <v>5745</v>
      </c>
      <c r="I166" s="23">
        <v>5745</v>
      </c>
      <c r="J166" s="23">
        <v>0</v>
      </c>
      <c r="K166" s="25">
        <v>1200</v>
      </c>
      <c r="L166" s="25">
        <v>0</v>
      </c>
      <c r="M166" s="26">
        <v>43021</v>
      </c>
      <c r="N166" s="26"/>
      <c r="O166" s="26">
        <v>43025</v>
      </c>
      <c r="P166" s="26"/>
      <c r="Q166" s="26">
        <v>43031</v>
      </c>
      <c r="R166" s="26">
        <v>43033</v>
      </c>
      <c r="S166" s="26">
        <v>43031</v>
      </c>
      <c r="T166" s="26">
        <v>43033</v>
      </c>
      <c r="U166" s="26">
        <v>43033</v>
      </c>
      <c r="V166" s="31" t="s">
        <v>156</v>
      </c>
      <c r="W166" s="31" t="s">
        <v>145</v>
      </c>
      <c r="X166" s="31" t="s">
        <v>152</v>
      </c>
      <c r="Y166" s="85" t="s">
        <v>107</v>
      </c>
      <c r="Z166" s="26"/>
      <c r="AA166" s="26"/>
      <c r="AB166" s="26"/>
      <c r="AC166" s="23">
        <v>14</v>
      </c>
      <c r="AD166" s="23">
        <v>0</v>
      </c>
      <c r="AE166" s="23">
        <v>1</v>
      </c>
      <c r="AF166" s="23">
        <v>1</v>
      </c>
      <c r="AG166" s="23">
        <v>0</v>
      </c>
      <c r="AH166" s="23">
        <v>0</v>
      </c>
      <c r="AI166" s="23">
        <v>0</v>
      </c>
      <c r="AJ166" s="22" t="s">
        <v>278</v>
      </c>
      <c r="AK166" s="28">
        <v>43150</v>
      </c>
    </row>
    <row r="167" spans="1:37" ht="12.6" hidden="1" x14ac:dyDescent="0.2">
      <c r="A167" s="124">
        <v>43132</v>
      </c>
      <c r="B167" s="21">
        <v>13</v>
      </c>
      <c r="C167" s="22" t="s">
        <v>209</v>
      </c>
      <c r="D167" s="22" t="s">
        <v>277</v>
      </c>
      <c r="E167" s="23" t="s">
        <v>82</v>
      </c>
      <c r="F167" s="31" t="s">
        <v>19</v>
      </c>
      <c r="G167" s="31" t="s">
        <v>20</v>
      </c>
      <c r="H167" s="23">
        <v>903</v>
      </c>
      <c r="I167" s="25">
        <v>903</v>
      </c>
      <c r="J167" s="23">
        <v>0</v>
      </c>
      <c r="K167" s="25">
        <v>750</v>
      </c>
      <c r="L167" s="25">
        <v>0</v>
      </c>
      <c r="M167" s="26">
        <v>43077</v>
      </c>
      <c r="N167" s="26"/>
      <c r="O167" s="26">
        <v>43077</v>
      </c>
      <c r="P167" s="26"/>
      <c r="Q167" s="26" t="s">
        <v>145</v>
      </c>
      <c r="R167" s="26">
        <v>43084</v>
      </c>
      <c r="S167" s="26">
        <v>43084</v>
      </c>
      <c r="T167" s="26">
        <v>43084</v>
      </c>
      <c r="U167" s="26">
        <v>43084</v>
      </c>
      <c r="V167" s="23" t="s">
        <v>156</v>
      </c>
      <c r="W167" s="23" t="s">
        <v>54</v>
      </c>
      <c r="X167" s="23" t="s">
        <v>152</v>
      </c>
      <c r="Y167" s="85" t="s">
        <v>148</v>
      </c>
      <c r="Z167" s="26"/>
      <c r="AA167" s="26"/>
      <c r="AB167" s="26"/>
      <c r="AC167" s="23">
        <v>3</v>
      </c>
      <c r="AD167" s="23">
        <v>0</v>
      </c>
      <c r="AE167" s="23">
        <v>0</v>
      </c>
      <c r="AF167" s="23">
        <v>0</v>
      </c>
      <c r="AG167" s="23">
        <v>0</v>
      </c>
      <c r="AH167" s="23">
        <v>0</v>
      </c>
      <c r="AI167" s="23">
        <v>0</v>
      </c>
      <c r="AJ167" s="83" t="s">
        <v>278</v>
      </c>
      <c r="AK167" s="28">
        <v>43150</v>
      </c>
    </row>
    <row r="168" spans="1:37" ht="12.6" hidden="1" x14ac:dyDescent="0.2">
      <c r="A168" s="124">
        <v>43132</v>
      </c>
      <c r="B168" s="21">
        <v>14</v>
      </c>
      <c r="C168" s="22" t="s">
        <v>154</v>
      </c>
      <c r="D168" s="22" t="s">
        <v>279</v>
      </c>
      <c r="E168" s="23" t="s">
        <v>31</v>
      </c>
      <c r="F168" s="23" t="s">
        <v>19</v>
      </c>
      <c r="G168" s="31" t="s">
        <v>20</v>
      </c>
      <c r="H168" s="84"/>
      <c r="I168" s="84"/>
      <c r="J168" s="23"/>
      <c r="K168" s="25"/>
      <c r="L168" s="25"/>
      <c r="M168" s="26"/>
      <c r="N168" s="26"/>
      <c r="O168" s="26"/>
      <c r="P168" s="26"/>
      <c r="Q168" s="26"/>
      <c r="R168" s="26"/>
      <c r="S168" s="26"/>
      <c r="T168" s="26"/>
      <c r="U168" s="26"/>
      <c r="V168" s="23"/>
      <c r="W168" s="23"/>
      <c r="X168" s="23"/>
      <c r="Y168" s="23" t="s">
        <v>148</v>
      </c>
      <c r="Z168" s="23"/>
      <c r="AA168" s="27"/>
      <c r="AB168" s="27"/>
      <c r="AC168" s="31">
        <v>0</v>
      </c>
      <c r="AD168" s="31">
        <v>0</v>
      </c>
      <c r="AE168" s="31">
        <v>0</v>
      </c>
      <c r="AF168" s="31">
        <v>0</v>
      </c>
      <c r="AG168" s="31">
        <v>0</v>
      </c>
      <c r="AH168" s="31">
        <v>0</v>
      </c>
      <c r="AI168" s="31">
        <v>0</v>
      </c>
      <c r="AJ168" s="22" t="s">
        <v>306</v>
      </c>
      <c r="AK168" s="28">
        <v>43150</v>
      </c>
    </row>
    <row r="169" spans="1:37" ht="12.6" hidden="1" x14ac:dyDescent="0.2">
      <c r="A169" s="124">
        <v>43132</v>
      </c>
      <c r="B169" s="21">
        <v>15</v>
      </c>
      <c r="C169" s="22" t="s">
        <v>307</v>
      </c>
      <c r="D169" s="30" t="s">
        <v>106</v>
      </c>
      <c r="E169" s="23" t="s">
        <v>32</v>
      </c>
      <c r="F169" s="23" t="s">
        <v>19</v>
      </c>
      <c r="G169" s="31" t="s">
        <v>20</v>
      </c>
      <c r="H169" s="23">
        <v>580</v>
      </c>
      <c r="I169" s="23">
        <v>580</v>
      </c>
      <c r="J169" s="23">
        <v>0</v>
      </c>
      <c r="K169" s="23">
        <v>580</v>
      </c>
      <c r="L169" s="23">
        <v>0</v>
      </c>
      <c r="M169" s="26">
        <v>43139</v>
      </c>
      <c r="N169" s="26"/>
      <c r="O169" s="26">
        <v>43140</v>
      </c>
      <c r="P169" s="26"/>
      <c r="Q169" s="26">
        <v>43140</v>
      </c>
      <c r="R169" s="26">
        <v>43140</v>
      </c>
      <c r="S169" s="26">
        <v>43140</v>
      </c>
      <c r="T169" s="26">
        <v>43150</v>
      </c>
      <c r="U169" s="26">
        <v>43140</v>
      </c>
      <c r="V169" s="23" t="s">
        <v>160</v>
      </c>
      <c r="W169" s="31" t="s">
        <v>145</v>
      </c>
      <c r="X169" s="23" t="s">
        <v>147</v>
      </c>
      <c r="Y169" s="85" t="s">
        <v>107</v>
      </c>
      <c r="Z169" s="26"/>
      <c r="AA169" s="26">
        <v>43159</v>
      </c>
      <c r="AB169" s="26">
        <v>43165</v>
      </c>
      <c r="AC169" s="31">
        <v>3</v>
      </c>
      <c r="AD169" s="31">
        <v>0</v>
      </c>
      <c r="AE169" s="31">
        <v>0</v>
      </c>
      <c r="AF169" s="31">
        <v>0</v>
      </c>
      <c r="AG169" s="31">
        <v>0</v>
      </c>
      <c r="AH169" s="31">
        <v>0</v>
      </c>
      <c r="AI169" s="31">
        <v>0</v>
      </c>
      <c r="AJ169" s="22" t="s">
        <v>308</v>
      </c>
      <c r="AK169" s="28">
        <v>43150</v>
      </c>
    </row>
    <row r="170" spans="1:37" ht="12.6" hidden="1" x14ac:dyDescent="0.2">
      <c r="A170" s="124">
        <v>43132</v>
      </c>
      <c r="B170" s="21">
        <v>16</v>
      </c>
      <c r="C170" s="33" t="s">
        <v>209</v>
      </c>
      <c r="D170" s="22" t="s">
        <v>280</v>
      </c>
      <c r="E170" s="23" t="s">
        <v>82</v>
      </c>
      <c r="F170" s="31" t="s">
        <v>19</v>
      </c>
      <c r="G170" s="23" t="s">
        <v>20</v>
      </c>
      <c r="H170" s="25"/>
      <c r="I170" s="23"/>
      <c r="J170" s="25"/>
      <c r="K170" s="25"/>
      <c r="L170" s="25"/>
      <c r="M170" s="26">
        <v>42926</v>
      </c>
      <c r="N170" s="27"/>
      <c r="O170" s="27">
        <v>42926</v>
      </c>
      <c r="P170" s="27"/>
      <c r="Q170" s="27">
        <v>42928</v>
      </c>
      <c r="R170" s="27">
        <v>42928</v>
      </c>
      <c r="S170" s="27">
        <v>42928</v>
      </c>
      <c r="T170" s="27">
        <v>42928</v>
      </c>
      <c r="U170" s="27">
        <v>42928</v>
      </c>
      <c r="V170" s="23" t="s">
        <v>156</v>
      </c>
      <c r="W170" s="23" t="s">
        <v>145</v>
      </c>
      <c r="X170" s="23" t="s">
        <v>152</v>
      </c>
      <c r="Y170" s="23" t="s">
        <v>107</v>
      </c>
      <c r="Z170" s="26"/>
      <c r="AA170" s="27"/>
      <c r="AB170" s="27"/>
      <c r="AC170" s="31">
        <v>0</v>
      </c>
      <c r="AD170" s="31">
        <v>0</v>
      </c>
      <c r="AE170" s="31">
        <v>3</v>
      </c>
      <c r="AF170" s="31">
        <v>3</v>
      </c>
      <c r="AG170" s="31">
        <v>0</v>
      </c>
      <c r="AH170" s="31">
        <v>0</v>
      </c>
      <c r="AI170" s="31">
        <v>0</v>
      </c>
      <c r="AJ170" s="22" t="s">
        <v>309</v>
      </c>
      <c r="AK170" s="28">
        <v>43150</v>
      </c>
    </row>
    <row r="171" spans="1:37" ht="12.6" hidden="1" x14ac:dyDescent="0.2">
      <c r="A171" s="124">
        <v>43132</v>
      </c>
      <c r="B171" s="21">
        <v>17</v>
      </c>
      <c r="C171" s="30" t="s">
        <v>154</v>
      </c>
      <c r="D171" s="22" t="s">
        <v>155</v>
      </c>
      <c r="E171" s="23" t="s">
        <v>31</v>
      </c>
      <c r="F171" s="23" t="s">
        <v>19</v>
      </c>
      <c r="G171" s="23" t="s">
        <v>95</v>
      </c>
      <c r="H171" s="23">
        <v>600</v>
      </c>
      <c r="I171" s="23">
        <v>600</v>
      </c>
      <c r="J171" s="23">
        <f>H171-I171</f>
        <v>0</v>
      </c>
      <c r="K171" s="25">
        <v>180</v>
      </c>
      <c r="L171" s="23">
        <v>0</v>
      </c>
      <c r="M171" s="26">
        <v>43067</v>
      </c>
      <c r="N171" s="26"/>
      <c r="O171" s="26">
        <v>43090</v>
      </c>
      <c r="P171" s="26"/>
      <c r="Q171" s="26" t="s">
        <v>145</v>
      </c>
      <c r="R171" s="26">
        <v>43123</v>
      </c>
      <c r="S171" s="26">
        <v>43119</v>
      </c>
      <c r="T171" s="26">
        <v>43122</v>
      </c>
      <c r="U171" s="26">
        <v>43123</v>
      </c>
      <c r="V171" s="23" t="s">
        <v>156</v>
      </c>
      <c r="W171" s="23" t="s">
        <v>145</v>
      </c>
      <c r="X171" s="31" t="s">
        <v>152</v>
      </c>
      <c r="Y171" s="85" t="s">
        <v>148</v>
      </c>
      <c r="Z171" s="26"/>
      <c r="AA171" s="26"/>
      <c r="AB171" s="26"/>
      <c r="AC171" s="23">
        <v>0</v>
      </c>
      <c r="AD171" s="23">
        <v>0</v>
      </c>
      <c r="AE171" s="23">
        <v>0</v>
      </c>
      <c r="AF171" s="23">
        <v>0</v>
      </c>
      <c r="AG171" s="23">
        <v>0</v>
      </c>
      <c r="AH171" s="23">
        <v>0</v>
      </c>
      <c r="AI171" s="23">
        <v>0</v>
      </c>
      <c r="AJ171" s="22" t="s">
        <v>157</v>
      </c>
      <c r="AK171" s="28">
        <v>43138</v>
      </c>
    </row>
    <row r="172" spans="1:37" ht="12.6" hidden="1" x14ac:dyDescent="0.2">
      <c r="A172" s="124">
        <v>43132</v>
      </c>
      <c r="B172" s="21">
        <v>18</v>
      </c>
      <c r="C172" s="22" t="s">
        <v>310</v>
      </c>
      <c r="D172" s="22" t="s">
        <v>311</v>
      </c>
      <c r="E172" s="23" t="s">
        <v>31</v>
      </c>
      <c r="F172" s="23" t="s">
        <v>40</v>
      </c>
      <c r="G172" s="23" t="s">
        <v>95</v>
      </c>
      <c r="H172" s="23">
        <v>2459</v>
      </c>
      <c r="I172" s="23">
        <v>0</v>
      </c>
      <c r="J172" s="23">
        <f>H172-I172</f>
        <v>2459</v>
      </c>
      <c r="K172" s="23">
        <v>0</v>
      </c>
      <c r="L172" s="23">
        <v>0</v>
      </c>
      <c r="M172" s="41"/>
      <c r="N172" s="26"/>
      <c r="O172" s="26"/>
      <c r="P172" s="26"/>
      <c r="Q172" s="26"/>
      <c r="R172" s="26"/>
      <c r="S172" s="26"/>
      <c r="T172" s="27"/>
      <c r="U172" s="27"/>
      <c r="V172" s="23"/>
      <c r="W172" s="23"/>
      <c r="X172" s="23"/>
      <c r="Y172" s="23" t="s">
        <v>163</v>
      </c>
      <c r="Z172" s="26"/>
      <c r="AA172" s="26"/>
      <c r="AB172" s="26"/>
      <c r="AC172" s="31">
        <v>0</v>
      </c>
      <c r="AD172" s="31">
        <v>0</v>
      </c>
      <c r="AE172" s="31">
        <v>0</v>
      </c>
      <c r="AF172" s="31">
        <v>0</v>
      </c>
      <c r="AG172" s="31">
        <v>0</v>
      </c>
      <c r="AH172" s="31">
        <v>0</v>
      </c>
      <c r="AI172" s="31">
        <v>0</v>
      </c>
      <c r="AJ172" s="22" t="s">
        <v>312</v>
      </c>
      <c r="AK172" s="28">
        <v>43138</v>
      </c>
    </row>
    <row r="173" spans="1:37" ht="12.6" hidden="1" x14ac:dyDescent="0.2">
      <c r="A173" s="124">
        <v>43132</v>
      </c>
      <c r="B173" s="21">
        <v>19</v>
      </c>
      <c r="C173" s="22" t="s">
        <v>71</v>
      </c>
      <c r="D173" s="30" t="s">
        <v>187</v>
      </c>
      <c r="E173" s="31" t="s">
        <v>31</v>
      </c>
      <c r="F173" s="31" t="s">
        <v>19</v>
      </c>
      <c r="G173" s="31" t="s">
        <v>58</v>
      </c>
      <c r="H173" s="25">
        <v>21104</v>
      </c>
      <c r="I173" s="25">
        <v>21104</v>
      </c>
      <c r="J173" s="25">
        <v>0</v>
      </c>
      <c r="K173" s="25">
        <v>5500</v>
      </c>
      <c r="L173" s="25">
        <v>12549</v>
      </c>
      <c r="M173" s="26">
        <v>43059</v>
      </c>
      <c r="N173" s="26"/>
      <c r="O173" s="26">
        <v>43060</v>
      </c>
      <c r="P173" s="26"/>
      <c r="Q173" s="26"/>
      <c r="R173" s="26">
        <v>43053</v>
      </c>
      <c r="S173" s="26">
        <v>43046</v>
      </c>
      <c r="T173" s="26"/>
      <c r="U173" s="26">
        <v>43087</v>
      </c>
      <c r="V173" s="23" t="s">
        <v>156</v>
      </c>
      <c r="W173" s="23" t="s">
        <v>145</v>
      </c>
      <c r="X173" s="23" t="s">
        <v>152</v>
      </c>
      <c r="Y173" s="85" t="s">
        <v>148</v>
      </c>
      <c r="Z173" s="26"/>
      <c r="AA173" s="26"/>
      <c r="AB173" s="26"/>
      <c r="AC173" s="64">
        <v>2</v>
      </c>
      <c r="AD173" s="64">
        <v>0</v>
      </c>
      <c r="AE173" s="64">
        <v>0</v>
      </c>
      <c r="AF173" s="64">
        <v>0</v>
      </c>
      <c r="AG173" s="64">
        <v>0</v>
      </c>
      <c r="AH173" s="64">
        <v>0</v>
      </c>
      <c r="AI173" s="64">
        <v>0</v>
      </c>
      <c r="AJ173" s="83" t="s">
        <v>313</v>
      </c>
      <c r="AK173" s="38">
        <v>43153</v>
      </c>
    </row>
    <row r="174" spans="1:37" ht="12.6" hidden="1" x14ac:dyDescent="0.2">
      <c r="A174" s="124">
        <v>43132</v>
      </c>
      <c r="B174" s="21">
        <v>20</v>
      </c>
      <c r="C174" s="22" t="s">
        <v>71</v>
      </c>
      <c r="D174" s="22" t="s">
        <v>167</v>
      </c>
      <c r="E174" s="23" t="s">
        <v>31</v>
      </c>
      <c r="F174" s="23" t="s">
        <v>19</v>
      </c>
      <c r="G174" s="23" t="s">
        <v>58</v>
      </c>
      <c r="H174" s="25">
        <v>111276</v>
      </c>
      <c r="I174" s="25">
        <v>108776</v>
      </c>
      <c r="J174" s="25">
        <v>0</v>
      </c>
      <c r="K174" s="25">
        <v>8588</v>
      </c>
      <c r="L174" s="25">
        <v>10657</v>
      </c>
      <c r="M174" s="26">
        <v>43133</v>
      </c>
      <c r="N174" s="26">
        <v>43147</v>
      </c>
      <c r="O174" s="26">
        <v>43136</v>
      </c>
      <c r="P174" s="26"/>
      <c r="Q174" s="26" t="s">
        <v>144</v>
      </c>
      <c r="R174" s="26"/>
      <c r="S174" s="23" t="s">
        <v>145</v>
      </c>
      <c r="T174" s="26"/>
      <c r="U174" s="26"/>
      <c r="V174" s="23" t="s">
        <v>156</v>
      </c>
      <c r="W174" s="23"/>
      <c r="X174" s="23" t="s">
        <v>152</v>
      </c>
      <c r="Y174" s="23" t="s">
        <v>148</v>
      </c>
      <c r="Z174" s="26"/>
      <c r="AA174" s="26"/>
      <c r="AB174" s="26"/>
      <c r="AC174" s="23">
        <v>99</v>
      </c>
      <c r="AD174" s="23">
        <v>0</v>
      </c>
      <c r="AE174" s="23">
        <v>0</v>
      </c>
      <c r="AF174" s="23">
        <v>0</v>
      </c>
      <c r="AG174" s="23">
        <v>1</v>
      </c>
      <c r="AH174" s="23">
        <v>0</v>
      </c>
      <c r="AI174" s="23">
        <v>0</v>
      </c>
      <c r="AJ174" s="22"/>
      <c r="AK174" s="28">
        <v>43153</v>
      </c>
    </row>
    <row r="175" spans="1:37" ht="12.6" hidden="1" x14ac:dyDescent="0.2">
      <c r="A175" s="124">
        <v>43132</v>
      </c>
      <c r="B175" s="21">
        <v>21</v>
      </c>
      <c r="C175" s="22" t="s">
        <v>71</v>
      </c>
      <c r="D175" s="22" t="s">
        <v>168</v>
      </c>
      <c r="E175" s="23" t="s">
        <v>31</v>
      </c>
      <c r="F175" s="23" t="s">
        <v>19</v>
      </c>
      <c r="G175" s="23" t="s">
        <v>58</v>
      </c>
      <c r="H175" s="25">
        <v>51819</v>
      </c>
      <c r="I175" s="25">
        <v>51219</v>
      </c>
      <c r="J175" s="25">
        <v>0</v>
      </c>
      <c r="K175" s="37">
        <v>3379</v>
      </c>
      <c r="L175" s="25">
        <v>3979</v>
      </c>
      <c r="M175" s="26">
        <v>43133</v>
      </c>
      <c r="N175" s="26">
        <v>43148</v>
      </c>
      <c r="O175" s="26">
        <v>43136</v>
      </c>
      <c r="P175" s="26"/>
      <c r="Q175" s="26" t="s">
        <v>144</v>
      </c>
      <c r="R175" s="26"/>
      <c r="S175" s="23" t="s">
        <v>145</v>
      </c>
      <c r="T175" s="26"/>
      <c r="U175" s="26"/>
      <c r="V175" s="23" t="s">
        <v>156</v>
      </c>
      <c r="W175" s="23"/>
      <c r="X175" s="23" t="s">
        <v>152</v>
      </c>
      <c r="Y175" s="23" t="s">
        <v>148</v>
      </c>
      <c r="Z175" s="26"/>
      <c r="AA175" s="26"/>
      <c r="AB175" s="26"/>
      <c r="AC175" s="23">
        <v>0</v>
      </c>
      <c r="AD175" s="23">
        <v>0</v>
      </c>
      <c r="AE175" s="23">
        <v>0</v>
      </c>
      <c r="AF175" s="23">
        <v>0</v>
      </c>
      <c r="AG175" s="23">
        <v>0</v>
      </c>
      <c r="AH175" s="23">
        <v>0</v>
      </c>
      <c r="AI175" s="23">
        <v>0</v>
      </c>
      <c r="AJ175" s="22"/>
      <c r="AK175" s="28">
        <v>43153</v>
      </c>
    </row>
    <row r="176" spans="1:37" ht="13.2" hidden="1" x14ac:dyDescent="0.2">
      <c r="A176" s="124">
        <v>43132</v>
      </c>
      <c r="B176" s="21">
        <v>22</v>
      </c>
      <c r="C176" s="22" t="s">
        <v>209</v>
      </c>
      <c r="D176" s="22" t="s">
        <v>244</v>
      </c>
      <c r="E176" s="23" t="s">
        <v>18</v>
      </c>
      <c r="F176" s="23" t="s">
        <v>19</v>
      </c>
      <c r="G176" s="23" t="s">
        <v>205</v>
      </c>
      <c r="H176" s="25">
        <v>1100</v>
      </c>
      <c r="I176" s="23">
        <v>1100</v>
      </c>
      <c r="J176" s="23">
        <v>0</v>
      </c>
      <c r="K176" s="23">
        <v>0</v>
      </c>
      <c r="L176" s="23">
        <v>0</v>
      </c>
      <c r="M176" s="68">
        <v>42864</v>
      </c>
      <c r="N176" s="26"/>
      <c r="O176" s="27">
        <v>42864</v>
      </c>
      <c r="P176" s="27"/>
      <c r="Q176" s="26" t="s">
        <v>144</v>
      </c>
      <c r="R176" s="27">
        <v>42871</v>
      </c>
      <c r="S176" s="27">
        <v>42856</v>
      </c>
      <c r="T176" s="27" t="s">
        <v>314</v>
      </c>
      <c r="U176" s="27">
        <v>42979</v>
      </c>
      <c r="V176" s="31" t="s">
        <v>156</v>
      </c>
      <c r="W176" s="31" t="s">
        <v>145</v>
      </c>
      <c r="X176" s="31" t="s">
        <v>152</v>
      </c>
      <c r="Y176" s="85" t="s">
        <v>107</v>
      </c>
      <c r="Z176" s="26">
        <v>43102</v>
      </c>
      <c r="AA176" s="26"/>
      <c r="AB176" s="26"/>
      <c r="AC176" s="23">
        <v>0</v>
      </c>
      <c r="AD176" s="23">
        <v>0</v>
      </c>
      <c r="AE176" s="23">
        <v>0</v>
      </c>
      <c r="AF176" s="23">
        <v>0</v>
      </c>
      <c r="AG176" s="23">
        <v>0</v>
      </c>
      <c r="AH176" s="23">
        <v>0</v>
      </c>
      <c r="AI176" s="23">
        <v>0</v>
      </c>
      <c r="AJ176" s="22"/>
      <c r="AK176" s="28">
        <v>43151</v>
      </c>
    </row>
    <row r="177" spans="1:37" ht="13.2" hidden="1" x14ac:dyDescent="0.2">
      <c r="A177" s="124">
        <v>43132</v>
      </c>
      <c r="B177" s="21">
        <v>23</v>
      </c>
      <c r="C177" s="22" t="s">
        <v>209</v>
      </c>
      <c r="D177" s="22" t="s">
        <v>315</v>
      </c>
      <c r="E177" s="23" t="s">
        <v>18</v>
      </c>
      <c r="F177" s="23" t="s">
        <v>19</v>
      </c>
      <c r="G177" s="23" t="s">
        <v>205</v>
      </c>
      <c r="H177" s="25">
        <v>2712</v>
      </c>
      <c r="I177" s="23">
        <f>H177-J177</f>
        <v>2712</v>
      </c>
      <c r="J177" s="63">
        <v>0</v>
      </c>
      <c r="K177" s="23">
        <v>0</v>
      </c>
      <c r="L177" s="23">
        <v>144</v>
      </c>
      <c r="M177" s="68">
        <v>42864</v>
      </c>
      <c r="N177" s="26"/>
      <c r="O177" s="27">
        <v>42864</v>
      </c>
      <c r="P177" s="27"/>
      <c r="Q177" s="26" t="s">
        <v>144</v>
      </c>
      <c r="R177" s="27">
        <v>42871</v>
      </c>
      <c r="S177" s="27">
        <v>42856</v>
      </c>
      <c r="T177" s="27" t="s">
        <v>314</v>
      </c>
      <c r="U177" s="27">
        <v>42979</v>
      </c>
      <c r="V177" s="31" t="s">
        <v>156</v>
      </c>
      <c r="W177" s="31" t="s">
        <v>145</v>
      </c>
      <c r="X177" s="31" t="s">
        <v>152</v>
      </c>
      <c r="Y177" s="85" t="s">
        <v>107</v>
      </c>
      <c r="Z177" s="26">
        <v>43102</v>
      </c>
      <c r="AA177" s="26"/>
      <c r="AB177" s="26"/>
      <c r="AC177" s="23">
        <v>0</v>
      </c>
      <c r="AD177" s="23">
        <v>0</v>
      </c>
      <c r="AE177" s="23">
        <v>0</v>
      </c>
      <c r="AF177" s="23">
        <v>0</v>
      </c>
      <c r="AG177" s="23">
        <v>0</v>
      </c>
      <c r="AH177" s="23">
        <v>0</v>
      </c>
      <c r="AI177" s="23">
        <v>0</v>
      </c>
      <c r="AJ177" s="22"/>
      <c r="AK177" s="28">
        <v>43151</v>
      </c>
    </row>
    <row r="178" spans="1:37" ht="13.2" hidden="1" x14ac:dyDescent="0.2">
      <c r="A178" s="124">
        <v>43132</v>
      </c>
      <c r="B178" s="21">
        <v>24</v>
      </c>
      <c r="C178" s="22" t="s">
        <v>209</v>
      </c>
      <c r="D178" s="22" t="s">
        <v>316</v>
      </c>
      <c r="E178" s="23" t="s">
        <v>18</v>
      </c>
      <c r="F178" s="23" t="s">
        <v>19</v>
      </c>
      <c r="G178" s="23" t="s">
        <v>205</v>
      </c>
      <c r="H178" s="25">
        <v>9932.5</v>
      </c>
      <c r="I178" s="23">
        <v>9932.5</v>
      </c>
      <c r="J178" s="63">
        <v>0</v>
      </c>
      <c r="K178" s="23">
        <v>250</v>
      </c>
      <c r="L178" s="23">
        <v>565</v>
      </c>
      <c r="M178" s="68">
        <v>42913</v>
      </c>
      <c r="N178" s="26"/>
      <c r="O178" s="27">
        <v>42913</v>
      </c>
      <c r="P178" s="27"/>
      <c r="Q178" s="26" t="s">
        <v>144</v>
      </c>
      <c r="R178" s="27">
        <v>42864</v>
      </c>
      <c r="S178" s="27">
        <v>42856</v>
      </c>
      <c r="T178" s="27" t="s">
        <v>314</v>
      </c>
      <c r="U178" s="27">
        <v>42979</v>
      </c>
      <c r="V178" s="31" t="s">
        <v>156</v>
      </c>
      <c r="W178" s="31" t="s">
        <v>145</v>
      </c>
      <c r="X178" s="31" t="s">
        <v>152</v>
      </c>
      <c r="Y178" s="85" t="s">
        <v>107</v>
      </c>
      <c r="Z178" s="26">
        <v>43102</v>
      </c>
      <c r="AA178" s="26"/>
      <c r="AB178" s="26"/>
      <c r="AC178" s="23">
        <v>1</v>
      </c>
      <c r="AD178" s="23">
        <v>0</v>
      </c>
      <c r="AE178" s="23">
        <v>0</v>
      </c>
      <c r="AF178" s="23">
        <v>0</v>
      </c>
      <c r="AG178" s="23">
        <v>0</v>
      </c>
      <c r="AH178" s="23">
        <v>0</v>
      </c>
      <c r="AI178" s="23">
        <v>0</v>
      </c>
      <c r="AJ178" s="22"/>
      <c r="AK178" s="28">
        <v>43151</v>
      </c>
    </row>
    <row r="179" spans="1:37" ht="13.2" hidden="1" x14ac:dyDescent="0.2">
      <c r="A179" s="124">
        <v>43132</v>
      </c>
      <c r="B179" s="21">
        <v>25</v>
      </c>
      <c r="C179" s="22" t="s">
        <v>209</v>
      </c>
      <c r="D179" s="22" t="s">
        <v>317</v>
      </c>
      <c r="E179" s="23" t="s">
        <v>18</v>
      </c>
      <c r="F179" s="23" t="s">
        <v>19</v>
      </c>
      <c r="G179" s="23" t="s">
        <v>205</v>
      </c>
      <c r="H179" s="25">
        <v>9367</v>
      </c>
      <c r="I179" s="23">
        <v>9367</v>
      </c>
      <c r="J179" s="63">
        <v>0</v>
      </c>
      <c r="K179" s="23">
        <v>0</v>
      </c>
      <c r="L179" s="23">
        <v>182</v>
      </c>
      <c r="M179" s="68">
        <v>42882</v>
      </c>
      <c r="N179" s="26"/>
      <c r="O179" s="27">
        <v>42882</v>
      </c>
      <c r="P179" s="27"/>
      <c r="Q179" s="26" t="s">
        <v>144</v>
      </c>
      <c r="R179" s="27">
        <v>42871</v>
      </c>
      <c r="S179" s="27">
        <v>42856</v>
      </c>
      <c r="T179" s="27" t="s">
        <v>314</v>
      </c>
      <c r="U179" s="27">
        <v>42979</v>
      </c>
      <c r="V179" s="31" t="s">
        <v>156</v>
      </c>
      <c r="W179" s="31" t="s">
        <v>145</v>
      </c>
      <c r="X179" s="31" t="s">
        <v>152</v>
      </c>
      <c r="Y179" s="85" t="s">
        <v>245</v>
      </c>
      <c r="Z179" s="26">
        <v>43102</v>
      </c>
      <c r="AA179" s="26"/>
      <c r="AB179" s="26"/>
      <c r="AC179" s="23">
        <v>0</v>
      </c>
      <c r="AD179" s="23">
        <v>0</v>
      </c>
      <c r="AE179" s="23">
        <v>1</v>
      </c>
      <c r="AF179" s="23">
        <v>1</v>
      </c>
      <c r="AG179" s="23">
        <v>0</v>
      </c>
      <c r="AH179" s="23">
        <v>0</v>
      </c>
      <c r="AI179" s="23">
        <v>0</v>
      </c>
      <c r="AJ179" s="22"/>
      <c r="AK179" s="28">
        <v>43151</v>
      </c>
    </row>
    <row r="180" spans="1:37" ht="13.2" hidden="1" x14ac:dyDescent="0.2">
      <c r="A180" s="124">
        <v>43132</v>
      </c>
      <c r="B180" s="21">
        <v>26</v>
      </c>
      <c r="C180" s="22" t="s">
        <v>209</v>
      </c>
      <c r="D180" s="22" t="s">
        <v>318</v>
      </c>
      <c r="E180" s="23" t="s">
        <v>18</v>
      </c>
      <c r="F180" s="23" t="s">
        <v>19</v>
      </c>
      <c r="G180" s="23" t="s">
        <v>205</v>
      </c>
      <c r="H180" s="25">
        <v>9684</v>
      </c>
      <c r="I180" s="25">
        <f>H180-J180</f>
        <v>9684</v>
      </c>
      <c r="J180" s="63">
        <v>0</v>
      </c>
      <c r="K180" s="23">
        <v>1700</v>
      </c>
      <c r="L180" s="23">
        <v>1745</v>
      </c>
      <c r="M180" s="68">
        <v>43082</v>
      </c>
      <c r="N180" s="26"/>
      <c r="O180" s="27">
        <v>43082</v>
      </c>
      <c r="P180" s="27"/>
      <c r="Q180" s="26" t="s">
        <v>144</v>
      </c>
      <c r="R180" s="27">
        <v>42871</v>
      </c>
      <c r="S180" s="27">
        <v>42856</v>
      </c>
      <c r="T180" s="27" t="s">
        <v>314</v>
      </c>
      <c r="U180" s="27">
        <v>42979</v>
      </c>
      <c r="V180" s="31" t="s">
        <v>156</v>
      </c>
      <c r="W180" s="31" t="s">
        <v>145</v>
      </c>
      <c r="X180" s="31" t="s">
        <v>152</v>
      </c>
      <c r="Y180" s="85" t="s">
        <v>148</v>
      </c>
      <c r="Z180" s="26">
        <v>43102</v>
      </c>
      <c r="AA180" s="26"/>
      <c r="AB180" s="26"/>
      <c r="AC180" s="23">
        <v>0</v>
      </c>
      <c r="AD180" s="23">
        <v>0</v>
      </c>
      <c r="AE180" s="23">
        <v>0</v>
      </c>
      <c r="AF180" s="23">
        <v>0</v>
      </c>
      <c r="AG180" s="23">
        <v>0</v>
      </c>
      <c r="AH180" s="23">
        <v>0</v>
      </c>
      <c r="AI180" s="23">
        <v>0</v>
      </c>
      <c r="AJ180" s="22"/>
      <c r="AK180" s="28">
        <v>43151</v>
      </c>
    </row>
    <row r="181" spans="1:37" ht="13.2" hidden="1" x14ac:dyDescent="0.2">
      <c r="A181" s="124">
        <v>43132</v>
      </c>
      <c r="B181" s="21">
        <v>27</v>
      </c>
      <c r="C181" s="22" t="s">
        <v>209</v>
      </c>
      <c r="D181" s="22" t="s">
        <v>319</v>
      </c>
      <c r="E181" s="23" t="s">
        <v>18</v>
      </c>
      <c r="F181" s="23" t="s">
        <v>19</v>
      </c>
      <c r="G181" s="23" t="s">
        <v>205</v>
      </c>
      <c r="H181" s="25">
        <v>3510</v>
      </c>
      <c r="I181" s="25">
        <v>3510</v>
      </c>
      <c r="J181" s="63">
        <v>0</v>
      </c>
      <c r="K181" s="25">
        <v>0</v>
      </c>
      <c r="L181" s="23">
        <v>483</v>
      </c>
      <c r="M181" s="68">
        <v>42947</v>
      </c>
      <c r="N181" s="26"/>
      <c r="O181" s="27">
        <v>42947</v>
      </c>
      <c r="P181" s="27"/>
      <c r="Q181" s="26" t="s">
        <v>144</v>
      </c>
      <c r="R181" s="27">
        <v>42871</v>
      </c>
      <c r="S181" s="27">
        <v>42856</v>
      </c>
      <c r="T181" s="27" t="s">
        <v>314</v>
      </c>
      <c r="U181" s="27">
        <v>42979</v>
      </c>
      <c r="V181" s="31" t="s">
        <v>156</v>
      </c>
      <c r="W181" s="31" t="s">
        <v>145</v>
      </c>
      <c r="X181" s="31" t="s">
        <v>152</v>
      </c>
      <c r="Y181" s="85" t="s">
        <v>107</v>
      </c>
      <c r="Z181" s="26">
        <v>43102</v>
      </c>
      <c r="AA181" s="26"/>
      <c r="AB181" s="26"/>
      <c r="AC181" s="23">
        <v>0</v>
      </c>
      <c r="AD181" s="23">
        <v>0</v>
      </c>
      <c r="AE181" s="23">
        <v>0</v>
      </c>
      <c r="AF181" s="23">
        <v>0</v>
      </c>
      <c r="AG181" s="23">
        <v>0</v>
      </c>
      <c r="AH181" s="23">
        <v>0</v>
      </c>
      <c r="AI181" s="23">
        <v>0</v>
      </c>
      <c r="AJ181" s="22"/>
      <c r="AK181" s="28">
        <v>43151</v>
      </c>
    </row>
    <row r="182" spans="1:37" ht="13.2" hidden="1" x14ac:dyDescent="0.2">
      <c r="A182" s="124">
        <v>43132</v>
      </c>
      <c r="B182" s="21">
        <v>28</v>
      </c>
      <c r="C182" s="22" t="s">
        <v>209</v>
      </c>
      <c r="D182" s="22" t="s">
        <v>320</v>
      </c>
      <c r="E182" s="23" t="s">
        <v>31</v>
      </c>
      <c r="F182" s="23" t="s">
        <v>19</v>
      </c>
      <c r="G182" s="23" t="s">
        <v>205</v>
      </c>
      <c r="H182" s="25">
        <v>5921</v>
      </c>
      <c r="I182" s="23">
        <v>5921</v>
      </c>
      <c r="J182" s="63">
        <v>0</v>
      </c>
      <c r="K182" s="25">
        <v>0</v>
      </c>
      <c r="L182" s="25">
        <v>250</v>
      </c>
      <c r="M182" s="68">
        <v>42879</v>
      </c>
      <c r="N182" s="26"/>
      <c r="O182" s="27">
        <v>42879</v>
      </c>
      <c r="P182" s="27"/>
      <c r="Q182" s="26" t="s">
        <v>144</v>
      </c>
      <c r="R182" s="27">
        <v>42871</v>
      </c>
      <c r="S182" s="27">
        <v>42856</v>
      </c>
      <c r="T182" s="27" t="s">
        <v>314</v>
      </c>
      <c r="U182" s="27">
        <v>42979</v>
      </c>
      <c r="V182" s="31" t="s">
        <v>156</v>
      </c>
      <c r="W182" s="31" t="s">
        <v>145</v>
      </c>
      <c r="X182" s="31" t="s">
        <v>152</v>
      </c>
      <c r="Y182" s="85" t="s">
        <v>107</v>
      </c>
      <c r="Z182" s="26">
        <v>43102</v>
      </c>
      <c r="AA182" s="26"/>
      <c r="AB182" s="26"/>
      <c r="AC182" s="23">
        <v>0</v>
      </c>
      <c r="AD182" s="23">
        <v>0</v>
      </c>
      <c r="AE182" s="23">
        <v>0</v>
      </c>
      <c r="AF182" s="23">
        <v>0</v>
      </c>
      <c r="AG182" s="23">
        <v>0</v>
      </c>
      <c r="AH182" s="23">
        <v>0</v>
      </c>
      <c r="AI182" s="23">
        <v>0</v>
      </c>
      <c r="AJ182" s="22"/>
      <c r="AK182" s="28">
        <v>43151</v>
      </c>
    </row>
    <row r="183" spans="1:37" ht="13.2" hidden="1" x14ac:dyDescent="0.2">
      <c r="A183" s="124">
        <v>43132</v>
      </c>
      <c r="B183" s="21">
        <v>29</v>
      </c>
      <c r="C183" s="22" t="s">
        <v>209</v>
      </c>
      <c r="D183" s="22" t="s">
        <v>321</v>
      </c>
      <c r="E183" s="23" t="s">
        <v>82</v>
      </c>
      <c r="F183" s="23" t="s">
        <v>19</v>
      </c>
      <c r="G183" s="23" t="s">
        <v>205</v>
      </c>
      <c r="H183" s="25">
        <v>513</v>
      </c>
      <c r="I183" s="23">
        <v>513</v>
      </c>
      <c r="J183" s="63">
        <v>0</v>
      </c>
      <c r="K183" s="25">
        <v>0</v>
      </c>
      <c r="L183" s="25">
        <v>0</v>
      </c>
      <c r="M183" s="68">
        <v>43014</v>
      </c>
      <c r="N183" s="26"/>
      <c r="O183" s="68">
        <v>43017</v>
      </c>
      <c r="P183" s="68"/>
      <c r="Q183" s="26" t="s">
        <v>144</v>
      </c>
      <c r="R183" s="27">
        <v>42911</v>
      </c>
      <c r="S183" s="27">
        <v>42856</v>
      </c>
      <c r="T183" s="27" t="s">
        <v>314</v>
      </c>
      <c r="U183" s="27">
        <v>42979</v>
      </c>
      <c r="V183" s="31" t="s">
        <v>156</v>
      </c>
      <c r="W183" s="31" t="s">
        <v>145</v>
      </c>
      <c r="X183" s="31" t="s">
        <v>152</v>
      </c>
      <c r="Y183" s="85" t="s">
        <v>107</v>
      </c>
      <c r="Z183" s="26">
        <v>43102</v>
      </c>
      <c r="AA183" s="26"/>
      <c r="AB183" s="26"/>
      <c r="AC183" s="23">
        <v>0</v>
      </c>
      <c r="AD183" s="23">
        <v>0</v>
      </c>
      <c r="AE183" s="23">
        <v>0</v>
      </c>
      <c r="AF183" s="23">
        <v>0</v>
      </c>
      <c r="AG183" s="23">
        <v>0</v>
      </c>
      <c r="AH183" s="23">
        <v>0</v>
      </c>
      <c r="AI183" s="23">
        <v>0</v>
      </c>
      <c r="AJ183" s="22"/>
      <c r="AK183" s="28">
        <v>43151</v>
      </c>
    </row>
    <row r="184" spans="1:37" ht="13.2" hidden="1" x14ac:dyDescent="0.2">
      <c r="A184" s="124">
        <v>43132</v>
      </c>
      <c r="B184" s="21">
        <v>30</v>
      </c>
      <c r="C184" s="22" t="s">
        <v>209</v>
      </c>
      <c r="D184" s="22" t="s">
        <v>322</v>
      </c>
      <c r="E184" s="23" t="s">
        <v>31</v>
      </c>
      <c r="F184" s="23" t="s">
        <v>19</v>
      </c>
      <c r="G184" s="23" t="s">
        <v>205</v>
      </c>
      <c r="H184" s="25">
        <v>816</v>
      </c>
      <c r="I184" s="23">
        <v>816</v>
      </c>
      <c r="J184" s="63">
        <v>0</v>
      </c>
      <c r="K184" s="25">
        <v>0</v>
      </c>
      <c r="L184" s="25">
        <v>28</v>
      </c>
      <c r="M184" s="68">
        <v>42923</v>
      </c>
      <c r="N184" s="26"/>
      <c r="O184" s="27">
        <v>42923</v>
      </c>
      <c r="P184" s="27"/>
      <c r="Q184" s="26" t="s">
        <v>144</v>
      </c>
      <c r="R184" s="27">
        <v>42990</v>
      </c>
      <c r="S184" s="27">
        <v>42856</v>
      </c>
      <c r="T184" s="27" t="s">
        <v>314</v>
      </c>
      <c r="U184" s="27">
        <v>42979</v>
      </c>
      <c r="V184" s="31" t="s">
        <v>156</v>
      </c>
      <c r="W184" s="31" t="s">
        <v>145</v>
      </c>
      <c r="X184" s="31" t="s">
        <v>152</v>
      </c>
      <c r="Y184" s="85" t="s">
        <v>107</v>
      </c>
      <c r="Z184" s="26">
        <v>43102</v>
      </c>
      <c r="AA184" s="26"/>
      <c r="AB184" s="26"/>
      <c r="AC184" s="23">
        <v>0</v>
      </c>
      <c r="AD184" s="23">
        <v>0</v>
      </c>
      <c r="AE184" s="23">
        <v>0</v>
      </c>
      <c r="AF184" s="23">
        <v>0</v>
      </c>
      <c r="AG184" s="23">
        <v>0</v>
      </c>
      <c r="AH184" s="23">
        <v>0</v>
      </c>
      <c r="AI184" s="23">
        <v>0</v>
      </c>
      <c r="AJ184" s="22"/>
      <c r="AK184" s="28">
        <v>43151</v>
      </c>
    </row>
    <row r="185" spans="1:37" ht="12.6" hidden="1" x14ac:dyDescent="0.2">
      <c r="A185" s="124">
        <v>43132</v>
      </c>
      <c r="B185" s="21">
        <v>31</v>
      </c>
      <c r="C185" s="30" t="s">
        <v>42</v>
      </c>
      <c r="D185" s="30" t="s">
        <v>43</v>
      </c>
      <c r="E185" s="23" t="s">
        <v>44</v>
      </c>
      <c r="F185" s="23" t="s">
        <v>19</v>
      </c>
      <c r="G185" s="23" t="s">
        <v>41</v>
      </c>
      <c r="H185" s="25">
        <f>6655+76</f>
        <v>6731</v>
      </c>
      <c r="I185" s="25">
        <f>3647+367+76</f>
        <v>4090</v>
      </c>
      <c r="J185" s="25">
        <f>(H185-I185)+76</f>
        <v>2717</v>
      </c>
      <c r="K185" s="23">
        <f>77+76</f>
        <v>153</v>
      </c>
      <c r="L185" s="23">
        <v>0</v>
      </c>
      <c r="M185" s="41">
        <v>43115</v>
      </c>
      <c r="N185" s="26">
        <v>43174</v>
      </c>
      <c r="O185" s="27"/>
      <c r="P185" s="27"/>
      <c r="Q185" s="26" t="s">
        <v>145</v>
      </c>
      <c r="R185" s="27"/>
      <c r="S185" s="27"/>
      <c r="T185" s="27">
        <v>42957</v>
      </c>
      <c r="U185" s="27"/>
      <c r="V185" s="31" t="s">
        <v>160</v>
      </c>
      <c r="W185" s="31" t="s">
        <v>145</v>
      </c>
      <c r="X185" s="31" t="s">
        <v>147</v>
      </c>
      <c r="Y185" s="85" t="s">
        <v>148</v>
      </c>
      <c r="Z185" s="26"/>
      <c r="AA185" s="26"/>
      <c r="AB185" s="26"/>
      <c r="AC185" s="23">
        <v>1</v>
      </c>
      <c r="AD185" s="23">
        <v>0</v>
      </c>
      <c r="AE185" s="23">
        <v>0</v>
      </c>
      <c r="AF185" s="23">
        <v>0</v>
      </c>
      <c r="AG185" s="23">
        <v>0</v>
      </c>
      <c r="AH185" s="23">
        <v>0</v>
      </c>
      <c r="AI185" s="23">
        <v>0</v>
      </c>
      <c r="AJ185" s="22" t="s">
        <v>323</v>
      </c>
      <c r="AK185" s="28">
        <v>43159</v>
      </c>
    </row>
    <row r="186" spans="1:37" ht="12.6" hidden="1" x14ac:dyDescent="0.2">
      <c r="A186" s="124">
        <v>43132</v>
      </c>
      <c r="B186" s="21">
        <v>32</v>
      </c>
      <c r="C186" s="30" t="s">
        <v>45</v>
      </c>
      <c r="D186" s="30" t="s">
        <v>46</v>
      </c>
      <c r="E186" s="23" t="s">
        <v>31</v>
      </c>
      <c r="F186" s="23" t="s">
        <v>19</v>
      </c>
      <c r="G186" s="23" t="s">
        <v>41</v>
      </c>
      <c r="H186" s="25">
        <f>1130+82+24+368+93+25+169+93</f>
        <v>1984</v>
      </c>
      <c r="I186" s="25">
        <f>809+321+82+24+368+93+25+169+93</f>
        <v>1984</v>
      </c>
      <c r="J186" s="23">
        <v>0</v>
      </c>
      <c r="K186" s="25">
        <v>686</v>
      </c>
      <c r="L186" s="23">
        <v>0</v>
      </c>
      <c r="M186" s="26">
        <v>43117</v>
      </c>
      <c r="N186" s="26"/>
      <c r="O186" s="27">
        <v>43117</v>
      </c>
      <c r="P186" s="27"/>
      <c r="Q186" s="26" t="s">
        <v>145</v>
      </c>
      <c r="R186" s="27"/>
      <c r="S186" s="27"/>
      <c r="T186" s="27"/>
      <c r="U186" s="27"/>
      <c r="V186" s="31" t="s">
        <v>160</v>
      </c>
      <c r="W186" s="31" t="s">
        <v>145</v>
      </c>
      <c r="X186" s="31" t="s">
        <v>147</v>
      </c>
      <c r="Y186" s="85" t="s">
        <v>148</v>
      </c>
      <c r="Z186" s="26"/>
      <c r="AA186" s="26"/>
      <c r="AB186" s="26"/>
      <c r="AC186" s="23">
        <v>9</v>
      </c>
      <c r="AD186" s="23">
        <v>0</v>
      </c>
      <c r="AE186" s="23">
        <v>1</v>
      </c>
      <c r="AF186" s="23">
        <v>1</v>
      </c>
      <c r="AG186" s="23">
        <v>0</v>
      </c>
      <c r="AH186" s="23">
        <v>0</v>
      </c>
      <c r="AI186" s="23">
        <v>0</v>
      </c>
      <c r="AJ186" s="22"/>
      <c r="AK186" s="28">
        <v>43159</v>
      </c>
    </row>
    <row r="187" spans="1:37" ht="13.2" hidden="1" x14ac:dyDescent="0.2">
      <c r="A187" s="124">
        <v>43132</v>
      </c>
      <c r="B187" s="21">
        <v>33</v>
      </c>
      <c r="C187" s="30" t="s">
        <v>173</v>
      </c>
      <c r="D187" s="30" t="s">
        <v>174</v>
      </c>
      <c r="E187" s="23" t="s">
        <v>175</v>
      </c>
      <c r="F187" s="23" t="s">
        <v>19</v>
      </c>
      <c r="G187" s="23" t="s">
        <v>41</v>
      </c>
      <c r="H187" s="25">
        <v>2925</v>
      </c>
      <c r="I187" s="23">
        <f>167+1100+22</f>
        <v>1289</v>
      </c>
      <c r="J187" s="67">
        <f>H187-I187</f>
        <v>1636</v>
      </c>
      <c r="K187" s="25">
        <v>1200</v>
      </c>
      <c r="L187" s="25">
        <v>0</v>
      </c>
      <c r="M187" s="41">
        <v>43129</v>
      </c>
      <c r="N187" s="26"/>
      <c r="O187" s="27">
        <v>43091</v>
      </c>
      <c r="P187" s="27"/>
      <c r="Q187" s="26" t="s">
        <v>145</v>
      </c>
      <c r="R187" s="26"/>
      <c r="S187" s="27"/>
      <c r="T187" s="27"/>
      <c r="U187" s="27"/>
      <c r="V187" s="31" t="s">
        <v>156</v>
      </c>
      <c r="W187" s="31" t="s">
        <v>145</v>
      </c>
      <c r="X187" s="31" t="s">
        <v>147</v>
      </c>
      <c r="Y187" s="85" t="s">
        <v>148</v>
      </c>
      <c r="Z187" s="26"/>
      <c r="AA187" s="26"/>
      <c r="AB187" s="26"/>
      <c r="AC187" s="23">
        <v>0</v>
      </c>
      <c r="AD187" s="23">
        <v>0</v>
      </c>
      <c r="AE187" s="23">
        <v>0</v>
      </c>
      <c r="AF187" s="23">
        <v>0</v>
      </c>
      <c r="AG187" s="23">
        <v>0</v>
      </c>
      <c r="AH187" s="23">
        <v>0</v>
      </c>
      <c r="AI187" s="23">
        <v>0</v>
      </c>
      <c r="AJ187" s="22"/>
      <c r="AK187" s="28">
        <v>43159</v>
      </c>
    </row>
    <row r="188" spans="1:37" ht="12.6" x14ac:dyDescent="0.2">
      <c r="A188" s="124">
        <v>43132</v>
      </c>
      <c r="B188" s="21">
        <v>34</v>
      </c>
      <c r="C188" s="30" t="s">
        <v>324</v>
      </c>
      <c r="D188" s="30" t="s">
        <v>55</v>
      </c>
      <c r="E188" s="23" t="s">
        <v>44</v>
      </c>
      <c r="F188" s="23" t="s">
        <v>40</v>
      </c>
      <c r="G188" s="23" t="s">
        <v>41</v>
      </c>
      <c r="H188" s="23">
        <v>3920</v>
      </c>
      <c r="I188" s="23">
        <f>2396+724+357+268+175</f>
        <v>3920</v>
      </c>
      <c r="J188" s="23">
        <f>H188-I188</f>
        <v>0</v>
      </c>
      <c r="K188" s="23">
        <v>10</v>
      </c>
      <c r="L188" s="25">
        <v>0</v>
      </c>
      <c r="M188" s="26">
        <v>43093</v>
      </c>
      <c r="N188" s="26"/>
      <c r="O188" s="26">
        <v>43096</v>
      </c>
      <c r="P188" s="26"/>
      <c r="Q188" s="26" t="s">
        <v>145</v>
      </c>
      <c r="R188" s="27"/>
      <c r="S188" s="27">
        <v>42993</v>
      </c>
      <c r="T188" s="27"/>
      <c r="U188" s="27">
        <v>42993</v>
      </c>
      <c r="V188" s="31" t="s">
        <v>151</v>
      </c>
      <c r="W188" s="31" t="s">
        <v>145</v>
      </c>
      <c r="X188" s="31" t="s">
        <v>147</v>
      </c>
      <c r="Y188" s="85" t="s">
        <v>107</v>
      </c>
      <c r="Z188" s="26"/>
      <c r="AA188" s="26"/>
      <c r="AB188" s="26"/>
      <c r="AC188" s="23">
        <v>1</v>
      </c>
      <c r="AD188" s="23">
        <v>0</v>
      </c>
      <c r="AE188" s="23">
        <v>0</v>
      </c>
      <c r="AF188" s="23">
        <v>0</v>
      </c>
      <c r="AG188" s="23">
        <v>0</v>
      </c>
      <c r="AH188" s="23">
        <v>0</v>
      </c>
      <c r="AI188" s="23">
        <v>0</v>
      </c>
      <c r="AJ188" s="22"/>
      <c r="AK188" s="28">
        <v>43159</v>
      </c>
    </row>
    <row r="189" spans="1:37" ht="12.6" hidden="1" x14ac:dyDescent="0.2">
      <c r="A189" s="124">
        <v>43132</v>
      </c>
      <c r="B189" s="21">
        <v>35</v>
      </c>
      <c r="C189" s="22" t="s">
        <v>177</v>
      </c>
      <c r="D189" s="22" t="s">
        <v>178</v>
      </c>
      <c r="E189" s="23" t="s">
        <v>44</v>
      </c>
      <c r="F189" s="23" t="s">
        <v>40</v>
      </c>
      <c r="G189" s="23" t="s">
        <v>41</v>
      </c>
      <c r="H189" s="23">
        <v>1526</v>
      </c>
      <c r="I189" s="23">
        <v>1526</v>
      </c>
      <c r="J189" s="23">
        <v>0</v>
      </c>
      <c r="K189" s="25">
        <v>1526</v>
      </c>
      <c r="L189" s="25">
        <v>0</v>
      </c>
      <c r="M189" s="26">
        <v>43095</v>
      </c>
      <c r="N189" s="26"/>
      <c r="O189" s="26">
        <v>43102</v>
      </c>
      <c r="P189" s="26"/>
      <c r="Q189" s="26" t="s">
        <v>145</v>
      </c>
      <c r="R189" s="27"/>
      <c r="S189" s="27"/>
      <c r="T189" s="27"/>
      <c r="U189" s="27"/>
      <c r="V189" s="31" t="s">
        <v>151</v>
      </c>
      <c r="W189" s="31" t="s">
        <v>145</v>
      </c>
      <c r="X189" s="31" t="s">
        <v>147</v>
      </c>
      <c r="Y189" s="85" t="s">
        <v>148</v>
      </c>
      <c r="Z189" s="26"/>
      <c r="AA189" s="26"/>
      <c r="AB189" s="26"/>
      <c r="AC189" s="23">
        <v>0</v>
      </c>
      <c r="AD189" s="23">
        <v>0</v>
      </c>
      <c r="AE189" s="23">
        <v>0</v>
      </c>
      <c r="AF189" s="23">
        <v>0</v>
      </c>
      <c r="AG189" s="23">
        <v>0</v>
      </c>
      <c r="AH189" s="23">
        <v>0</v>
      </c>
      <c r="AI189" s="23">
        <v>0</v>
      </c>
      <c r="AJ189" s="22"/>
      <c r="AK189" s="28">
        <v>43159</v>
      </c>
    </row>
    <row r="190" spans="1:37" ht="12.6" hidden="1" x14ac:dyDescent="0.2">
      <c r="A190" s="124">
        <v>43132</v>
      </c>
      <c r="B190" s="21">
        <v>36</v>
      </c>
      <c r="C190" s="22" t="s">
        <v>100</v>
      </c>
      <c r="D190" s="22" t="s">
        <v>325</v>
      </c>
      <c r="E190" s="23" t="s">
        <v>18</v>
      </c>
      <c r="F190" s="23" t="s">
        <v>40</v>
      </c>
      <c r="G190" s="23" t="s">
        <v>41</v>
      </c>
      <c r="H190" s="23">
        <v>38</v>
      </c>
      <c r="I190" s="23">
        <v>38</v>
      </c>
      <c r="J190" s="23">
        <v>0</v>
      </c>
      <c r="K190" s="23">
        <v>38</v>
      </c>
      <c r="L190" s="23">
        <v>0</v>
      </c>
      <c r="M190" s="26">
        <v>43130</v>
      </c>
      <c r="N190" s="26"/>
      <c r="O190" s="26">
        <v>43130</v>
      </c>
      <c r="P190" s="26"/>
      <c r="Q190" s="26" t="s">
        <v>145</v>
      </c>
      <c r="R190" s="26"/>
      <c r="S190" s="26"/>
      <c r="T190" s="26"/>
      <c r="U190" s="26"/>
      <c r="V190" s="23" t="s">
        <v>233</v>
      </c>
      <c r="W190" s="23" t="s">
        <v>194</v>
      </c>
      <c r="X190" s="23" t="s">
        <v>147</v>
      </c>
      <c r="Y190" s="23" t="s">
        <v>107</v>
      </c>
      <c r="Z190" s="26"/>
      <c r="AA190" s="26"/>
      <c r="AB190" s="26"/>
      <c r="AC190" s="23">
        <v>1</v>
      </c>
      <c r="AD190" s="23">
        <v>0</v>
      </c>
      <c r="AE190" s="23">
        <v>1</v>
      </c>
      <c r="AF190" s="23">
        <v>1</v>
      </c>
      <c r="AG190" s="23">
        <v>0</v>
      </c>
      <c r="AH190" s="23">
        <v>0</v>
      </c>
      <c r="AI190" s="23">
        <v>0</v>
      </c>
      <c r="AJ190" s="22"/>
      <c r="AK190" s="28">
        <v>43159</v>
      </c>
    </row>
    <row r="191" spans="1:37" ht="12.6" hidden="1" x14ac:dyDescent="0.2">
      <c r="A191" s="124">
        <v>43132</v>
      </c>
      <c r="B191" s="21">
        <v>37</v>
      </c>
      <c r="C191" s="22" t="s">
        <v>100</v>
      </c>
      <c r="D191" s="22" t="s">
        <v>326</v>
      </c>
      <c r="E191" s="23" t="s">
        <v>18</v>
      </c>
      <c r="F191" s="23" t="s">
        <v>40</v>
      </c>
      <c r="G191" s="23" t="s">
        <v>41</v>
      </c>
      <c r="H191" s="23">
        <v>67</v>
      </c>
      <c r="I191" s="23">
        <v>67</v>
      </c>
      <c r="J191" s="23">
        <v>0</v>
      </c>
      <c r="K191" s="23">
        <v>67</v>
      </c>
      <c r="L191" s="23">
        <v>0</v>
      </c>
      <c r="M191" s="26">
        <v>43135</v>
      </c>
      <c r="N191" s="26"/>
      <c r="O191" s="26">
        <v>43136</v>
      </c>
      <c r="P191" s="26"/>
      <c r="Q191" s="26" t="s">
        <v>145</v>
      </c>
      <c r="R191" s="26"/>
      <c r="S191" s="26"/>
      <c r="T191" s="26"/>
      <c r="U191" s="26"/>
      <c r="V191" s="23" t="s">
        <v>233</v>
      </c>
      <c r="W191" s="23" t="s">
        <v>194</v>
      </c>
      <c r="X191" s="23" t="s">
        <v>147</v>
      </c>
      <c r="Y191" s="23" t="s">
        <v>107</v>
      </c>
      <c r="Z191" s="26"/>
      <c r="AA191" s="26"/>
      <c r="AB191" s="26"/>
      <c r="AC191" s="23">
        <v>1</v>
      </c>
      <c r="AD191" s="23">
        <v>0</v>
      </c>
      <c r="AE191" s="23">
        <v>0</v>
      </c>
      <c r="AF191" s="23">
        <v>0</v>
      </c>
      <c r="AG191" s="23">
        <v>0</v>
      </c>
      <c r="AH191" s="23">
        <v>0</v>
      </c>
      <c r="AI191" s="23">
        <v>0</v>
      </c>
      <c r="AJ191" s="22"/>
      <c r="AK191" s="28">
        <v>43159</v>
      </c>
    </row>
    <row r="192" spans="1:37" ht="12.6" hidden="1" x14ac:dyDescent="0.2">
      <c r="A192" s="124">
        <v>43132</v>
      </c>
      <c r="B192" s="23">
        <v>33</v>
      </c>
      <c r="C192" s="33" t="s">
        <v>79</v>
      </c>
      <c r="D192" s="22"/>
      <c r="E192" s="23"/>
      <c r="F192" s="31" t="s">
        <v>40</v>
      </c>
      <c r="G192" s="23"/>
      <c r="H192" s="25"/>
      <c r="I192" s="23"/>
      <c r="J192" s="25"/>
      <c r="K192" s="25"/>
      <c r="L192" s="25"/>
      <c r="M192" s="26"/>
      <c r="N192" s="26"/>
      <c r="O192" s="26"/>
      <c r="P192" s="26"/>
      <c r="Q192" s="26"/>
      <c r="R192" s="26"/>
      <c r="S192" s="26"/>
      <c r="T192" s="26"/>
      <c r="U192" s="26"/>
      <c r="V192" s="23"/>
      <c r="W192" s="23"/>
      <c r="X192" s="23"/>
      <c r="Y192" s="23" t="s">
        <v>163</v>
      </c>
      <c r="Z192" s="26"/>
      <c r="AA192" s="27"/>
      <c r="AB192" s="27"/>
      <c r="AC192" s="31">
        <v>0</v>
      </c>
      <c r="AD192" s="31">
        <v>0</v>
      </c>
      <c r="AE192" s="31">
        <v>0</v>
      </c>
      <c r="AF192" s="31">
        <v>0</v>
      </c>
      <c r="AG192" s="31">
        <v>0</v>
      </c>
      <c r="AH192" s="31">
        <v>0</v>
      </c>
      <c r="AI192" s="31">
        <v>0</v>
      </c>
      <c r="AJ192" s="22"/>
      <c r="AK192" s="28">
        <v>43144</v>
      </c>
    </row>
    <row r="193" spans="1:37" ht="12.6" hidden="1" x14ac:dyDescent="0.2">
      <c r="A193" s="124">
        <v>43132</v>
      </c>
      <c r="B193" s="23">
        <v>34</v>
      </c>
      <c r="C193" s="33" t="s">
        <v>93</v>
      </c>
      <c r="D193" s="22" t="s">
        <v>269</v>
      </c>
      <c r="E193" s="23" t="s">
        <v>82</v>
      </c>
      <c r="F193" s="31" t="s">
        <v>40</v>
      </c>
      <c r="G193" s="23" t="s">
        <v>62</v>
      </c>
      <c r="H193" s="25">
        <f>614+332</f>
        <v>946</v>
      </c>
      <c r="I193" s="25">
        <f>H193</f>
        <v>946</v>
      </c>
      <c r="J193" s="25">
        <v>0</v>
      </c>
      <c r="K193" s="25">
        <v>150</v>
      </c>
      <c r="L193" s="25">
        <f>H193-K193</f>
        <v>796</v>
      </c>
      <c r="M193" s="26">
        <v>43136</v>
      </c>
      <c r="N193" s="26"/>
      <c r="O193" s="26">
        <v>43136</v>
      </c>
      <c r="P193" s="26"/>
      <c r="Q193" s="44" t="s">
        <v>144</v>
      </c>
      <c r="R193" s="44">
        <v>43151</v>
      </c>
      <c r="S193" s="44">
        <v>43151</v>
      </c>
      <c r="T193" s="44">
        <v>43154</v>
      </c>
      <c r="U193" s="44">
        <v>43154</v>
      </c>
      <c r="V193" s="23" t="s">
        <v>146</v>
      </c>
      <c r="W193" s="23" t="s">
        <v>145</v>
      </c>
      <c r="X193" s="30" t="s">
        <v>147</v>
      </c>
      <c r="Y193" s="23" t="s">
        <v>148</v>
      </c>
      <c r="Z193" s="26"/>
      <c r="AA193" s="27"/>
      <c r="AB193" s="27"/>
      <c r="AC193" s="31">
        <v>16</v>
      </c>
      <c r="AD193" s="31">
        <v>0</v>
      </c>
      <c r="AE193" s="31">
        <v>0</v>
      </c>
      <c r="AF193" s="31">
        <v>0</v>
      </c>
      <c r="AG193" s="31">
        <v>0</v>
      </c>
      <c r="AH193" s="31">
        <v>0</v>
      </c>
      <c r="AI193" s="31">
        <v>0</v>
      </c>
      <c r="AJ193" s="22"/>
      <c r="AK193" s="28">
        <v>43160</v>
      </c>
    </row>
    <row r="194" spans="1:37" ht="12.6" hidden="1" x14ac:dyDescent="0.2">
      <c r="A194" s="124">
        <v>43132</v>
      </c>
      <c r="B194" s="23">
        <v>35</v>
      </c>
      <c r="C194" s="33" t="s">
        <v>158</v>
      </c>
      <c r="D194" s="22" t="s">
        <v>159</v>
      </c>
      <c r="E194" s="23" t="s">
        <v>44</v>
      </c>
      <c r="F194" s="31" t="s">
        <v>19</v>
      </c>
      <c r="G194" s="23" t="s">
        <v>95</v>
      </c>
      <c r="H194" s="25">
        <v>48</v>
      </c>
      <c r="I194" s="23">
        <v>0</v>
      </c>
      <c r="J194" s="25">
        <v>48</v>
      </c>
      <c r="K194" s="25"/>
      <c r="L194" s="25"/>
      <c r="M194" s="41"/>
      <c r="N194" s="26"/>
      <c r="O194" s="26"/>
      <c r="P194" s="26"/>
      <c r="Q194" s="26"/>
      <c r="R194" s="26"/>
      <c r="S194" s="26"/>
      <c r="T194" s="26"/>
      <c r="U194" s="26"/>
      <c r="V194" s="31"/>
      <c r="W194" s="23"/>
      <c r="X194" s="23"/>
      <c r="Y194" s="23" t="s">
        <v>163</v>
      </c>
      <c r="Z194" s="26"/>
      <c r="AA194" s="27"/>
      <c r="AB194" s="27"/>
      <c r="AC194" s="31"/>
      <c r="AD194" s="31"/>
      <c r="AE194" s="31"/>
      <c r="AF194" s="31"/>
      <c r="AG194" s="31"/>
      <c r="AH194" s="31"/>
      <c r="AI194" s="31"/>
      <c r="AJ194" s="22" t="s">
        <v>327</v>
      </c>
      <c r="AK194" s="28">
        <v>43145</v>
      </c>
    </row>
    <row r="195" spans="1:37" ht="12.6" hidden="1" x14ac:dyDescent="0.2">
      <c r="A195" s="124">
        <v>43132</v>
      </c>
      <c r="B195" s="23">
        <v>36</v>
      </c>
      <c r="C195" s="22" t="s">
        <v>83</v>
      </c>
      <c r="D195" s="22" t="s">
        <v>328</v>
      </c>
      <c r="E195" s="23" t="s">
        <v>85</v>
      </c>
      <c r="F195" s="23" t="s">
        <v>19</v>
      </c>
      <c r="G195" s="23" t="s">
        <v>95</v>
      </c>
      <c r="H195" s="23">
        <v>39.5</v>
      </c>
      <c r="I195" s="23">
        <v>39.5</v>
      </c>
      <c r="J195" s="23">
        <v>0</v>
      </c>
      <c r="K195" s="23"/>
      <c r="L195" s="23"/>
      <c r="M195" s="26">
        <v>43144</v>
      </c>
      <c r="N195" s="26"/>
      <c r="O195" s="26">
        <v>43144</v>
      </c>
      <c r="P195" s="26"/>
      <c r="Q195" s="26" t="s">
        <v>145</v>
      </c>
      <c r="R195" s="26"/>
      <c r="S195" s="26"/>
      <c r="T195" s="26"/>
      <c r="U195" s="26">
        <v>43144</v>
      </c>
      <c r="V195" s="23" t="s">
        <v>233</v>
      </c>
      <c r="W195" s="23" t="s">
        <v>54</v>
      </c>
      <c r="X195" s="23" t="s">
        <v>161</v>
      </c>
      <c r="Y195" s="23" t="s">
        <v>107</v>
      </c>
      <c r="Z195" s="26"/>
      <c r="AA195" s="26"/>
      <c r="AB195" s="26"/>
      <c r="AC195" s="31">
        <v>2</v>
      </c>
      <c r="AD195" s="31"/>
      <c r="AE195" s="31">
        <v>1</v>
      </c>
      <c r="AF195" s="31"/>
      <c r="AG195" s="31"/>
      <c r="AH195" s="31"/>
      <c r="AI195" s="31"/>
      <c r="AJ195" s="22"/>
      <c r="AK195" s="28">
        <v>43147</v>
      </c>
    </row>
    <row r="196" spans="1:37" ht="12.6" hidden="1" x14ac:dyDescent="0.2">
      <c r="A196" s="124">
        <v>43132</v>
      </c>
      <c r="B196" s="23">
        <v>37</v>
      </c>
      <c r="C196" s="22" t="s">
        <v>83</v>
      </c>
      <c r="D196" s="206" t="s">
        <v>329</v>
      </c>
      <c r="E196" s="23" t="s">
        <v>85</v>
      </c>
      <c r="F196" s="23" t="s">
        <v>19</v>
      </c>
      <c r="G196" s="23" t="s">
        <v>95</v>
      </c>
      <c r="H196" s="23">
        <v>42.5</v>
      </c>
      <c r="I196" s="23">
        <v>42.5</v>
      </c>
      <c r="J196" s="25">
        <v>0</v>
      </c>
      <c r="K196" s="25"/>
      <c r="L196" s="25"/>
      <c r="M196" s="26">
        <v>43144</v>
      </c>
      <c r="N196" s="26"/>
      <c r="O196" s="26">
        <v>43144</v>
      </c>
      <c r="P196" s="26"/>
      <c r="Q196" s="26" t="s">
        <v>145</v>
      </c>
      <c r="R196" s="27"/>
      <c r="S196" s="27"/>
      <c r="T196" s="26"/>
      <c r="U196" s="26">
        <v>43144</v>
      </c>
      <c r="V196" s="23" t="s">
        <v>233</v>
      </c>
      <c r="W196" s="23" t="s">
        <v>54</v>
      </c>
      <c r="X196" s="23" t="s">
        <v>161</v>
      </c>
      <c r="Y196" s="23" t="s">
        <v>107</v>
      </c>
      <c r="Z196" s="27"/>
      <c r="AA196" s="27"/>
      <c r="AB196" s="27"/>
      <c r="AC196" s="31">
        <v>2</v>
      </c>
      <c r="AD196" s="31"/>
      <c r="AE196" s="31">
        <v>1</v>
      </c>
      <c r="AF196" s="31"/>
      <c r="AG196" s="31"/>
      <c r="AH196" s="31"/>
      <c r="AI196" s="31"/>
      <c r="AJ196" s="22"/>
      <c r="AK196" s="28">
        <v>43147</v>
      </c>
    </row>
    <row r="197" spans="1:37" ht="13.2" hidden="1" x14ac:dyDescent="0.25">
      <c r="A197" s="124">
        <v>43132</v>
      </c>
      <c r="B197" s="23">
        <v>38</v>
      </c>
      <c r="C197" s="205" t="s">
        <v>271</v>
      </c>
      <c r="D197" s="206" t="s">
        <v>102</v>
      </c>
      <c r="E197" s="23" t="s">
        <v>44</v>
      </c>
      <c r="F197" s="23" t="s">
        <v>19</v>
      </c>
      <c r="G197" s="23" t="s">
        <v>95</v>
      </c>
      <c r="H197" s="23">
        <v>297</v>
      </c>
      <c r="I197" s="23">
        <v>297</v>
      </c>
      <c r="J197" s="23">
        <v>0</v>
      </c>
      <c r="K197" s="23">
        <v>297</v>
      </c>
      <c r="L197" s="23"/>
      <c r="M197" s="27">
        <v>43146</v>
      </c>
      <c r="N197" s="27"/>
      <c r="O197" s="27">
        <v>43146</v>
      </c>
      <c r="P197" s="26">
        <v>43147</v>
      </c>
      <c r="Q197" s="23"/>
      <c r="R197" s="27">
        <v>43146</v>
      </c>
      <c r="S197" s="27">
        <v>43150</v>
      </c>
      <c r="T197" s="27">
        <v>43153</v>
      </c>
      <c r="U197" s="27">
        <v>43150</v>
      </c>
      <c r="V197" s="23" t="s">
        <v>146</v>
      </c>
      <c r="W197" s="23"/>
      <c r="X197" s="23"/>
      <c r="Y197" s="23" t="s">
        <v>107</v>
      </c>
      <c r="Z197" s="26"/>
      <c r="AA197" s="26"/>
      <c r="AB197" s="26"/>
      <c r="AC197" s="31">
        <v>1</v>
      </c>
      <c r="AD197" s="31"/>
      <c r="AE197" s="31"/>
      <c r="AF197" s="31"/>
      <c r="AG197" s="31"/>
      <c r="AH197" s="31"/>
      <c r="AI197" s="31"/>
      <c r="AJ197" s="22"/>
      <c r="AK197" s="28">
        <v>43158</v>
      </c>
    </row>
    <row r="198" spans="1:37" ht="12.6" hidden="1" x14ac:dyDescent="0.2">
      <c r="A198" s="124">
        <v>43132</v>
      </c>
      <c r="B198" s="23">
        <v>39</v>
      </c>
      <c r="C198" s="207" t="s">
        <v>158</v>
      </c>
      <c r="D198" s="207" t="s">
        <v>162</v>
      </c>
      <c r="E198" s="23" t="s">
        <v>44</v>
      </c>
      <c r="F198" s="23" t="s">
        <v>19</v>
      </c>
      <c r="G198" s="23" t="s">
        <v>95</v>
      </c>
      <c r="H198" s="66">
        <v>2.7</v>
      </c>
      <c r="I198" s="23">
        <v>0</v>
      </c>
      <c r="J198" s="66">
        <v>2.7</v>
      </c>
      <c r="K198" s="23"/>
      <c r="L198" s="23"/>
      <c r="M198" s="41"/>
      <c r="N198" s="27">
        <v>43174</v>
      </c>
      <c r="O198" s="26"/>
      <c r="P198" s="26"/>
      <c r="Q198" s="23"/>
      <c r="R198" s="26"/>
      <c r="S198" s="26"/>
      <c r="T198" s="26"/>
      <c r="U198" s="26"/>
      <c r="V198" s="23"/>
      <c r="W198" s="23"/>
      <c r="X198" s="23"/>
      <c r="Y198" s="23" t="s">
        <v>163</v>
      </c>
      <c r="Z198" s="26"/>
      <c r="AA198" s="26"/>
      <c r="AB198" s="26"/>
      <c r="AC198" s="23"/>
      <c r="AD198" s="23"/>
      <c r="AE198" s="23"/>
      <c r="AF198" s="23"/>
      <c r="AG198" s="23"/>
      <c r="AH198" s="23"/>
      <c r="AI198" s="23"/>
      <c r="AJ198" s="207" t="s">
        <v>164</v>
      </c>
      <c r="AK198" s="28">
        <v>43145</v>
      </c>
    </row>
    <row r="199" spans="1:37" ht="13.2" hidden="1" x14ac:dyDescent="0.2">
      <c r="A199" s="124">
        <v>43132</v>
      </c>
      <c r="B199" s="23">
        <v>40</v>
      </c>
      <c r="C199" s="207" t="s">
        <v>158</v>
      </c>
      <c r="D199" s="206" t="s">
        <v>330</v>
      </c>
      <c r="E199" s="23" t="s">
        <v>44</v>
      </c>
      <c r="F199" s="23" t="s">
        <v>19</v>
      </c>
      <c r="G199" s="23" t="s">
        <v>95</v>
      </c>
      <c r="H199" s="66">
        <v>234</v>
      </c>
      <c r="I199" s="23">
        <v>0</v>
      </c>
      <c r="J199" s="66">
        <v>234</v>
      </c>
      <c r="K199" s="63"/>
      <c r="L199" s="63"/>
      <c r="M199" s="41"/>
      <c r="N199" s="27">
        <v>43174</v>
      </c>
      <c r="O199" s="26"/>
      <c r="P199" s="26"/>
      <c r="Q199" s="63"/>
      <c r="R199" s="26"/>
      <c r="S199" s="26"/>
      <c r="T199" s="26"/>
      <c r="U199" s="26"/>
      <c r="V199" s="23"/>
      <c r="W199" s="23"/>
      <c r="X199" s="23"/>
      <c r="Y199" s="85" t="s">
        <v>163</v>
      </c>
      <c r="Z199" s="26"/>
      <c r="AA199" s="26"/>
      <c r="AB199" s="26"/>
      <c r="AC199" s="23"/>
      <c r="AD199" s="23"/>
      <c r="AE199" s="23"/>
      <c r="AF199" s="23"/>
      <c r="AG199" s="23"/>
      <c r="AH199" s="23"/>
      <c r="AI199" s="23"/>
      <c r="AJ199" s="207" t="s">
        <v>164</v>
      </c>
      <c r="AK199" s="28">
        <v>43145</v>
      </c>
    </row>
    <row r="200" spans="1:37" ht="13.2" hidden="1" x14ac:dyDescent="0.2">
      <c r="A200" s="124">
        <v>43132</v>
      </c>
      <c r="B200" s="21">
        <v>41</v>
      </c>
      <c r="C200" s="22" t="s">
        <v>242</v>
      </c>
      <c r="D200" s="22" t="s">
        <v>331</v>
      </c>
      <c r="E200" s="23" t="s">
        <v>34</v>
      </c>
      <c r="F200" s="23" t="s">
        <v>19</v>
      </c>
      <c r="G200" s="23" t="s">
        <v>19</v>
      </c>
      <c r="H200" s="23">
        <v>4</v>
      </c>
      <c r="I200" s="23">
        <v>4</v>
      </c>
      <c r="J200" s="23"/>
      <c r="K200" s="23">
        <v>4</v>
      </c>
      <c r="L200" s="23"/>
      <c r="M200" s="26">
        <v>43146</v>
      </c>
      <c r="N200" s="26"/>
      <c r="O200" s="26">
        <v>43146</v>
      </c>
      <c r="P200" s="26"/>
      <c r="Q200" s="63" t="s">
        <v>145</v>
      </c>
      <c r="R200" s="45" t="s">
        <v>54</v>
      </c>
      <c r="S200" s="45" t="s">
        <v>54</v>
      </c>
      <c r="T200" s="45" t="s">
        <v>54</v>
      </c>
      <c r="U200" s="45" t="s">
        <v>54</v>
      </c>
      <c r="V200" s="23" t="s">
        <v>146</v>
      </c>
      <c r="W200" s="23" t="s">
        <v>54</v>
      </c>
      <c r="X200" s="23"/>
      <c r="Y200" s="23" t="s">
        <v>163</v>
      </c>
      <c r="Z200" s="26"/>
      <c r="AA200" s="26"/>
      <c r="AB200" s="26"/>
      <c r="AC200" s="23"/>
      <c r="AD200" s="23"/>
      <c r="AE200" s="23"/>
      <c r="AF200" s="23"/>
      <c r="AG200" s="23"/>
      <c r="AH200" s="23"/>
      <c r="AI200" s="23"/>
      <c r="AJ200" s="22"/>
      <c r="AK200" s="28"/>
    </row>
    <row r="201" spans="1:37" ht="13.2" hidden="1" x14ac:dyDescent="0.2">
      <c r="A201" s="124">
        <v>43132</v>
      </c>
      <c r="B201" s="21">
        <v>42</v>
      </c>
      <c r="C201" s="22" t="s">
        <v>242</v>
      </c>
      <c r="D201" s="22" t="s">
        <v>332</v>
      </c>
      <c r="E201" s="23" t="s">
        <v>34</v>
      </c>
      <c r="F201" s="23" t="s">
        <v>19</v>
      </c>
      <c r="G201" s="23" t="s">
        <v>19</v>
      </c>
      <c r="H201" s="23">
        <v>6</v>
      </c>
      <c r="I201" s="23">
        <v>6</v>
      </c>
      <c r="J201" s="23"/>
      <c r="K201" s="23">
        <v>6</v>
      </c>
      <c r="L201" s="23"/>
      <c r="M201" s="26">
        <v>43146</v>
      </c>
      <c r="N201" s="26"/>
      <c r="O201" s="26">
        <v>43146</v>
      </c>
      <c r="P201" s="26"/>
      <c r="Q201" s="63" t="s">
        <v>145</v>
      </c>
      <c r="R201" s="45" t="s">
        <v>54</v>
      </c>
      <c r="S201" s="45" t="s">
        <v>54</v>
      </c>
      <c r="T201" s="45" t="s">
        <v>54</v>
      </c>
      <c r="U201" s="45" t="s">
        <v>54</v>
      </c>
      <c r="V201" s="23" t="s">
        <v>146</v>
      </c>
      <c r="W201" s="23" t="s">
        <v>54</v>
      </c>
      <c r="X201" s="23"/>
      <c r="Y201" s="23" t="s">
        <v>163</v>
      </c>
      <c r="Z201" s="26"/>
      <c r="AA201" s="26"/>
      <c r="AB201" s="26"/>
      <c r="AC201" s="23"/>
      <c r="AD201" s="23"/>
      <c r="AE201" s="23"/>
      <c r="AF201" s="23"/>
      <c r="AG201" s="23"/>
      <c r="AH201" s="23"/>
      <c r="AI201" s="23"/>
      <c r="AJ201" s="22"/>
      <c r="AK201" s="28"/>
    </row>
    <row r="202" spans="1:37" ht="12.6" hidden="1" x14ac:dyDescent="0.2">
      <c r="A202" s="124">
        <v>43132</v>
      </c>
      <c r="B202" s="21">
        <v>43</v>
      </c>
      <c r="C202" s="22" t="s">
        <v>333</v>
      </c>
      <c r="D202" s="22" t="s">
        <v>334</v>
      </c>
      <c r="E202" s="23" t="s">
        <v>44</v>
      </c>
      <c r="F202" s="23" t="s">
        <v>19</v>
      </c>
      <c r="G202" s="23" t="s">
        <v>95</v>
      </c>
      <c r="H202" s="23">
        <v>40</v>
      </c>
      <c r="I202" s="23">
        <v>40</v>
      </c>
      <c r="J202" s="23"/>
      <c r="K202" s="23">
        <v>40</v>
      </c>
      <c r="L202" s="23"/>
      <c r="M202" s="26">
        <v>43150</v>
      </c>
      <c r="N202" s="26"/>
      <c r="O202" s="26"/>
      <c r="P202" s="26"/>
      <c r="Q202" s="23"/>
      <c r="R202" s="26">
        <v>43146</v>
      </c>
      <c r="S202" s="44" t="s">
        <v>54</v>
      </c>
      <c r="T202" s="44" t="s">
        <v>54</v>
      </c>
      <c r="U202" s="26">
        <v>43150</v>
      </c>
      <c r="V202" s="23" t="s">
        <v>233</v>
      </c>
      <c r="W202" s="23" t="s">
        <v>54</v>
      </c>
      <c r="X202" s="23" t="s">
        <v>152</v>
      </c>
      <c r="Y202" s="23" t="s">
        <v>148</v>
      </c>
      <c r="Z202" s="26"/>
      <c r="AA202" s="26"/>
      <c r="AB202" s="26"/>
      <c r="AC202" s="23"/>
      <c r="AD202" s="23"/>
      <c r="AE202" s="23"/>
      <c r="AF202" s="23"/>
      <c r="AG202" s="23"/>
      <c r="AH202" s="23"/>
      <c r="AI202" s="23"/>
      <c r="AJ202" s="22"/>
      <c r="AK202" s="28">
        <v>43152</v>
      </c>
    </row>
    <row r="203" spans="1:37" ht="12.6" hidden="1" x14ac:dyDescent="0.2">
      <c r="A203" s="124">
        <v>43132</v>
      </c>
      <c r="B203" s="21">
        <v>44</v>
      </c>
      <c r="C203" s="22" t="s">
        <v>335</v>
      </c>
      <c r="D203" s="201" t="s">
        <v>336</v>
      </c>
      <c r="E203" s="23" t="s">
        <v>49</v>
      </c>
      <c r="F203" s="23" t="s">
        <v>19</v>
      </c>
      <c r="G203" s="23" t="s">
        <v>95</v>
      </c>
      <c r="H203" s="23">
        <v>10</v>
      </c>
      <c r="I203" s="23">
        <v>10</v>
      </c>
      <c r="J203" s="23"/>
      <c r="K203" s="23">
        <v>10</v>
      </c>
      <c r="L203" s="23"/>
      <c r="M203" s="26">
        <v>43152</v>
      </c>
      <c r="N203" s="26"/>
      <c r="O203" s="26"/>
      <c r="P203" s="26"/>
      <c r="Q203" s="45" t="s">
        <v>54</v>
      </c>
      <c r="R203" s="45" t="s">
        <v>54</v>
      </c>
      <c r="S203" s="45" t="s">
        <v>54</v>
      </c>
      <c r="T203" s="45" t="s">
        <v>54</v>
      </c>
      <c r="U203" s="45" t="s">
        <v>54</v>
      </c>
      <c r="V203" s="23" t="s">
        <v>156</v>
      </c>
      <c r="W203" s="23" t="s">
        <v>54</v>
      </c>
      <c r="X203" s="23" t="s">
        <v>152</v>
      </c>
      <c r="Y203" s="23" t="s">
        <v>107</v>
      </c>
      <c r="Z203" s="26"/>
      <c r="AA203" s="26"/>
      <c r="AB203" s="26"/>
      <c r="AC203" s="23">
        <v>2</v>
      </c>
      <c r="AD203" s="23"/>
      <c r="AE203" s="23"/>
      <c r="AF203" s="23"/>
      <c r="AG203" s="23"/>
      <c r="AH203" s="23"/>
      <c r="AI203" s="23"/>
      <c r="AJ203" s="22"/>
      <c r="AK203" s="28">
        <v>43158</v>
      </c>
    </row>
    <row r="204" spans="1:37" ht="12.6" hidden="1" x14ac:dyDescent="0.2">
      <c r="A204" s="124">
        <v>43132</v>
      </c>
      <c r="B204" s="21">
        <v>45</v>
      </c>
      <c r="C204" s="22" t="s">
        <v>93</v>
      </c>
      <c r="D204" s="22" t="s">
        <v>270</v>
      </c>
      <c r="E204" s="23" t="s">
        <v>82</v>
      </c>
      <c r="F204" s="23" t="s">
        <v>99</v>
      </c>
      <c r="G204" s="23" t="s">
        <v>62</v>
      </c>
      <c r="H204" s="23">
        <v>12</v>
      </c>
      <c r="I204" s="23">
        <v>12</v>
      </c>
      <c r="J204" s="23">
        <v>7</v>
      </c>
      <c r="K204" s="23">
        <v>5</v>
      </c>
      <c r="L204" s="23">
        <v>7</v>
      </c>
      <c r="M204" s="26">
        <v>43154</v>
      </c>
      <c r="N204" s="26"/>
      <c r="O204" s="26">
        <v>43154</v>
      </c>
      <c r="P204" s="26"/>
      <c r="Q204" s="23" t="s">
        <v>194</v>
      </c>
      <c r="R204" s="23" t="s">
        <v>194</v>
      </c>
      <c r="S204" s="23" t="s">
        <v>194</v>
      </c>
      <c r="T204" s="23" t="s">
        <v>194</v>
      </c>
      <c r="U204" s="23" t="s">
        <v>194</v>
      </c>
      <c r="V204" s="23" t="s">
        <v>146</v>
      </c>
      <c r="W204" s="23" t="s">
        <v>194</v>
      </c>
      <c r="X204" s="30" t="s">
        <v>147</v>
      </c>
      <c r="Y204" s="23" t="s">
        <v>148</v>
      </c>
      <c r="Z204" s="26"/>
      <c r="AA204" s="26"/>
      <c r="AB204" s="26"/>
      <c r="AC204" s="23">
        <v>1</v>
      </c>
      <c r="AD204" s="23">
        <v>0</v>
      </c>
      <c r="AE204" s="23">
        <v>0</v>
      </c>
      <c r="AF204" s="23">
        <v>0</v>
      </c>
      <c r="AG204" s="23">
        <v>0</v>
      </c>
      <c r="AH204" s="23">
        <v>0</v>
      </c>
      <c r="AI204" s="23">
        <v>0</v>
      </c>
      <c r="AJ204" s="22"/>
      <c r="AK204" s="28">
        <v>43160</v>
      </c>
    </row>
    <row r="205" spans="1:37" ht="12.6" hidden="1" x14ac:dyDescent="0.2">
      <c r="A205" s="124">
        <v>43132</v>
      </c>
      <c r="B205" s="21">
        <v>46</v>
      </c>
      <c r="C205" s="22" t="s">
        <v>179</v>
      </c>
      <c r="D205" s="22" t="s">
        <v>180</v>
      </c>
      <c r="E205" s="23" t="s">
        <v>18</v>
      </c>
      <c r="F205" s="23" t="s">
        <v>99</v>
      </c>
      <c r="G205" s="23" t="s">
        <v>41</v>
      </c>
      <c r="H205" s="23">
        <v>133</v>
      </c>
      <c r="I205" s="23">
        <v>133</v>
      </c>
      <c r="J205" s="23">
        <v>0</v>
      </c>
      <c r="K205" s="23">
        <v>133</v>
      </c>
      <c r="L205" s="23">
        <v>0</v>
      </c>
      <c r="M205" s="26">
        <v>43153</v>
      </c>
      <c r="N205" s="26"/>
      <c r="O205" s="26"/>
      <c r="P205" s="26"/>
      <c r="Q205" s="23" t="s">
        <v>145</v>
      </c>
      <c r="R205" s="26"/>
      <c r="S205" s="26"/>
      <c r="T205" s="26"/>
      <c r="U205" s="26"/>
      <c r="V205" s="23" t="s">
        <v>233</v>
      </c>
      <c r="W205" s="23" t="s">
        <v>194</v>
      </c>
      <c r="X205" s="23" t="s">
        <v>147</v>
      </c>
      <c r="Y205" s="23" t="s">
        <v>148</v>
      </c>
      <c r="Z205" s="26"/>
      <c r="AA205" s="26"/>
      <c r="AB205" s="26"/>
      <c r="AC205" s="23">
        <v>0</v>
      </c>
      <c r="AD205" s="23">
        <v>0</v>
      </c>
      <c r="AE205" s="23">
        <v>0</v>
      </c>
      <c r="AF205" s="23">
        <v>0</v>
      </c>
      <c r="AG205" s="23">
        <v>0</v>
      </c>
      <c r="AH205" s="23">
        <v>0</v>
      </c>
      <c r="AI205" s="23">
        <v>0</v>
      </c>
      <c r="AJ205" s="22" t="s">
        <v>337</v>
      </c>
      <c r="AK205" s="28">
        <v>43159</v>
      </c>
    </row>
    <row r="206" spans="1:37" ht="12.6" hidden="1" x14ac:dyDescent="0.2">
      <c r="A206" s="124">
        <v>43132</v>
      </c>
      <c r="B206" s="21">
        <v>47</v>
      </c>
      <c r="C206" s="22" t="s">
        <v>165</v>
      </c>
      <c r="D206" s="22" t="s">
        <v>166</v>
      </c>
      <c r="E206" s="23" t="s">
        <v>31</v>
      </c>
      <c r="F206" s="23" t="s">
        <v>19</v>
      </c>
      <c r="G206" s="23" t="s">
        <v>95</v>
      </c>
      <c r="H206" s="23">
        <v>2362</v>
      </c>
      <c r="I206" s="23">
        <v>170</v>
      </c>
      <c r="J206" s="23">
        <f>H206-I206</f>
        <v>2192</v>
      </c>
      <c r="K206" s="23"/>
      <c r="L206" s="23"/>
      <c r="M206" s="41">
        <v>43164</v>
      </c>
      <c r="N206" s="26"/>
      <c r="O206" s="26"/>
      <c r="P206" s="26"/>
      <c r="Q206" s="23"/>
      <c r="R206" s="26"/>
      <c r="S206" s="26"/>
      <c r="T206" s="26"/>
      <c r="U206" s="26"/>
      <c r="V206" s="23"/>
      <c r="W206" s="23"/>
      <c r="X206" s="23"/>
      <c r="Y206" s="23"/>
      <c r="Z206" s="26"/>
      <c r="AA206" s="26"/>
      <c r="AB206" s="26"/>
      <c r="AC206" s="23"/>
      <c r="AD206" s="23"/>
      <c r="AE206" s="23"/>
      <c r="AF206" s="23"/>
      <c r="AG206" s="23"/>
      <c r="AH206" s="23"/>
      <c r="AI206" s="23"/>
      <c r="AJ206" s="22" t="s">
        <v>338</v>
      </c>
      <c r="AK206" s="28">
        <v>43157</v>
      </c>
    </row>
    <row r="207" spans="1:37" ht="12.6" hidden="1" x14ac:dyDescent="0.2">
      <c r="A207" s="124">
        <v>43132</v>
      </c>
      <c r="B207" s="21">
        <v>48</v>
      </c>
      <c r="C207" s="22" t="s">
        <v>83</v>
      </c>
      <c r="D207" s="22" t="s">
        <v>339</v>
      </c>
      <c r="E207" s="23" t="s">
        <v>85</v>
      </c>
      <c r="F207" s="23" t="s">
        <v>19</v>
      </c>
      <c r="G207" s="23" t="s">
        <v>95</v>
      </c>
      <c r="H207" s="23">
        <v>32</v>
      </c>
      <c r="I207" s="23">
        <v>32</v>
      </c>
      <c r="J207" s="23"/>
      <c r="K207" s="23">
        <v>32</v>
      </c>
      <c r="L207" s="23"/>
      <c r="M207" s="26">
        <v>43157</v>
      </c>
      <c r="N207" s="26"/>
      <c r="O207" s="26"/>
      <c r="P207" s="26"/>
      <c r="Q207" s="23" t="s">
        <v>145</v>
      </c>
      <c r="R207" s="26"/>
      <c r="S207" s="26"/>
      <c r="T207" s="26"/>
      <c r="U207" s="26"/>
      <c r="V207" s="23" t="s">
        <v>233</v>
      </c>
      <c r="W207" s="23" t="s">
        <v>54</v>
      </c>
      <c r="X207" s="23" t="s">
        <v>147</v>
      </c>
      <c r="Y207" s="23" t="s">
        <v>107</v>
      </c>
      <c r="Z207" s="26"/>
      <c r="AA207" s="26"/>
      <c r="AB207" s="26"/>
      <c r="AC207" s="23">
        <v>2</v>
      </c>
      <c r="AD207" s="23"/>
      <c r="AE207" s="23"/>
      <c r="AF207" s="23"/>
      <c r="AG207" s="23"/>
      <c r="AH207" s="23"/>
      <c r="AI207" s="23"/>
      <c r="AJ207" s="22"/>
      <c r="AK207" s="28">
        <v>43160</v>
      </c>
    </row>
    <row r="208" spans="1:37" ht="13.2" hidden="1" thickBot="1" x14ac:dyDescent="0.25">
      <c r="A208" s="124">
        <v>43101</v>
      </c>
      <c r="B208" s="210" t="s">
        <v>0</v>
      </c>
      <c r="C208" s="211" t="s">
        <v>1</v>
      </c>
      <c r="D208" s="211" t="s">
        <v>2</v>
      </c>
      <c r="E208" s="212" t="s">
        <v>3</v>
      </c>
      <c r="F208" s="212" t="s">
        <v>4</v>
      </c>
      <c r="G208" s="212" t="s">
        <v>5</v>
      </c>
      <c r="H208" s="212" t="s">
        <v>117</v>
      </c>
      <c r="I208" s="213" t="s">
        <v>118</v>
      </c>
      <c r="J208" s="213" t="s">
        <v>119</v>
      </c>
      <c r="K208" s="212" t="s">
        <v>120</v>
      </c>
      <c r="L208" s="213" t="s">
        <v>340</v>
      </c>
      <c r="M208" s="214" t="s">
        <v>122</v>
      </c>
      <c r="N208" s="214" t="s">
        <v>123</v>
      </c>
      <c r="O208" s="214" t="s">
        <v>341</v>
      </c>
      <c r="P208" s="213" t="s">
        <v>126</v>
      </c>
      <c r="Q208" s="214" t="s">
        <v>127</v>
      </c>
      <c r="R208" s="214" t="s">
        <v>128</v>
      </c>
      <c r="S208" s="214" t="s">
        <v>129</v>
      </c>
      <c r="T208" s="214" t="s">
        <v>130</v>
      </c>
      <c r="V208" s="212" t="s">
        <v>131</v>
      </c>
      <c r="W208" s="212" t="s">
        <v>132</v>
      </c>
      <c r="X208" s="212" t="s">
        <v>133</v>
      </c>
      <c r="Y208" s="215" t="s">
        <v>134</v>
      </c>
      <c r="Z208" s="214" t="s">
        <v>7</v>
      </c>
      <c r="AA208" s="214" t="s">
        <v>8</v>
      </c>
      <c r="AB208" s="214" t="s">
        <v>9</v>
      </c>
      <c r="AC208" s="212" t="s">
        <v>135</v>
      </c>
      <c r="AD208" s="212" t="s">
        <v>136</v>
      </c>
      <c r="AE208" s="213" t="s">
        <v>137</v>
      </c>
      <c r="AF208" s="212" t="s">
        <v>138</v>
      </c>
      <c r="AG208" s="212" t="s">
        <v>139</v>
      </c>
      <c r="AH208" s="212" t="s">
        <v>140</v>
      </c>
      <c r="AI208" s="212" t="s">
        <v>141</v>
      </c>
      <c r="AJ208" s="212" t="s">
        <v>15</v>
      </c>
      <c r="AK208" s="216" t="s">
        <v>142</v>
      </c>
    </row>
    <row r="209" spans="1:37" ht="12.6" hidden="1" x14ac:dyDescent="0.2">
      <c r="A209" s="124">
        <v>43101</v>
      </c>
      <c r="B209" s="21">
        <v>1</v>
      </c>
      <c r="C209" s="22" t="s">
        <v>60</v>
      </c>
      <c r="D209" s="22" t="s">
        <v>153</v>
      </c>
      <c r="E209" s="23" t="s">
        <v>31</v>
      </c>
      <c r="F209" s="23" t="s">
        <v>19</v>
      </c>
      <c r="G209" s="23" t="s">
        <v>62</v>
      </c>
      <c r="H209" s="23">
        <f>1705+923</f>
        <v>2628</v>
      </c>
      <c r="I209" s="23">
        <v>2628</v>
      </c>
      <c r="J209" s="23">
        <f>H209-I209</f>
        <v>0</v>
      </c>
      <c r="K209" s="23">
        <v>957</v>
      </c>
      <c r="L209" s="23">
        <v>0</v>
      </c>
      <c r="M209" s="29">
        <v>43129</v>
      </c>
      <c r="N209" s="29"/>
      <c r="O209" s="26">
        <v>43130</v>
      </c>
      <c r="P209" s="23" t="s">
        <v>144</v>
      </c>
      <c r="Q209" s="26">
        <v>43067</v>
      </c>
      <c r="R209" s="26">
        <v>43047</v>
      </c>
      <c r="S209" s="26">
        <v>43110</v>
      </c>
      <c r="T209" s="26">
        <v>43111</v>
      </c>
      <c r="V209" s="23" t="s">
        <v>146</v>
      </c>
      <c r="W209" s="23" t="s">
        <v>144</v>
      </c>
      <c r="X209" s="23" t="s">
        <v>147</v>
      </c>
      <c r="Y209" s="23" t="s">
        <v>148</v>
      </c>
      <c r="Z209" s="26"/>
      <c r="AA209" s="26"/>
      <c r="AB209" s="26"/>
      <c r="AC209" s="23">
        <v>6</v>
      </c>
      <c r="AD209" s="23">
        <v>0</v>
      </c>
      <c r="AE209" s="23">
        <v>11</v>
      </c>
      <c r="AF209" s="23">
        <v>11</v>
      </c>
      <c r="AG209" s="23">
        <v>0</v>
      </c>
      <c r="AH209" s="23">
        <v>0</v>
      </c>
      <c r="AI209" s="23">
        <v>0</v>
      </c>
      <c r="AJ209" s="22"/>
      <c r="AK209" s="28">
        <v>43133</v>
      </c>
    </row>
    <row r="210" spans="1:37" ht="13.2" hidden="1" x14ac:dyDescent="0.2">
      <c r="A210" s="124">
        <v>43101</v>
      </c>
      <c r="B210" s="21">
        <v>2</v>
      </c>
      <c r="C210" s="22" t="s">
        <v>79</v>
      </c>
      <c r="D210" s="22" t="s">
        <v>342</v>
      </c>
      <c r="E210" s="23" t="s">
        <v>343</v>
      </c>
      <c r="F210" s="23" t="s">
        <v>40</v>
      </c>
      <c r="G210" s="23" t="s">
        <v>86</v>
      </c>
      <c r="H210" s="23">
        <v>430</v>
      </c>
      <c r="I210" s="23">
        <v>430</v>
      </c>
      <c r="J210" s="23">
        <v>0</v>
      </c>
      <c r="K210" s="23">
        <v>280</v>
      </c>
      <c r="L210" s="23">
        <v>0</v>
      </c>
      <c r="M210" s="26">
        <v>43088</v>
      </c>
      <c r="N210" s="26"/>
      <c r="O210" s="26">
        <v>43089</v>
      </c>
      <c r="P210" s="63" t="s">
        <v>145</v>
      </c>
      <c r="Q210" s="26">
        <v>43092</v>
      </c>
      <c r="R210" s="26">
        <v>43092</v>
      </c>
      <c r="S210" s="26">
        <v>43092</v>
      </c>
      <c r="T210" s="26">
        <v>43095</v>
      </c>
      <c r="V210" s="23" t="s">
        <v>146</v>
      </c>
      <c r="W210" s="23" t="s">
        <v>145</v>
      </c>
      <c r="X210" s="23" t="s">
        <v>161</v>
      </c>
      <c r="Y210" s="23" t="s">
        <v>107</v>
      </c>
      <c r="Z210" s="76">
        <v>43116</v>
      </c>
      <c r="AA210" s="76"/>
      <c r="AB210" s="76"/>
      <c r="AC210" s="72">
        <v>4</v>
      </c>
      <c r="AD210" s="23">
        <v>0</v>
      </c>
      <c r="AE210" s="23">
        <v>0</v>
      </c>
      <c r="AF210" s="23">
        <v>0</v>
      </c>
      <c r="AG210" s="23">
        <v>0</v>
      </c>
      <c r="AH210" s="23">
        <v>0</v>
      </c>
      <c r="AI210" s="23">
        <v>0</v>
      </c>
      <c r="AJ210" s="22"/>
      <c r="AK210" s="28">
        <v>43130</v>
      </c>
    </row>
    <row r="211" spans="1:37" ht="13.2" hidden="1" x14ac:dyDescent="0.2">
      <c r="A211" s="124">
        <v>43101</v>
      </c>
      <c r="B211" s="21">
        <v>3</v>
      </c>
      <c r="C211" s="22" t="s">
        <v>79</v>
      </c>
      <c r="D211" s="22" t="s">
        <v>344</v>
      </c>
      <c r="E211" s="23" t="s">
        <v>343</v>
      </c>
      <c r="F211" s="23" t="s">
        <v>40</v>
      </c>
      <c r="G211" s="23" t="s">
        <v>86</v>
      </c>
      <c r="H211" s="23">
        <v>75</v>
      </c>
      <c r="I211" s="23">
        <v>75</v>
      </c>
      <c r="J211" s="23">
        <v>0</v>
      </c>
      <c r="K211" s="23">
        <v>75</v>
      </c>
      <c r="L211" s="23">
        <v>0</v>
      </c>
      <c r="M211" s="68">
        <v>43102</v>
      </c>
      <c r="N211" s="26"/>
      <c r="O211" s="68">
        <v>43103</v>
      </c>
      <c r="P211" s="63" t="s">
        <v>145</v>
      </c>
      <c r="Q211" s="26">
        <v>43105</v>
      </c>
      <c r="R211" s="26">
        <v>43105</v>
      </c>
      <c r="S211" s="26">
        <v>43105</v>
      </c>
      <c r="T211" s="26">
        <v>43105</v>
      </c>
      <c r="V211" s="23" t="s">
        <v>146</v>
      </c>
      <c r="W211" s="23" t="s">
        <v>194</v>
      </c>
      <c r="X211" s="23" t="s">
        <v>161</v>
      </c>
      <c r="Y211" s="23" t="s">
        <v>107</v>
      </c>
      <c r="Z211" s="76">
        <v>43115</v>
      </c>
      <c r="AA211" s="76"/>
      <c r="AB211" s="76"/>
      <c r="AC211" s="23">
        <v>2</v>
      </c>
      <c r="AD211" s="23">
        <v>0</v>
      </c>
      <c r="AE211" s="23">
        <v>0</v>
      </c>
      <c r="AF211" s="23">
        <v>0</v>
      </c>
      <c r="AG211" s="23">
        <v>0</v>
      </c>
      <c r="AH211" s="23">
        <v>0</v>
      </c>
      <c r="AI211" s="23">
        <v>0</v>
      </c>
      <c r="AJ211" s="22"/>
      <c r="AK211" s="28">
        <v>43130</v>
      </c>
    </row>
    <row r="212" spans="1:37" ht="13.2" hidden="1" x14ac:dyDescent="0.2">
      <c r="A212" s="124">
        <v>43101</v>
      </c>
      <c r="B212" s="21">
        <v>4</v>
      </c>
      <c r="C212" s="22" t="s">
        <v>65</v>
      </c>
      <c r="D212" s="22" t="s">
        <v>66</v>
      </c>
      <c r="E212" s="23" t="s">
        <v>18</v>
      </c>
      <c r="F212" s="23" t="s">
        <v>40</v>
      </c>
      <c r="G212" s="23" t="s">
        <v>62</v>
      </c>
      <c r="H212" s="25">
        <v>2930</v>
      </c>
      <c r="I212" s="23">
        <v>2930</v>
      </c>
      <c r="J212" s="63">
        <v>0</v>
      </c>
      <c r="K212" s="25">
        <f>H212+660</f>
        <v>3590</v>
      </c>
      <c r="L212" s="23">
        <v>0</v>
      </c>
      <c r="M212" s="68">
        <v>43130</v>
      </c>
      <c r="N212" s="26"/>
      <c r="O212" s="27">
        <v>43130</v>
      </c>
      <c r="P212" s="63" t="s">
        <v>145</v>
      </c>
      <c r="Q212" s="27" t="s">
        <v>54</v>
      </c>
      <c r="R212" s="27" t="s">
        <v>145</v>
      </c>
      <c r="S212" s="27">
        <v>42750</v>
      </c>
      <c r="T212" s="75">
        <v>42750</v>
      </c>
      <c r="V212" s="31" t="s">
        <v>151</v>
      </c>
      <c r="W212" s="31" t="s">
        <v>145</v>
      </c>
      <c r="X212" s="31" t="s">
        <v>152</v>
      </c>
      <c r="Y212" s="85" t="s">
        <v>148</v>
      </c>
      <c r="Z212" s="26"/>
      <c r="AA212" s="26"/>
      <c r="AB212" s="26"/>
      <c r="AC212" s="23">
        <v>27</v>
      </c>
      <c r="AD212" s="23">
        <v>3</v>
      </c>
      <c r="AE212" s="23">
        <v>0</v>
      </c>
      <c r="AF212" s="23">
        <v>0</v>
      </c>
      <c r="AG212" s="23">
        <v>0</v>
      </c>
      <c r="AH212" s="23">
        <v>0</v>
      </c>
      <c r="AI212" s="23">
        <v>0</v>
      </c>
      <c r="AJ212" s="22"/>
      <c r="AK212" s="28">
        <v>43133</v>
      </c>
    </row>
    <row r="213" spans="1:37" ht="13.2" hidden="1" x14ac:dyDescent="0.2">
      <c r="A213" s="124">
        <v>43101</v>
      </c>
      <c r="B213" s="21">
        <v>5</v>
      </c>
      <c r="C213" s="22" t="s">
        <v>93</v>
      </c>
      <c r="D213" s="22" t="s">
        <v>345</v>
      </c>
      <c r="E213" s="23" t="s">
        <v>49</v>
      </c>
      <c r="F213" s="23" t="s">
        <v>40</v>
      </c>
      <c r="G213" s="23" t="s">
        <v>62</v>
      </c>
      <c r="H213" s="25">
        <v>222</v>
      </c>
      <c r="I213" s="23">
        <v>222</v>
      </c>
      <c r="J213" s="63">
        <v>0</v>
      </c>
      <c r="K213" s="23">
        <v>198</v>
      </c>
      <c r="L213" s="23">
        <v>198</v>
      </c>
      <c r="M213" s="26">
        <v>43089</v>
      </c>
      <c r="N213" s="26"/>
      <c r="O213" s="27"/>
      <c r="P213" s="63" t="s">
        <v>145</v>
      </c>
      <c r="Q213" s="27"/>
      <c r="R213" s="27"/>
      <c r="S213" s="27"/>
      <c r="T213" s="75"/>
      <c r="V213" s="31" t="s">
        <v>146</v>
      </c>
      <c r="W213" s="31" t="s">
        <v>144</v>
      </c>
      <c r="X213" s="31"/>
      <c r="Y213" s="85" t="s">
        <v>282</v>
      </c>
      <c r="Z213" s="26"/>
      <c r="AA213" s="26"/>
      <c r="AB213" s="26"/>
      <c r="AC213" s="23"/>
      <c r="AD213" s="23"/>
      <c r="AE213" s="23"/>
      <c r="AF213" s="23"/>
      <c r="AG213" s="23"/>
      <c r="AH213" s="23"/>
      <c r="AI213" s="23"/>
      <c r="AJ213" s="22"/>
      <c r="AK213" s="28">
        <v>43133</v>
      </c>
    </row>
    <row r="214" spans="1:37" ht="13.2" hidden="1" x14ac:dyDescent="0.2">
      <c r="A214" s="124">
        <v>43101</v>
      </c>
      <c r="B214" s="21">
        <v>6</v>
      </c>
      <c r="C214" s="30" t="s">
        <v>154</v>
      </c>
      <c r="D214" s="22" t="s">
        <v>155</v>
      </c>
      <c r="E214" s="23" t="s">
        <v>31</v>
      </c>
      <c r="F214" s="23" t="s">
        <v>19</v>
      </c>
      <c r="G214" s="23" t="s">
        <v>95</v>
      </c>
      <c r="H214" s="23">
        <v>600</v>
      </c>
      <c r="I214" s="23">
        <v>600</v>
      </c>
      <c r="J214" s="23">
        <f>H214-I214</f>
        <v>0</v>
      </c>
      <c r="K214" s="25">
        <v>580</v>
      </c>
      <c r="L214" s="23">
        <v>0</v>
      </c>
      <c r="M214" s="26">
        <v>43067</v>
      </c>
      <c r="N214" s="26"/>
      <c r="O214" s="26">
        <v>43090</v>
      </c>
      <c r="P214" s="63" t="s">
        <v>145</v>
      </c>
      <c r="Q214" s="26">
        <v>43123</v>
      </c>
      <c r="R214" s="26">
        <v>43119</v>
      </c>
      <c r="S214" s="26">
        <v>43122</v>
      </c>
      <c r="T214" s="26">
        <v>43123</v>
      </c>
      <c r="V214" s="23" t="s">
        <v>156</v>
      </c>
      <c r="W214" s="23" t="s">
        <v>145</v>
      </c>
      <c r="X214" s="31" t="s">
        <v>152</v>
      </c>
      <c r="Y214" s="85" t="s">
        <v>148</v>
      </c>
      <c r="Z214" s="26"/>
      <c r="AA214" s="26"/>
      <c r="AB214" s="26"/>
      <c r="AC214" s="23"/>
      <c r="AD214" s="23"/>
      <c r="AE214" s="23"/>
      <c r="AF214" s="23"/>
      <c r="AG214" s="23"/>
      <c r="AH214" s="23"/>
      <c r="AI214" s="23"/>
      <c r="AJ214" s="22" t="s">
        <v>346</v>
      </c>
      <c r="AK214" s="28">
        <v>43132</v>
      </c>
    </row>
    <row r="215" spans="1:37" ht="13.2" hidden="1" x14ac:dyDescent="0.2">
      <c r="A215" s="124">
        <v>43101</v>
      </c>
      <c r="B215" s="21">
        <v>7</v>
      </c>
      <c r="C215" s="30" t="s">
        <v>42</v>
      </c>
      <c r="D215" s="30" t="s">
        <v>43</v>
      </c>
      <c r="E215" s="23" t="s">
        <v>44</v>
      </c>
      <c r="F215" s="23" t="s">
        <v>19</v>
      </c>
      <c r="G215" s="23" t="s">
        <v>41</v>
      </c>
      <c r="H215" s="25">
        <v>6655</v>
      </c>
      <c r="I215" s="25">
        <f>3647+367</f>
        <v>4014</v>
      </c>
      <c r="J215" s="23">
        <f>H215-I215</f>
        <v>2641</v>
      </c>
      <c r="K215" s="23">
        <f>141+367</f>
        <v>508</v>
      </c>
      <c r="L215" s="23">
        <v>0</v>
      </c>
      <c r="M215" s="26">
        <v>43115</v>
      </c>
      <c r="N215" s="26">
        <v>43146</v>
      </c>
      <c r="O215" s="27"/>
      <c r="P215" s="63" t="s">
        <v>145</v>
      </c>
      <c r="Q215" s="27"/>
      <c r="R215" s="27"/>
      <c r="S215" s="27">
        <v>42957</v>
      </c>
      <c r="T215" s="75"/>
      <c r="V215" s="31" t="s">
        <v>160</v>
      </c>
      <c r="W215" s="31" t="s">
        <v>145</v>
      </c>
      <c r="X215" s="31" t="s">
        <v>147</v>
      </c>
      <c r="Y215" s="85" t="s">
        <v>148</v>
      </c>
      <c r="Z215" s="26"/>
      <c r="AA215" s="26"/>
      <c r="AB215" s="26"/>
      <c r="AC215" s="23">
        <v>1</v>
      </c>
      <c r="AD215" s="23">
        <v>0</v>
      </c>
      <c r="AE215" s="23">
        <v>0</v>
      </c>
      <c r="AF215" s="23">
        <v>0</v>
      </c>
      <c r="AG215" s="23">
        <v>0</v>
      </c>
      <c r="AH215" s="23">
        <v>0</v>
      </c>
      <c r="AI215" s="23">
        <v>0</v>
      </c>
      <c r="AJ215" s="22"/>
      <c r="AK215" s="28">
        <v>43132</v>
      </c>
    </row>
    <row r="216" spans="1:37" ht="13.2" hidden="1" x14ac:dyDescent="0.2">
      <c r="A216" s="124">
        <v>43101</v>
      </c>
      <c r="B216" s="21">
        <v>8</v>
      </c>
      <c r="C216" s="30" t="s">
        <v>45</v>
      </c>
      <c r="D216" s="30" t="s">
        <v>46</v>
      </c>
      <c r="E216" s="23" t="s">
        <v>31</v>
      </c>
      <c r="F216" s="23" t="s">
        <v>19</v>
      </c>
      <c r="G216" s="23" t="s">
        <v>41</v>
      </c>
      <c r="H216" s="25">
        <v>1099</v>
      </c>
      <c r="I216" s="25">
        <f>809+238+52</f>
        <v>1099</v>
      </c>
      <c r="J216" s="23">
        <v>0</v>
      </c>
      <c r="K216" s="25">
        <v>536</v>
      </c>
      <c r="L216" s="23">
        <v>0</v>
      </c>
      <c r="M216" s="26">
        <v>43117</v>
      </c>
      <c r="N216" s="26"/>
      <c r="O216" s="27">
        <v>43117</v>
      </c>
      <c r="P216" s="63" t="s">
        <v>145</v>
      </c>
      <c r="Q216" s="27"/>
      <c r="R216" s="27"/>
      <c r="S216" s="27"/>
      <c r="T216" s="75"/>
      <c r="V216" s="31" t="s">
        <v>160</v>
      </c>
      <c r="W216" s="31" t="s">
        <v>145</v>
      </c>
      <c r="X216" s="31" t="s">
        <v>147</v>
      </c>
      <c r="Y216" s="85" t="s">
        <v>148</v>
      </c>
      <c r="Z216" s="26"/>
      <c r="AA216" s="26"/>
      <c r="AB216" s="26"/>
      <c r="AC216" s="23">
        <v>8</v>
      </c>
      <c r="AD216" s="23">
        <v>0</v>
      </c>
      <c r="AE216" s="23">
        <v>0</v>
      </c>
      <c r="AF216" s="23">
        <v>0</v>
      </c>
      <c r="AG216" s="23">
        <v>0</v>
      </c>
      <c r="AH216" s="23">
        <v>0</v>
      </c>
      <c r="AI216" s="23">
        <v>0</v>
      </c>
      <c r="AJ216" s="22"/>
      <c r="AK216" s="28">
        <v>43132</v>
      </c>
    </row>
    <row r="217" spans="1:37" ht="13.2" hidden="1" x14ac:dyDescent="0.2">
      <c r="A217" s="124">
        <v>43101</v>
      </c>
      <c r="B217" s="21">
        <v>9</v>
      </c>
      <c r="C217" s="30" t="s">
        <v>173</v>
      </c>
      <c r="D217" s="30" t="s">
        <v>174</v>
      </c>
      <c r="E217" s="23" t="s">
        <v>175</v>
      </c>
      <c r="F217" s="23" t="s">
        <v>19</v>
      </c>
      <c r="G217" s="23" t="s">
        <v>41</v>
      </c>
      <c r="H217" s="25">
        <v>2925</v>
      </c>
      <c r="I217" s="23">
        <f>167+1100</f>
        <v>1267</v>
      </c>
      <c r="J217" s="67">
        <f>H217-I217</f>
        <v>1658</v>
      </c>
      <c r="K217" s="25">
        <v>55</v>
      </c>
      <c r="L217" s="25">
        <v>0</v>
      </c>
      <c r="M217" s="26">
        <v>43129</v>
      </c>
      <c r="N217" s="26"/>
      <c r="O217" s="27">
        <v>43091</v>
      </c>
      <c r="P217" s="63" t="s">
        <v>145</v>
      </c>
      <c r="Q217" s="26"/>
      <c r="R217" s="27"/>
      <c r="S217" s="27"/>
      <c r="T217" s="75"/>
      <c r="V217" s="31" t="s">
        <v>156</v>
      </c>
      <c r="W217" s="31" t="s">
        <v>145</v>
      </c>
      <c r="X217" s="31" t="s">
        <v>147</v>
      </c>
      <c r="Y217" s="85" t="s">
        <v>148</v>
      </c>
      <c r="Z217" s="26"/>
      <c r="AA217" s="26"/>
      <c r="AB217" s="26"/>
      <c r="AC217" s="23">
        <v>8</v>
      </c>
      <c r="AD217" s="23">
        <v>0</v>
      </c>
      <c r="AE217" s="23">
        <v>0</v>
      </c>
      <c r="AF217" s="23">
        <v>0</v>
      </c>
      <c r="AG217" s="23">
        <v>0</v>
      </c>
      <c r="AH217" s="23">
        <v>0</v>
      </c>
      <c r="AI217" s="23">
        <v>0</v>
      </c>
      <c r="AJ217" s="22"/>
      <c r="AK217" s="28">
        <v>43132</v>
      </c>
    </row>
    <row r="218" spans="1:37" ht="13.2" x14ac:dyDescent="0.2">
      <c r="A218" s="124">
        <v>43101</v>
      </c>
      <c r="B218" s="21">
        <v>10</v>
      </c>
      <c r="C218" s="30" t="s">
        <v>324</v>
      </c>
      <c r="D218" s="30" t="s">
        <v>55</v>
      </c>
      <c r="E218" s="23" t="s">
        <v>44</v>
      </c>
      <c r="F218" s="23" t="s">
        <v>40</v>
      </c>
      <c r="G218" s="23" t="s">
        <v>41</v>
      </c>
      <c r="H218" s="23">
        <v>3920</v>
      </c>
      <c r="I218" s="23">
        <f>2396+724+357+268+175</f>
        <v>3920</v>
      </c>
      <c r="J218" s="23">
        <f>H218-I218</f>
        <v>0</v>
      </c>
      <c r="K218" s="23">
        <v>340</v>
      </c>
      <c r="L218" s="25">
        <v>0</v>
      </c>
      <c r="M218" s="26">
        <v>43093</v>
      </c>
      <c r="N218" s="26"/>
      <c r="O218" s="26">
        <v>43096</v>
      </c>
      <c r="P218" s="63" t="s">
        <v>145</v>
      </c>
      <c r="Q218" s="27"/>
      <c r="R218" s="27">
        <v>42993</v>
      </c>
      <c r="S218" s="27"/>
      <c r="T218" s="27">
        <v>42993</v>
      </c>
      <c r="V218" s="31" t="s">
        <v>151</v>
      </c>
      <c r="W218" s="31" t="s">
        <v>145</v>
      </c>
      <c r="X218" s="31" t="s">
        <v>147</v>
      </c>
      <c r="Y218" s="85" t="s">
        <v>148</v>
      </c>
      <c r="Z218" s="26"/>
      <c r="AA218" s="26"/>
      <c r="AB218" s="26"/>
      <c r="AC218" s="23">
        <v>0</v>
      </c>
      <c r="AD218" s="23">
        <v>0</v>
      </c>
      <c r="AE218" s="23">
        <v>0</v>
      </c>
      <c r="AF218" s="23">
        <v>0</v>
      </c>
      <c r="AG218" s="23">
        <v>0</v>
      </c>
      <c r="AH218" s="23">
        <v>0</v>
      </c>
      <c r="AI218" s="23">
        <v>0</v>
      </c>
      <c r="AJ218" s="22"/>
      <c r="AK218" s="28">
        <v>43132</v>
      </c>
    </row>
    <row r="219" spans="1:37" ht="13.2" hidden="1" x14ac:dyDescent="0.2">
      <c r="A219" s="124">
        <v>43101</v>
      </c>
      <c r="B219" s="21">
        <v>11</v>
      </c>
      <c r="C219" s="22" t="s">
        <v>177</v>
      </c>
      <c r="D219" s="22" t="s">
        <v>178</v>
      </c>
      <c r="E219" s="23" t="s">
        <v>44</v>
      </c>
      <c r="F219" s="23" t="s">
        <v>40</v>
      </c>
      <c r="G219" s="23" t="s">
        <v>41</v>
      </c>
      <c r="H219" s="23">
        <v>1526</v>
      </c>
      <c r="I219" s="23">
        <v>1526</v>
      </c>
      <c r="J219" s="23">
        <v>0</v>
      </c>
      <c r="K219" s="25">
        <v>1526</v>
      </c>
      <c r="L219" s="25">
        <v>0</v>
      </c>
      <c r="M219" s="26">
        <v>43095</v>
      </c>
      <c r="N219" s="26"/>
      <c r="O219" s="26">
        <v>43102</v>
      </c>
      <c r="P219" s="63" t="s">
        <v>145</v>
      </c>
      <c r="Q219" s="27"/>
      <c r="R219" s="27"/>
      <c r="S219" s="27"/>
      <c r="T219" s="75"/>
      <c r="V219" s="31"/>
      <c r="W219" s="31" t="s">
        <v>145</v>
      </c>
      <c r="X219" s="31" t="s">
        <v>147</v>
      </c>
      <c r="Y219" s="85" t="s">
        <v>148</v>
      </c>
      <c r="Z219" s="26"/>
      <c r="AA219" s="26"/>
      <c r="AB219" s="26"/>
      <c r="AC219" s="23">
        <v>0</v>
      </c>
      <c r="AD219" s="23">
        <v>0</v>
      </c>
      <c r="AE219" s="23">
        <v>0</v>
      </c>
      <c r="AF219" s="23">
        <v>0</v>
      </c>
      <c r="AG219" s="23">
        <v>0</v>
      </c>
      <c r="AH219" s="23">
        <v>0</v>
      </c>
      <c r="AI219" s="23">
        <v>0</v>
      </c>
      <c r="AJ219" s="22"/>
      <c r="AK219" s="28">
        <v>43132</v>
      </c>
    </row>
    <row r="220" spans="1:37" ht="13.2" x14ac:dyDescent="0.2">
      <c r="A220" s="124">
        <v>43101</v>
      </c>
      <c r="B220" s="21">
        <v>12</v>
      </c>
      <c r="C220" s="22" t="s">
        <v>324</v>
      </c>
      <c r="D220" s="22" t="s">
        <v>347</v>
      </c>
      <c r="E220" s="23" t="s">
        <v>31</v>
      </c>
      <c r="F220" s="23" t="s">
        <v>40</v>
      </c>
      <c r="G220" s="23" t="s">
        <v>41</v>
      </c>
      <c r="H220" s="23">
        <v>154</v>
      </c>
      <c r="I220" s="23">
        <v>154</v>
      </c>
      <c r="J220" s="23">
        <v>0</v>
      </c>
      <c r="K220" s="25">
        <v>45</v>
      </c>
      <c r="L220" s="25">
        <v>0</v>
      </c>
      <c r="M220" s="26">
        <v>43090</v>
      </c>
      <c r="N220" s="26"/>
      <c r="O220" s="26">
        <v>43083</v>
      </c>
      <c r="P220" s="63" t="s">
        <v>145</v>
      </c>
      <c r="Q220" s="26">
        <v>43089</v>
      </c>
      <c r="R220" s="26"/>
      <c r="S220" s="26"/>
      <c r="T220" s="26"/>
      <c r="V220" s="31" t="s">
        <v>233</v>
      </c>
      <c r="W220" s="31" t="s">
        <v>145</v>
      </c>
      <c r="X220" s="31" t="s">
        <v>147</v>
      </c>
      <c r="Y220" s="85" t="s">
        <v>107</v>
      </c>
      <c r="Z220" s="26"/>
      <c r="AA220" s="26"/>
      <c r="AB220" s="26"/>
      <c r="AC220" s="23">
        <v>1</v>
      </c>
      <c r="AD220" s="23">
        <v>0</v>
      </c>
      <c r="AE220" s="23">
        <v>2</v>
      </c>
      <c r="AF220" s="23">
        <v>2</v>
      </c>
      <c r="AG220" s="23">
        <v>0</v>
      </c>
      <c r="AH220" s="23">
        <v>0</v>
      </c>
      <c r="AI220" s="23">
        <v>0</v>
      </c>
      <c r="AJ220" s="22" t="s">
        <v>348</v>
      </c>
      <c r="AK220" s="28">
        <v>43132</v>
      </c>
    </row>
    <row r="221" spans="1:37" ht="12.6" x14ac:dyDescent="0.2">
      <c r="A221" s="124">
        <v>43101</v>
      </c>
      <c r="B221" s="21">
        <v>13</v>
      </c>
      <c r="C221" s="22" t="s">
        <v>324</v>
      </c>
      <c r="D221" s="22" t="s">
        <v>349</v>
      </c>
      <c r="E221" s="23" t="s">
        <v>31</v>
      </c>
      <c r="F221" s="31" t="s">
        <v>40</v>
      </c>
      <c r="G221" s="31" t="s">
        <v>41</v>
      </c>
      <c r="H221" s="23">
        <v>139</v>
      </c>
      <c r="I221" s="25">
        <v>139</v>
      </c>
      <c r="J221" s="23">
        <v>0</v>
      </c>
      <c r="K221" s="25">
        <v>139</v>
      </c>
      <c r="L221" s="25">
        <v>0</v>
      </c>
      <c r="M221" s="26">
        <v>43100</v>
      </c>
      <c r="N221" s="26"/>
      <c r="O221" s="26">
        <v>43102</v>
      </c>
      <c r="P221" s="23" t="s">
        <v>145</v>
      </c>
      <c r="Q221" s="26"/>
      <c r="R221" s="26"/>
      <c r="S221" s="26"/>
      <c r="T221" s="26"/>
      <c r="V221" s="23" t="s">
        <v>233</v>
      </c>
      <c r="W221" s="23" t="s">
        <v>145</v>
      </c>
      <c r="X221" s="23" t="s">
        <v>147</v>
      </c>
      <c r="Y221" s="85" t="s">
        <v>107</v>
      </c>
      <c r="Z221" s="26"/>
      <c r="AA221" s="26"/>
      <c r="AB221" s="26"/>
      <c r="AC221" s="64">
        <v>1</v>
      </c>
      <c r="AD221" s="64">
        <v>0</v>
      </c>
      <c r="AE221" s="64">
        <v>0</v>
      </c>
      <c r="AF221" s="64">
        <v>0</v>
      </c>
      <c r="AG221" s="64">
        <v>0</v>
      </c>
      <c r="AH221" s="64">
        <v>0</v>
      </c>
      <c r="AI221" s="64">
        <v>0</v>
      </c>
      <c r="AJ221" s="83"/>
      <c r="AK221" s="28">
        <v>43132</v>
      </c>
    </row>
    <row r="222" spans="1:37" ht="12.6" hidden="1" x14ac:dyDescent="0.2">
      <c r="A222" s="124">
        <v>43101</v>
      </c>
      <c r="B222" s="21">
        <v>14</v>
      </c>
      <c r="C222" s="22" t="s">
        <v>45</v>
      </c>
      <c r="D222" s="22" t="s">
        <v>350</v>
      </c>
      <c r="E222" s="23" t="s">
        <v>31</v>
      </c>
      <c r="F222" s="23" t="s">
        <v>19</v>
      </c>
      <c r="G222" s="31" t="s">
        <v>41</v>
      </c>
      <c r="H222" s="23">
        <v>100</v>
      </c>
      <c r="I222" s="23">
        <v>100</v>
      </c>
      <c r="J222" s="23">
        <v>0</v>
      </c>
      <c r="K222" s="25">
        <v>64</v>
      </c>
      <c r="L222" s="25">
        <v>0</v>
      </c>
      <c r="M222" s="26">
        <v>43091</v>
      </c>
      <c r="N222" s="26"/>
      <c r="O222" s="26">
        <v>43102</v>
      </c>
      <c r="P222" s="23" t="s">
        <v>145</v>
      </c>
      <c r="Q222" s="26"/>
      <c r="R222" s="26"/>
      <c r="S222" s="26"/>
      <c r="T222" s="26"/>
      <c r="V222" s="23" t="s">
        <v>160</v>
      </c>
      <c r="W222" s="23" t="s">
        <v>145</v>
      </c>
      <c r="X222" s="23" t="s">
        <v>147</v>
      </c>
      <c r="Y222" s="172" t="s">
        <v>107</v>
      </c>
      <c r="Z222" s="75"/>
      <c r="AA222" s="75"/>
      <c r="AB222" s="75"/>
      <c r="AC222" s="31">
        <v>1</v>
      </c>
      <c r="AD222" s="31">
        <v>0</v>
      </c>
      <c r="AE222" s="31">
        <v>0</v>
      </c>
      <c r="AF222" s="31">
        <v>0</v>
      </c>
      <c r="AG222" s="31">
        <v>0</v>
      </c>
      <c r="AH222" s="31">
        <v>0</v>
      </c>
      <c r="AI222" s="31">
        <v>0</v>
      </c>
      <c r="AJ222" s="22"/>
      <c r="AK222" s="28">
        <v>43132</v>
      </c>
    </row>
    <row r="223" spans="1:37" ht="12.6" hidden="1" x14ac:dyDescent="0.2">
      <c r="A223" s="124">
        <v>43101</v>
      </c>
      <c r="B223" s="21">
        <v>15</v>
      </c>
      <c r="C223" s="30" t="s">
        <v>38</v>
      </c>
      <c r="D223" s="30" t="s">
        <v>351</v>
      </c>
      <c r="E223" s="23" t="s">
        <v>31</v>
      </c>
      <c r="F223" s="31" t="s">
        <v>40</v>
      </c>
      <c r="G223" s="31" t="s">
        <v>41</v>
      </c>
      <c r="H223" s="23">
        <v>641</v>
      </c>
      <c r="I223" s="23">
        <v>641</v>
      </c>
      <c r="J223" s="23">
        <v>0</v>
      </c>
      <c r="K223" s="25">
        <v>45</v>
      </c>
      <c r="L223" s="25">
        <v>0</v>
      </c>
      <c r="M223" s="26">
        <v>42995</v>
      </c>
      <c r="N223" s="26"/>
      <c r="O223" s="26">
        <v>42996</v>
      </c>
      <c r="P223" s="23" t="s">
        <v>145</v>
      </c>
      <c r="Q223" s="26">
        <v>43031</v>
      </c>
      <c r="R223" s="26">
        <v>43036</v>
      </c>
      <c r="S223" s="26">
        <v>43046</v>
      </c>
      <c r="T223" s="26"/>
      <c r="V223" s="23" t="s">
        <v>146</v>
      </c>
      <c r="W223" s="23" t="s">
        <v>145</v>
      </c>
      <c r="X223" s="23" t="s">
        <v>147</v>
      </c>
      <c r="Y223" s="85" t="s">
        <v>107</v>
      </c>
      <c r="Z223" s="26"/>
      <c r="AA223" s="26"/>
      <c r="AB223" s="26"/>
      <c r="AC223" s="23">
        <v>0</v>
      </c>
      <c r="AD223" s="23">
        <v>0</v>
      </c>
      <c r="AE223" s="23">
        <v>1</v>
      </c>
      <c r="AF223" s="23">
        <v>1</v>
      </c>
      <c r="AG223" s="23">
        <v>0</v>
      </c>
      <c r="AH223" s="23">
        <v>0</v>
      </c>
      <c r="AI223" s="23">
        <v>0</v>
      </c>
      <c r="AJ223" s="22" t="s">
        <v>352</v>
      </c>
      <c r="AK223" s="28">
        <v>43132</v>
      </c>
    </row>
    <row r="224" spans="1:37" ht="13.2" hidden="1" x14ac:dyDescent="0.2">
      <c r="A224" s="124">
        <v>43101</v>
      </c>
      <c r="B224" s="21">
        <v>16</v>
      </c>
      <c r="C224" s="78" t="s">
        <v>209</v>
      </c>
      <c r="D224" s="78" t="s">
        <v>244</v>
      </c>
      <c r="E224" s="72" t="s">
        <v>18</v>
      </c>
      <c r="F224" s="72" t="s">
        <v>19</v>
      </c>
      <c r="G224" s="72" t="s">
        <v>205</v>
      </c>
      <c r="H224" s="86">
        <v>1100</v>
      </c>
      <c r="I224" s="72">
        <v>1100</v>
      </c>
      <c r="J224" s="72">
        <v>0</v>
      </c>
      <c r="K224" s="72">
        <v>0</v>
      </c>
      <c r="L224" s="72">
        <v>0</v>
      </c>
      <c r="M224" s="87">
        <v>42864</v>
      </c>
      <c r="N224" s="76"/>
      <c r="O224" s="75">
        <v>42864</v>
      </c>
      <c r="P224" s="88" t="s">
        <v>144</v>
      </c>
      <c r="Q224" s="75">
        <v>42871</v>
      </c>
      <c r="R224" s="75">
        <v>42856</v>
      </c>
      <c r="S224" s="75" t="s">
        <v>314</v>
      </c>
      <c r="T224" s="75">
        <v>42979</v>
      </c>
      <c r="V224" s="89" t="s">
        <v>156</v>
      </c>
      <c r="W224" s="89" t="s">
        <v>145</v>
      </c>
      <c r="X224" s="89" t="s">
        <v>152</v>
      </c>
      <c r="Y224" s="217" t="s">
        <v>107</v>
      </c>
      <c r="Z224" s="76">
        <v>43102</v>
      </c>
      <c r="AA224" s="76"/>
      <c r="AB224" s="76"/>
      <c r="AC224" s="72">
        <v>1</v>
      </c>
      <c r="AD224" s="72">
        <v>0</v>
      </c>
      <c r="AE224" s="72">
        <v>0</v>
      </c>
      <c r="AF224" s="72">
        <v>0</v>
      </c>
      <c r="AG224" s="72">
        <v>0</v>
      </c>
      <c r="AH224" s="72">
        <v>0</v>
      </c>
      <c r="AI224" s="72">
        <v>0</v>
      </c>
      <c r="AJ224" s="22"/>
      <c r="AK224" s="28">
        <v>43131</v>
      </c>
    </row>
    <row r="225" spans="1:37" ht="13.2" hidden="1" x14ac:dyDescent="0.2">
      <c r="A225" s="124">
        <v>43101</v>
      </c>
      <c r="B225" s="21">
        <v>17</v>
      </c>
      <c r="C225" s="22" t="s">
        <v>209</v>
      </c>
      <c r="D225" s="22" t="s">
        <v>315</v>
      </c>
      <c r="E225" s="23" t="s">
        <v>18</v>
      </c>
      <c r="F225" s="23" t="s">
        <v>19</v>
      </c>
      <c r="G225" s="23" t="s">
        <v>205</v>
      </c>
      <c r="H225" s="25">
        <v>2712</v>
      </c>
      <c r="I225" s="23">
        <f>H225-J225</f>
        <v>2712</v>
      </c>
      <c r="J225" s="63">
        <v>0</v>
      </c>
      <c r="K225" s="23">
        <v>386</v>
      </c>
      <c r="L225" s="23">
        <f>662-132</f>
        <v>530</v>
      </c>
      <c r="M225" s="68">
        <v>42864</v>
      </c>
      <c r="N225" s="26"/>
      <c r="O225" s="27">
        <v>42864</v>
      </c>
      <c r="P225" s="63" t="s">
        <v>144</v>
      </c>
      <c r="Q225" s="27">
        <v>42871</v>
      </c>
      <c r="R225" s="27">
        <v>42856</v>
      </c>
      <c r="S225" s="27" t="s">
        <v>314</v>
      </c>
      <c r="T225" s="75">
        <v>42979</v>
      </c>
      <c r="V225" s="31" t="s">
        <v>156</v>
      </c>
      <c r="W225" s="31" t="s">
        <v>145</v>
      </c>
      <c r="X225" s="31" t="s">
        <v>152</v>
      </c>
      <c r="Y225" s="85" t="s">
        <v>148</v>
      </c>
      <c r="Z225" s="76">
        <v>43102</v>
      </c>
      <c r="AA225" s="26"/>
      <c r="AB225" s="26"/>
      <c r="AC225" s="23">
        <v>1</v>
      </c>
      <c r="AD225" s="23">
        <v>0</v>
      </c>
      <c r="AE225" s="23">
        <v>0</v>
      </c>
      <c r="AF225" s="23">
        <v>0</v>
      </c>
      <c r="AG225" s="23">
        <v>0</v>
      </c>
      <c r="AH225" s="23">
        <v>0</v>
      </c>
      <c r="AI225" s="23">
        <v>0</v>
      </c>
      <c r="AJ225" s="22"/>
      <c r="AK225" s="28">
        <v>43131</v>
      </c>
    </row>
    <row r="226" spans="1:37" ht="13.2" hidden="1" x14ac:dyDescent="0.2">
      <c r="A226" s="124">
        <v>43101</v>
      </c>
      <c r="B226" s="21">
        <v>18</v>
      </c>
      <c r="C226" s="22" t="s">
        <v>209</v>
      </c>
      <c r="D226" s="22" t="s">
        <v>316</v>
      </c>
      <c r="E226" s="23" t="s">
        <v>18</v>
      </c>
      <c r="F226" s="23" t="s">
        <v>19</v>
      </c>
      <c r="G226" s="23" t="s">
        <v>205</v>
      </c>
      <c r="H226" s="25">
        <v>9932.5</v>
      </c>
      <c r="I226" s="23">
        <v>9932.5</v>
      </c>
      <c r="J226" s="63">
        <v>0</v>
      </c>
      <c r="K226" s="23">
        <v>0</v>
      </c>
      <c r="L226" s="23">
        <v>565</v>
      </c>
      <c r="M226" s="68">
        <v>42913</v>
      </c>
      <c r="N226" s="26"/>
      <c r="O226" s="27">
        <v>42913</v>
      </c>
      <c r="P226" s="63" t="s">
        <v>144</v>
      </c>
      <c r="Q226" s="27">
        <v>42864</v>
      </c>
      <c r="R226" s="27">
        <v>42856</v>
      </c>
      <c r="S226" s="27" t="s">
        <v>314</v>
      </c>
      <c r="T226" s="75">
        <v>42979</v>
      </c>
      <c r="V226" s="31" t="s">
        <v>156</v>
      </c>
      <c r="W226" s="31" t="s">
        <v>145</v>
      </c>
      <c r="X226" s="31" t="s">
        <v>152</v>
      </c>
      <c r="Y226" s="85" t="s">
        <v>107</v>
      </c>
      <c r="Z226" s="76">
        <v>43102</v>
      </c>
      <c r="AA226" s="26"/>
      <c r="AB226" s="26"/>
      <c r="AC226" s="23">
        <v>0</v>
      </c>
      <c r="AD226" s="23">
        <v>0</v>
      </c>
      <c r="AE226" s="23">
        <v>0</v>
      </c>
      <c r="AF226" s="23">
        <v>0</v>
      </c>
      <c r="AG226" s="23">
        <v>0</v>
      </c>
      <c r="AH226" s="23">
        <v>0</v>
      </c>
      <c r="AI226" s="23">
        <v>0</v>
      </c>
      <c r="AJ226" s="22"/>
      <c r="AK226" s="28">
        <v>43131</v>
      </c>
    </row>
    <row r="227" spans="1:37" ht="13.2" hidden="1" x14ac:dyDescent="0.2">
      <c r="A227" s="124">
        <v>43101</v>
      </c>
      <c r="B227" s="21">
        <v>19</v>
      </c>
      <c r="C227" s="22" t="s">
        <v>209</v>
      </c>
      <c r="D227" s="22" t="s">
        <v>317</v>
      </c>
      <c r="E227" s="23" t="s">
        <v>18</v>
      </c>
      <c r="F227" s="23" t="s">
        <v>19</v>
      </c>
      <c r="G227" s="23" t="s">
        <v>205</v>
      </c>
      <c r="H227" s="25">
        <v>9367</v>
      </c>
      <c r="I227" s="23">
        <v>9367</v>
      </c>
      <c r="J227" s="63">
        <v>0</v>
      </c>
      <c r="K227" s="23">
        <v>0</v>
      </c>
      <c r="L227" s="23">
        <v>182</v>
      </c>
      <c r="M227" s="68">
        <v>42882</v>
      </c>
      <c r="N227" s="26"/>
      <c r="O227" s="27">
        <v>42882</v>
      </c>
      <c r="P227" s="63" t="s">
        <v>144</v>
      </c>
      <c r="Q227" s="27">
        <v>42871</v>
      </c>
      <c r="R227" s="27">
        <v>42856</v>
      </c>
      <c r="S227" s="27" t="s">
        <v>314</v>
      </c>
      <c r="T227" s="75">
        <v>42979</v>
      </c>
      <c r="V227" s="31" t="s">
        <v>156</v>
      </c>
      <c r="W227" s="31" t="s">
        <v>145</v>
      </c>
      <c r="X227" s="31" t="s">
        <v>152</v>
      </c>
      <c r="Y227" s="85" t="s">
        <v>107</v>
      </c>
      <c r="Z227" s="76">
        <v>43102</v>
      </c>
      <c r="AA227" s="26"/>
      <c r="AB227" s="26"/>
      <c r="AC227" s="23">
        <v>0</v>
      </c>
      <c r="AD227" s="23">
        <v>0</v>
      </c>
      <c r="AE227" s="23">
        <v>0</v>
      </c>
      <c r="AF227" s="23">
        <v>0</v>
      </c>
      <c r="AG227" s="23">
        <v>0</v>
      </c>
      <c r="AH227" s="23">
        <v>0</v>
      </c>
      <c r="AI227" s="23">
        <v>0</v>
      </c>
      <c r="AJ227" s="22"/>
      <c r="AK227" s="28">
        <v>43131</v>
      </c>
    </row>
    <row r="228" spans="1:37" ht="13.2" hidden="1" x14ac:dyDescent="0.2">
      <c r="A228" s="124">
        <v>43101</v>
      </c>
      <c r="B228" s="21">
        <v>20</v>
      </c>
      <c r="C228" s="22" t="s">
        <v>209</v>
      </c>
      <c r="D228" s="22" t="s">
        <v>318</v>
      </c>
      <c r="E228" s="23" t="s">
        <v>18</v>
      </c>
      <c r="F228" s="23" t="s">
        <v>19</v>
      </c>
      <c r="G228" s="23" t="s">
        <v>205</v>
      </c>
      <c r="H228" s="25">
        <v>9684</v>
      </c>
      <c r="I228" s="25">
        <f>H228-J228</f>
        <v>9684</v>
      </c>
      <c r="J228" s="63">
        <v>0</v>
      </c>
      <c r="K228" s="84">
        <v>923</v>
      </c>
      <c r="L228" s="23">
        <v>2668</v>
      </c>
      <c r="M228" s="68">
        <v>43082</v>
      </c>
      <c r="N228" s="26"/>
      <c r="O228" s="27">
        <v>43082</v>
      </c>
      <c r="P228" s="63" t="s">
        <v>144</v>
      </c>
      <c r="Q228" s="27">
        <v>42871</v>
      </c>
      <c r="R228" s="27">
        <v>42856</v>
      </c>
      <c r="S228" s="27" t="s">
        <v>314</v>
      </c>
      <c r="T228" s="75">
        <v>42979</v>
      </c>
      <c r="V228" s="31" t="s">
        <v>156</v>
      </c>
      <c r="W228" s="31" t="s">
        <v>145</v>
      </c>
      <c r="X228" s="31" t="s">
        <v>152</v>
      </c>
      <c r="Y228" s="85" t="s">
        <v>148</v>
      </c>
      <c r="Z228" s="76">
        <v>43102</v>
      </c>
      <c r="AA228" s="26"/>
      <c r="AB228" s="26"/>
      <c r="AC228" s="23">
        <v>0</v>
      </c>
      <c r="AD228" s="23">
        <v>0</v>
      </c>
      <c r="AE228" s="23">
        <v>0</v>
      </c>
      <c r="AF228" s="23">
        <v>0</v>
      </c>
      <c r="AG228" s="23">
        <v>0</v>
      </c>
      <c r="AH228" s="23">
        <v>0</v>
      </c>
      <c r="AI228" s="23">
        <v>0</v>
      </c>
      <c r="AJ228" s="22"/>
      <c r="AK228" s="28">
        <v>43131</v>
      </c>
    </row>
    <row r="229" spans="1:37" ht="13.2" hidden="1" x14ac:dyDescent="0.2">
      <c r="A229" s="124">
        <v>43101</v>
      </c>
      <c r="B229" s="21">
        <v>21</v>
      </c>
      <c r="C229" s="22" t="s">
        <v>209</v>
      </c>
      <c r="D229" s="22" t="s">
        <v>319</v>
      </c>
      <c r="E229" s="23" t="s">
        <v>18</v>
      </c>
      <c r="F229" s="23" t="s">
        <v>19</v>
      </c>
      <c r="G229" s="23" t="s">
        <v>205</v>
      </c>
      <c r="H229" s="25">
        <v>3510</v>
      </c>
      <c r="I229" s="25">
        <v>3510</v>
      </c>
      <c r="J229" s="63">
        <v>0</v>
      </c>
      <c r="K229" s="25">
        <v>132</v>
      </c>
      <c r="L229" s="23">
        <f>1035-420</f>
        <v>615</v>
      </c>
      <c r="M229" s="68">
        <v>42947</v>
      </c>
      <c r="N229" s="26"/>
      <c r="O229" s="27">
        <v>42947</v>
      </c>
      <c r="P229" s="63" t="s">
        <v>144</v>
      </c>
      <c r="Q229" s="27">
        <v>42871</v>
      </c>
      <c r="R229" s="27">
        <v>42856</v>
      </c>
      <c r="S229" s="27" t="s">
        <v>314</v>
      </c>
      <c r="T229" s="75">
        <v>42979</v>
      </c>
      <c r="V229" s="31" t="s">
        <v>156</v>
      </c>
      <c r="W229" s="31" t="s">
        <v>145</v>
      </c>
      <c r="X229" s="31" t="s">
        <v>152</v>
      </c>
      <c r="Y229" s="85" t="s">
        <v>107</v>
      </c>
      <c r="Z229" s="76">
        <v>43102</v>
      </c>
      <c r="AA229" s="26"/>
      <c r="AB229" s="26"/>
      <c r="AC229" s="23">
        <v>1</v>
      </c>
      <c r="AD229" s="23">
        <v>0</v>
      </c>
      <c r="AE229" s="23">
        <v>0</v>
      </c>
      <c r="AF229" s="23">
        <v>0</v>
      </c>
      <c r="AG229" s="23">
        <v>0</v>
      </c>
      <c r="AH229" s="23">
        <v>0</v>
      </c>
      <c r="AI229" s="23">
        <v>0</v>
      </c>
      <c r="AJ229" s="22"/>
      <c r="AK229" s="28">
        <v>43131</v>
      </c>
    </row>
    <row r="230" spans="1:37" ht="13.2" hidden="1" x14ac:dyDescent="0.2">
      <c r="A230" s="124">
        <v>43101</v>
      </c>
      <c r="B230" s="21">
        <v>22</v>
      </c>
      <c r="C230" s="22" t="s">
        <v>209</v>
      </c>
      <c r="D230" s="22" t="s">
        <v>320</v>
      </c>
      <c r="E230" s="23" t="s">
        <v>31</v>
      </c>
      <c r="F230" s="23" t="s">
        <v>19</v>
      </c>
      <c r="G230" s="23" t="s">
        <v>205</v>
      </c>
      <c r="H230" s="25">
        <v>5921</v>
      </c>
      <c r="I230" s="23">
        <v>5921</v>
      </c>
      <c r="J230" s="63">
        <v>0</v>
      </c>
      <c r="K230" s="25">
        <v>107</v>
      </c>
      <c r="L230" s="25">
        <v>357</v>
      </c>
      <c r="M230" s="68">
        <v>42879</v>
      </c>
      <c r="N230" s="26"/>
      <c r="O230" s="27">
        <v>42879</v>
      </c>
      <c r="P230" s="63" t="s">
        <v>144</v>
      </c>
      <c r="Q230" s="27">
        <v>42871</v>
      </c>
      <c r="R230" s="27">
        <v>42856</v>
      </c>
      <c r="S230" s="27" t="s">
        <v>314</v>
      </c>
      <c r="T230" s="75">
        <v>42979</v>
      </c>
      <c r="V230" s="31" t="s">
        <v>156</v>
      </c>
      <c r="W230" s="31" t="s">
        <v>145</v>
      </c>
      <c r="X230" s="31" t="s">
        <v>152</v>
      </c>
      <c r="Y230" s="85" t="s">
        <v>245</v>
      </c>
      <c r="Z230" s="76">
        <v>43102</v>
      </c>
      <c r="AA230" s="26"/>
      <c r="AB230" s="26"/>
      <c r="AC230" s="23">
        <v>1</v>
      </c>
      <c r="AD230" s="23">
        <v>0</v>
      </c>
      <c r="AE230" s="23">
        <v>0</v>
      </c>
      <c r="AF230" s="23">
        <v>0</v>
      </c>
      <c r="AG230" s="23">
        <v>0</v>
      </c>
      <c r="AH230" s="23">
        <v>0</v>
      </c>
      <c r="AI230" s="23">
        <v>0</v>
      </c>
      <c r="AJ230" s="22"/>
      <c r="AK230" s="28">
        <v>43131</v>
      </c>
    </row>
    <row r="231" spans="1:37" ht="13.2" hidden="1" x14ac:dyDescent="0.2">
      <c r="A231" s="124">
        <v>43101</v>
      </c>
      <c r="B231" s="21">
        <v>23</v>
      </c>
      <c r="C231" s="22" t="s">
        <v>209</v>
      </c>
      <c r="D231" s="22" t="s">
        <v>321</v>
      </c>
      <c r="E231" s="23" t="s">
        <v>82</v>
      </c>
      <c r="F231" s="23" t="s">
        <v>19</v>
      </c>
      <c r="G231" s="23" t="s">
        <v>205</v>
      </c>
      <c r="H231" s="25">
        <v>513</v>
      </c>
      <c r="I231" s="23">
        <v>513</v>
      </c>
      <c r="J231" s="63">
        <v>0</v>
      </c>
      <c r="K231" s="25">
        <v>0</v>
      </c>
      <c r="L231" s="25">
        <v>0</v>
      </c>
      <c r="M231" s="68">
        <v>43014</v>
      </c>
      <c r="N231" s="26"/>
      <c r="O231" s="68">
        <v>43017</v>
      </c>
      <c r="P231" s="63" t="s">
        <v>144</v>
      </c>
      <c r="Q231" s="27">
        <v>42911</v>
      </c>
      <c r="R231" s="27">
        <v>42856</v>
      </c>
      <c r="S231" s="27" t="s">
        <v>314</v>
      </c>
      <c r="T231" s="75">
        <v>42979</v>
      </c>
      <c r="V231" s="31" t="s">
        <v>156</v>
      </c>
      <c r="W231" s="31" t="s">
        <v>145</v>
      </c>
      <c r="X231" s="31" t="s">
        <v>152</v>
      </c>
      <c r="Y231" s="85" t="s">
        <v>107</v>
      </c>
      <c r="Z231" s="76">
        <v>43102</v>
      </c>
      <c r="AA231" s="26"/>
      <c r="AB231" s="26"/>
      <c r="AC231" s="23">
        <v>1</v>
      </c>
      <c r="AD231" s="23">
        <v>0</v>
      </c>
      <c r="AE231" s="23">
        <v>1</v>
      </c>
      <c r="AF231" s="23">
        <v>1</v>
      </c>
      <c r="AG231" s="23">
        <v>0</v>
      </c>
      <c r="AH231" s="23">
        <v>0</v>
      </c>
      <c r="AI231" s="23">
        <v>0</v>
      </c>
      <c r="AJ231" s="22"/>
      <c r="AK231" s="28">
        <v>43131</v>
      </c>
    </row>
    <row r="232" spans="1:37" ht="13.2" hidden="1" x14ac:dyDescent="0.2">
      <c r="A232" s="124">
        <v>43101</v>
      </c>
      <c r="B232" s="21">
        <v>24</v>
      </c>
      <c r="C232" s="22" t="s">
        <v>209</v>
      </c>
      <c r="D232" s="22" t="s">
        <v>322</v>
      </c>
      <c r="E232" s="23" t="s">
        <v>31</v>
      </c>
      <c r="F232" s="23" t="s">
        <v>19</v>
      </c>
      <c r="G232" s="23" t="s">
        <v>205</v>
      </c>
      <c r="H232" s="25">
        <v>816</v>
      </c>
      <c r="I232" s="23">
        <v>816</v>
      </c>
      <c r="J232" s="63">
        <v>0</v>
      </c>
      <c r="K232" s="25">
        <v>0</v>
      </c>
      <c r="L232" s="25">
        <v>28</v>
      </c>
      <c r="M232" s="68">
        <v>42923</v>
      </c>
      <c r="N232" s="26"/>
      <c r="O232" s="27">
        <v>42923</v>
      </c>
      <c r="P232" s="63" t="s">
        <v>144</v>
      </c>
      <c r="Q232" s="27">
        <v>42990</v>
      </c>
      <c r="R232" s="27">
        <v>42856</v>
      </c>
      <c r="S232" s="27" t="s">
        <v>314</v>
      </c>
      <c r="T232" s="75">
        <v>42979</v>
      </c>
      <c r="V232" s="31" t="s">
        <v>156</v>
      </c>
      <c r="W232" s="31" t="s">
        <v>145</v>
      </c>
      <c r="X232" s="31" t="s">
        <v>152</v>
      </c>
      <c r="Y232" s="85" t="s">
        <v>107</v>
      </c>
      <c r="Z232" s="76">
        <v>43102</v>
      </c>
      <c r="AA232" s="26"/>
      <c r="AB232" s="26"/>
      <c r="AC232" s="23">
        <v>0</v>
      </c>
      <c r="AD232" s="23">
        <v>0</v>
      </c>
      <c r="AE232" s="23">
        <v>0</v>
      </c>
      <c r="AF232" s="23">
        <v>0</v>
      </c>
      <c r="AG232" s="23">
        <v>0</v>
      </c>
      <c r="AH232" s="23">
        <v>0</v>
      </c>
      <c r="AI232" s="23">
        <v>0</v>
      </c>
      <c r="AJ232" s="22"/>
      <c r="AK232" s="28">
        <v>43131</v>
      </c>
    </row>
    <row r="233" spans="1:37" ht="14.4" hidden="1" x14ac:dyDescent="0.2">
      <c r="A233" s="124">
        <v>43101</v>
      </c>
      <c r="B233" s="21">
        <v>25</v>
      </c>
      <c r="C233" s="22" t="s">
        <v>71</v>
      </c>
      <c r="D233" s="22" t="s">
        <v>182</v>
      </c>
      <c r="E233" s="23" t="s">
        <v>49</v>
      </c>
      <c r="F233" s="23" t="s">
        <v>19</v>
      </c>
      <c r="G233" s="23" t="s">
        <v>183</v>
      </c>
      <c r="H233" s="25">
        <v>9462</v>
      </c>
      <c r="I233" s="23">
        <f>5094</f>
        <v>5094</v>
      </c>
      <c r="J233" s="25">
        <f>H233-I233</f>
        <v>4368</v>
      </c>
      <c r="K233" s="25">
        <v>265.79788400000001</v>
      </c>
      <c r="L233" s="25">
        <v>4632.8999999999996</v>
      </c>
      <c r="M233" s="26">
        <v>43130</v>
      </c>
      <c r="N233" s="26">
        <v>43141</v>
      </c>
      <c r="O233" s="26">
        <v>43087</v>
      </c>
      <c r="P233" s="23" t="s">
        <v>145</v>
      </c>
      <c r="Q233" s="26"/>
      <c r="R233" s="27">
        <v>42929</v>
      </c>
      <c r="S233" s="27">
        <v>42929</v>
      </c>
      <c r="T233" s="27" t="s">
        <v>145</v>
      </c>
      <c r="V233" s="23" t="s">
        <v>156</v>
      </c>
      <c r="W233" s="23" t="s">
        <v>145</v>
      </c>
      <c r="X233" s="23" t="s">
        <v>152</v>
      </c>
      <c r="Y233" s="23" t="s">
        <v>148</v>
      </c>
      <c r="Z233" s="27"/>
      <c r="AA233" s="27"/>
      <c r="AB233" s="27"/>
      <c r="AC233" s="64">
        <v>5</v>
      </c>
      <c r="AD233" s="64">
        <v>1</v>
      </c>
      <c r="AE233" s="64">
        <v>4</v>
      </c>
      <c r="AF233" s="64">
        <v>4</v>
      </c>
      <c r="AG233" s="64"/>
      <c r="AH233" s="64"/>
      <c r="AI233" s="64"/>
      <c r="AJ233" s="65"/>
      <c r="AK233" s="28">
        <v>43131</v>
      </c>
    </row>
    <row r="234" spans="1:37" ht="14.4" hidden="1" x14ac:dyDescent="0.2">
      <c r="A234" s="124">
        <v>43101</v>
      </c>
      <c r="B234" s="21">
        <v>26</v>
      </c>
      <c r="C234" s="22" t="s">
        <v>71</v>
      </c>
      <c r="D234" s="22" t="s">
        <v>184</v>
      </c>
      <c r="E234" s="23" t="s">
        <v>49</v>
      </c>
      <c r="F234" s="23" t="s">
        <v>19</v>
      </c>
      <c r="G234" s="23" t="s">
        <v>183</v>
      </c>
      <c r="H234" s="25">
        <v>11363</v>
      </c>
      <c r="I234" s="23">
        <f>3746.68+312.14+256.38+239.01+298.81+277.26+167.77+314.87+270.56+416.14</f>
        <v>6299.6200000000017</v>
      </c>
      <c r="J234" s="25">
        <f>H234-I234</f>
        <v>5063.3799999999983</v>
      </c>
      <c r="K234" s="25">
        <v>2330.3025670000002</v>
      </c>
      <c r="L234" s="69">
        <v>5664.25</v>
      </c>
      <c r="M234" s="26">
        <v>43122</v>
      </c>
      <c r="N234" s="26">
        <v>43136</v>
      </c>
      <c r="O234" s="26"/>
      <c r="P234" s="23" t="s">
        <v>145</v>
      </c>
      <c r="Q234" s="27"/>
      <c r="R234" s="27">
        <v>42929</v>
      </c>
      <c r="S234" s="26"/>
      <c r="T234" s="27" t="s">
        <v>145</v>
      </c>
      <c r="V234" s="23" t="s">
        <v>156</v>
      </c>
      <c r="W234" s="23" t="s">
        <v>145</v>
      </c>
      <c r="X234" s="23" t="s">
        <v>152</v>
      </c>
      <c r="Y234" s="23" t="s">
        <v>148</v>
      </c>
      <c r="Z234" s="27"/>
      <c r="AA234" s="27"/>
      <c r="AB234" s="27"/>
      <c r="AC234" s="64">
        <v>4</v>
      </c>
      <c r="AD234" s="64">
        <v>1</v>
      </c>
      <c r="AE234" s="64">
        <v>9</v>
      </c>
      <c r="AF234" s="64">
        <v>7</v>
      </c>
      <c r="AG234" s="64">
        <v>2</v>
      </c>
      <c r="AH234" s="64"/>
      <c r="AI234" s="64"/>
      <c r="AJ234" s="65" t="s">
        <v>353</v>
      </c>
      <c r="AK234" s="28">
        <v>43131</v>
      </c>
    </row>
    <row r="235" spans="1:37" ht="12.6" hidden="1" x14ac:dyDescent="0.2">
      <c r="A235" s="124">
        <v>43101</v>
      </c>
      <c r="B235" s="21">
        <v>27</v>
      </c>
      <c r="C235" s="22" t="s">
        <v>221</v>
      </c>
      <c r="D235" s="22" t="s">
        <v>354</v>
      </c>
      <c r="E235" s="23" t="s">
        <v>44</v>
      </c>
      <c r="F235" s="23" t="s">
        <v>40</v>
      </c>
      <c r="G235" s="23" t="s">
        <v>78</v>
      </c>
      <c r="H235" s="23">
        <v>651</v>
      </c>
      <c r="I235" s="70">
        <v>651</v>
      </c>
      <c r="J235" s="70">
        <v>0</v>
      </c>
      <c r="K235" s="70">
        <v>0</v>
      </c>
      <c r="L235" s="70">
        <v>0</v>
      </c>
      <c r="M235" s="26">
        <v>43048</v>
      </c>
      <c r="N235" s="26"/>
      <c r="O235" s="26">
        <v>43048</v>
      </c>
      <c r="P235" s="23" t="s">
        <v>145</v>
      </c>
      <c r="Q235" s="26">
        <v>43018</v>
      </c>
      <c r="R235" s="26">
        <v>43048</v>
      </c>
      <c r="S235" s="26">
        <v>43061</v>
      </c>
      <c r="T235" s="26">
        <v>43061</v>
      </c>
      <c r="V235" s="23" t="s">
        <v>156</v>
      </c>
      <c r="W235" s="23" t="s">
        <v>145</v>
      </c>
      <c r="X235" s="23" t="s">
        <v>147</v>
      </c>
      <c r="Y235" s="23" t="s">
        <v>355</v>
      </c>
      <c r="Z235" s="26"/>
      <c r="AA235" s="26"/>
      <c r="AB235" s="26"/>
      <c r="AC235" s="23">
        <v>2</v>
      </c>
      <c r="AD235" s="23">
        <v>0</v>
      </c>
      <c r="AE235" s="23">
        <v>0</v>
      </c>
      <c r="AF235" s="23">
        <v>0</v>
      </c>
      <c r="AG235" s="23">
        <v>0</v>
      </c>
      <c r="AH235" s="23">
        <v>0</v>
      </c>
      <c r="AI235" s="23">
        <v>0</v>
      </c>
      <c r="AJ235" s="22" t="s">
        <v>356</v>
      </c>
      <c r="AK235" s="28">
        <v>43130</v>
      </c>
    </row>
    <row r="236" spans="1:37" ht="12.6" hidden="1" x14ac:dyDescent="0.2">
      <c r="A236" s="124">
        <v>43101</v>
      </c>
      <c r="B236" s="21">
        <v>28</v>
      </c>
      <c r="C236" s="22" t="s">
        <v>221</v>
      </c>
      <c r="D236" s="22" t="s">
        <v>357</v>
      </c>
      <c r="E236" s="23" t="s">
        <v>82</v>
      </c>
      <c r="F236" s="23" t="s">
        <v>40</v>
      </c>
      <c r="G236" s="23" t="s">
        <v>78</v>
      </c>
      <c r="H236" s="23">
        <v>560</v>
      </c>
      <c r="I236" s="70">
        <v>368</v>
      </c>
      <c r="J236" s="70">
        <v>192</v>
      </c>
      <c r="K236" s="70">
        <v>201</v>
      </c>
      <c r="L236" s="70">
        <v>0</v>
      </c>
      <c r="M236" s="26">
        <v>43067</v>
      </c>
      <c r="N236" s="26">
        <v>43146</v>
      </c>
      <c r="O236" s="26">
        <v>43067</v>
      </c>
      <c r="P236" s="23" t="s">
        <v>145</v>
      </c>
      <c r="Q236" s="26">
        <v>43062</v>
      </c>
      <c r="R236" s="26">
        <v>43061</v>
      </c>
      <c r="S236" s="26">
        <v>43066</v>
      </c>
      <c r="T236" s="26">
        <v>43066</v>
      </c>
      <c r="V236" s="23" t="s">
        <v>156</v>
      </c>
      <c r="W236" s="23" t="s">
        <v>145</v>
      </c>
      <c r="X236" s="23" t="s">
        <v>147</v>
      </c>
      <c r="Y236" s="23" t="s">
        <v>355</v>
      </c>
      <c r="Z236" s="26"/>
      <c r="AA236" s="26"/>
      <c r="AB236" s="26"/>
      <c r="AC236" s="23">
        <v>1</v>
      </c>
      <c r="AD236" s="23">
        <v>0</v>
      </c>
      <c r="AE236" s="23">
        <v>0</v>
      </c>
      <c r="AF236" s="23">
        <v>0</v>
      </c>
      <c r="AG236" s="23">
        <v>0</v>
      </c>
      <c r="AH236" s="23">
        <v>0</v>
      </c>
      <c r="AI236" s="23">
        <v>0</v>
      </c>
      <c r="AJ236" s="22" t="s">
        <v>358</v>
      </c>
      <c r="AK236" s="28">
        <v>43130</v>
      </c>
    </row>
    <row r="237" spans="1:37" ht="12.6" hidden="1" x14ac:dyDescent="0.2">
      <c r="A237" s="124">
        <v>43101</v>
      </c>
      <c r="B237" s="21">
        <v>29</v>
      </c>
      <c r="C237" s="22" t="s">
        <v>221</v>
      </c>
      <c r="D237" s="22" t="s">
        <v>359</v>
      </c>
      <c r="E237" s="23" t="s">
        <v>360</v>
      </c>
      <c r="F237" s="23" t="s">
        <v>40</v>
      </c>
      <c r="G237" s="23" t="s">
        <v>78</v>
      </c>
      <c r="H237" s="23">
        <v>805</v>
      </c>
      <c r="I237" s="70">
        <v>805</v>
      </c>
      <c r="J237" s="70">
        <v>0</v>
      </c>
      <c r="K237" s="90">
        <v>393</v>
      </c>
      <c r="L237" s="70">
        <v>0</v>
      </c>
      <c r="M237" s="26">
        <v>43082</v>
      </c>
      <c r="N237" s="26"/>
      <c r="O237" s="26">
        <v>43084</v>
      </c>
      <c r="P237" s="23" t="s">
        <v>145</v>
      </c>
      <c r="Q237" s="26">
        <v>43081</v>
      </c>
      <c r="R237" s="26">
        <v>43092</v>
      </c>
      <c r="S237" s="26">
        <v>43098</v>
      </c>
      <c r="T237" s="26">
        <v>43098</v>
      </c>
      <c r="V237" s="23" t="s">
        <v>156</v>
      </c>
      <c r="W237" s="23" t="s">
        <v>145</v>
      </c>
      <c r="X237" s="23" t="s">
        <v>147</v>
      </c>
      <c r="Y237" s="23" t="s">
        <v>355</v>
      </c>
      <c r="Z237" s="26"/>
      <c r="AA237" s="26"/>
      <c r="AB237" s="26"/>
      <c r="AC237" s="23">
        <v>1</v>
      </c>
      <c r="AD237" s="23">
        <v>0</v>
      </c>
      <c r="AE237" s="23">
        <v>0</v>
      </c>
      <c r="AF237" s="23">
        <v>0</v>
      </c>
      <c r="AG237" s="23">
        <v>0</v>
      </c>
      <c r="AH237" s="23">
        <v>0</v>
      </c>
      <c r="AI237" s="23">
        <v>0</v>
      </c>
      <c r="AJ237" s="22"/>
      <c r="AK237" s="28">
        <v>43130</v>
      </c>
    </row>
    <row r="238" spans="1:37" ht="12.6" hidden="1" x14ac:dyDescent="0.2">
      <c r="A238" s="124">
        <v>43101</v>
      </c>
      <c r="B238" s="21">
        <v>30</v>
      </c>
      <c r="C238" s="30" t="s">
        <v>100</v>
      </c>
      <c r="D238" s="30" t="s">
        <v>361</v>
      </c>
      <c r="E238" s="23" t="s">
        <v>18</v>
      </c>
      <c r="F238" s="23" t="s">
        <v>19</v>
      </c>
      <c r="G238" s="23" t="s">
        <v>41</v>
      </c>
      <c r="H238" s="25">
        <v>63</v>
      </c>
      <c r="I238" s="23">
        <v>0</v>
      </c>
      <c r="J238" s="25">
        <v>63</v>
      </c>
      <c r="K238" s="25">
        <v>0</v>
      </c>
      <c r="L238" s="25">
        <v>63</v>
      </c>
      <c r="M238" s="26">
        <v>43112</v>
      </c>
      <c r="N238" s="26"/>
      <c r="O238" s="26"/>
      <c r="P238" s="23"/>
      <c r="Q238" s="27"/>
      <c r="R238" s="26"/>
      <c r="S238" s="26"/>
      <c r="T238" s="26"/>
      <c r="V238" s="23"/>
      <c r="W238" s="23" t="s">
        <v>145</v>
      </c>
      <c r="X238" s="23" t="s">
        <v>147</v>
      </c>
      <c r="Y238" s="85" t="s">
        <v>107</v>
      </c>
      <c r="Z238" s="26"/>
      <c r="AA238" s="26"/>
      <c r="AB238" s="26"/>
      <c r="AC238" s="31">
        <v>1</v>
      </c>
      <c r="AD238" s="31">
        <v>0</v>
      </c>
      <c r="AE238" s="31">
        <v>0</v>
      </c>
      <c r="AF238" s="31">
        <v>0</v>
      </c>
      <c r="AG238" s="31">
        <v>0</v>
      </c>
      <c r="AH238" s="31">
        <v>0</v>
      </c>
      <c r="AI238" s="31">
        <v>0</v>
      </c>
      <c r="AJ238" s="83"/>
      <c r="AK238" s="28">
        <v>43132</v>
      </c>
    </row>
    <row r="239" spans="1:37" ht="12.6" hidden="1" x14ac:dyDescent="0.2">
      <c r="A239" s="124">
        <v>43101</v>
      </c>
      <c r="B239" s="21">
        <v>31</v>
      </c>
      <c r="C239" s="22" t="s">
        <v>71</v>
      </c>
      <c r="D239" s="22" t="s">
        <v>362</v>
      </c>
      <c r="E239" s="23" t="s">
        <v>49</v>
      </c>
      <c r="F239" s="23" t="s">
        <v>19</v>
      </c>
      <c r="G239" s="31" t="s">
        <v>363</v>
      </c>
      <c r="H239" s="25">
        <v>50</v>
      </c>
      <c r="I239" s="23">
        <v>50</v>
      </c>
      <c r="J239" s="25">
        <v>0</v>
      </c>
      <c r="K239" s="25">
        <v>50</v>
      </c>
      <c r="L239" s="25">
        <v>0</v>
      </c>
      <c r="M239" s="26">
        <v>43101</v>
      </c>
      <c r="N239" s="26"/>
      <c r="O239" s="26">
        <v>43101</v>
      </c>
      <c r="P239" s="23" t="s">
        <v>145</v>
      </c>
      <c r="Q239" s="26">
        <v>43101</v>
      </c>
      <c r="R239" s="26">
        <v>43101</v>
      </c>
      <c r="S239" s="26"/>
      <c r="T239" s="27"/>
      <c r="V239" s="23" t="s">
        <v>156</v>
      </c>
      <c r="W239" s="23" t="s">
        <v>54</v>
      </c>
      <c r="X239" s="23" t="s">
        <v>147</v>
      </c>
      <c r="Y239" s="85" t="s">
        <v>107</v>
      </c>
      <c r="Z239" s="26"/>
      <c r="AA239" s="26"/>
      <c r="AB239" s="26"/>
      <c r="AC239" s="31">
        <v>1</v>
      </c>
      <c r="AD239" s="31">
        <v>0</v>
      </c>
      <c r="AE239" s="31">
        <v>0</v>
      </c>
      <c r="AF239" s="31">
        <v>0</v>
      </c>
      <c r="AG239" s="31">
        <v>0</v>
      </c>
      <c r="AH239" s="31">
        <v>0</v>
      </c>
      <c r="AI239" s="31">
        <v>0</v>
      </c>
      <c r="AJ239" s="83"/>
      <c r="AK239" s="28">
        <v>43130</v>
      </c>
    </row>
    <row r="240" spans="1:37" ht="12.6" hidden="1" x14ac:dyDescent="0.2">
      <c r="A240" s="124">
        <v>43101</v>
      </c>
      <c r="B240" s="21">
        <v>32</v>
      </c>
      <c r="C240" s="22" t="s">
        <v>71</v>
      </c>
      <c r="D240" s="30" t="s">
        <v>187</v>
      </c>
      <c r="E240" s="31" t="s">
        <v>31</v>
      </c>
      <c r="F240" s="31" t="s">
        <v>19</v>
      </c>
      <c r="G240" s="31" t="s">
        <v>58</v>
      </c>
      <c r="H240" s="25">
        <v>21104</v>
      </c>
      <c r="I240" s="25">
        <v>21104</v>
      </c>
      <c r="J240" s="25">
        <v>0</v>
      </c>
      <c r="K240" s="25">
        <v>4500</v>
      </c>
      <c r="L240" s="25">
        <v>17100</v>
      </c>
      <c r="M240" s="26">
        <v>43059</v>
      </c>
      <c r="N240" s="26">
        <v>43115</v>
      </c>
      <c r="O240" s="26">
        <v>43060</v>
      </c>
      <c r="P240" s="23"/>
      <c r="Q240" s="26">
        <v>43053</v>
      </c>
      <c r="R240" s="26">
        <v>43046</v>
      </c>
      <c r="S240" s="26"/>
      <c r="T240" s="26">
        <v>43087</v>
      </c>
      <c r="V240" s="23" t="s">
        <v>156</v>
      </c>
      <c r="W240" s="23" t="s">
        <v>145</v>
      </c>
      <c r="X240" s="23" t="s">
        <v>152</v>
      </c>
      <c r="Y240" s="85" t="s">
        <v>148</v>
      </c>
      <c r="Z240" s="26"/>
      <c r="AA240" s="26"/>
      <c r="AB240" s="26"/>
      <c r="AC240" s="64">
        <v>2</v>
      </c>
      <c r="AD240" s="64">
        <v>0</v>
      </c>
      <c r="AE240" s="64">
        <v>0</v>
      </c>
      <c r="AF240" s="64">
        <v>0</v>
      </c>
      <c r="AG240" s="64">
        <v>0</v>
      </c>
      <c r="AH240" s="64">
        <v>0</v>
      </c>
      <c r="AI240" s="64">
        <v>0</v>
      </c>
      <c r="AJ240" s="83" t="s">
        <v>364</v>
      </c>
      <c r="AK240" s="38">
        <v>43133</v>
      </c>
    </row>
    <row r="241" spans="1:37" ht="12.6" hidden="1" x14ac:dyDescent="0.2">
      <c r="A241" s="124">
        <v>43101</v>
      </c>
      <c r="B241" s="21">
        <v>33</v>
      </c>
      <c r="C241" s="22" t="s">
        <v>71</v>
      </c>
      <c r="D241" s="22" t="s">
        <v>167</v>
      </c>
      <c r="E241" s="23" t="s">
        <v>31</v>
      </c>
      <c r="F241" s="23" t="s">
        <v>19</v>
      </c>
      <c r="G241" s="23" t="s">
        <v>58</v>
      </c>
      <c r="H241" s="25">
        <v>111276</v>
      </c>
      <c r="I241" s="25">
        <v>90000</v>
      </c>
      <c r="J241" s="25">
        <f>H241-I241</f>
        <v>21276</v>
      </c>
      <c r="K241" s="25">
        <v>10869</v>
      </c>
      <c r="L241" s="25">
        <v>21957</v>
      </c>
      <c r="M241" s="26">
        <v>43126</v>
      </c>
      <c r="N241" s="26">
        <v>43147</v>
      </c>
      <c r="O241" s="26">
        <v>43129</v>
      </c>
      <c r="P241" s="23" t="s">
        <v>144</v>
      </c>
      <c r="Q241" s="26"/>
      <c r="R241" s="23" t="s">
        <v>145</v>
      </c>
      <c r="S241" s="26"/>
      <c r="T241" s="26"/>
      <c r="V241" s="23" t="s">
        <v>156</v>
      </c>
      <c r="W241" s="23"/>
      <c r="X241" s="23" t="s">
        <v>152</v>
      </c>
      <c r="Y241" s="23" t="s">
        <v>148</v>
      </c>
      <c r="Z241" s="26"/>
      <c r="AA241" s="26"/>
      <c r="AB241" s="26"/>
      <c r="AC241" s="23">
        <v>110</v>
      </c>
      <c r="AD241" s="23">
        <v>0</v>
      </c>
      <c r="AE241" s="23">
        <v>0</v>
      </c>
      <c r="AF241" s="23">
        <v>0</v>
      </c>
      <c r="AG241" s="23">
        <v>0</v>
      </c>
      <c r="AH241" s="23">
        <v>0</v>
      </c>
      <c r="AI241" s="23">
        <v>0</v>
      </c>
      <c r="AJ241" s="22"/>
      <c r="AK241" s="28">
        <v>43133</v>
      </c>
    </row>
    <row r="242" spans="1:37" ht="12.6" hidden="1" x14ac:dyDescent="0.2">
      <c r="A242" s="124">
        <v>43101</v>
      </c>
      <c r="B242" s="21">
        <v>34</v>
      </c>
      <c r="C242" s="22" t="s">
        <v>71</v>
      </c>
      <c r="D242" s="22" t="s">
        <v>168</v>
      </c>
      <c r="E242" s="23" t="s">
        <v>31</v>
      </c>
      <c r="F242" s="23" t="s">
        <v>19</v>
      </c>
      <c r="G242" s="23" t="s">
        <v>58</v>
      </c>
      <c r="H242" s="25">
        <v>54511</v>
      </c>
      <c r="I242" s="25">
        <v>50412</v>
      </c>
      <c r="J242" s="25">
        <f>H242-I242</f>
        <v>4099</v>
      </c>
      <c r="K242" s="37">
        <v>3700</v>
      </c>
      <c r="L242" s="25">
        <v>10776.55</v>
      </c>
      <c r="M242" s="26">
        <v>43126</v>
      </c>
      <c r="N242" s="26">
        <v>43148</v>
      </c>
      <c r="O242" s="26">
        <v>43129</v>
      </c>
      <c r="P242" s="23" t="s">
        <v>144</v>
      </c>
      <c r="Q242" s="26"/>
      <c r="R242" s="23" t="s">
        <v>145</v>
      </c>
      <c r="S242" s="26"/>
      <c r="T242" s="26"/>
      <c r="V242" s="23" t="s">
        <v>156</v>
      </c>
      <c r="W242" s="23"/>
      <c r="X242" s="23" t="s">
        <v>152</v>
      </c>
      <c r="Y242" s="23" t="s">
        <v>148</v>
      </c>
      <c r="Z242" s="26"/>
      <c r="AA242" s="26"/>
      <c r="AB242" s="26"/>
      <c r="AC242" s="23">
        <v>19</v>
      </c>
      <c r="AD242" s="23">
        <v>0</v>
      </c>
      <c r="AE242" s="23">
        <v>0</v>
      </c>
      <c r="AF242" s="23">
        <v>0</v>
      </c>
      <c r="AG242" s="23">
        <v>0</v>
      </c>
      <c r="AH242" s="23">
        <v>0</v>
      </c>
      <c r="AI242" s="23">
        <v>0</v>
      </c>
      <c r="AJ242" s="22"/>
      <c r="AK242" s="28">
        <v>43133</v>
      </c>
    </row>
    <row r="243" spans="1:37" ht="12.6" hidden="1" x14ac:dyDescent="0.2">
      <c r="A243" s="124">
        <v>43101</v>
      </c>
      <c r="B243" s="21">
        <v>35</v>
      </c>
      <c r="C243" s="91" t="s">
        <v>24</v>
      </c>
      <c r="D243" s="30" t="s">
        <v>170</v>
      </c>
      <c r="E243" s="23" t="s">
        <v>18</v>
      </c>
      <c r="F243" s="23" t="s">
        <v>19</v>
      </c>
      <c r="G243" s="31" t="s">
        <v>20</v>
      </c>
      <c r="H243" s="23">
        <v>6534</v>
      </c>
      <c r="I243" s="23">
        <v>6534</v>
      </c>
      <c r="J243" s="23">
        <f>H243-I243</f>
        <v>0</v>
      </c>
      <c r="K243" s="23">
        <v>3000</v>
      </c>
      <c r="L243" s="23">
        <v>2000</v>
      </c>
      <c r="M243" s="26">
        <v>42972</v>
      </c>
      <c r="N243" s="26"/>
      <c r="O243" s="26">
        <v>42972</v>
      </c>
      <c r="P243" s="26">
        <v>43020</v>
      </c>
      <c r="Q243" s="26">
        <v>43021</v>
      </c>
      <c r="R243" s="26">
        <v>43020</v>
      </c>
      <c r="S243" s="26">
        <v>43024</v>
      </c>
      <c r="T243" s="26">
        <v>43021</v>
      </c>
      <c r="V243" s="85" t="s">
        <v>160</v>
      </c>
      <c r="W243" s="85" t="s">
        <v>145</v>
      </c>
      <c r="X243" s="23" t="s">
        <v>147</v>
      </c>
      <c r="Y243" s="85" t="s">
        <v>148</v>
      </c>
      <c r="Z243" s="26"/>
      <c r="AA243" s="26"/>
      <c r="AB243" s="26"/>
      <c r="AC243" s="31">
        <v>0</v>
      </c>
      <c r="AD243" s="31">
        <v>0</v>
      </c>
      <c r="AE243" s="31">
        <v>0</v>
      </c>
      <c r="AF243" s="31">
        <v>0</v>
      </c>
      <c r="AG243" s="31">
        <v>0</v>
      </c>
      <c r="AH243" s="31">
        <v>0</v>
      </c>
      <c r="AI243" s="31">
        <v>0</v>
      </c>
      <c r="AJ243" s="22"/>
      <c r="AK243" s="28">
        <v>43130</v>
      </c>
    </row>
    <row r="244" spans="1:37" ht="12.6" hidden="1" x14ac:dyDescent="0.2">
      <c r="A244" s="124">
        <v>43101</v>
      </c>
      <c r="B244" s="21">
        <v>36</v>
      </c>
      <c r="C244" s="91" t="s">
        <v>24</v>
      </c>
      <c r="D244" s="30" t="s">
        <v>171</v>
      </c>
      <c r="E244" s="23" t="s">
        <v>18</v>
      </c>
      <c r="F244" s="23" t="s">
        <v>19</v>
      </c>
      <c r="G244" s="31" t="s">
        <v>20</v>
      </c>
      <c r="H244" s="23">
        <v>940</v>
      </c>
      <c r="I244" s="23">
        <v>940</v>
      </c>
      <c r="J244" s="23">
        <f>H244-I244</f>
        <v>0</v>
      </c>
      <c r="K244" s="23">
        <v>800</v>
      </c>
      <c r="L244" s="23">
        <v>0</v>
      </c>
      <c r="M244" s="26">
        <v>43070</v>
      </c>
      <c r="N244" s="26"/>
      <c r="O244" s="26">
        <v>43070</v>
      </c>
      <c r="P244" s="23" t="s">
        <v>145</v>
      </c>
      <c r="Q244" s="23" t="s">
        <v>145</v>
      </c>
      <c r="R244" s="26">
        <v>43074</v>
      </c>
      <c r="S244" s="26">
        <v>43074</v>
      </c>
      <c r="T244" s="26">
        <v>43074</v>
      </c>
      <c r="V244" s="85" t="s">
        <v>160</v>
      </c>
      <c r="W244" s="85" t="s">
        <v>145</v>
      </c>
      <c r="X244" s="23" t="s">
        <v>147</v>
      </c>
      <c r="Y244" s="85" t="s">
        <v>148</v>
      </c>
      <c r="Z244" s="26"/>
      <c r="AA244" s="26"/>
      <c r="AB244" s="26"/>
      <c r="AC244" s="31">
        <v>0</v>
      </c>
      <c r="AD244" s="31">
        <v>0</v>
      </c>
      <c r="AE244" s="31">
        <v>0</v>
      </c>
      <c r="AF244" s="31">
        <v>0</v>
      </c>
      <c r="AG244" s="31">
        <v>0</v>
      </c>
      <c r="AH244" s="31">
        <v>0</v>
      </c>
      <c r="AI244" s="31">
        <v>0</v>
      </c>
      <c r="AJ244" s="22" t="s">
        <v>303</v>
      </c>
      <c r="AK244" s="28">
        <v>43130</v>
      </c>
    </row>
    <row r="245" spans="1:37" ht="12.6" hidden="1" x14ac:dyDescent="0.2">
      <c r="A245" s="124">
        <v>43101</v>
      </c>
      <c r="B245" s="21">
        <v>37</v>
      </c>
      <c r="C245" s="91" t="s">
        <v>24</v>
      </c>
      <c r="D245" s="30" t="s">
        <v>276</v>
      </c>
      <c r="E245" s="23" t="s">
        <v>18</v>
      </c>
      <c r="F245" s="23" t="s">
        <v>19</v>
      </c>
      <c r="G245" s="31" t="s">
        <v>20</v>
      </c>
      <c r="H245" s="23">
        <v>1095</v>
      </c>
      <c r="I245" s="23">
        <v>1095</v>
      </c>
      <c r="J245" s="23">
        <v>0</v>
      </c>
      <c r="K245" s="23">
        <v>500</v>
      </c>
      <c r="L245" s="23">
        <v>0</v>
      </c>
      <c r="M245" s="26">
        <v>42928</v>
      </c>
      <c r="N245" s="26"/>
      <c r="O245" s="26">
        <v>42928</v>
      </c>
      <c r="P245" s="26">
        <v>42982</v>
      </c>
      <c r="Q245" s="27">
        <v>42983</v>
      </c>
      <c r="R245" s="26">
        <v>42982</v>
      </c>
      <c r="S245" s="26">
        <v>42982</v>
      </c>
      <c r="T245" s="26">
        <v>42982</v>
      </c>
      <c r="V245" s="23" t="s">
        <v>160</v>
      </c>
      <c r="W245" s="85" t="s">
        <v>145</v>
      </c>
      <c r="X245" s="23" t="s">
        <v>147</v>
      </c>
      <c r="Y245" s="85" t="s">
        <v>148</v>
      </c>
      <c r="Z245" s="26"/>
      <c r="AA245" s="26"/>
      <c r="AB245" s="26"/>
      <c r="AC245" s="31">
        <v>2</v>
      </c>
      <c r="AD245" s="31">
        <v>0</v>
      </c>
      <c r="AE245" s="31">
        <v>0</v>
      </c>
      <c r="AF245" s="31">
        <v>0</v>
      </c>
      <c r="AG245" s="31">
        <v>0</v>
      </c>
      <c r="AH245" s="31">
        <v>0</v>
      </c>
      <c r="AI245" s="31">
        <v>795</v>
      </c>
      <c r="AJ245" s="22" t="s">
        <v>304</v>
      </c>
      <c r="AK245" s="28">
        <v>43130</v>
      </c>
    </row>
    <row r="246" spans="1:37" ht="12.6" hidden="1" x14ac:dyDescent="0.2">
      <c r="A246" s="124">
        <v>43101</v>
      </c>
      <c r="B246" s="21">
        <v>38</v>
      </c>
      <c r="C246" s="33" t="s">
        <v>24</v>
      </c>
      <c r="D246" s="22" t="s">
        <v>274</v>
      </c>
      <c r="E246" s="23" t="s">
        <v>18</v>
      </c>
      <c r="F246" s="31" t="s">
        <v>19</v>
      </c>
      <c r="G246" s="23" t="s">
        <v>20</v>
      </c>
      <c r="H246" s="25">
        <v>1070</v>
      </c>
      <c r="I246" s="23">
        <v>1070</v>
      </c>
      <c r="J246" s="25">
        <v>0</v>
      </c>
      <c r="K246" s="25">
        <v>80</v>
      </c>
      <c r="L246" s="25">
        <v>0</v>
      </c>
      <c r="M246" s="26">
        <v>42933</v>
      </c>
      <c r="N246" s="26"/>
      <c r="O246" s="26">
        <v>42933</v>
      </c>
      <c r="P246" s="26">
        <v>42982</v>
      </c>
      <c r="Q246" s="26">
        <v>42983</v>
      </c>
      <c r="R246" s="26">
        <v>42982</v>
      </c>
      <c r="S246" s="26">
        <v>42999</v>
      </c>
      <c r="T246" s="26">
        <v>42983</v>
      </c>
      <c r="V246" s="23" t="s">
        <v>160</v>
      </c>
      <c r="W246" s="23" t="s">
        <v>145</v>
      </c>
      <c r="X246" s="23" t="s">
        <v>147</v>
      </c>
      <c r="Y246" s="23" t="s">
        <v>148</v>
      </c>
      <c r="Z246" s="26"/>
      <c r="AA246" s="27"/>
      <c r="AB246" s="27"/>
      <c r="AC246" s="31">
        <v>0</v>
      </c>
      <c r="AD246" s="31">
        <v>0</v>
      </c>
      <c r="AE246" s="31">
        <v>0</v>
      </c>
      <c r="AF246" s="31">
        <v>0</v>
      </c>
      <c r="AG246" s="31">
        <v>0</v>
      </c>
      <c r="AH246" s="31">
        <v>0</v>
      </c>
      <c r="AI246" s="31">
        <v>0</v>
      </c>
      <c r="AJ246" s="22" t="s">
        <v>365</v>
      </c>
      <c r="AK246" s="28">
        <v>43130</v>
      </c>
    </row>
    <row r="247" spans="1:37" ht="12.6" hidden="1" x14ac:dyDescent="0.2">
      <c r="A247" s="124">
        <v>43101</v>
      </c>
      <c r="B247" s="21">
        <v>39</v>
      </c>
      <c r="C247" s="33" t="s">
        <v>24</v>
      </c>
      <c r="D247" s="22" t="s">
        <v>275</v>
      </c>
      <c r="E247" s="23" t="s">
        <v>18</v>
      </c>
      <c r="F247" s="31" t="s">
        <v>19</v>
      </c>
      <c r="G247" s="23" t="s">
        <v>20</v>
      </c>
      <c r="H247" s="25">
        <v>1109</v>
      </c>
      <c r="I247" s="23">
        <v>1109</v>
      </c>
      <c r="J247" s="25">
        <v>0</v>
      </c>
      <c r="K247" s="25">
        <v>150</v>
      </c>
      <c r="L247" s="25">
        <v>0</v>
      </c>
      <c r="M247" s="26">
        <v>43005</v>
      </c>
      <c r="N247" s="26"/>
      <c r="O247" s="26">
        <v>43006</v>
      </c>
      <c r="P247" s="26">
        <v>43007</v>
      </c>
      <c r="Q247" s="26">
        <v>43011</v>
      </c>
      <c r="R247" s="26">
        <v>43007</v>
      </c>
      <c r="S247" s="26">
        <v>43024</v>
      </c>
      <c r="T247" s="26">
        <v>43011</v>
      </c>
      <c r="V247" s="23" t="s">
        <v>160</v>
      </c>
      <c r="W247" s="23" t="s">
        <v>145</v>
      </c>
      <c r="X247" s="23" t="s">
        <v>147</v>
      </c>
      <c r="Y247" s="23" t="s">
        <v>107</v>
      </c>
      <c r="Z247" s="26"/>
      <c r="AA247" s="27"/>
      <c r="AB247" s="27"/>
      <c r="AC247" s="31">
        <v>6</v>
      </c>
      <c r="AD247" s="31">
        <v>0</v>
      </c>
      <c r="AE247" s="31">
        <v>0</v>
      </c>
      <c r="AF247" s="31">
        <v>0</v>
      </c>
      <c r="AG247" s="31">
        <v>0</v>
      </c>
      <c r="AH247" s="31">
        <v>0</v>
      </c>
      <c r="AI247" s="31">
        <v>0</v>
      </c>
      <c r="AJ247" s="22" t="s">
        <v>107</v>
      </c>
      <c r="AK247" s="28">
        <v>43130</v>
      </c>
    </row>
    <row r="248" spans="1:37" ht="12.6" hidden="1" x14ac:dyDescent="0.2">
      <c r="A248" s="124">
        <v>43101</v>
      </c>
      <c r="B248" s="21">
        <v>40</v>
      </c>
      <c r="C248" s="33" t="s">
        <v>209</v>
      </c>
      <c r="D248" s="22" t="s">
        <v>281</v>
      </c>
      <c r="E248" s="23" t="s">
        <v>82</v>
      </c>
      <c r="F248" s="31" t="s">
        <v>19</v>
      </c>
      <c r="G248" s="23" t="s">
        <v>20</v>
      </c>
      <c r="H248" s="25">
        <v>5745</v>
      </c>
      <c r="I248" s="23">
        <v>5745</v>
      </c>
      <c r="J248" s="25">
        <v>0</v>
      </c>
      <c r="K248" s="25">
        <v>2000</v>
      </c>
      <c r="L248" s="25">
        <v>3200</v>
      </c>
      <c r="M248" s="26">
        <v>43021</v>
      </c>
      <c r="N248" s="26"/>
      <c r="O248" s="26">
        <v>43025</v>
      </c>
      <c r="P248" s="26">
        <v>43031</v>
      </c>
      <c r="Q248" s="26">
        <v>43033</v>
      </c>
      <c r="R248" s="26">
        <v>43031</v>
      </c>
      <c r="S248" s="26">
        <v>43033</v>
      </c>
      <c r="T248" s="26">
        <v>43033</v>
      </c>
      <c r="V248" s="23" t="s">
        <v>156</v>
      </c>
      <c r="W248" s="23" t="s">
        <v>145</v>
      </c>
      <c r="X248" s="23" t="s">
        <v>152</v>
      </c>
      <c r="Y248" s="23" t="s">
        <v>148</v>
      </c>
      <c r="Z248" s="26"/>
      <c r="AA248" s="27"/>
      <c r="AB248" s="27"/>
      <c r="AC248" s="31">
        <v>32</v>
      </c>
      <c r="AD248" s="31">
        <v>0</v>
      </c>
      <c r="AE248" s="31">
        <v>0</v>
      </c>
      <c r="AF248" s="31">
        <v>0</v>
      </c>
      <c r="AG248" s="31">
        <v>0</v>
      </c>
      <c r="AH248" s="31">
        <v>0</v>
      </c>
      <c r="AI248" s="31">
        <v>0</v>
      </c>
      <c r="AJ248" s="22" t="s">
        <v>278</v>
      </c>
      <c r="AK248" s="28">
        <v>43130</v>
      </c>
    </row>
    <row r="249" spans="1:37" ht="12.6" hidden="1" x14ac:dyDescent="0.2">
      <c r="A249" s="124">
        <v>43101</v>
      </c>
      <c r="B249" s="21">
        <v>41</v>
      </c>
      <c r="C249" s="22" t="s">
        <v>209</v>
      </c>
      <c r="D249" s="22" t="s">
        <v>277</v>
      </c>
      <c r="E249" s="23" t="s">
        <v>82</v>
      </c>
      <c r="F249" s="23" t="s">
        <v>19</v>
      </c>
      <c r="G249" s="23" t="s">
        <v>20</v>
      </c>
      <c r="H249" s="23">
        <v>903</v>
      </c>
      <c r="I249" s="23">
        <v>903</v>
      </c>
      <c r="J249" s="23">
        <v>0</v>
      </c>
      <c r="K249" s="23">
        <v>150</v>
      </c>
      <c r="L249" s="23">
        <f>I249-K249</f>
        <v>753</v>
      </c>
      <c r="M249" s="26">
        <v>43077</v>
      </c>
      <c r="N249" s="26"/>
      <c r="O249" s="26">
        <v>43077</v>
      </c>
      <c r="P249" s="23" t="s">
        <v>145</v>
      </c>
      <c r="Q249" s="26">
        <v>43084</v>
      </c>
      <c r="R249" s="26">
        <v>43084</v>
      </c>
      <c r="S249" s="26">
        <v>43084</v>
      </c>
      <c r="T249" s="26">
        <v>43084</v>
      </c>
      <c r="V249" s="23" t="s">
        <v>156</v>
      </c>
      <c r="W249" s="23" t="s">
        <v>54</v>
      </c>
      <c r="X249" s="23" t="s">
        <v>152</v>
      </c>
      <c r="Y249" s="23" t="s">
        <v>148</v>
      </c>
      <c r="Z249" s="26"/>
      <c r="AA249" s="26"/>
      <c r="AB249" s="26"/>
      <c r="AC249" s="31">
        <v>1</v>
      </c>
      <c r="AD249" s="31">
        <v>0</v>
      </c>
      <c r="AE249" s="31">
        <v>0</v>
      </c>
      <c r="AF249" s="31">
        <v>0</v>
      </c>
      <c r="AG249" s="31">
        <v>0</v>
      </c>
      <c r="AH249" s="31">
        <v>0</v>
      </c>
      <c r="AI249" s="31">
        <v>0</v>
      </c>
      <c r="AJ249" s="22" t="s">
        <v>278</v>
      </c>
      <c r="AK249" s="28">
        <v>43130</v>
      </c>
    </row>
    <row r="250" spans="1:37" ht="12.6" hidden="1" x14ac:dyDescent="0.2">
      <c r="A250" s="124">
        <v>43101</v>
      </c>
      <c r="B250" s="21">
        <v>42</v>
      </c>
      <c r="C250" s="22" t="s">
        <v>16</v>
      </c>
      <c r="D250" s="22" t="s">
        <v>22</v>
      </c>
      <c r="E250" s="23" t="s">
        <v>366</v>
      </c>
      <c r="F250" s="31" t="s">
        <v>19</v>
      </c>
      <c r="G250" s="23" t="s">
        <v>20</v>
      </c>
      <c r="H250" s="25">
        <v>225</v>
      </c>
      <c r="I250" s="23">
        <v>225</v>
      </c>
      <c r="J250" s="25">
        <f t="shared" ref="J250" si="7">H250-I250</f>
        <v>0</v>
      </c>
      <c r="K250" s="25">
        <v>92</v>
      </c>
      <c r="L250" s="25">
        <v>0</v>
      </c>
      <c r="M250" s="26">
        <v>42927</v>
      </c>
      <c r="N250" s="26"/>
      <c r="O250" s="27">
        <v>42927</v>
      </c>
      <c r="P250" s="27">
        <v>42928</v>
      </c>
      <c r="Q250" s="27">
        <v>42940</v>
      </c>
      <c r="R250" s="27">
        <v>42928</v>
      </c>
      <c r="S250" s="27">
        <v>42928</v>
      </c>
      <c r="T250" s="27">
        <v>42928</v>
      </c>
      <c r="V250" s="23" t="s">
        <v>160</v>
      </c>
      <c r="W250" s="23" t="s">
        <v>54</v>
      </c>
      <c r="X250" s="23" t="s">
        <v>161</v>
      </c>
      <c r="Y250" s="23" t="s">
        <v>107</v>
      </c>
      <c r="Z250" s="27"/>
      <c r="AA250" s="27"/>
      <c r="AB250" s="27"/>
      <c r="AC250" s="31">
        <v>4</v>
      </c>
      <c r="AD250" s="31">
        <v>0</v>
      </c>
      <c r="AE250" s="31">
        <v>0</v>
      </c>
      <c r="AF250" s="31">
        <v>0</v>
      </c>
      <c r="AG250" s="31">
        <v>0</v>
      </c>
      <c r="AH250" s="31">
        <v>0</v>
      </c>
      <c r="AI250" s="31">
        <v>80</v>
      </c>
      <c r="AJ250" s="22" t="s">
        <v>367</v>
      </c>
      <c r="AK250" s="28">
        <v>43125</v>
      </c>
    </row>
    <row r="251" spans="1:37" ht="12.6" hidden="1" x14ac:dyDescent="0.2">
      <c r="A251" s="124">
        <v>43101</v>
      </c>
      <c r="B251" s="21">
        <v>43</v>
      </c>
      <c r="C251" s="22" t="s">
        <v>310</v>
      </c>
      <c r="D251" s="22" t="s">
        <v>311</v>
      </c>
      <c r="E251" s="23" t="s">
        <v>31</v>
      </c>
      <c r="F251" s="23" t="s">
        <v>40</v>
      </c>
      <c r="G251" s="23" t="s">
        <v>95</v>
      </c>
      <c r="H251" s="23">
        <v>2459</v>
      </c>
      <c r="I251" s="23">
        <v>0</v>
      </c>
      <c r="J251" s="23">
        <f>H251-I251</f>
        <v>2459</v>
      </c>
      <c r="K251" s="23">
        <v>0</v>
      </c>
      <c r="L251" s="23">
        <v>0</v>
      </c>
      <c r="M251" s="26"/>
      <c r="N251" s="26"/>
      <c r="O251" s="26"/>
      <c r="P251" s="23"/>
      <c r="Q251" s="26"/>
      <c r="R251" s="26"/>
      <c r="S251" s="75"/>
      <c r="T251" s="75"/>
      <c r="V251" s="23"/>
      <c r="W251" s="23"/>
      <c r="X251" s="23"/>
      <c r="Y251" s="23" t="s">
        <v>163</v>
      </c>
      <c r="Z251" s="26"/>
      <c r="AA251" s="76"/>
      <c r="AB251" s="26"/>
      <c r="AC251" s="31"/>
      <c r="AD251" s="31"/>
      <c r="AE251" s="31"/>
      <c r="AF251" s="31"/>
      <c r="AG251" s="31"/>
      <c r="AH251" s="31"/>
      <c r="AI251" s="31"/>
      <c r="AJ251" s="22" t="s">
        <v>368</v>
      </c>
      <c r="AK251" s="28">
        <v>43132</v>
      </c>
    </row>
    <row r="252" spans="1:37" ht="12.6" hidden="1" x14ac:dyDescent="0.2">
      <c r="A252" s="124">
        <v>43101</v>
      </c>
      <c r="B252" s="21">
        <v>44</v>
      </c>
      <c r="C252" s="22" t="s">
        <v>71</v>
      </c>
      <c r="D252" s="22" t="s">
        <v>369</v>
      </c>
      <c r="E252" s="23" t="s">
        <v>49</v>
      </c>
      <c r="F252" s="23" t="s">
        <v>19</v>
      </c>
      <c r="G252" s="23" t="s">
        <v>363</v>
      </c>
      <c r="H252" s="23">
        <v>120</v>
      </c>
      <c r="I252" s="23">
        <v>120</v>
      </c>
      <c r="J252" s="23">
        <v>0</v>
      </c>
      <c r="K252" s="23">
        <v>120</v>
      </c>
      <c r="L252" s="23">
        <v>0</v>
      </c>
      <c r="M252" s="26">
        <v>43110</v>
      </c>
      <c r="N252" s="26"/>
      <c r="O252" s="26">
        <v>43110</v>
      </c>
      <c r="P252" s="23" t="s">
        <v>145</v>
      </c>
      <c r="Q252" s="26">
        <v>43110</v>
      </c>
      <c r="R252" s="26">
        <v>43110</v>
      </c>
      <c r="S252" s="26"/>
      <c r="T252" s="26"/>
      <c r="V252" s="23" t="s">
        <v>156</v>
      </c>
      <c r="W252" s="23" t="s">
        <v>194</v>
      </c>
      <c r="X252" s="23" t="s">
        <v>147</v>
      </c>
      <c r="Y252" s="23" t="s">
        <v>107</v>
      </c>
      <c r="Z252" s="26"/>
      <c r="AA252" s="26"/>
      <c r="AB252" s="26"/>
      <c r="AC252" s="23">
        <v>15</v>
      </c>
      <c r="AD252" s="23">
        <v>0</v>
      </c>
      <c r="AE252" s="23">
        <v>0</v>
      </c>
      <c r="AF252" s="23">
        <v>0</v>
      </c>
      <c r="AG252" s="23">
        <v>0</v>
      </c>
      <c r="AH252" s="23">
        <v>0</v>
      </c>
      <c r="AI252" s="23">
        <v>0</v>
      </c>
      <c r="AJ252" s="22"/>
      <c r="AK252" s="28">
        <v>43130</v>
      </c>
    </row>
    <row r="253" spans="1:37" ht="13.2" hidden="1" x14ac:dyDescent="0.2">
      <c r="A253" s="124">
        <v>43101</v>
      </c>
      <c r="B253" s="21">
        <v>45</v>
      </c>
      <c r="C253" s="22"/>
      <c r="D253" s="22"/>
      <c r="E253" s="23"/>
      <c r="F253" s="23"/>
      <c r="G253" s="63"/>
      <c r="H253" s="63">
        <v>50</v>
      </c>
      <c r="I253" s="63">
        <v>30</v>
      </c>
      <c r="J253" s="63">
        <v>20</v>
      </c>
      <c r="K253" s="63">
        <v>50</v>
      </c>
      <c r="L253" s="63">
        <v>0</v>
      </c>
      <c r="M253" s="26">
        <v>43101</v>
      </c>
      <c r="N253" s="92"/>
      <c r="O253" s="26">
        <v>43101</v>
      </c>
      <c r="P253" s="63" t="s">
        <v>145</v>
      </c>
      <c r="Q253" s="26"/>
      <c r="R253" s="26"/>
      <c r="S253" s="26"/>
      <c r="T253" s="26"/>
      <c r="V253" s="23"/>
      <c r="W253" s="23"/>
      <c r="X253" s="23"/>
      <c r="Y253" s="85"/>
      <c r="Z253" s="26"/>
      <c r="AA253" s="26"/>
      <c r="AB253" s="26"/>
      <c r="AC253" s="23"/>
      <c r="AD253" s="23"/>
      <c r="AE253" s="23"/>
      <c r="AF253" s="23"/>
      <c r="AG253" s="23"/>
      <c r="AH253" s="23"/>
      <c r="AI253" s="23"/>
      <c r="AJ253" s="22"/>
      <c r="AK253" s="28"/>
    </row>
    <row r="254" spans="1:37" ht="13.2" hidden="1" x14ac:dyDescent="0.2">
      <c r="A254" s="124">
        <v>43101</v>
      </c>
      <c r="B254" s="21">
        <v>46</v>
      </c>
      <c r="C254" s="22" t="s">
        <v>45</v>
      </c>
      <c r="D254" s="22" t="s">
        <v>370</v>
      </c>
      <c r="E254" s="23" t="s">
        <v>44</v>
      </c>
      <c r="F254" s="23" t="s">
        <v>19</v>
      </c>
      <c r="G254" s="23" t="s">
        <v>41</v>
      </c>
      <c r="H254" s="23">
        <v>50</v>
      </c>
      <c r="I254" s="23">
        <v>50</v>
      </c>
      <c r="J254" s="23">
        <v>0</v>
      </c>
      <c r="K254" s="23">
        <v>50</v>
      </c>
      <c r="L254" s="23">
        <v>0</v>
      </c>
      <c r="M254" s="26">
        <v>43109</v>
      </c>
      <c r="N254" s="26"/>
      <c r="O254" s="26">
        <v>43109</v>
      </c>
      <c r="P254" s="63"/>
      <c r="Q254" s="26"/>
      <c r="R254" s="26"/>
      <c r="S254" s="26"/>
      <c r="T254" s="26"/>
      <c r="V254" s="23" t="s">
        <v>160</v>
      </c>
      <c r="W254" s="23" t="s">
        <v>145</v>
      </c>
      <c r="X254" s="23" t="s">
        <v>147</v>
      </c>
      <c r="Y254" s="23" t="s">
        <v>107</v>
      </c>
      <c r="Z254" s="26"/>
      <c r="AA254" s="26"/>
      <c r="AB254" s="26"/>
      <c r="AC254" s="23">
        <v>1</v>
      </c>
      <c r="AD254" s="23">
        <v>0</v>
      </c>
      <c r="AE254" s="23">
        <v>0</v>
      </c>
      <c r="AF254" s="23">
        <v>0</v>
      </c>
      <c r="AG254" s="23">
        <v>0</v>
      </c>
      <c r="AH254" s="23">
        <v>0</v>
      </c>
      <c r="AI254" s="23">
        <v>0</v>
      </c>
      <c r="AJ254" s="22"/>
      <c r="AK254" s="28">
        <v>43132</v>
      </c>
    </row>
    <row r="255" spans="1:37" ht="13.2" hidden="1" x14ac:dyDescent="0.2">
      <c r="A255" s="124">
        <v>43101</v>
      </c>
      <c r="B255" s="21">
        <v>47</v>
      </c>
      <c r="C255" s="22" t="s">
        <v>242</v>
      </c>
      <c r="D255" s="22" t="s">
        <v>371</v>
      </c>
      <c r="E255" s="23" t="s">
        <v>34</v>
      </c>
      <c r="F255" s="23" t="s">
        <v>19</v>
      </c>
      <c r="G255" s="23" t="s">
        <v>19</v>
      </c>
      <c r="H255" s="23">
        <v>20</v>
      </c>
      <c r="I255" s="23">
        <v>20</v>
      </c>
      <c r="J255" s="23"/>
      <c r="K255" s="23">
        <v>20</v>
      </c>
      <c r="L255" s="23"/>
      <c r="M255" s="26">
        <v>43105</v>
      </c>
      <c r="N255" s="26"/>
      <c r="O255" s="26">
        <v>43105</v>
      </c>
      <c r="P255" s="63" t="s">
        <v>145</v>
      </c>
      <c r="Q255" s="26"/>
      <c r="R255" s="26"/>
      <c r="S255" s="26"/>
      <c r="T255" s="26"/>
      <c r="V255" s="23"/>
      <c r="W255" s="23"/>
      <c r="X255" s="23"/>
      <c r="Y255" s="23" t="s">
        <v>107</v>
      </c>
      <c r="Z255" s="26"/>
      <c r="AA255" s="26"/>
      <c r="AB255" s="26"/>
      <c r="AC255" s="23"/>
      <c r="AD255" s="23"/>
      <c r="AE255" s="23"/>
      <c r="AF255" s="23"/>
      <c r="AG255" s="23"/>
      <c r="AH255" s="23"/>
      <c r="AI255" s="23"/>
      <c r="AJ255" s="22"/>
      <c r="AK255" s="28"/>
    </row>
    <row r="256" spans="1:37" ht="12.6" hidden="1" x14ac:dyDescent="0.2">
      <c r="A256" s="124">
        <v>43101</v>
      </c>
      <c r="B256" s="21">
        <v>48</v>
      </c>
      <c r="C256" s="22" t="s">
        <v>242</v>
      </c>
      <c r="D256" s="22" t="s">
        <v>372</v>
      </c>
      <c r="E256" s="23" t="s">
        <v>34</v>
      </c>
      <c r="F256" s="23" t="s">
        <v>19</v>
      </c>
      <c r="G256" s="23" t="s">
        <v>19</v>
      </c>
      <c r="H256" s="23">
        <v>10</v>
      </c>
      <c r="I256" s="23">
        <v>10</v>
      </c>
      <c r="J256" s="23"/>
      <c r="K256" s="23">
        <v>10</v>
      </c>
      <c r="L256" s="23"/>
      <c r="M256" s="26">
        <v>43109</v>
      </c>
      <c r="N256" s="26"/>
      <c r="O256" s="26">
        <v>43109</v>
      </c>
      <c r="P256" s="23" t="s">
        <v>145</v>
      </c>
      <c r="Q256" s="26"/>
      <c r="R256" s="26"/>
      <c r="S256" s="26"/>
      <c r="T256" s="26"/>
      <c r="V256" s="23"/>
      <c r="W256" s="23"/>
      <c r="X256" s="23"/>
      <c r="Y256" s="23" t="s">
        <v>107</v>
      </c>
      <c r="Z256" s="26"/>
      <c r="AA256" s="26"/>
      <c r="AB256" s="26"/>
      <c r="AC256" s="23"/>
      <c r="AD256" s="23"/>
      <c r="AE256" s="23"/>
      <c r="AF256" s="23"/>
      <c r="AG256" s="23"/>
      <c r="AH256" s="23"/>
      <c r="AI256" s="23"/>
      <c r="AJ256" s="22"/>
      <c r="AK256" s="28"/>
    </row>
    <row r="257" spans="1:37" ht="12.6" hidden="1" x14ac:dyDescent="0.2">
      <c r="A257" s="124">
        <v>43101</v>
      </c>
      <c r="B257" s="21">
        <v>49</v>
      </c>
      <c r="C257" s="22" t="s">
        <v>242</v>
      </c>
      <c r="D257" s="22" t="s">
        <v>373</v>
      </c>
      <c r="E257" s="23" t="s">
        <v>34</v>
      </c>
      <c r="F257" s="23" t="s">
        <v>19</v>
      </c>
      <c r="G257" s="23" t="s">
        <v>19</v>
      </c>
      <c r="H257" s="23">
        <v>18</v>
      </c>
      <c r="I257" s="23">
        <v>18</v>
      </c>
      <c r="J257" s="23"/>
      <c r="K257" s="23">
        <v>18</v>
      </c>
      <c r="L257" s="23"/>
      <c r="M257" s="26">
        <v>43116</v>
      </c>
      <c r="N257" s="26"/>
      <c r="O257" s="26">
        <v>43116</v>
      </c>
      <c r="P257" s="23" t="s">
        <v>145</v>
      </c>
      <c r="Q257" s="26"/>
      <c r="R257" s="26"/>
      <c r="S257" s="26"/>
      <c r="T257" s="26"/>
      <c r="V257" s="23"/>
      <c r="W257" s="23"/>
      <c r="X257" s="23" t="s">
        <v>152</v>
      </c>
      <c r="Y257" s="23"/>
      <c r="Z257" s="26"/>
      <c r="AA257" s="26"/>
      <c r="AB257" s="26"/>
      <c r="AC257" s="23"/>
      <c r="AD257" s="23"/>
      <c r="AE257" s="23"/>
      <c r="AF257" s="23"/>
      <c r="AG257" s="23"/>
      <c r="AH257" s="23"/>
      <c r="AI257" s="23"/>
      <c r="AJ257" s="22"/>
      <c r="AK257" s="28"/>
    </row>
    <row r="258" spans="1:37" ht="12.6" hidden="1" x14ac:dyDescent="0.2">
      <c r="A258" s="124">
        <v>43101</v>
      </c>
      <c r="B258" s="21">
        <v>50</v>
      </c>
      <c r="C258" s="22" t="s">
        <v>242</v>
      </c>
      <c r="D258" s="22" t="s">
        <v>374</v>
      </c>
      <c r="E258" s="23" t="s">
        <v>34</v>
      </c>
      <c r="F258" s="23" t="s">
        <v>19</v>
      </c>
      <c r="G258" s="23" t="s">
        <v>19</v>
      </c>
      <c r="H258" s="23"/>
      <c r="I258" s="23"/>
      <c r="J258" s="23"/>
      <c r="K258" s="23"/>
      <c r="L258" s="23"/>
      <c r="M258" s="26"/>
      <c r="N258" s="26"/>
      <c r="O258" s="26"/>
      <c r="P258" s="23" t="s">
        <v>145</v>
      </c>
      <c r="Q258" s="26"/>
      <c r="R258" s="26"/>
      <c r="S258" s="26"/>
      <c r="T258" s="26"/>
      <c r="V258" s="23"/>
      <c r="W258" s="23"/>
      <c r="X258" s="23"/>
      <c r="Y258" s="23"/>
      <c r="Z258" s="26"/>
      <c r="AA258" s="26"/>
      <c r="AB258" s="26"/>
      <c r="AC258" s="23"/>
      <c r="AD258" s="23"/>
      <c r="AE258" s="23"/>
      <c r="AF258" s="23"/>
      <c r="AG258" s="23"/>
      <c r="AH258" s="23"/>
      <c r="AI258" s="23"/>
      <c r="AJ258" s="22"/>
      <c r="AK258" s="28"/>
    </row>
    <row r="259" spans="1:37" ht="12.6" hidden="1" x14ac:dyDescent="0.2">
      <c r="A259" s="124">
        <v>43101</v>
      </c>
      <c r="B259" s="21">
        <v>51</v>
      </c>
      <c r="C259" s="22" t="s">
        <v>242</v>
      </c>
      <c r="D259" s="22" t="s">
        <v>375</v>
      </c>
      <c r="E259" s="23" t="s">
        <v>34</v>
      </c>
      <c r="F259" s="23" t="s">
        <v>19</v>
      </c>
      <c r="G259" s="23" t="s">
        <v>19</v>
      </c>
      <c r="H259" s="23"/>
      <c r="I259" s="23"/>
      <c r="J259" s="23"/>
      <c r="K259" s="23"/>
      <c r="L259" s="23"/>
      <c r="M259" s="26"/>
      <c r="N259" s="26"/>
      <c r="O259" s="26"/>
      <c r="P259" s="23" t="s">
        <v>145</v>
      </c>
      <c r="Q259" s="26"/>
      <c r="R259" s="26"/>
      <c r="S259" s="26"/>
      <c r="T259" s="26"/>
      <c r="V259" s="23"/>
      <c r="W259" s="23"/>
      <c r="X259" s="23"/>
      <c r="Y259" s="23"/>
      <c r="Z259" s="26"/>
      <c r="AA259" s="26"/>
      <c r="AB259" s="26"/>
      <c r="AC259" s="23"/>
      <c r="AD259" s="23"/>
      <c r="AE259" s="23"/>
      <c r="AF259" s="23"/>
      <c r="AG259" s="23"/>
      <c r="AH259" s="23"/>
      <c r="AI259" s="23"/>
      <c r="AJ259" s="22"/>
      <c r="AK259" s="28"/>
    </row>
    <row r="260" spans="1:37" ht="12.6" hidden="1" x14ac:dyDescent="0.2">
      <c r="A260" s="124">
        <v>43101</v>
      </c>
      <c r="B260" s="21">
        <v>52</v>
      </c>
      <c r="C260" s="22" t="s">
        <v>242</v>
      </c>
      <c r="D260" s="22" t="s">
        <v>376</v>
      </c>
      <c r="E260" s="23" t="s">
        <v>34</v>
      </c>
      <c r="F260" s="23" t="s">
        <v>19</v>
      </c>
      <c r="G260" s="23" t="s">
        <v>19</v>
      </c>
      <c r="H260" s="23">
        <v>6</v>
      </c>
      <c r="I260" s="23">
        <v>6</v>
      </c>
      <c r="J260" s="23"/>
      <c r="K260" s="23">
        <v>6</v>
      </c>
      <c r="L260" s="23"/>
      <c r="M260" s="26">
        <v>43109</v>
      </c>
      <c r="N260" s="26"/>
      <c r="O260" s="26">
        <v>43109</v>
      </c>
      <c r="P260" s="23" t="s">
        <v>145</v>
      </c>
      <c r="Q260" s="26"/>
      <c r="R260" s="26"/>
      <c r="S260" s="26"/>
      <c r="T260" s="26"/>
      <c r="V260" s="23"/>
      <c r="W260" s="23"/>
      <c r="X260" s="23"/>
      <c r="Y260" s="23" t="s">
        <v>107</v>
      </c>
      <c r="Z260" s="26"/>
      <c r="AA260" s="26"/>
      <c r="AB260" s="26"/>
      <c r="AC260" s="23"/>
      <c r="AD260" s="23"/>
      <c r="AE260" s="23"/>
      <c r="AF260" s="23"/>
      <c r="AG260" s="23"/>
      <c r="AH260" s="23"/>
      <c r="AI260" s="23"/>
      <c r="AJ260" s="22"/>
      <c r="AK260" s="28"/>
    </row>
    <row r="261" spans="1:37" ht="12.6" hidden="1" x14ac:dyDescent="0.2">
      <c r="A261" s="124">
        <v>43101</v>
      </c>
      <c r="B261" s="21">
        <v>53</v>
      </c>
      <c r="C261" s="22" t="s">
        <v>45</v>
      </c>
      <c r="D261" s="22" t="s">
        <v>377</v>
      </c>
      <c r="E261" s="23" t="s">
        <v>44</v>
      </c>
      <c r="F261" s="23" t="s">
        <v>19</v>
      </c>
      <c r="G261" s="23" t="s">
        <v>41</v>
      </c>
      <c r="H261" s="23">
        <v>30</v>
      </c>
      <c r="I261" s="23">
        <v>30</v>
      </c>
      <c r="J261" s="23">
        <v>0</v>
      </c>
      <c r="K261" s="23">
        <v>30</v>
      </c>
      <c r="L261" s="23">
        <v>0</v>
      </c>
      <c r="M261" s="26">
        <v>43111</v>
      </c>
      <c r="N261" s="26"/>
      <c r="O261" s="26">
        <v>43111</v>
      </c>
      <c r="P261" s="23" t="s">
        <v>145</v>
      </c>
      <c r="Q261" s="26"/>
      <c r="R261" s="26"/>
      <c r="S261" s="26"/>
      <c r="T261" s="26"/>
      <c r="V261" s="23" t="s">
        <v>160</v>
      </c>
      <c r="W261" s="23" t="s">
        <v>145</v>
      </c>
      <c r="X261" s="23" t="s">
        <v>147</v>
      </c>
      <c r="Y261" s="23" t="s">
        <v>107</v>
      </c>
      <c r="Z261" s="26"/>
      <c r="AA261" s="26"/>
      <c r="AB261" s="26"/>
      <c r="AC261" s="23">
        <v>1</v>
      </c>
      <c r="AD261" s="23">
        <v>0</v>
      </c>
      <c r="AE261" s="23">
        <v>0</v>
      </c>
      <c r="AF261" s="23">
        <v>0</v>
      </c>
      <c r="AG261" s="23">
        <v>0</v>
      </c>
      <c r="AH261" s="23">
        <v>0</v>
      </c>
      <c r="AI261" s="23">
        <v>0</v>
      </c>
      <c r="AJ261" s="22"/>
      <c r="AK261" s="28">
        <v>43132</v>
      </c>
    </row>
    <row r="262" spans="1:37" ht="12.6" hidden="1" x14ac:dyDescent="0.2">
      <c r="A262" s="124">
        <v>43101</v>
      </c>
      <c r="B262" s="21">
        <v>54</v>
      </c>
      <c r="C262" s="22"/>
      <c r="D262" s="22"/>
      <c r="E262" s="23"/>
      <c r="F262" s="23"/>
      <c r="G262" s="23"/>
      <c r="H262" s="23"/>
      <c r="I262" s="23"/>
      <c r="J262" s="23"/>
      <c r="K262" s="23"/>
      <c r="L262" s="23"/>
      <c r="M262" s="26"/>
      <c r="N262" s="26"/>
      <c r="O262" s="26"/>
      <c r="P262" s="23"/>
      <c r="Q262" s="26"/>
      <c r="R262" s="26"/>
      <c r="S262" s="26"/>
      <c r="T262" s="26"/>
      <c r="V262" s="23" t="s">
        <v>146</v>
      </c>
      <c r="W262" s="23"/>
      <c r="X262" s="23" t="s">
        <v>152</v>
      </c>
      <c r="Y262" s="23" t="s">
        <v>107</v>
      </c>
      <c r="Z262" s="26"/>
      <c r="AA262" s="26"/>
      <c r="AB262" s="26"/>
      <c r="AC262" s="23"/>
      <c r="AD262" s="23"/>
      <c r="AE262" s="23"/>
      <c r="AF262" s="23"/>
      <c r="AG262" s="23"/>
      <c r="AH262" s="23"/>
      <c r="AI262" s="23"/>
      <c r="AJ262" s="22"/>
      <c r="AK262" s="28"/>
    </row>
    <row r="263" spans="1:37" ht="12.6" hidden="1" x14ac:dyDescent="0.2">
      <c r="A263" s="124">
        <v>43101</v>
      </c>
      <c r="B263" s="21">
        <v>55</v>
      </c>
      <c r="C263" s="22" t="s">
        <v>242</v>
      </c>
      <c r="D263" s="22" t="s">
        <v>378</v>
      </c>
      <c r="E263" s="23" t="s">
        <v>34</v>
      </c>
      <c r="F263" s="23" t="s">
        <v>19</v>
      </c>
      <c r="G263" s="23" t="s">
        <v>19</v>
      </c>
      <c r="H263" s="23">
        <v>10</v>
      </c>
      <c r="I263" s="23">
        <v>10</v>
      </c>
      <c r="J263" s="23"/>
      <c r="K263" s="23">
        <v>10</v>
      </c>
      <c r="L263" s="23"/>
      <c r="M263" s="26">
        <v>43102</v>
      </c>
      <c r="N263" s="26"/>
      <c r="O263" s="26">
        <v>43102</v>
      </c>
      <c r="P263" s="23" t="s">
        <v>145</v>
      </c>
      <c r="Q263" s="26"/>
      <c r="R263" s="26"/>
      <c r="S263" s="26"/>
      <c r="T263" s="26"/>
      <c r="V263" s="23" t="s">
        <v>146</v>
      </c>
      <c r="W263" s="23"/>
      <c r="X263" s="23" t="s">
        <v>152</v>
      </c>
      <c r="Y263" s="23" t="s">
        <v>107</v>
      </c>
      <c r="Z263" s="26"/>
      <c r="AA263" s="26"/>
      <c r="AB263" s="26"/>
      <c r="AC263" s="23"/>
      <c r="AD263" s="23"/>
      <c r="AE263" s="23"/>
      <c r="AF263" s="23"/>
      <c r="AG263" s="23"/>
      <c r="AH263" s="23"/>
      <c r="AI263" s="23"/>
      <c r="AJ263" s="22"/>
      <c r="AK263" s="28"/>
    </row>
    <row r="264" spans="1:37" ht="12.6" hidden="1" x14ac:dyDescent="0.2">
      <c r="A264" s="124">
        <v>43101</v>
      </c>
      <c r="B264" s="21">
        <v>56</v>
      </c>
      <c r="C264" s="22"/>
      <c r="D264" s="22"/>
      <c r="E264" s="23"/>
      <c r="F264" s="23"/>
      <c r="G264" s="23"/>
      <c r="H264" s="23"/>
      <c r="I264" s="23"/>
      <c r="J264" s="23"/>
      <c r="K264" s="23"/>
      <c r="L264" s="23"/>
      <c r="M264" s="26"/>
      <c r="N264" s="26"/>
      <c r="O264" s="26"/>
      <c r="P264" s="23"/>
      <c r="Q264" s="26"/>
      <c r="R264" s="26"/>
      <c r="S264" s="26"/>
      <c r="T264" s="26"/>
      <c r="V264" s="23" t="s">
        <v>146</v>
      </c>
      <c r="W264" s="23"/>
      <c r="X264" s="23" t="s">
        <v>152</v>
      </c>
      <c r="Y264" s="23" t="s">
        <v>107</v>
      </c>
      <c r="Z264" s="26"/>
      <c r="AA264" s="26"/>
      <c r="AB264" s="26"/>
      <c r="AC264" s="23"/>
      <c r="AD264" s="23"/>
      <c r="AE264" s="23"/>
      <c r="AF264" s="23"/>
      <c r="AG264" s="23"/>
      <c r="AH264" s="23"/>
      <c r="AI264" s="23"/>
      <c r="AJ264" s="22"/>
      <c r="AK264" s="28"/>
    </row>
    <row r="265" spans="1:37" ht="12.6" hidden="1" x14ac:dyDescent="0.2">
      <c r="A265" s="124">
        <v>43101</v>
      </c>
      <c r="B265" s="21">
        <v>57</v>
      </c>
      <c r="C265" s="22"/>
      <c r="D265" s="22"/>
      <c r="E265" s="23"/>
      <c r="F265" s="23"/>
      <c r="G265" s="23"/>
      <c r="H265" s="23"/>
      <c r="I265" s="23"/>
      <c r="J265" s="23"/>
      <c r="K265" s="23"/>
      <c r="L265" s="23"/>
      <c r="M265" s="26"/>
      <c r="N265" s="26"/>
      <c r="O265" s="26"/>
      <c r="P265" s="23"/>
      <c r="Q265" s="26"/>
      <c r="R265" s="26"/>
      <c r="S265" s="26"/>
      <c r="T265" s="26"/>
      <c r="V265" s="23" t="s">
        <v>146</v>
      </c>
      <c r="W265" s="23"/>
      <c r="X265" s="23" t="s">
        <v>152</v>
      </c>
      <c r="Y265" s="23" t="s">
        <v>107</v>
      </c>
      <c r="Z265" s="26"/>
      <c r="AA265" s="26"/>
      <c r="AB265" s="26"/>
      <c r="AC265" s="23"/>
      <c r="AD265" s="23"/>
      <c r="AE265" s="23"/>
      <c r="AF265" s="23"/>
      <c r="AG265" s="23"/>
      <c r="AH265" s="23"/>
      <c r="AI265" s="23"/>
      <c r="AJ265" s="22"/>
      <c r="AK265" s="28"/>
    </row>
    <row r="266" spans="1:37" ht="13.2" hidden="1" x14ac:dyDescent="0.2">
      <c r="A266" s="124">
        <v>43101</v>
      </c>
      <c r="B266" s="21">
        <v>58</v>
      </c>
      <c r="C266" s="22" t="s">
        <v>379</v>
      </c>
      <c r="D266" s="22" t="s">
        <v>380</v>
      </c>
      <c r="E266" s="23" t="s">
        <v>49</v>
      </c>
      <c r="F266" s="23" t="s">
        <v>19</v>
      </c>
      <c r="G266" s="23" t="s">
        <v>86</v>
      </c>
      <c r="H266" s="23">
        <v>106</v>
      </c>
      <c r="I266" s="23">
        <v>106</v>
      </c>
      <c r="J266" s="23">
        <v>0</v>
      </c>
      <c r="K266" s="23">
        <v>106</v>
      </c>
      <c r="L266" s="23">
        <v>0</v>
      </c>
      <c r="M266" s="26">
        <v>43116</v>
      </c>
      <c r="N266" s="26"/>
      <c r="O266" s="26">
        <v>43117</v>
      </c>
      <c r="P266" s="63" t="s">
        <v>145</v>
      </c>
      <c r="Q266" s="26">
        <v>43117</v>
      </c>
      <c r="R266" s="26">
        <v>43117</v>
      </c>
      <c r="S266" s="26">
        <v>43117</v>
      </c>
      <c r="T266" s="26">
        <v>43117</v>
      </c>
      <c r="V266" s="23" t="s">
        <v>160</v>
      </c>
      <c r="W266" s="23" t="s">
        <v>194</v>
      </c>
      <c r="X266" s="23" t="s">
        <v>161</v>
      </c>
      <c r="Y266" s="23" t="s">
        <v>107</v>
      </c>
      <c r="Z266" s="76">
        <v>43125</v>
      </c>
      <c r="AA266" s="26">
        <v>43131</v>
      </c>
      <c r="AB266" s="26"/>
      <c r="AC266" s="23">
        <v>1</v>
      </c>
      <c r="AD266" s="23">
        <v>0</v>
      </c>
      <c r="AE266" s="23">
        <v>0</v>
      </c>
      <c r="AF266" s="23">
        <v>0</v>
      </c>
      <c r="AG266" s="23">
        <v>0</v>
      </c>
      <c r="AH266" s="23">
        <v>0</v>
      </c>
      <c r="AI266" s="23">
        <v>0</v>
      </c>
      <c r="AJ266" s="22"/>
      <c r="AK266" s="28">
        <v>43131</v>
      </c>
    </row>
    <row r="267" spans="1:37" ht="12.6" hidden="1" x14ac:dyDescent="0.2">
      <c r="A267" s="124">
        <v>43101</v>
      </c>
      <c r="B267" s="21">
        <v>59</v>
      </c>
      <c r="C267" s="22" t="s">
        <v>242</v>
      </c>
      <c r="D267" s="22" t="s">
        <v>381</v>
      </c>
      <c r="E267" s="23" t="s">
        <v>34</v>
      </c>
      <c r="F267" s="23" t="s">
        <v>19</v>
      </c>
      <c r="G267" s="23" t="s">
        <v>19</v>
      </c>
      <c r="H267" s="23">
        <v>6</v>
      </c>
      <c r="I267" s="23">
        <v>6</v>
      </c>
      <c r="J267" s="23"/>
      <c r="K267" s="23"/>
      <c r="L267" s="23"/>
      <c r="M267" s="26">
        <v>43117</v>
      </c>
      <c r="N267" s="26"/>
      <c r="O267" s="26">
        <v>43117</v>
      </c>
      <c r="P267" s="23" t="s">
        <v>145</v>
      </c>
      <c r="Q267" s="26"/>
      <c r="R267" s="26"/>
      <c r="S267" s="26"/>
      <c r="T267" s="26"/>
      <c r="V267" s="23" t="s">
        <v>146</v>
      </c>
      <c r="W267" s="23"/>
      <c r="X267" s="23" t="s">
        <v>152</v>
      </c>
      <c r="Y267" s="23" t="s">
        <v>148</v>
      </c>
      <c r="Z267" s="26"/>
      <c r="AA267" s="26"/>
      <c r="AB267" s="26"/>
      <c r="AC267" s="23"/>
      <c r="AD267" s="23"/>
      <c r="AE267" s="23"/>
      <c r="AF267" s="23"/>
      <c r="AG267" s="23"/>
      <c r="AH267" s="23"/>
      <c r="AI267" s="23"/>
      <c r="AJ267" s="22"/>
      <c r="AK267" s="28"/>
    </row>
    <row r="268" spans="1:37" ht="13.2" hidden="1" x14ac:dyDescent="0.2">
      <c r="A268" s="124">
        <v>43101</v>
      </c>
      <c r="B268" s="21">
        <v>60</v>
      </c>
      <c r="C268" s="22" t="s">
        <v>83</v>
      </c>
      <c r="D268" s="22" t="s">
        <v>382</v>
      </c>
      <c r="E268" s="23" t="s">
        <v>85</v>
      </c>
      <c r="F268" s="23" t="s">
        <v>19</v>
      </c>
      <c r="G268" s="23" t="s">
        <v>86</v>
      </c>
      <c r="H268" s="23">
        <v>18</v>
      </c>
      <c r="I268" s="23">
        <v>18</v>
      </c>
      <c r="J268" s="23">
        <v>0</v>
      </c>
      <c r="K268" s="23">
        <v>18</v>
      </c>
      <c r="L268" s="23">
        <v>0</v>
      </c>
      <c r="M268" s="26">
        <v>43119</v>
      </c>
      <c r="N268" s="26"/>
      <c r="O268" s="26">
        <v>43122</v>
      </c>
      <c r="P268" s="63" t="s">
        <v>145</v>
      </c>
      <c r="Q268" s="26">
        <v>43123</v>
      </c>
      <c r="R268" s="26">
        <v>43122</v>
      </c>
      <c r="S268" s="26">
        <v>43123</v>
      </c>
      <c r="T268" s="26">
        <v>43123</v>
      </c>
      <c r="V268" s="23" t="s">
        <v>233</v>
      </c>
      <c r="W268" s="23" t="s">
        <v>194</v>
      </c>
      <c r="X268" s="23" t="s">
        <v>147</v>
      </c>
      <c r="Y268" s="23" t="s">
        <v>107</v>
      </c>
      <c r="Z268" s="76">
        <v>43125</v>
      </c>
      <c r="AA268" s="26"/>
      <c r="AB268" s="26"/>
      <c r="AC268" s="23">
        <v>1</v>
      </c>
      <c r="AD268" s="23">
        <v>0</v>
      </c>
      <c r="AE268" s="23">
        <v>0</v>
      </c>
      <c r="AF268" s="23">
        <v>0</v>
      </c>
      <c r="AG268" s="23">
        <v>0</v>
      </c>
      <c r="AH268" s="23">
        <v>0</v>
      </c>
      <c r="AI268" s="23">
        <v>0</v>
      </c>
      <c r="AJ268" s="22"/>
      <c r="AK268" s="28">
        <v>43130</v>
      </c>
    </row>
    <row r="269" spans="1:37" ht="12.6" hidden="1" x14ac:dyDescent="0.2">
      <c r="A269" s="124">
        <v>43101</v>
      </c>
      <c r="B269" s="21">
        <v>61</v>
      </c>
      <c r="C269" s="22" t="s">
        <v>242</v>
      </c>
      <c r="D269" s="22" t="s">
        <v>383</v>
      </c>
      <c r="E269" s="23" t="s">
        <v>34</v>
      </c>
      <c r="F269" s="23" t="s">
        <v>19</v>
      </c>
      <c r="G269" s="23" t="s">
        <v>19</v>
      </c>
      <c r="H269" s="23">
        <v>25</v>
      </c>
      <c r="I269" s="23">
        <v>25</v>
      </c>
      <c r="J269" s="23"/>
      <c r="K269" s="23"/>
      <c r="L269" s="23"/>
      <c r="M269" s="26">
        <v>43119</v>
      </c>
      <c r="N269" s="26"/>
      <c r="O269" s="26">
        <v>43119</v>
      </c>
      <c r="P269" s="23" t="s">
        <v>145</v>
      </c>
      <c r="Q269" s="26"/>
      <c r="R269" s="26"/>
      <c r="S269" s="26"/>
      <c r="T269" s="26"/>
      <c r="V269" s="23" t="s">
        <v>146</v>
      </c>
      <c r="W269" s="23"/>
      <c r="X269" s="23" t="s">
        <v>152</v>
      </c>
      <c r="Y269" s="23"/>
      <c r="Z269" s="26"/>
      <c r="AA269" s="26"/>
      <c r="AB269" s="26"/>
      <c r="AC269" s="23"/>
      <c r="AD269" s="23"/>
      <c r="AE269" s="23"/>
      <c r="AF269" s="23"/>
      <c r="AG269" s="23"/>
      <c r="AH269" s="23"/>
      <c r="AI269" s="23"/>
      <c r="AJ269" s="22"/>
      <c r="AK269" s="28"/>
    </row>
    <row r="270" spans="1:37" ht="12.6" hidden="1" x14ac:dyDescent="0.2">
      <c r="A270" s="124">
        <v>43101</v>
      </c>
      <c r="B270" s="21">
        <v>62</v>
      </c>
      <c r="C270" s="22" t="s">
        <v>242</v>
      </c>
      <c r="D270" s="22" t="s">
        <v>384</v>
      </c>
      <c r="E270" s="23" t="s">
        <v>34</v>
      </c>
      <c r="F270" s="23" t="s">
        <v>19</v>
      </c>
      <c r="G270" s="23" t="s">
        <v>19</v>
      </c>
      <c r="H270" s="23">
        <v>28</v>
      </c>
      <c r="I270" s="23">
        <v>28</v>
      </c>
      <c r="J270" s="23"/>
      <c r="K270" s="23"/>
      <c r="L270" s="23"/>
      <c r="M270" s="26">
        <v>43119</v>
      </c>
      <c r="N270" s="26"/>
      <c r="O270" s="26">
        <v>43119</v>
      </c>
      <c r="P270" s="23"/>
      <c r="Q270" s="26"/>
      <c r="R270" s="26"/>
      <c r="S270" s="26"/>
      <c r="T270" s="26"/>
      <c r="V270" s="23" t="s">
        <v>146</v>
      </c>
      <c r="W270" s="23"/>
      <c r="X270" s="23" t="s">
        <v>152</v>
      </c>
      <c r="Y270" s="23"/>
      <c r="Z270" s="26"/>
      <c r="AA270" s="26"/>
      <c r="AB270" s="26"/>
      <c r="AC270" s="23"/>
      <c r="AD270" s="23"/>
      <c r="AE270" s="23"/>
      <c r="AF270" s="23"/>
      <c r="AG270" s="23"/>
      <c r="AH270" s="23"/>
      <c r="AI270" s="23"/>
      <c r="AJ270" s="22"/>
      <c r="AK270" s="28"/>
    </row>
    <row r="271" spans="1:37" ht="12.6" hidden="1" x14ac:dyDescent="0.2">
      <c r="A271" s="124">
        <v>43101</v>
      </c>
      <c r="B271" s="21">
        <v>63</v>
      </c>
      <c r="C271" s="22" t="s">
        <v>235</v>
      </c>
      <c r="D271" s="22"/>
      <c r="E271" s="23"/>
      <c r="F271" s="23"/>
      <c r="G271" s="23"/>
      <c r="H271" s="23"/>
      <c r="I271" s="23"/>
      <c r="J271" s="23"/>
      <c r="K271" s="23"/>
      <c r="L271" s="23"/>
      <c r="M271" s="26"/>
      <c r="N271" s="26"/>
      <c r="O271" s="26"/>
      <c r="P271" s="23"/>
      <c r="Q271" s="26"/>
      <c r="R271" s="26"/>
      <c r="S271" s="26"/>
      <c r="T271" s="26"/>
      <c r="V271" s="23"/>
      <c r="W271" s="23"/>
      <c r="X271" s="23"/>
      <c r="Y271" s="23"/>
      <c r="Z271" s="26"/>
      <c r="AA271" s="26"/>
      <c r="AB271" s="26"/>
      <c r="AC271" s="23"/>
      <c r="AD271" s="23"/>
      <c r="AE271" s="23"/>
      <c r="AF271" s="23"/>
      <c r="AG271" s="23"/>
      <c r="AH271" s="23"/>
      <c r="AI271" s="23"/>
      <c r="AJ271" s="22"/>
      <c r="AK271" s="28"/>
    </row>
    <row r="272" spans="1:37" ht="12.6" hidden="1" x14ac:dyDescent="0.2">
      <c r="A272" s="124">
        <v>43101</v>
      </c>
      <c r="B272" s="21">
        <v>64</v>
      </c>
      <c r="C272" s="22" t="s">
        <v>221</v>
      </c>
      <c r="D272" s="22" t="s">
        <v>301</v>
      </c>
      <c r="E272" s="23" t="s">
        <v>82</v>
      </c>
      <c r="F272" s="23" t="s">
        <v>40</v>
      </c>
      <c r="G272" s="23" t="s">
        <v>78</v>
      </c>
      <c r="H272" s="23">
        <v>30</v>
      </c>
      <c r="I272" s="23">
        <v>30</v>
      </c>
      <c r="J272" s="23">
        <v>0</v>
      </c>
      <c r="K272" s="23">
        <v>14</v>
      </c>
      <c r="L272" s="23">
        <v>16</v>
      </c>
      <c r="M272" s="26">
        <v>43124</v>
      </c>
      <c r="N272" s="26"/>
      <c r="O272" s="26">
        <v>43124</v>
      </c>
      <c r="P272" s="23" t="s">
        <v>145</v>
      </c>
      <c r="Q272" s="26">
        <v>43119</v>
      </c>
      <c r="R272" s="26">
        <v>42949</v>
      </c>
      <c r="S272" s="26">
        <v>42949</v>
      </c>
      <c r="T272" s="26">
        <v>42949</v>
      </c>
      <c r="V272" s="23" t="s">
        <v>156</v>
      </c>
      <c r="W272" s="23" t="s">
        <v>145</v>
      </c>
      <c r="X272" s="23" t="s">
        <v>147</v>
      </c>
      <c r="Y272" s="23" t="s">
        <v>107</v>
      </c>
      <c r="Z272" s="26"/>
      <c r="AA272" s="26"/>
      <c r="AB272" s="26"/>
      <c r="AC272" s="23">
        <v>0</v>
      </c>
      <c r="AD272" s="23">
        <v>0</v>
      </c>
      <c r="AE272" s="23">
        <v>0</v>
      </c>
      <c r="AF272" s="23">
        <v>0</v>
      </c>
      <c r="AG272" s="23">
        <v>0</v>
      </c>
      <c r="AH272" s="23">
        <v>0</v>
      </c>
      <c r="AI272" s="23">
        <v>0</v>
      </c>
      <c r="AJ272" s="22"/>
      <c r="AK272" s="28">
        <v>43136</v>
      </c>
    </row>
    <row r="273" spans="1:37" ht="12.6" hidden="1" x14ac:dyDescent="0.2">
      <c r="A273" s="124">
        <v>43101</v>
      </c>
      <c r="B273" s="21">
        <v>65</v>
      </c>
      <c r="C273" s="22" t="s">
        <v>100</v>
      </c>
      <c r="D273" s="22" t="s">
        <v>325</v>
      </c>
      <c r="E273" s="23" t="s">
        <v>18</v>
      </c>
      <c r="F273" s="23" t="s">
        <v>40</v>
      </c>
      <c r="G273" s="23" t="s">
        <v>41</v>
      </c>
      <c r="H273" s="23">
        <v>38</v>
      </c>
      <c r="I273" s="23">
        <v>38</v>
      </c>
      <c r="J273" s="23">
        <v>0</v>
      </c>
      <c r="K273" s="23">
        <v>38</v>
      </c>
      <c r="L273" s="23">
        <v>0</v>
      </c>
      <c r="M273" s="26">
        <v>43130</v>
      </c>
      <c r="N273" s="26"/>
      <c r="O273" s="26"/>
      <c r="P273" s="23"/>
      <c r="Q273" s="26"/>
      <c r="R273" s="26"/>
      <c r="S273" s="26"/>
      <c r="T273" s="26"/>
      <c r="V273" s="23"/>
      <c r="W273" s="23" t="s">
        <v>194</v>
      </c>
      <c r="X273" s="23" t="s">
        <v>147</v>
      </c>
      <c r="Y273" s="23" t="s">
        <v>163</v>
      </c>
      <c r="Z273" s="26"/>
      <c r="AA273" s="26"/>
      <c r="AB273" s="26"/>
      <c r="AC273" s="23"/>
      <c r="AD273" s="23"/>
      <c r="AE273" s="23"/>
      <c r="AF273" s="23"/>
      <c r="AG273" s="23"/>
      <c r="AH273" s="23"/>
      <c r="AI273" s="23"/>
      <c r="AJ273" s="22"/>
      <c r="AK273" s="28">
        <v>43132</v>
      </c>
    </row>
    <row r="274" spans="1:37" ht="13.2" hidden="1" thickBot="1" x14ac:dyDescent="0.25">
      <c r="A274" s="124">
        <v>43070</v>
      </c>
      <c r="B274" s="210" t="s">
        <v>0</v>
      </c>
      <c r="C274" s="218" t="s">
        <v>1</v>
      </c>
      <c r="D274" s="211" t="s">
        <v>2</v>
      </c>
      <c r="E274" s="212" t="s">
        <v>3</v>
      </c>
      <c r="F274" s="212" t="s">
        <v>4</v>
      </c>
      <c r="G274" s="212" t="s">
        <v>5</v>
      </c>
      <c r="H274" s="212" t="s">
        <v>117</v>
      </c>
      <c r="I274" s="213" t="s">
        <v>118</v>
      </c>
      <c r="J274" s="213" t="s">
        <v>119</v>
      </c>
      <c r="K274" s="212" t="s">
        <v>385</v>
      </c>
      <c r="L274" s="213" t="s">
        <v>340</v>
      </c>
      <c r="M274" s="214" t="s">
        <v>122</v>
      </c>
      <c r="N274" s="214" t="s">
        <v>123</v>
      </c>
      <c r="O274" s="214" t="s">
        <v>341</v>
      </c>
      <c r="P274" s="213" t="s">
        <v>126</v>
      </c>
      <c r="Q274" s="214" t="s">
        <v>127</v>
      </c>
      <c r="R274" s="214" t="s">
        <v>128</v>
      </c>
      <c r="S274" s="214" t="s">
        <v>129</v>
      </c>
      <c r="T274" s="214" t="s">
        <v>130</v>
      </c>
      <c r="V274" s="212" t="s">
        <v>131</v>
      </c>
      <c r="W274" s="212" t="s">
        <v>132</v>
      </c>
      <c r="X274" s="212" t="s">
        <v>133</v>
      </c>
      <c r="Y274" s="215" t="s">
        <v>134</v>
      </c>
      <c r="Z274" s="214" t="s">
        <v>7</v>
      </c>
      <c r="AA274" s="214" t="s">
        <v>8</v>
      </c>
      <c r="AB274" s="214" t="s">
        <v>9</v>
      </c>
      <c r="AC274" s="212" t="s">
        <v>135</v>
      </c>
      <c r="AD274" s="212" t="s">
        <v>386</v>
      </c>
      <c r="AE274" s="212" t="s">
        <v>387</v>
      </c>
      <c r="AF274" s="212" t="s">
        <v>138</v>
      </c>
      <c r="AG274" s="212" t="s">
        <v>139</v>
      </c>
      <c r="AH274" s="212" t="s">
        <v>140</v>
      </c>
      <c r="AI274" s="212" t="s">
        <v>141</v>
      </c>
      <c r="AJ274" s="212" t="s">
        <v>15</v>
      </c>
      <c r="AK274" s="216" t="s">
        <v>142</v>
      </c>
    </row>
    <row r="275" spans="1:37" ht="12.6" hidden="1" x14ac:dyDescent="0.2">
      <c r="A275" s="124">
        <v>43070</v>
      </c>
      <c r="B275" s="21">
        <v>1</v>
      </c>
      <c r="C275" s="33" t="s">
        <v>60</v>
      </c>
      <c r="D275" s="22" t="s">
        <v>143</v>
      </c>
      <c r="E275" s="23" t="s">
        <v>31</v>
      </c>
      <c r="F275" s="23" t="s">
        <v>19</v>
      </c>
      <c r="G275" s="23" t="s">
        <v>62</v>
      </c>
      <c r="H275" s="23">
        <v>2944</v>
      </c>
      <c r="I275" s="23">
        <v>2944</v>
      </c>
      <c r="J275" s="23">
        <v>0</v>
      </c>
      <c r="K275" s="23">
        <v>250</v>
      </c>
      <c r="L275" s="23">
        <v>0</v>
      </c>
      <c r="M275" s="26">
        <v>43019</v>
      </c>
      <c r="N275" s="26"/>
      <c r="O275" s="26">
        <v>43019</v>
      </c>
      <c r="P275" s="23" t="s">
        <v>144</v>
      </c>
      <c r="Q275" s="26">
        <v>43020</v>
      </c>
      <c r="R275" s="26">
        <v>43013</v>
      </c>
      <c r="S275" s="26">
        <v>43031</v>
      </c>
      <c r="T275" s="26">
        <v>43021</v>
      </c>
      <c r="V275" s="23" t="s">
        <v>146</v>
      </c>
      <c r="W275" s="23" t="s">
        <v>145</v>
      </c>
      <c r="X275" s="23" t="s">
        <v>161</v>
      </c>
      <c r="Y275" s="23" t="s">
        <v>107</v>
      </c>
      <c r="Z275" s="26"/>
      <c r="AA275" s="26"/>
      <c r="AB275" s="26"/>
      <c r="AC275" s="23">
        <v>9</v>
      </c>
      <c r="AD275" s="23">
        <v>0</v>
      </c>
      <c r="AE275" s="23">
        <v>1</v>
      </c>
      <c r="AF275" s="23">
        <v>1</v>
      </c>
      <c r="AG275" s="23">
        <v>0</v>
      </c>
      <c r="AH275" s="23">
        <v>0</v>
      </c>
      <c r="AI275" s="23">
        <v>0</v>
      </c>
      <c r="AJ275" s="22"/>
      <c r="AK275" s="28">
        <v>43111</v>
      </c>
    </row>
    <row r="276" spans="1:37" ht="12.6" hidden="1" x14ac:dyDescent="0.2">
      <c r="A276" s="124">
        <v>43070</v>
      </c>
      <c r="B276" s="21">
        <v>2</v>
      </c>
      <c r="C276" s="33" t="s">
        <v>60</v>
      </c>
      <c r="D276" s="22" t="s">
        <v>153</v>
      </c>
      <c r="E276" s="23" t="s">
        <v>31</v>
      </c>
      <c r="F276" s="23" t="s">
        <v>19</v>
      </c>
      <c r="G276" s="23" t="s">
        <v>62</v>
      </c>
      <c r="H276" s="23">
        <f>102*9</f>
        <v>918</v>
      </c>
      <c r="I276" s="23">
        <v>918</v>
      </c>
      <c r="J276" s="23">
        <f>H276-I276</f>
        <v>0</v>
      </c>
      <c r="K276" s="23">
        <v>918</v>
      </c>
      <c r="L276" s="23">
        <v>0</v>
      </c>
      <c r="M276" s="26">
        <v>43067</v>
      </c>
      <c r="N276" s="26"/>
      <c r="O276" s="26">
        <v>43067</v>
      </c>
      <c r="P276" s="23" t="s">
        <v>144</v>
      </c>
      <c r="Q276" s="26">
        <v>43067</v>
      </c>
      <c r="R276" s="26">
        <v>43047</v>
      </c>
      <c r="S276" s="26">
        <v>43074</v>
      </c>
      <c r="T276" s="26">
        <v>43067</v>
      </c>
      <c r="V276" s="23" t="s">
        <v>146</v>
      </c>
      <c r="W276" s="23" t="s">
        <v>145</v>
      </c>
      <c r="X276" s="23" t="s">
        <v>147</v>
      </c>
      <c r="Y276" s="23" t="s">
        <v>148</v>
      </c>
      <c r="Z276" s="26"/>
      <c r="AA276" s="26"/>
      <c r="AB276" s="26"/>
      <c r="AC276" s="23">
        <v>10</v>
      </c>
      <c r="AD276" s="23">
        <v>0</v>
      </c>
      <c r="AE276" s="23">
        <v>3</v>
      </c>
      <c r="AF276" s="23">
        <v>2</v>
      </c>
      <c r="AG276" s="23">
        <v>1</v>
      </c>
      <c r="AH276" s="23">
        <v>0</v>
      </c>
      <c r="AI276" s="23">
        <v>0</v>
      </c>
      <c r="AJ276" s="22"/>
      <c r="AK276" s="28">
        <v>43111</v>
      </c>
    </row>
    <row r="277" spans="1:37" ht="13.2" hidden="1" x14ac:dyDescent="0.2">
      <c r="A277" s="124">
        <v>43070</v>
      </c>
      <c r="B277" s="21">
        <v>3</v>
      </c>
      <c r="C277" s="93" t="s">
        <v>209</v>
      </c>
      <c r="D277" s="78" t="s">
        <v>244</v>
      </c>
      <c r="E277" s="72" t="s">
        <v>18</v>
      </c>
      <c r="F277" s="72" t="s">
        <v>19</v>
      </c>
      <c r="G277" s="72" t="s">
        <v>205</v>
      </c>
      <c r="H277" s="86">
        <v>1100</v>
      </c>
      <c r="I277" s="72">
        <v>1100</v>
      </c>
      <c r="J277" s="72">
        <v>0</v>
      </c>
      <c r="K277" s="72">
        <v>0</v>
      </c>
      <c r="L277" s="72">
        <v>0</v>
      </c>
      <c r="M277" s="87">
        <v>42864</v>
      </c>
      <c r="N277" s="76"/>
      <c r="O277" s="75">
        <v>42864</v>
      </c>
      <c r="P277" s="88" t="s">
        <v>144</v>
      </c>
      <c r="Q277" s="75">
        <v>42871</v>
      </c>
      <c r="R277" s="75">
        <v>42856</v>
      </c>
      <c r="S277" s="75" t="s">
        <v>314</v>
      </c>
      <c r="T277" s="75">
        <v>42979</v>
      </c>
      <c r="V277" s="89" t="s">
        <v>156</v>
      </c>
      <c r="W277" s="89" t="s">
        <v>145</v>
      </c>
      <c r="X277" s="89" t="s">
        <v>152</v>
      </c>
      <c r="Y277" s="217" t="s">
        <v>107</v>
      </c>
      <c r="Z277" s="76"/>
      <c r="AA277" s="76"/>
      <c r="AB277" s="76"/>
      <c r="AC277" s="72">
        <v>0</v>
      </c>
      <c r="AD277" s="72">
        <v>0</v>
      </c>
      <c r="AE277" s="72">
        <v>1</v>
      </c>
      <c r="AF277" s="72">
        <v>1</v>
      </c>
      <c r="AG277" s="72">
        <v>0</v>
      </c>
      <c r="AH277" s="72">
        <v>0</v>
      </c>
      <c r="AI277" s="72">
        <v>0</v>
      </c>
      <c r="AJ277" s="22" t="s">
        <v>388</v>
      </c>
      <c r="AK277" s="28">
        <v>43103</v>
      </c>
    </row>
    <row r="278" spans="1:37" ht="13.2" hidden="1" x14ac:dyDescent="0.2">
      <c r="A278" s="124">
        <v>43070</v>
      </c>
      <c r="B278" s="21">
        <v>4</v>
      </c>
      <c r="C278" s="33" t="s">
        <v>209</v>
      </c>
      <c r="D278" s="22" t="s">
        <v>315</v>
      </c>
      <c r="E278" s="23" t="s">
        <v>18</v>
      </c>
      <c r="F278" s="23" t="s">
        <v>19</v>
      </c>
      <c r="G278" s="23" t="s">
        <v>205</v>
      </c>
      <c r="H278" s="25">
        <v>2712</v>
      </c>
      <c r="I278" s="23">
        <f>H278-J278</f>
        <v>2712</v>
      </c>
      <c r="J278" s="63">
        <v>0</v>
      </c>
      <c r="K278" s="23">
        <v>132</v>
      </c>
      <c r="L278" s="23">
        <f>662-132</f>
        <v>530</v>
      </c>
      <c r="M278" s="68">
        <v>42864</v>
      </c>
      <c r="N278" s="26"/>
      <c r="O278" s="27">
        <v>42864</v>
      </c>
      <c r="P278" s="63" t="s">
        <v>144</v>
      </c>
      <c r="Q278" s="27">
        <v>42871</v>
      </c>
      <c r="R278" s="27">
        <v>42856</v>
      </c>
      <c r="S278" s="27" t="s">
        <v>314</v>
      </c>
      <c r="T278" s="75">
        <v>42979</v>
      </c>
      <c r="V278" s="31" t="s">
        <v>156</v>
      </c>
      <c r="W278" s="31" t="s">
        <v>145</v>
      </c>
      <c r="X278" s="31" t="s">
        <v>152</v>
      </c>
      <c r="Y278" s="85" t="s">
        <v>148</v>
      </c>
      <c r="Z278" s="26"/>
      <c r="AA278" s="26"/>
      <c r="AB278" s="26"/>
      <c r="AC278" s="23">
        <v>0</v>
      </c>
      <c r="AD278" s="23">
        <v>0</v>
      </c>
      <c r="AE278" s="23">
        <v>0</v>
      </c>
      <c r="AF278" s="23">
        <v>0</v>
      </c>
      <c r="AG278" s="23">
        <v>0</v>
      </c>
      <c r="AH278" s="23">
        <v>0</v>
      </c>
      <c r="AI278" s="23">
        <v>0</v>
      </c>
      <c r="AJ278" s="22"/>
      <c r="AK278" s="28">
        <v>43103</v>
      </c>
    </row>
    <row r="279" spans="1:37" ht="13.2" hidden="1" x14ac:dyDescent="0.2">
      <c r="A279" s="124">
        <v>43070</v>
      </c>
      <c r="B279" s="21">
        <v>5</v>
      </c>
      <c r="C279" s="33" t="s">
        <v>209</v>
      </c>
      <c r="D279" s="22" t="s">
        <v>316</v>
      </c>
      <c r="E279" s="23" t="s">
        <v>18</v>
      </c>
      <c r="F279" s="23" t="s">
        <v>19</v>
      </c>
      <c r="G279" s="23" t="s">
        <v>205</v>
      </c>
      <c r="H279" s="25">
        <v>9932.5</v>
      </c>
      <c r="I279" s="23">
        <v>9932.5</v>
      </c>
      <c r="J279" s="63">
        <v>0</v>
      </c>
      <c r="K279" s="23">
        <v>0</v>
      </c>
      <c r="L279" s="23">
        <v>520.5</v>
      </c>
      <c r="M279" s="68">
        <v>42913</v>
      </c>
      <c r="N279" s="26"/>
      <c r="O279" s="27">
        <v>42913</v>
      </c>
      <c r="P279" s="63" t="s">
        <v>144</v>
      </c>
      <c r="Q279" s="27">
        <v>42864</v>
      </c>
      <c r="R279" s="27">
        <v>42856</v>
      </c>
      <c r="S279" s="27" t="s">
        <v>314</v>
      </c>
      <c r="T279" s="75">
        <v>42979</v>
      </c>
      <c r="V279" s="31" t="s">
        <v>156</v>
      </c>
      <c r="W279" s="31" t="s">
        <v>145</v>
      </c>
      <c r="X279" s="31" t="s">
        <v>152</v>
      </c>
      <c r="Y279" s="85" t="s">
        <v>107</v>
      </c>
      <c r="Z279" s="26"/>
      <c r="AA279" s="26"/>
      <c r="AB279" s="26"/>
      <c r="AC279" s="23">
        <v>0</v>
      </c>
      <c r="AD279" s="23">
        <v>0</v>
      </c>
      <c r="AE279" s="23">
        <v>0</v>
      </c>
      <c r="AF279" s="23">
        <v>0</v>
      </c>
      <c r="AG279" s="23">
        <v>0</v>
      </c>
      <c r="AH279" s="23">
        <v>0</v>
      </c>
      <c r="AI279" s="23">
        <v>0</v>
      </c>
      <c r="AJ279" s="22"/>
      <c r="AK279" s="28">
        <v>43103</v>
      </c>
    </row>
    <row r="280" spans="1:37" ht="13.2" hidden="1" x14ac:dyDescent="0.2">
      <c r="A280" s="124">
        <v>43070</v>
      </c>
      <c r="B280" s="21">
        <v>6</v>
      </c>
      <c r="C280" s="33" t="s">
        <v>209</v>
      </c>
      <c r="D280" s="22" t="s">
        <v>317</v>
      </c>
      <c r="E280" s="23" t="s">
        <v>18</v>
      </c>
      <c r="F280" s="23" t="s">
        <v>19</v>
      </c>
      <c r="G280" s="23" t="s">
        <v>205</v>
      </c>
      <c r="H280" s="25">
        <v>9367</v>
      </c>
      <c r="I280" s="23">
        <v>9367</v>
      </c>
      <c r="J280" s="63">
        <v>0</v>
      </c>
      <c r="K280" s="23">
        <v>0</v>
      </c>
      <c r="L280" s="23">
        <v>249.5</v>
      </c>
      <c r="M280" s="68">
        <v>42882</v>
      </c>
      <c r="N280" s="26"/>
      <c r="O280" s="27">
        <v>42882</v>
      </c>
      <c r="P280" s="63" t="s">
        <v>144</v>
      </c>
      <c r="Q280" s="27">
        <v>42871</v>
      </c>
      <c r="R280" s="27">
        <v>42856</v>
      </c>
      <c r="S280" s="27" t="s">
        <v>314</v>
      </c>
      <c r="T280" s="75">
        <v>42979</v>
      </c>
      <c r="V280" s="31" t="s">
        <v>156</v>
      </c>
      <c r="W280" s="31" t="s">
        <v>145</v>
      </c>
      <c r="X280" s="31" t="s">
        <v>152</v>
      </c>
      <c r="Y280" s="85" t="s">
        <v>107</v>
      </c>
      <c r="Z280" s="26"/>
      <c r="AA280" s="26"/>
      <c r="AB280" s="26"/>
      <c r="AC280" s="23">
        <v>1</v>
      </c>
      <c r="AD280" s="23">
        <v>0</v>
      </c>
      <c r="AE280" s="23">
        <v>0</v>
      </c>
      <c r="AF280" s="23">
        <v>0</v>
      </c>
      <c r="AG280" s="23">
        <v>0</v>
      </c>
      <c r="AH280" s="23">
        <v>0</v>
      </c>
      <c r="AI280" s="23">
        <v>0</v>
      </c>
      <c r="AJ280" s="22"/>
      <c r="AK280" s="28">
        <v>43103</v>
      </c>
    </row>
    <row r="281" spans="1:37" ht="13.2" hidden="1" x14ac:dyDescent="0.2">
      <c r="A281" s="124">
        <v>43070</v>
      </c>
      <c r="B281" s="21">
        <v>7</v>
      </c>
      <c r="C281" s="33" t="s">
        <v>209</v>
      </c>
      <c r="D281" s="22" t="s">
        <v>318</v>
      </c>
      <c r="E281" s="23" t="s">
        <v>18</v>
      </c>
      <c r="F281" s="23" t="s">
        <v>19</v>
      </c>
      <c r="G281" s="23" t="s">
        <v>205</v>
      </c>
      <c r="H281" s="25">
        <v>9684</v>
      </c>
      <c r="I281" s="25">
        <f>H281-J281</f>
        <v>9684</v>
      </c>
      <c r="J281" s="63">
        <v>0</v>
      </c>
      <c r="K281" s="70">
        <f>596+200</f>
        <v>796</v>
      </c>
      <c r="L281" s="23">
        <v>2668</v>
      </c>
      <c r="M281" s="68">
        <v>43082</v>
      </c>
      <c r="N281" s="26"/>
      <c r="O281" s="27">
        <v>43082</v>
      </c>
      <c r="P281" s="63" t="s">
        <v>144</v>
      </c>
      <c r="Q281" s="27">
        <v>42871</v>
      </c>
      <c r="R281" s="27">
        <v>42856</v>
      </c>
      <c r="S281" s="27" t="s">
        <v>314</v>
      </c>
      <c r="T281" s="75">
        <v>42979</v>
      </c>
      <c r="V281" s="31" t="s">
        <v>156</v>
      </c>
      <c r="W281" s="31" t="s">
        <v>145</v>
      </c>
      <c r="X281" s="31" t="s">
        <v>152</v>
      </c>
      <c r="Y281" s="85" t="s">
        <v>148</v>
      </c>
      <c r="Z281" s="26"/>
      <c r="AA281" s="26"/>
      <c r="AB281" s="26"/>
      <c r="AC281" s="23">
        <v>0</v>
      </c>
      <c r="AD281" s="23">
        <v>0</v>
      </c>
      <c r="AE281" s="23">
        <v>0</v>
      </c>
      <c r="AF281" s="23">
        <v>0</v>
      </c>
      <c r="AG281" s="23">
        <v>0</v>
      </c>
      <c r="AH281" s="23">
        <v>0</v>
      </c>
      <c r="AI281" s="23">
        <v>0</v>
      </c>
      <c r="AJ281" s="22"/>
      <c r="AK281" s="28">
        <v>43103</v>
      </c>
    </row>
    <row r="282" spans="1:37" ht="13.2" hidden="1" x14ac:dyDescent="0.2">
      <c r="A282" s="124">
        <v>43070</v>
      </c>
      <c r="B282" s="21">
        <v>8</v>
      </c>
      <c r="C282" s="33" t="s">
        <v>209</v>
      </c>
      <c r="D282" s="22" t="s">
        <v>319</v>
      </c>
      <c r="E282" s="23" t="s">
        <v>18</v>
      </c>
      <c r="F282" s="23" t="s">
        <v>19</v>
      </c>
      <c r="G282" s="23" t="s">
        <v>205</v>
      </c>
      <c r="H282" s="25">
        <v>3510</v>
      </c>
      <c r="I282" s="25">
        <v>3510</v>
      </c>
      <c r="J282" s="63">
        <v>0</v>
      </c>
      <c r="K282" s="25">
        <v>420</v>
      </c>
      <c r="L282" s="23">
        <f>1035-420</f>
        <v>615</v>
      </c>
      <c r="M282" s="68">
        <v>42947</v>
      </c>
      <c r="N282" s="26"/>
      <c r="O282" s="27">
        <v>42947</v>
      </c>
      <c r="P282" s="63" t="s">
        <v>144</v>
      </c>
      <c r="Q282" s="27">
        <v>42871</v>
      </c>
      <c r="R282" s="27">
        <v>42856</v>
      </c>
      <c r="S282" s="27" t="s">
        <v>314</v>
      </c>
      <c r="T282" s="75">
        <v>42979</v>
      </c>
      <c r="V282" s="31" t="s">
        <v>156</v>
      </c>
      <c r="W282" s="31" t="s">
        <v>145</v>
      </c>
      <c r="X282" s="31" t="s">
        <v>152</v>
      </c>
      <c r="Y282" s="85" t="s">
        <v>148</v>
      </c>
      <c r="Z282" s="26"/>
      <c r="AA282" s="26"/>
      <c r="AB282" s="26"/>
      <c r="AC282" s="23">
        <v>0</v>
      </c>
      <c r="AD282" s="23">
        <v>0</v>
      </c>
      <c r="AE282" s="23">
        <v>0</v>
      </c>
      <c r="AF282" s="23">
        <v>0</v>
      </c>
      <c r="AG282" s="23">
        <v>0</v>
      </c>
      <c r="AH282" s="23">
        <v>0</v>
      </c>
      <c r="AI282" s="23">
        <v>0</v>
      </c>
      <c r="AJ282" s="22"/>
      <c r="AK282" s="28">
        <v>43103</v>
      </c>
    </row>
    <row r="283" spans="1:37" ht="13.2" hidden="1" x14ac:dyDescent="0.2">
      <c r="A283" s="124">
        <v>43070</v>
      </c>
      <c r="B283" s="21">
        <v>9</v>
      </c>
      <c r="C283" s="33" t="s">
        <v>209</v>
      </c>
      <c r="D283" s="22" t="s">
        <v>320</v>
      </c>
      <c r="E283" s="23" t="s">
        <v>31</v>
      </c>
      <c r="F283" s="23" t="s">
        <v>19</v>
      </c>
      <c r="G283" s="23" t="s">
        <v>205</v>
      </c>
      <c r="H283" s="25">
        <v>5564</v>
      </c>
      <c r="I283" s="23">
        <v>5564</v>
      </c>
      <c r="J283" s="63">
        <v>0</v>
      </c>
      <c r="K283" s="25">
        <v>0</v>
      </c>
      <c r="L283" s="25">
        <v>0</v>
      </c>
      <c r="M283" s="68">
        <v>42879</v>
      </c>
      <c r="N283" s="26"/>
      <c r="O283" s="27">
        <v>42879</v>
      </c>
      <c r="P283" s="63" t="s">
        <v>144</v>
      </c>
      <c r="Q283" s="27">
        <v>42871</v>
      </c>
      <c r="R283" s="27">
        <v>42856</v>
      </c>
      <c r="S283" s="27" t="s">
        <v>314</v>
      </c>
      <c r="T283" s="75">
        <v>42979</v>
      </c>
      <c r="V283" s="31" t="s">
        <v>156</v>
      </c>
      <c r="W283" s="31" t="s">
        <v>145</v>
      </c>
      <c r="X283" s="31" t="s">
        <v>152</v>
      </c>
      <c r="Y283" s="85" t="s">
        <v>245</v>
      </c>
      <c r="Z283" s="26"/>
      <c r="AA283" s="26"/>
      <c r="AB283" s="26"/>
      <c r="AC283" s="23">
        <v>0</v>
      </c>
      <c r="AD283" s="23">
        <v>0</v>
      </c>
      <c r="AE283" s="23">
        <v>1</v>
      </c>
      <c r="AF283" s="23">
        <v>1</v>
      </c>
      <c r="AG283" s="23">
        <v>0</v>
      </c>
      <c r="AH283" s="23">
        <v>0</v>
      </c>
      <c r="AI283" s="23">
        <v>0</v>
      </c>
      <c r="AJ283" s="22"/>
      <c r="AK283" s="28">
        <v>43103</v>
      </c>
    </row>
    <row r="284" spans="1:37" ht="13.2" hidden="1" x14ac:dyDescent="0.2">
      <c r="A284" s="124">
        <v>43070</v>
      </c>
      <c r="B284" s="21">
        <v>10</v>
      </c>
      <c r="C284" s="33" t="s">
        <v>209</v>
      </c>
      <c r="D284" s="22" t="s">
        <v>321</v>
      </c>
      <c r="E284" s="23" t="s">
        <v>82</v>
      </c>
      <c r="F284" s="23" t="s">
        <v>19</v>
      </c>
      <c r="G284" s="23" t="s">
        <v>205</v>
      </c>
      <c r="H284" s="25">
        <v>513</v>
      </c>
      <c r="I284" s="23">
        <v>513</v>
      </c>
      <c r="J284" s="63">
        <v>0</v>
      </c>
      <c r="K284" s="25">
        <v>0</v>
      </c>
      <c r="L284" s="25">
        <v>0</v>
      </c>
      <c r="M284" s="68">
        <v>43014</v>
      </c>
      <c r="N284" s="26"/>
      <c r="O284" s="68">
        <v>43017</v>
      </c>
      <c r="P284" s="63" t="s">
        <v>144</v>
      </c>
      <c r="Q284" s="27">
        <v>42911</v>
      </c>
      <c r="R284" s="27">
        <v>42856</v>
      </c>
      <c r="S284" s="27" t="s">
        <v>314</v>
      </c>
      <c r="T284" s="75">
        <v>42979</v>
      </c>
      <c r="V284" s="31" t="s">
        <v>156</v>
      </c>
      <c r="W284" s="31" t="s">
        <v>145</v>
      </c>
      <c r="X284" s="31" t="s">
        <v>152</v>
      </c>
      <c r="Y284" s="85" t="s">
        <v>107</v>
      </c>
      <c r="Z284" s="26"/>
      <c r="AA284" s="26"/>
      <c r="AB284" s="26"/>
      <c r="AC284" s="23">
        <v>0</v>
      </c>
      <c r="AD284" s="23">
        <v>0</v>
      </c>
      <c r="AE284" s="23">
        <v>0</v>
      </c>
      <c r="AF284" s="23">
        <v>0</v>
      </c>
      <c r="AG284" s="23">
        <v>0</v>
      </c>
      <c r="AH284" s="23">
        <v>0</v>
      </c>
      <c r="AI284" s="23">
        <v>0</v>
      </c>
      <c r="AJ284" s="22"/>
      <c r="AK284" s="28">
        <v>43103</v>
      </c>
    </row>
    <row r="285" spans="1:37" ht="13.2" hidden="1" x14ac:dyDescent="0.2">
      <c r="A285" s="124">
        <v>43070</v>
      </c>
      <c r="B285" s="21">
        <v>11</v>
      </c>
      <c r="C285" s="33" t="s">
        <v>209</v>
      </c>
      <c r="D285" s="22" t="s">
        <v>322</v>
      </c>
      <c r="E285" s="23" t="s">
        <v>31</v>
      </c>
      <c r="F285" s="23" t="s">
        <v>19</v>
      </c>
      <c r="G285" s="23" t="s">
        <v>205</v>
      </c>
      <c r="H285" s="25">
        <v>816</v>
      </c>
      <c r="I285" s="23">
        <v>816</v>
      </c>
      <c r="J285" s="63">
        <v>0</v>
      </c>
      <c r="K285" s="25">
        <v>0</v>
      </c>
      <c r="L285" s="25">
        <v>28</v>
      </c>
      <c r="M285" s="68">
        <v>42923</v>
      </c>
      <c r="N285" s="26"/>
      <c r="O285" s="27">
        <v>42923</v>
      </c>
      <c r="P285" s="63" t="s">
        <v>144</v>
      </c>
      <c r="Q285" s="27">
        <v>42990</v>
      </c>
      <c r="R285" s="27">
        <v>42856</v>
      </c>
      <c r="S285" s="27" t="s">
        <v>314</v>
      </c>
      <c r="T285" s="75">
        <v>42979</v>
      </c>
      <c r="V285" s="31" t="s">
        <v>156</v>
      </c>
      <c r="W285" s="31" t="s">
        <v>145</v>
      </c>
      <c r="X285" s="31" t="s">
        <v>152</v>
      </c>
      <c r="Y285" s="85" t="s">
        <v>107</v>
      </c>
      <c r="Z285" s="26"/>
      <c r="AA285" s="26"/>
      <c r="AB285" s="26"/>
      <c r="AC285" s="23">
        <v>0</v>
      </c>
      <c r="AD285" s="23">
        <v>0</v>
      </c>
      <c r="AE285" s="23">
        <v>0</v>
      </c>
      <c r="AF285" s="23">
        <v>0</v>
      </c>
      <c r="AG285" s="23">
        <v>0</v>
      </c>
      <c r="AH285" s="23">
        <v>0</v>
      </c>
      <c r="AI285" s="23">
        <v>0</v>
      </c>
      <c r="AJ285" s="22"/>
      <c r="AK285" s="28">
        <v>43103</v>
      </c>
    </row>
    <row r="286" spans="1:37" ht="13.2" hidden="1" x14ac:dyDescent="0.2">
      <c r="A286" s="124">
        <v>43070</v>
      </c>
      <c r="B286" s="21">
        <v>12</v>
      </c>
      <c r="C286" s="33" t="s">
        <v>242</v>
      </c>
      <c r="D286" s="22" t="s">
        <v>389</v>
      </c>
      <c r="E286" s="23" t="s">
        <v>31</v>
      </c>
      <c r="F286" s="23" t="s">
        <v>19</v>
      </c>
      <c r="G286" s="23" t="s">
        <v>205</v>
      </c>
      <c r="H286" s="25">
        <v>370</v>
      </c>
      <c r="I286" s="23">
        <v>370</v>
      </c>
      <c r="J286" s="63">
        <v>0</v>
      </c>
      <c r="K286" s="25">
        <v>370</v>
      </c>
      <c r="L286" s="25">
        <v>0</v>
      </c>
      <c r="M286" s="26">
        <v>43069</v>
      </c>
      <c r="N286" s="26"/>
      <c r="O286" s="26">
        <v>43069</v>
      </c>
      <c r="P286" s="63" t="s">
        <v>145</v>
      </c>
      <c r="Q286" s="26">
        <v>43073</v>
      </c>
      <c r="R286" s="26">
        <v>43073</v>
      </c>
      <c r="S286" s="26">
        <v>43074</v>
      </c>
      <c r="T286" s="26">
        <v>43074</v>
      </c>
      <c r="V286" s="31" t="s">
        <v>146</v>
      </c>
      <c r="W286" s="31" t="s">
        <v>145</v>
      </c>
      <c r="X286" s="31" t="s">
        <v>147</v>
      </c>
      <c r="Y286" s="85" t="s">
        <v>107</v>
      </c>
      <c r="Z286" s="26"/>
      <c r="AA286" s="26"/>
      <c r="AB286" s="26"/>
      <c r="AC286" s="23">
        <v>2</v>
      </c>
      <c r="AD286" s="23">
        <v>0</v>
      </c>
      <c r="AE286" s="23">
        <v>0</v>
      </c>
      <c r="AF286" s="23">
        <v>0</v>
      </c>
      <c r="AG286" s="23">
        <v>0</v>
      </c>
      <c r="AH286" s="23">
        <v>0</v>
      </c>
      <c r="AI286" s="23">
        <f>370-120</f>
        <v>250</v>
      </c>
      <c r="AJ286" s="22" t="s">
        <v>390</v>
      </c>
      <c r="AK286" s="28">
        <v>43103</v>
      </c>
    </row>
    <row r="287" spans="1:37" ht="12.6" hidden="1" x14ac:dyDescent="0.2">
      <c r="A287" s="124">
        <v>43070</v>
      </c>
      <c r="B287" s="21">
        <v>13</v>
      </c>
      <c r="C287" s="22" t="s">
        <v>71</v>
      </c>
      <c r="D287" s="30" t="s">
        <v>187</v>
      </c>
      <c r="E287" s="31" t="s">
        <v>31</v>
      </c>
      <c r="F287" s="31" t="s">
        <v>19</v>
      </c>
      <c r="G287" s="31" t="s">
        <v>58</v>
      </c>
      <c r="H287" s="25">
        <v>21104</v>
      </c>
      <c r="I287" s="25">
        <v>21104</v>
      </c>
      <c r="J287" s="25">
        <v>0</v>
      </c>
      <c r="K287" s="25">
        <v>4589</v>
      </c>
      <c r="L287" s="25">
        <f>21104-189</f>
        <v>20915</v>
      </c>
      <c r="M287" s="26">
        <v>43059</v>
      </c>
      <c r="N287" s="26">
        <v>43115</v>
      </c>
      <c r="O287" s="26">
        <v>43060</v>
      </c>
      <c r="P287" s="23"/>
      <c r="Q287" s="26">
        <v>43053</v>
      </c>
      <c r="R287" s="26">
        <v>43046</v>
      </c>
      <c r="S287" s="26"/>
      <c r="T287" s="26"/>
      <c r="V287" s="23" t="s">
        <v>156</v>
      </c>
      <c r="W287" s="23" t="s">
        <v>145</v>
      </c>
      <c r="X287" s="23" t="s">
        <v>152</v>
      </c>
      <c r="Y287" s="85" t="s">
        <v>148</v>
      </c>
      <c r="Z287" s="26"/>
      <c r="AA287" s="26"/>
      <c r="AB287" s="26"/>
      <c r="AC287" s="64">
        <v>6</v>
      </c>
      <c r="AD287" s="64">
        <v>0</v>
      </c>
      <c r="AE287" s="64">
        <v>6</v>
      </c>
      <c r="AF287" s="64">
        <v>1</v>
      </c>
      <c r="AG287" s="64">
        <v>1</v>
      </c>
      <c r="AH287" s="64">
        <v>0</v>
      </c>
      <c r="AI287" s="64">
        <v>0</v>
      </c>
      <c r="AJ287" s="83" t="s">
        <v>391</v>
      </c>
      <c r="AK287" s="38">
        <v>43112</v>
      </c>
    </row>
    <row r="288" spans="1:37" ht="12.6" hidden="1" x14ac:dyDescent="0.2">
      <c r="A288" s="124">
        <v>43070</v>
      </c>
      <c r="B288" s="21">
        <v>14</v>
      </c>
      <c r="C288" s="91" t="s">
        <v>38</v>
      </c>
      <c r="D288" s="30" t="s">
        <v>94</v>
      </c>
      <c r="E288" s="23" t="s">
        <v>31</v>
      </c>
      <c r="F288" s="23" t="s">
        <v>40</v>
      </c>
      <c r="G288" s="31" t="s">
        <v>95</v>
      </c>
      <c r="H288" s="25">
        <v>207</v>
      </c>
      <c r="I288" s="23">
        <v>207</v>
      </c>
      <c r="J288" s="25">
        <f>H288-I288</f>
        <v>0</v>
      </c>
      <c r="K288" s="25">
        <v>207</v>
      </c>
      <c r="L288" s="25">
        <v>0</v>
      </c>
      <c r="M288" s="26">
        <v>43063</v>
      </c>
      <c r="N288" s="26"/>
      <c r="O288" s="26">
        <v>43042</v>
      </c>
      <c r="P288" s="23" t="s">
        <v>145</v>
      </c>
      <c r="Q288" s="26">
        <v>43048</v>
      </c>
      <c r="R288" s="26">
        <v>43047</v>
      </c>
      <c r="S288" s="26">
        <v>43063</v>
      </c>
      <c r="T288" s="26">
        <v>43049</v>
      </c>
      <c r="V288" s="23" t="s">
        <v>146</v>
      </c>
      <c r="W288" s="23" t="s">
        <v>145</v>
      </c>
      <c r="X288" s="23" t="s">
        <v>147</v>
      </c>
      <c r="Y288" s="85" t="s">
        <v>107</v>
      </c>
      <c r="Z288" s="75">
        <v>43089</v>
      </c>
      <c r="AA288" s="75">
        <v>43081</v>
      </c>
      <c r="AB288" s="75">
        <v>43083</v>
      </c>
      <c r="AC288" s="31">
        <v>1</v>
      </c>
      <c r="AD288" s="31">
        <v>0</v>
      </c>
      <c r="AE288" s="31">
        <v>2</v>
      </c>
      <c r="AF288" s="31">
        <v>2</v>
      </c>
      <c r="AG288" s="31">
        <v>0</v>
      </c>
      <c r="AH288" s="31">
        <v>0</v>
      </c>
      <c r="AI288" s="31">
        <v>0</v>
      </c>
      <c r="AJ288" s="22"/>
      <c r="AK288" s="28">
        <v>43102</v>
      </c>
    </row>
    <row r="289" spans="1:37" ht="12.6" hidden="1" x14ac:dyDescent="0.2">
      <c r="A289" s="124">
        <v>43070</v>
      </c>
      <c r="B289" s="21">
        <v>15</v>
      </c>
      <c r="C289" s="33" t="s">
        <v>221</v>
      </c>
      <c r="D289" s="22" t="s">
        <v>392</v>
      </c>
      <c r="E289" s="23" t="s">
        <v>393</v>
      </c>
      <c r="F289" s="23" t="s">
        <v>40</v>
      </c>
      <c r="G289" s="31" t="s">
        <v>95</v>
      </c>
      <c r="H289" s="23">
        <v>991</v>
      </c>
      <c r="I289" s="23">
        <f>837+154</f>
        <v>991</v>
      </c>
      <c r="J289" s="23">
        <v>0</v>
      </c>
      <c r="K289" s="25">
        <f>697+154</f>
        <v>851</v>
      </c>
      <c r="L289" s="25">
        <v>0</v>
      </c>
      <c r="M289" s="26">
        <v>43081</v>
      </c>
      <c r="N289" s="26"/>
      <c r="O289" s="26">
        <v>43054</v>
      </c>
      <c r="P289" s="26">
        <v>43054</v>
      </c>
      <c r="Q289" s="26">
        <v>43047</v>
      </c>
      <c r="R289" s="26">
        <v>43054</v>
      </c>
      <c r="S289" s="26">
        <v>43062</v>
      </c>
      <c r="T289" s="26">
        <v>43062</v>
      </c>
      <c r="V289" s="23" t="s">
        <v>156</v>
      </c>
      <c r="W289" s="23" t="s">
        <v>145</v>
      </c>
      <c r="X289" s="31" t="s">
        <v>152</v>
      </c>
      <c r="Y289" s="23" t="s">
        <v>107</v>
      </c>
      <c r="Z289" s="26"/>
      <c r="AA289" s="26"/>
      <c r="AB289" s="26"/>
      <c r="AC289" s="23">
        <v>8</v>
      </c>
      <c r="AD289" s="23">
        <v>0</v>
      </c>
      <c r="AE289" s="23">
        <v>0</v>
      </c>
      <c r="AF289" s="23">
        <v>0</v>
      </c>
      <c r="AG289" s="23">
        <v>0</v>
      </c>
      <c r="AH289" s="23">
        <v>0</v>
      </c>
      <c r="AI289" s="23">
        <v>0</v>
      </c>
      <c r="AJ289" s="22"/>
      <c r="AK289" s="28">
        <v>43102</v>
      </c>
    </row>
    <row r="290" spans="1:37" ht="15" hidden="1" x14ac:dyDescent="0.3">
      <c r="A290" s="124">
        <v>43070</v>
      </c>
      <c r="B290" s="21">
        <v>16</v>
      </c>
      <c r="C290" s="91" t="s">
        <v>154</v>
      </c>
      <c r="D290" s="94" t="s">
        <v>155</v>
      </c>
      <c r="E290" s="23" t="s">
        <v>31</v>
      </c>
      <c r="F290" s="23" t="s">
        <v>19</v>
      </c>
      <c r="G290" s="23" t="s">
        <v>95</v>
      </c>
      <c r="H290" s="23">
        <v>600</v>
      </c>
      <c r="I290" s="23">
        <v>600</v>
      </c>
      <c r="J290" s="23">
        <f>H290-I290</f>
        <v>0</v>
      </c>
      <c r="K290" s="25">
        <v>100</v>
      </c>
      <c r="L290" s="23">
        <v>500</v>
      </c>
      <c r="M290" s="26">
        <v>43067</v>
      </c>
      <c r="N290" s="26"/>
      <c r="O290" s="26">
        <v>43090</v>
      </c>
      <c r="P290" s="23" t="s">
        <v>194</v>
      </c>
      <c r="Q290" s="26"/>
      <c r="R290" s="26"/>
      <c r="S290" s="26"/>
      <c r="T290" s="26"/>
      <c r="V290" s="23" t="s">
        <v>156</v>
      </c>
      <c r="W290" s="23" t="s">
        <v>145</v>
      </c>
      <c r="X290" s="23"/>
      <c r="Y290" s="23" t="s">
        <v>163</v>
      </c>
      <c r="Z290" s="26"/>
      <c r="AA290" s="26"/>
      <c r="AB290" s="26"/>
      <c r="AC290" s="23">
        <v>0</v>
      </c>
      <c r="AD290" s="23">
        <v>0</v>
      </c>
      <c r="AE290" s="23">
        <v>0</v>
      </c>
      <c r="AF290" s="23">
        <v>0</v>
      </c>
      <c r="AG290" s="23">
        <v>0</v>
      </c>
      <c r="AH290" s="23">
        <v>0</v>
      </c>
      <c r="AI290" s="23">
        <v>0</v>
      </c>
      <c r="AJ290" s="22" t="s">
        <v>394</v>
      </c>
      <c r="AK290" s="28">
        <v>43102</v>
      </c>
    </row>
    <row r="291" spans="1:37" ht="14.4" hidden="1" x14ac:dyDescent="0.2">
      <c r="A291" s="124">
        <v>43070</v>
      </c>
      <c r="B291" s="21">
        <v>17</v>
      </c>
      <c r="C291" s="33" t="s">
        <v>71</v>
      </c>
      <c r="D291" s="22" t="s">
        <v>182</v>
      </c>
      <c r="E291" s="23" t="s">
        <v>49</v>
      </c>
      <c r="F291" s="23" t="s">
        <v>19</v>
      </c>
      <c r="G291" s="23" t="s">
        <v>183</v>
      </c>
      <c r="H291" s="25">
        <v>9462</v>
      </c>
      <c r="I291" s="23">
        <f>5599+1444</f>
        <v>7043</v>
      </c>
      <c r="J291" s="25">
        <f>H291-I291</f>
        <v>2419</v>
      </c>
      <c r="K291" s="25">
        <v>731.21400000000006</v>
      </c>
      <c r="L291" s="25">
        <v>4747.8999999999996</v>
      </c>
      <c r="M291" s="26">
        <v>43087</v>
      </c>
      <c r="N291" s="26">
        <v>43108</v>
      </c>
      <c r="O291" s="26">
        <v>43087</v>
      </c>
      <c r="P291" s="23" t="s">
        <v>145</v>
      </c>
      <c r="Q291" s="26"/>
      <c r="R291" s="27">
        <v>42929</v>
      </c>
      <c r="S291" s="27">
        <v>42929</v>
      </c>
      <c r="T291" s="27" t="s">
        <v>145</v>
      </c>
      <c r="V291" s="23" t="s">
        <v>156</v>
      </c>
      <c r="W291" s="23" t="s">
        <v>145</v>
      </c>
      <c r="X291" s="23" t="s">
        <v>152</v>
      </c>
      <c r="Y291" s="23" t="s">
        <v>148</v>
      </c>
      <c r="Z291" s="27"/>
      <c r="AA291" s="27"/>
      <c r="AB291" s="27"/>
      <c r="AC291" s="64">
        <v>7</v>
      </c>
      <c r="AD291" s="64">
        <v>0</v>
      </c>
      <c r="AE291" s="64">
        <v>0</v>
      </c>
      <c r="AF291" s="64">
        <v>2</v>
      </c>
      <c r="AG291" s="64">
        <v>0</v>
      </c>
      <c r="AH291" s="64">
        <v>0</v>
      </c>
      <c r="AI291" s="64">
        <v>0</v>
      </c>
      <c r="AJ291" s="65"/>
      <c r="AK291" s="28">
        <v>43109</v>
      </c>
    </row>
    <row r="292" spans="1:37" ht="14.4" hidden="1" x14ac:dyDescent="0.2">
      <c r="A292" s="124">
        <v>43070</v>
      </c>
      <c r="B292" s="21">
        <v>18</v>
      </c>
      <c r="C292" s="33" t="s">
        <v>71</v>
      </c>
      <c r="D292" s="22" t="s">
        <v>184</v>
      </c>
      <c r="E292" s="23" t="s">
        <v>49</v>
      </c>
      <c r="F292" s="23" t="s">
        <v>19</v>
      </c>
      <c r="G292" s="23" t="s">
        <v>183</v>
      </c>
      <c r="H292" s="25">
        <v>11363</v>
      </c>
      <c r="I292" s="23">
        <f>3235.98+356.7</f>
        <v>3592.68</v>
      </c>
      <c r="J292" s="25">
        <f>H292-I292</f>
        <v>7770.32</v>
      </c>
      <c r="K292" s="25">
        <v>1306.98</v>
      </c>
      <c r="L292" s="69">
        <v>8019.9</v>
      </c>
      <c r="M292" s="26">
        <v>43091</v>
      </c>
      <c r="N292" s="26">
        <v>43108</v>
      </c>
      <c r="O292" s="26"/>
      <c r="P292" s="23" t="s">
        <v>145</v>
      </c>
      <c r="Q292" s="27">
        <v>43014</v>
      </c>
      <c r="R292" s="27">
        <v>42929</v>
      </c>
      <c r="S292" s="26"/>
      <c r="T292" s="27" t="s">
        <v>145</v>
      </c>
      <c r="V292" s="23" t="s">
        <v>156</v>
      </c>
      <c r="W292" s="23" t="s">
        <v>145</v>
      </c>
      <c r="X292" s="23" t="s">
        <v>152</v>
      </c>
      <c r="Y292" s="23" t="s">
        <v>148</v>
      </c>
      <c r="Z292" s="27"/>
      <c r="AA292" s="27"/>
      <c r="AB292" s="27"/>
      <c r="AC292" s="64">
        <v>2</v>
      </c>
      <c r="AD292" s="64">
        <v>0</v>
      </c>
      <c r="AE292" s="64">
        <v>0</v>
      </c>
      <c r="AF292" s="64">
        <v>3</v>
      </c>
      <c r="AG292" s="64">
        <v>0</v>
      </c>
      <c r="AH292" s="64">
        <v>0</v>
      </c>
      <c r="AI292" s="64">
        <v>0</v>
      </c>
      <c r="AJ292" s="65"/>
      <c r="AK292" s="28">
        <v>43109</v>
      </c>
    </row>
    <row r="293" spans="1:37" ht="12.6" hidden="1" x14ac:dyDescent="0.2">
      <c r="A293" s="124">
        <v>43070</v>
      </c>
      <c r="B293" s="21">
        <v>19</v>
      </c>
      <c r="C293" s="33" t="s">
        <v>79</v>
      </c>
      <c r="D293" s="22" t="s">
        <v>395</v>
      </c>
      <c r="E293" s="23" t="s">
        <v>31</v>
      </c>
      <c r="F293" s="23" t="s">
        <v>40</v>
      </c>
      <c r="G293" s="23" t="s">
        <v>86</v>
      </c>
      <c r="H293" s="23">
        <f>370+120</f>
        <v>490</v>
      </c>
      <c r="I293" s="23">
        <v>490</v>
      </c>
      <c r="J293" s="23">
        <v>0</v>
      </c>
      <c r="K293" s="23">
        <v>190</v>
      </c>
      <c r="L293" s="23">
        <v>0</v>
      </c>
      <c r="M293" s="26">
        <v>43056</v>
      </c>
      <c r="N293" s="26"/>
      <c r="O293" s="26">
        <v>43062</v>
      </c>
      <c r="P293" s="23" t="s">
        <v>145</v>
      </c>
      <c r="Q293" s="26">
        <v>43066</v>
      </c>
      <c r="R293" s="26">
        <v>43066</v>
      </c>
      <c r="S293" s="26">
        <v>43066</v>
      </c>
      <c r="T293" s="26">
        <v>43067</v>
      </c>
      <c r="V293" s="23" t="s">
        <v>160</v>
      </c>
      <c r="W293" s="23" t="s">
        <v>145</v>
      </c>
      <c r="X293" s="23" t="s">
        <v>147</v>
      </c>
      <c r="Y293" s="23" t="s">
        <v>107</v>
      </c>
      <c r="Z293" s="26"/>
      <c r="AA293" s="26">
        <v>43087</v>
      </c>
      <c r="AB293" s="26"/>
      <c r="AC293" s="23">
        <v>4</v>
      </c>
      <c r="AD293" s="23">
        <v>0</v>
      </c>
      <c r="AE293" s="23">
        <v>0</v>
      </c>
      <c r="AF293" s="23">
        <v>0</v>
      </c>
      <c r="AG293" s="23">
        <v>0</v>
      </c>
      <c r="AH293" s="23">
        <v>0</v>
      </c>
      <c r="AI293" s="23">
        <v>0</v>
      </c>
      <c r="AJ293" s="22"/>
      <c r="AK293" s="28">
        <v>43087</v>
      </c>
    </row>
    <row r="294" spans="1:37" ht="12.6" hidden="1" x14ac:dyDescent="0.2">
      <c r="A294" s="124">
        <v>43070</v>
      </c>
      <c r="B294" s="21">
        <v>20</v>
      </c>
      <c r="C294" s="33" t="s">
        <v>79</v>
      </c>
      <c r="D294" s="30" t="s">
        <v>396</v>
      </c>
      <c r="E294" s="23" t="s">
        <v>397</v>
      </c>
      <c r="F294" s="23" t="s">
        <v>40</v>
      </c>
      <c r="G294" s="23" t="s">
        <v>86</v>
      </c>
      <c r="H294" s="25">
        <v>100</v>
      </c>
      <c r="I294" s="25">
        <v>100</v>
      </c>
      <c r="J294" s="25">
        <v>0</v>
      </c>
      <c r="K294" s="25">
        <v>100</v>
      </c>
      <c r="L294" s="25">
        <v>0</v>
      </c>
      <c r="M294" s="26">
        <v>43070</v>
      </c>
      <c r="N294" s="26"/>
      <c r="O294" s="26">
        <v>43070</v>
      </c>
      <c r="P294" s="23" t="s">
        <v>145</v>
      </c>
      <c r="Q294" s="26">
        <v>43073</v>
      </c>
      <c r="R294" s="26">
        <v>43073</v>
      </c>
      <c r="S294" s="26">
        <v>43074</v>
      </c>
      <c r="T294" s="26">
        <v>43073</v>
      </c>
      <c r="V294" s="23" t="s">
        <v>160</v>
      </c>
      <c r="W294" s="23" t="s">
        <v>54</v>
      </c>
      <c r="X294" s="23" t="s">
        <v>147</v>
      </c>
      <c r="Y294" s="85" t="s">
        <v>107</v>
      </c>
      <c r="Z294" s="26"/>
      <c r="AA294" s="26">
        <v>43087</v>
      </c>
      <c r="AB294" s="26"/>
      <c r="AC294" s="23">
        <v>2</v>
      </c>
      <c r="AD294" s="23">
        <v>0</v>
      </c>
      <c r="AE294" s="23">
        <v>0</v>
      </c>
      <c r="AF294" s="23">
        <v>0</v>
      </c>
      <c r="AG294" s="23">
        <v>0</v>
      </c>
      <c r="AH294" s="23">
        <v>0</v>
      </c>
      <c r="AI294" s="23">
        <v>0</v>
      </c>
      <c r="AJ294" s="83"/>
      <c r="AK294" s="28">
        <v>43087</v>
      </c>
    </row>
    <row r="295" spans="1:37" ht="12.6" hidden="1" x14ac:dyDescent="0.2">
      <c r="A295" s="124">
        <v>43070</v>
      </c>
      <c r="B295" s="21">
        <v>21</v>
      </c>
      <c r="C295" s="91" t="s">
        <v>24</v>
      </c>
      <c r="D295" s="30" t="s">
        <v>170</v>
      </c>
      <c r="E295" s="23" t="s">
        <v>18</v>
      </c>
      <c r="F295" s="23" t="s">
        <v>19</v>
      </c>
      <c r="G295" s="31" t="s">
        <v>20</v>
      </c>
      <c r="H295" s="23">
        <v>6534</v>
      </c>
      <c r="I295" s="23">
        <v>6534</v>
      </c>
      <c r="J295" s="23">
        <f>H295-I295</f>
        <v>0</v>
      </c>
      <c r="K295" s="23">
        <v>953</v>
      </c>
      <c r="L295" s="23">
        <v>953</v>
      </c>
      <c r="M295" s="26">
        <v>42972</v>
      </c>
      <c r="N295" s="26">
        <v>43089</v>
      </c>
      <c r="O295" s="26">
        <v>42972</v>
      </c>
      <c r="P295" s="26">
        <v>43020</v>
      </c>
      <c r="Q295" s="26">
        <v>43021</v>
      </c>
      <c r="R295" s="26">
        <v>43020</v>
      </c>
      <c r="S295" s="26">
        <v>43024</v>
      </c>
      <c r="T295" s="26">
        <v>43021</v>
      </c>
      <c r="V295" s="85" t="s">
        <v>160</v>
      </c>
      <c r="W295" s="85" t="s">
        <v>194</v>
      </c>
      <c r="X295" s="23"/>
      <c r="Y295" s="85" t="s">
        <v>148</v>
      </c>
      <c r="Z295" s="26"/>
      <c r="AA295" s="26"/>
      <c r="AB295" s="26"/>
      <c r="AC295" s="31">
        <v>0</v>
      </c>
      <c r="AD295" s="31">
        <v>0</v>
      </c>
      <c r="AE295" s="31">
        <v>0</v>
      </c>
      <c r="AF295" s="31">
        <v>0</v>
      </c>
      <c r="AG295" s="31">
        <v>0</v>
      </c>
      <c r="AH295" s="31">
        <v>0</v>
      </c>
      <c r="AI295" s="31">
        <v>0</v>
      </c>
      <c r="AJ295" s="22"/>
      <c r="AK295" s="28">
        <v>43097</v>
      </c>
    </row>
    <row r="296" spans="1:37" ht="12.6" hidden="1" x14ac:dyDescent="0.2">
      <c r="A296" s="124">
        <v>43070</v>
      </c>
      <c r="B296" s="21">
        <v>22</v>
      </c>
      <c r="C296" s="91" t="s">
        <v>24</v>
      </c>
      <c r="D296" s="30" t="s">
        <v>171</v>
      </c>
      <c r="E296" s="23" t="s">
        <v>18</v>
      </c>
      <c r="F296" s="23" t="s">
        <v>19</v>
      </c>
      <c r="G296" s="31" t="s">
        <v>20</v>
      </c>
      <c r="H296" s="23">
        <v>6534</v>
      </c>
      <c r="I296" s="23">
        <v>450</v>
      </c>
      <c r="J296" s="23">
        <f>H296-I296</f>
        <v>6084</v>
      </c>
      <c r="K296" s="23">
        <v>0</v>
      </c>
      <c r="L296" s="23">
        <v>6534</v>
      </c>
      <c r="M296" s="26">
        <v>43070</v>
      </c>
      <c r="N296" s="26">
        <v>43105</v>
      </c>
      <c r="O296" s="26">
        <v>43070</v>
      </c>
      <c r="P296" s="23" t="s">
        <v>145</v>
      </c>
      <c r="Q296" s="23" t="s">
        <v>145</v>
      </c>
      <c r="R296" s="26">
        <v>43074</v>
      </c>
      <c r="S296" s="26">
        <v>43074</v>
      </c>
      <c r="T296" s="26">
        <v>43074</v>
      </c>
      <c r="V296" s="85" t="s">
        <v>160</v>
      </c>
      <c r="W296" s="85" t="s">
        <v>194</v>
      </c>
      <c r="X296" s="23"/>
      <c r="Y296" s="85" t="s">
        <v>148</v>
      </c>
      <c r="Z296" s="26"/>
      <c r="AA296" s="26"/>
      <c r="AB296" s="26"/>
      <c r="AC296" s="31">
        <v>0</v>
      </c>
      <c r="AD296" s="31">
        <v>0</v>
      </c>
      <c r="AE296" s="31">
        <v>0</v>
      </c>
      <c r="AF296" s="31">
        <v>0</v>
      </c>
      <c r="AG296" s="31">
        <v>0</v>
      </c>
      <c r="AH296" s="31">
        <v>0</v>
      </c>
      <c r="AI296" s="31">
        <v>0</v>
      </c>
      <c r="AJ296" s="22" t="s">
        <v>398</v>
      </c>
      <c r="AK296" s="28">
        <v>43097</v>
      </c>
    </row>
    <row r="297" spans="1:37" ht="12.6" hidden="1" x14ac:dyDescent="0.2">
      <c r="A297" s="124">
        <v>43070</v>
      </c>
      <c r="B297" s="21">
        <v>23</v>
      </c>
      <c r="C297" s="91" t="s">
        <v>24</v>
      </c>
      <c r="D297" s="30" t="s">
        <v>276</v>
      </c>
      <c r="E297" s="23" t="s">
        <v>18</v>
      </c>
      <c r="F297" s="23" t="s">
        <v>19</v>
      </c>
      <c r="G297" s="31" t="s">
        <v>20</v>
      </c>
      <c r="H297" s="23">
        <v>1095</v>
      </c>
      <c r="I297" s="23">
        <v>1095</v>
      </c>
      <c r="J297" s="23">
        <v>0</v>
      </c>
      <c r="K297" s="23">
        <v>337</v>
      </c>
      <c r="L297" s="23">
        <v>337</v>
      </c>
      <c r="M297" s="26">
        <v>42928</v>
      </c>
      <c r="N297" s="26"/>
      <c r="O297" s="26">
        <v>42928</v>
      </c>
      <c r="P297" s="26">
        <v>42982</v>
      </c>
      <c r="Q297" s="27">
        <v>42983</v>
      </c>
      <c r="R297" s="26">
        <v>42982</v>
      </c>
      <c r="S297" s="26">
        <v>42982</v>
      </c>
      <c r="T297" s="26">
        <v>42982</v>
      </c>
      <c r="V297" s="23" t="s">
        <v>160</v>
      </c>
      <c r="W297" s="85" t="s">
        <v>145</v>
      </c>
      <c r="X297" s="23"/>
      <c r="Y297" s="85" t="s">
        <v>148</v>
      </c>
      <c r="Z297" s="26"/>
      <c r="AA297" s="26"/>
      <c r="AB297" s="26"/>
      <c r="AC297" s="31">
        <v>0</v>
      </c>
      <c r="AD297" s="31">
        <v>0</v>
      </c>
      <c r="AE297" s="31">
        <v>0</v>
      </c>
      <c r="AF297" s="31">
        <v>0</v>
      </c>
      <c r="AG297" s="31">
        <v>0</v>
      </c>
      <c r="AH297" s="31">
        <v>0</v>
      </c>
      <c r="AI297" s="31">
        <v>0</v>
      </c>
      <c r="AJ297" s="22"/>
      <c r="AK297" s="28">
        <v>43097</v>
      </c>
    </row>
    <row r="298" spans="1:37" ht="12.6" hidden="1" x14ac:dyDescent="0.2">
      <c r="A298" s="124">
        <v>43070</v>
      </c>
      <c r="B298" s="21">
        <v>24</v>
      </c>
      <c r="C298" s="33" t="s">
        <v>24</v>
      </c>
      <c r="D298" s="22" t="s">
        <v>274</v>
      </c>
      <c r="E298" s="23" t="s">
        <v>18</v>
      </c>
      <c r="F298" s="31" t="s">
        <v>19</v>
      </c>
      <c r="G298" s="23" t="s">
        <v>20</v>
      </c>
      <c r="H298" s="25">
        <v>1070</v>
      </c>
      <c r="I298" s="23">
        <v>1070</v>
      </c>
      <c r="J298" s="25">
        <v>0</v>
      </c>
      <c r="K298" s="25">
        <v>104</v>
      </c>
      <c r="L298" s="25">
        <v>104</v>
      </c>
      <c r="M298" s="26">
        <v>42933</v>
      </c>
      <c r="N298" s="26"/>
      <c r="O298" s="26">
        <v>42933</v>
      </c>
      <c r="P298" s="26">
        <v>42982</v>
      </c>
      <c r="Q298" s="26">
        <v>42983</v>
      </c>
      <c r="R298" s="26">
        <v>42982</v>
      </c>
      <c r="S298" s="26">
        <v>42999</v>
      </c>
      <c r="T298" s="26">
        <v>42983</v>
      </c>
      <c r="V298" s="23" t="s">
        <v>160</v>
      </c>
      <c r="W298" s="23" t="s">
        <v>145</v>
      </c>
      <c r="X298" s="23"/>
      <c r="Y298" s="23" t="s">
        <v>148</v>
      </c>
      <c r="Z298" s="26"/>
      <c r="AA298" s="27"/>
      <c r="AB298" s="27"/>
      <c r="AC298" s="31">
        <v>0</v>
      </c>
      <c r="AD298" s="31">
        <v>0</v>
      </c>
      <c r="AE298" s="31">
        <v>0</v>
      </c>
      <c r="AF298" s="31">
        <v>0</v>
      </c>
      <c r="AG298" s="31">
        <v>0</v>
      </c>
      <c r="AH298" s="31">
        <v>0</v>
      </c>
      <c r="AI298" s="31">
        <v>0</v>
      </c>
      <c r="AJ298" s="22" t="s">
        <v>365</v>
      </c>
      <c r="AK298" s="28">
        <v>43097</v>
      </c>
    </row>
    <row r="299" spans="1:37" ht="12.6" hidden="1" x14ac:dyDescent="0.2">
      <c r="A299" s="124">
        <v>43070</v>
      </c>
      <c r="B299" s="21">
        <v>25</v>
      </c>
      <c r="C299" s="33" t="s">
        <v>24</v>
      </c>
      <c r="D299" s="22" t="s">
        <v>275</v>
      </c>
      <c r="E299" s="23" t="s">
        <v>18</v>
      </c>
      <c r="F299" s="31" t="s">
        <v>19</v>
      </c>
      <c r="G299" s="23" t="s">
        <v>20</v>
      </c>
      <c r="H299" s="25">
        <v>1109</v>
      </c>
      <c r="I299" s="23">
        <v>1109</v>
      </c>
      <c r="J299" s="25">
        <v>0</v>
      </c>
      <c r="K299" s="25">
        <v>429</v>
      </c>
      <c r="L299" s="25">
        <v>429</v>
      </c>
      <c r="M299" s="26">
        <v>43005</v>
      </c>
      <c r="N299" s="26"/>
      <c r="O299" s="26">
        <v>43006</v>
      </c>
      <c r="P299" s="26">
        <v>43007</v>
      </c>
      <c r="Q299" s="26">
        <v>43011</v>
      </c>
      <c r="R299" s="26">
        <v>43007</v>
      </c>
      <c r="S299" s="26">
        <v>43024</v>
      </c>
      <c r="T299" s="26">
        <v>43011</v>
      </c>
      <c r="V299" s="23" t="s">
        <v>160</v>
      </c>
      <c r="W299" s="23" t="s">
        <v>145</v>
      </c>
      <c r="X299" s="23"/>
      <c r="Y299" s="23" t="s">
        <v>148</v>
      </c>
      <c r="Z299" s="26"/>
      <c r="AA299" s="27"/>
      <c r="AB299" s="27"/>
      <c r="AC299" s="31">
        <v>0</v>
      </c>
      <c r="AD299" s="31">
        <v>0</v>
      </c>
      <c r="AE299" s="31">
        <v>0</v>
      </c>
      <c r="AF299" s="31">
        <v>1</v>
      </c>
      <c r="AG299" s="31">
        <v>0</v>
      </c>
      <c r="AH299" s="31">
        <v>0</v>
      </c>
      <c r="AI299" s="31">
        <v>0</v>
      </c>
      <c r="AJ299" s="22"/>
      <c r="AK299" s="28">
        <v>43097</v>
      </c>
    </row>
    <row r="300" spans="1:37" ht="12.6" hidden="1" x14ac:dyDescent="0.2">
      <c r="A300" s="124">
        <v>43070</v>
      </c>
      <c r="B300" s="21">
        <v>26</v>
      </c>
      <c r="C300" s="33" t="s">
        <v>209</v>
      </c>
      <c r="D300" s="22" t="s">
        <v>281</v>
      </c>
      <c r="E300" s="23" t="s">
        <v>82</v>
      </c>
      <c r="F300" s="31" t="s">
        <v>19</v>
      </c>
      <c r="G300" s="23" t="s">
        <v>20</v>
      </c>
      <c r="H300" s="25">
        <v>5745</v>
      </c>
      <c r="I300" s="23">
        <v>5745</v>
      </c>
      <c r="J300" s="25">
        <v>0</v>
      </c>
      <c r="K300" s="25">
        <v>2000</v>
      </c>
      <c r="L300" s="25">
        <v>3200</v>
      </c>
      <c r="M300" s="26">
        <v>43021</v>
      </c>
      <c r="N300" s="26"/>
      <c r="O300" s="26">
        <v>43025</v>
      </c>
      <c r="P300" s="26">
        <v>43031</v>
      </c>
      <c r="Q300" s="26">
        <v>43033</v>
      </c>
      <c r="R300" s="26">
        <v>43031</v>
      </c>
      <c r="S300" s="26">
        <v>43033</v>
      </c>
      <c r="T300" s="26">
        <v>43033</v>
      </c>
      <c r="V300" s="23" t="s">
        <v>156</v>
      </c>
      <c r="W300" s="23" t="s">
        <v>145</v>
      </c>
      <c r="X300" s="23" t="s">
        <v>152</v>
      </c>
      <c r="Y300" s="23" t="s">
        <v>148</v>
      </c>
      <c r="Z300" s="26"/>
      <c r="AA300" s="27"/>
      <c r="AB300" s="27"/>
      <c r="AC300" s="31">
        <v>0</v>
      </c>
      <c r="AD300" s="31">
        <v>0</v>
      </c>
      <c r="AE300" s="31">
        <v>0</v>
      </c>
      <c r="AF300" s="31">
        <v>0</v>
      </c>
      <c r="AG300" s="31">
        <v>0</v>
      </c>
      <c r="AH300" s="31">
        <v>0</v>
      </c>
      <c r="AI300" s="31">
        <v>0</v>
      </c>
      <c r="AJ300" s="22" t="s">
        <v>278</v>
      </c>
      <c r="AK300" s="28">
        <v>43097</v>
      </c>
    </row>
    <row r="301" spans="1:37" ht="12.6" hidden="1" x14ac:dyDescent="0.2">
      <c r="A301" s="124">
        <v>43070</v>
      </c>
      <c r="B301" s="21">
        <v>27</v>
      </c>
      <c r="C301" s="33" t="s">
        <v>209</v>
      </c>
      <c r="D301" s="22" t="s">
        <v>280</v>
      </c>
      <c r="E301" s="23" t="s">
        <v>82</v>
      </c>
      <c r="F301" s="31" t="s">
        <v>19</v>
      </c>
      <c r="G301" s="23" t="s">
        <v>20</v>
      </c>
      <c r="H301" s="25"/>
      <c r="I301" s="23"/>
      <c r="J301" s="25"/>
      <c r="K301" s="25"/>
      <c r="L301" s="25"/>
      <c r="M301" s="26">
        <v>42926</v>
      </c>
      <c r="N301" s="27"/>
      <c r="O301" s="27">
        <v>42926</v>
      </c>
      <c r="P301" s="27">
        <v>42928</v>
      </c>
      <c r="Q301" s="27">
        <v>42928</v>
      </c>
      <c r="R301" s="27">
        <v>42928</v>
      </c>
      <c r="S301" s="27">
        <v>42928</v>
      </c>
      <c r="T301" s="27">
        <v>42928</v>
      </c>
      <c r="V301" s="23" t="s">
        <v>156</v>
      </c>
      <c r="W301" s="23" t="s">
        <v>145</v>
      </c>
      <c r="X301" s="23" t="s">
        <v>152</v>
      </c>
      <c r="Y301" s="23" t="s">
        <v>107</v>
      </c>
      <c r="Z301" s="26"/>
      <c r="AA301" s="27"/>
      <c r="AB301" s="27"/>
      <c r="AC301" s="31">
        <v>0</v>
      </c>
      <c r="AD301" s="31">
        <v>0</v>
      </c>
      <c r="AE301" s="31">
        <v>0</v>
      </c>
      <c r="AF301" s="31">
        <v>5</v>
      </c>
      <c r="AG301" s="31">
        <v>0</v>
      </c>
      <c r="AH301" s="31">
        <v>0</v>
      </c>
      <c r="AI301" s="31">
        <v>0</v>
      </c>
      <c r="AJ301" s="22" t="s">
        <v>309</v>
      </c>
      <c r="AK301" s="28">
        <v>43097</v>
      </c>
    </row>
    <row r="302" spans="1:37" ht="12.6" hidden="1" x14ac:dyDescent="0.2">
      <c r="A302" s="124">
        <v>43070</v>
      </c>
      <c r="B302" s="21">
        <v>28</v>
      </c>
      <c r="C302" s="22" t="s">
        <v>209</v>
      </c>
      <c r="D302" s="22" t="s">
        <v>277</v>
      </c>
      <c r="E302" s="23" t="s">
        <v>82</v>
      </c>
      <c r="F302" s="23" t="s">
        <v>19</v>
      </c>
      <c r="G302" s="23" t="s">
        <v>20</v>
      </c>
      <c r="H302" s="23">
        <v>903</v>
      </c>
      <c r="I302" s="23">
        <v>903</v>
      </c>
      <c r="J302" s="23">
        <v>0</v>
      </c>
      <c r="K302" s="23">
        <v>150</v>
      </c>
      <c r="L302" s="23">
        <f>I302-K302</f>
        <v>753</v>
      </c>
      <c r="M302" s="26">
        <v>43077</v>
      </c>
      <c r="N302" s="26"/>
      <c r="O302" s="26">
        <v>43077</v>
      </c>
      <c r="P302" s="23" t="s">
        <v>145</v>
      </c>
      <c r="Q302" s="26">
        <v>43084</v>
      </c>
      <c r="R302" s="26">
        <v>43084</v>
      </c>
      <c r="S302" s="26">
        <v>43084</v>
      </c>
      <c r="T302" s="26">
        <v>43084</v>
      </c>
      <c r="V302" s="23" t="s">
        <v>156</v>
      </c>
      <c r="W302" s="23" t="s">
        <v>54</v>
      </c>
      <c r="X302" s="23"/>
      <c r="Y302" s="23" t="s">
        <v>148</v>
      </c>
      <c r="Z302" s="26"/>
      <c r="AA302" s="26"/>
      <c r="AB302" s="26"/>
      <c r="AC302" s="31">
        <v>0</v>
      </c>
      <c r="AD302" s="31">
        <v>0</v>
      </c>
      <c r="AE302" s="31">
        <v>0</v>
      </c>
      <c r="AF302" s="31">
        <v>0</v>
      </c>
      <c r="AG302" s="31">
        <v>0</v>
      </c>
      <c r="AH302" s="31">
        <v>0</v>
      </c>
      <c r="AI302" s="31">
        <v>0</v>
      </c>
      <c r="AJ302" s="22" t="s">
        <v>278</v>
      </c>
      <c r="AK302" s="28">
        <v>43097</v>
      </c>
    </row>
    <row r="303" spans="1:37" ht="12.6" hidden="1" x14ac:dyDescent="0.2">
      <c r="A303" s="124">
        <v>43070</v>
      </c>
      <c r="B303" s="21">
        <v>29</v>
      </c>
      <c r="C303" s="22" t="s">
        <v>399</v>
      </c>
      <c r="D303" s="22" t="s">
        <v>399</v>
      </c>
      <c r="E303" s="23" t="s">
        <v>49</v>
      </c>
      <c r="F303" s="23" t="s">
        <v>40</v>
      </c>
      <c r="G303" s="23" t="s">
        <v>20</v>
      </c>
      <c r="H303" s="23">
        <v>31</v>
      </c>
      <c r="I303" s="23">
        <v>31</v>
      </c>
      <c r="J303" s="23">
        <v>0</v>
      </c>
      <c r="K303" s="23">
        <v>31</v>
      </c>
      <c r="L303" s="23"/>
      <c r="M303" s="26">
        <v>42979</v>
      </c>
      <c r="N303" s="26"/>
      <c r="O303" s="26"/>
      <c r="P303" s="23"/>
      <c r="Q303" s="26"/>
      <c r="R303" s="26"/>
      <c r="S303" s="75">
        <v>42983</v>
      </c>
      <c r="T303" s="75">
        <v>42983</v>
      </c>
      <c r="V303" s="23" t="s">
        <v>233</v>
      </c>
      <c r="W303" s="23" t="s">
        <v>54</v>
      </c>
      <c r="X303" s="23" t="s">
        <v>147</v>
      </c>
      <c r="Y303" s="23" t="s">
        <v>107</v>
      </c>
      <c r="Z303" s="26"/>
      <c r="AA303" s="76"/>
      <c r="AB303" s="26"/>
      <c r="AC303" s="31"/>
      <c r="AD303" s="31"/>
      <c r="AE303" s="31"/>
      <c r="AF303" s="31"/>
      <c r="AG303" s="31"/>
      <c r="AH303" s="31"/>
      <c r="AI303" s="31"/>
      <c r="AJ303" s="22" t="s">
        <v>400</v>
      </c>
      <c r="AK303" s="28">
        <v>43097</v>
      </c>
    </row>
    <row r="304" spans="1:37" ht="12.6" hidden="1" x14ac:dyDescent="0.2">
      <c r="A304" s="124">
        <v>43070</v>
      </c>
      <c r="B304" s="21">
        <v>28</v>
      </c>
      <c r="C304" s="30" t="s">
        <v>38</v>
      </c>
      <c r="D304" s="30" t="s">
        <v>351</v>
      </c>
      <c r="E304" s="23" t="s">
        <v>31</v>
      </c>
      <c r="F304" s="31" t="s">
        <v>40</v>
      </c>
      <c r="G304" s="31" t="s">
        <v>41</v>
      </c>
      <c r="H304" s="31">
        <v>641</v>
      </c>
      <c r="I304" s="31">
        <v>641</v>
      </c>
      <c r="J304" s="31">
        <v>0</v>
      </c>
      <c r="K304" s="31">
        <v>45</v>
      </c>
      <c r="L304" s="31">
        <v>0</v>
      </c>
      <c r="M304" s="27">
        <v>42995</v>
      </c>
      <c r="N304" s="27"/>
      <c r="O304" s="27">
        <v>42996</v>
      </c>
      <c r="P304" s="31" t="s">
        <v>145</v>
      </c>
      <c r="Q304" s="27">
        <v>43031</v>
      </c>
      <c r="R304" s="27">
        <v>43036</v>
      </c>
      <c r="S304" s="26">
        <v>43046</v>
      </c>
      <c r="T304" s="27"/>
      <c r="V304" s="31" t="s">
        <v>146</v>
      </c>
      <c r="W304" s="31" t="s">
        <v>194</v>
      </c>
      <c r="X304" s="31" t="s">
        <v>147</v>
      </c>
      <c r="Y304" s="85" t="s">
        <v>148</v>
      </c>
      <c r="Z304" s="27"/>
      <c r="AA304" s="75">
        <v>43018</v>
      </c>
      <c r="AB304" s="27">
        <v>43083</v>
      </c>
      <c r="AC304" s="31">
        <v>0</v>
      </c>
      <c r="AD304" s="31">
        <v>0</v>
      </c>
      <c r="AE304" s="31">
        <v>0</v>
      </c>
      <c r="AF304" s="31">
        <v>0</v>
      </c>
      <c r="AG304" s="31">
        <v>0</v>
      </c>
      <c r="AH304" s="31">
        <v>0</v>
      </c>
      <c r="AI304" s="31">
        <v>0</v>
      </c>
      <c r="AJ304" s="30" t="s">
        <v>401</v>
      </c>
      <c r="AK304" s="28">
        <v>43102</v>
      </c>
    </row>
    <row r="305" spans="1:37" ht="12.6" hidden="1" x14ac:dyDescent="0.2">
      <c r="A305" s="124">
        <v>43070</v>
      </c>
      <c r="B305" s="21">
        <v>29</v>
      </c>
      <c r="C305" s="30" t="s">
        <v>42</v>
      </c>
      <c r="D305" s="30" t="s">
        <v>43</v>
      </c>
      <c r="E305" s="23" t="s">
        <v>44</v>
      </c>
      <c r="F305" s="23" t="s">
        <v>19</v>
      </c>
      <c r="G305" s="31" t="s">
        <v>41</v>
      </c>
      <c r="H305" s="25">
        <v>6655</v>
      </c>
      <c r="I305" s="23">
        <f>3176+471</f>
        <v>3647</v>
      </c>
      <c r="J305" s="25">
        <f>H305-I305</f>
        <v>3008</v>
      </c>
      <c r="K305" s="25">
        <f>482+471</f>
        <v>953</v>
      </c>
      <c r="L305" s="25">
        <v>0</v>
      </c>
      <c r="M305" s="26">
        <v>43090</v>
      </c>
      <c r="N305" s="26">
        <v>43122</v>
      </c>
      <c r="O305" s="26">
        <v>43045</v>
      </c>
      <c r="P305" s="23" t="s">
        <v>145</v>
      </c>
      <c r="Q305" s="27">
        <v>43019</v>
      </c>
      <c r="R305" s="26">
        <v>42941</v>
      </c>
      <c r="S305" s="26">
        <v>42957</v>
      </c>
      <c r="T305" s="26">
        <v>42993</v>
      </c>
      <c r="V305" s="23" t="s">
        <v>160</v>
      </c>
      <c r="W305" s="23" t="s">
        <v>145</v>
      </c>
      <c r="X305" s="23" t="s">
        <v>152</v>
      </c>
      <c r="Y305" s="85" t="s">
        <v>148</v>
      </c>
      <c r="Z305" s="26"/>
      <c r="AA305" s="26">
        <v>43076</v>
      </c>
      <c r="AB305" s="26"/>
      <c r="AC305" s="31">
        <v>1</v>
      </c>
      <c r="AD305" s="31">
        <v>0</v>
      </c>
      <c r="AE305" s="31">
        <v>2</v>
      </c>
      <c r="AF305" s="31">
        <v>2</v>
      </c>
      <c r="AG305" s="31">
        <v>0</v>
      </c>
      <c r="AH305" s="31">
        <v>0</v>
      </c>
      <c r="AI305" s="31">
        <v>0</v>
      </c>
      <c r="AJ305" s="83" t="s">
        <v>402</v>
      </c>
      <c r="AK305" s="28">
        <v>43102</v>
      </c>
    </row>
    <row r="306" spans="1:37" ht="12.6" hidden="1" x14ac:dyDescent="0.2">
      <c r="A306" s="124">
        <v>43070</v>
      </c>
      <c r="B306" s="21">
        <v>30</v>
      </c>
      <c r="C306" s="30" t="s">
        <v>45</v>
      </c>
      <c r="D306" s="30" t="s">
        <v>46</v>
      </c>
      <c r="E306" s="23" t="s">
        <v>31</v>
      </c>
      <c r="F306" s="23" t="s">
        <v>19</v>
      </c>
      <c r="G306" s="31" t="s">
        <v>41</v>
      </c>
      <c r="H306" s="25">
        <v>809</v>
      </c>
      <c r="I306" s="23">
        <v>809</v>
      </c>
      <c r="J306" s="25">
        <v>0</v>
      </c>
      <c r="K306" s="25">
        <v>809</v>
      </c>
      <c r="L306" s="25">
        <v>0</v>
      </c>
      <c r="M306" s="26">
        <v>43081</v>
      </c>
      <c r="N306" s="26"/>
      <c r="O306" s="26">
        <v>43053</v>
      </c>
      <c r="P306" s="23" t="s">
        <v>145</v>
      </c>
      <c r="Q306" s="26">
        <v>42678</v>
      </c>
      <c r="R306" s="26">
        <v>42473</v>
      </c>
      <c r="S306" s="26"/>
      <c r="T306" s="26">
        <v>42651</v>
      </c>
      <c r="V306" s="23" t="s">
        <v>160</v>
      </c>
      <c r="W306" s="23" t="s">
        <v>145</v>
      </c>
      <c r="X306" s="23" t="s">
        <v>152</v>
      </c>
      <c r="Y306" s="85" t="s">
        <v>148</v>
      </c>
      <c r="Z306" s="26"/>
      <c r="AA306" s="75">
        <v>43020</v>
      </c>
      <c r="AB306" s="75">
        <v>43020</v>
      </c>
      <c r="AC306" s="31">
        <v>6</v>
      </c>
      <c r="AD306" s="31">
        <v>0</v>
      </c>
      <c r="AE306" s="31">
        <v>1</v>
      </c>
      <c r="AF306" s="31">
        <v>1</v>
      </c>
      <c r="AG306" s="31">
        <v>0</v>
      </c>
      <c r="AH306" s="31">
        <v>0</v>
      </c>
      <c r="AI306" s="31">
        <v>0</v>
      </c>
      <c r="AJ306" s="83" t="s">
        <v>403</v>
      </c>
      <c r="AK306" s="28">
        <v>43102</v>
      </c>
    </row>
    <row r="307" spans="1:37" ht="12.6" hidden="1" x14ac:dyDescent="0.2">
      <c r="A307" s="124">
        <v>43070</v>
      </c>
      <c r="B307" s="21">
        <v>31</v>
      </c>
      <c r="C307" s="30" t="s">
        <v>47</v>
      </c>
      <c r="D307" s="30" t="s">
        <v>48</v>
      </c>
      <c r="E307" s="23" t="s">
        <v>49</v>
      </c>
      <c r="F307" s="23" t="s">
        <v>19</v>
      </c>
      <c r="G307" s="31" t="s">
        <v>41</v>
      </c>
      <c r="H307" s="25">
        <v>3909</v>
      </c>
      <c r="I307" s="23">
        <v>3909</v>
      </c>
      <c r="J307" s="25">
        <v>0</v>
      </c>
      <c r="K307" s="25">
        <v>0</v>
      </c>
      <c r="L307" s="25">
        <v>0</v>
      </c>
      <c r="M307" s="26">
        <v>43020</v>
      </c>
      <c r="N307" s="26"/>
      <c r="O307" s="26">
        <v>43020</v>
      </c>
      <c r="P307" s="23" t="s">
        <v>145</v>
      </c>
      <c r="Q307" s="27">
        <v>42977</v>
      </c>
      <c r="R307" s="27">
        <v>42976</v>
      </c>
      <c r="S307" s="26">
        <v>42977</v>
      </c>
      <c r="T307" s="27">
        <v>42976</v>
      </c>
      <c r="V307" s="23" t="s">
        <v>160</v>
      </c>
      <c r="W307" s="23" t="s">
        <v>145</v>
      </c>
      <c r="X307" s="23" t="s">
        <v>161</v>
      </c>
      <c r="Y307" s="85" t="s">
        <v>107</v>
      </c>
      <c r="Z307" s="26">
        <v>43081</v>
      </c>
      <c r="AA307" s="26">
        <v>43076</v>
      </c>
      <c r="AB307" s="26">
        <v>43083</v>
      </c>
      <c r="AC307" s="31">
        <v>0</v>
      </c>
      <c r="AD307" s="31">
        <v>0</v>
      </c>
      <c r="AE307" s="31">
        <v>0</v>
      </c>
      <c r="AF307" s="31">
        <v>0</v>
      </c>
      <c r="AG307" s="31">
        <v>0</v>
      </c>
      <c r="AH307" s="31">
        <v>0</v>
      </c>
      <c r="AI307" s="31">
        <v>0</v>
      </c>
      <c r="AJ307" s="83" t="s">
        <v>404</v>
      </c>
      <c r="AK307" s="28">
        <v>43102</v>
      </c>
    </row>
    <row r="308" spans="1:37" ht="12.6" hidden="1" x14ac:dyDescent="0.2">
      <c r="A308" s="124">
        <v>43070</v>
      </c>
      <c r="B308" s="21">
        <v>32</v>
      </c>
      <c r="C308" s="30" t="s">
        <v>173</v>
      </c>
      <c r="D308" s="30" t="s">
        <v>174</v>
      </c>
      <c r="E308" s="23" t="s">
        <v>175</v>
      </c>
      <c r="F308" s="23" t="s">
        <v>19</v>
      </c>
      <c r="G308" s="31" t="s">
        <v>41</v>
      </c>
      <c r="H308" s="25">
        <v>2925</v>
      </c>
      <c r="I308" s="23">
        <v>2925</v>
      </c>
      <c r="J308" s="25">
        <v>0</v>
      </c>
      <c r="K308" s="25">
        <v>145</v>
      </c>
      <c r="L308" s="25">
        <v>0</v>
      </c>
      <c r="M308" s="26">
        <v>43059</v>
      </c>
      <c r="N308" s="26">
        <v>43089</v>
      </c>
      <c r="O308" s="26">
        <v>43059</v>
      </c>
      <c r="P308" s="23" t="s">
        <v>145</v>
      </c>
      <c r="Q308" s="27">
        <v>42598</v>
      </c>
      <c r="R308" s="26">
        <v>42598</v>
      </c>
      <c r="S308" s="26"/>
      <c r="T308" s="26">
        <v>42598</v>
      </c>
      <c r="V308" s="23" t="s">
        <v>156</v>
      </c>
      <c r="W308" s="23" t="s">
        <v>145</v>
      </c>
      <c r="X308" s="23" t="s">
        <v>152</v>
      </c>
      <c r="Y308" s="85" t="s">
        <v>148</v>
      </c>
      <c r="Z308" s="26"/>
      <c r="AA308" s="26"/>
      <c r="AB308" s="26"/>
      <c r="AC308" s="31">
        <v>4</v>
      </c>
      <c r="AD308" s="31">
        <v>0</v>
      </c>
      <c r="AE308" s="31">
        <v>0</v>
      </c>
      <c r="AF308" s="31">
        <v>0</v>
      </c>
      <c r="AG308" s="31">
        <v>0</v>
      </c>
      <c r="AH308" s="31">
        <v>0</v>
      </c>
      <c r="AI308" s="31">
        <v>0</v>
      </c>
      <c r="AJ308" s="83" t="s">
        <v>405</v>
      </c>
      <c r="AK308" s="28">
        <v>43102</v>
      </c>
    </row>
    <row r="309" spans="1:37" ht="12.6" x14ac:dyDescent="0.2">
      <c r="A309" s="124">
        <v>43070</v>
      </c>
      <c r="B309" s="21">
        <v>33</v>
      </c>
      <c r="C309" s="30" t="s">
        <v>324</v>
      </c>
      <c r="D309" s="30" t="s">
        <v>55</v>
      </c>
      <c r="E309" s="23" t="s">
        <v>44</v>
      </c>
      <c r="F309" s="23" t="s">
        <v>40</v>
      </c>
      <c r="G309" s="31" t="s">
        <v>41</v>
      </c>
      <c r="H309" s="23">
        <v>3920</v>
      </c>
      <c r="I309" s="23">
        <f>2396+724+357</f>
        <v>3477</v>
      </c>
      <c r="J309" s="23">
        <f>H309-I309</f>
        <v>443</v>
      </c>
      <c r="K309" s="23">
        <v>33</v>
      </c>
      <c r="L309" s="23">
        <v>0</v>
      </c>
      <c r="M309" s="26">
        <v>43043</v>
      </c>
      <c r="N309" s="26">
        <v>43116</v>
      </c>
      <c r="O309" s="26">
        <v>43045</v>
      </c>
      <c r="P309" s="23" t="s">
        <v>145</v>
      </c>
      <c r="Q309" s="26"/>
      <c r="R309" s="26">
        <v>42993</v>
      </c>
      <c r="S309" s="26"/>
      <c r="T309" s="26">
        <v>42993</v>
      </c>
      <c r="V309" s="85" t="s">
        <v>151</v>
      </c>
      <c r="W309" s="23" t="s">
        <v>145</v>
      </c>
      <c r="X309" s="23" t="s">
        <v>161</v>
      </c>
      <c r="Y309" s="85" t="s">
        <v>107</v>
      </c>
      <c r="Z309" s="26"/>
      <c r="AA309" s="26">
        <v>43076</v>
      </c>
      <c r="AB309" s="26">
        <v>43083</v>
      </c>
      <c r="AC309" s="31">
        <v>1</v>
      </c>
      <c r="AD309" s="31">
        <v>0</v>
      </c>
      <c r="AE309" s="31">
        <v>0</v>
      </c>
      <c r="AF309" s="31">
        <v>0</v>
      </c>
      <c r="AG309" s="31">
        <v>0</v>
      </c>
      <c r="AH309" s="31">
        <v>0</v>
      </c>
      <c r="AI309" s="31">
        <v>0</v>
      </c>
      <c r="AJ309" s="22" t="s">
        <v>406</v>
      </c>
      <c r="AK309" s="28">
        <v>43102</v>
      </c>
    </row>
    <row r="310" spans="1:37" ht="12.6" hidden="1" x14ac:dyDescent="0.2">
      <c r="A310" s="124">
        <v>43070</v>
      </c>
      <c r="B310" s="21">
        <v>34</v>
      </c>
      <c r="C310" s="22" t="s">
        <v>177</v>
      </c>
      <c r="D310" s="22" t="s">
        <v>178</v>
      </c>
      <c r="E310" s="23" t="s">
        <v>44</v>
      </c>
      <c r="F310" s="23" t="s">
        <v>40</v>
      </c>
      <c r="G310" s="23" t="s">
        <v>41</v>
      </c>
      <c r="H310" s="23">
        <v>1526</v>
      </c>
      <c r="I310" s="23">
        <v>0</v>
      </c>
      <c r="J310" s="23">
        <v>1526</v>
      </c>
      <c r="K310" s="23">
        <v>0</v>
      </c>
      <c r="L310" s="23">
        <v>1526</v>
      </c>
      <c r="M310" s="26"/>
      <c r="N310" s="26">
        <v>43105</v>
      </c>
      <c r="O310" s="26"/>
      <c r="P310" s="23" t="s">
        <v>145</v>
      </c>
      <c r="Q310" s="26"/>
      <c r="R310" s="26"/>
      <c r="S310" s="26"/>
      <c r="T310" s="26"/>
      <c r="V310" s="23"/>
      <c r="W310" s="23" t="s">
        <v>145</v>
      </c>
      <c r="X310" s="23"/>
      <c r="Y310" s="23" t="s">
        <v>163</v>
      </c>
      <c r="Z310" s="26"/>
      <c r="AA310" s="26"/>
      <c r="AB310" s="26"/>
      <c r="AC310" s="23"/>
      <c r="AD310" s="23"/>
      <c r="AE310" s="23"/>
      <c r="AF310" s="23"/>
      <c r="AG310" s="23"/>
      <c r="AH310" s="23"/>
      <c r="AI310" s="23"/>
      <c r="AJ310" s="22" t="s">
        <v>407</v>
      </c>
      <c r="AK310" s="28">
        <v>43102</v>
      </c>
    </row>
    <row r="311" spans="1:37" ht="13.2" hidden="1" x14ac:dyDescent="0.2">
      <c r="A311" s="124">
        <v>43070</v>
      </c>
      <c r="B311" s="21">
        <v>35</v>
      </c>
      <c r="C311" s="22" t="s">
        <v>221</v>
      </c>
      <c r="D311" s="22" t="s">
        <v>408</v>
      </c>
      <c r="E311" s="63" t="s">
        <v>31</v>
      </c>
      <c r="F311" s="63" t="s">
        <v>40</v>
      </c>
      <c r="G311" s="23" t="s">
        <v>78</v>
      </c>
      <c r="H311" s="63">
        <v>2298</v>
      </c>
      <c r="I311" s="63">
        <v>2298</v>
      </c>
      <c r="J311" s="63">
        <v>0</v>
      </c>
      <c r="K311" s="63">
        <v>40</v>
      </c>
      <c r="L311" s="23">
        <v>0</v>
      </c>
      <c r="M311" s="68">
        <v>43014</v>
      </c>
      <c r="N311" s="92"/>
      <c r="O311" s="26">
        <v>43017</v>
      </c>
      <c r="P311" s="63" t="s">
        <v>145</v>
      </c>
      <c r="Q311" s="26">
        <v>43018</v>
      </c>
      <c r="R311" s="26">
        <v>43019</v>
      </c>
      <c r="S311" s="26">
        <v>43020</v>
      </c>
      <c r="T311" s="26">
        <v>43020</v>
      </c>
      <c r="V311" s="23" t="s">
        <v>156</v>
      </c>
      <c r="W311" s="23" t="s">
        <v>145</v>
      </c>
      <c r="X311" s="23" t="s">
        <v>147</v>
      </c>
      <c r="Y311" s="23" t="s">
        <v>107</v>
      </c>
      <c r="Z311" s="26"/>
      <c r="AA311" s="26"/>
      <c r="AB311" s="26"/>
      <c r="AC311" s="23">
        <v>2</v>
      </c>
      <c r="AD311" s="23">
        <v>0</v>
      </c>
      <c r="AE311" s="23">
        <v>1</v>
      </c>
      <c r="AF311" s="23">
        <v>1</v>
      </c>
      <c r="AG311" s="23">
        <v>0</v>
      </c>
      <c r="AH311" s="23">
        <v>0</v>
      </c>
      <c r="AI311" s="23">
        <v>0</v>
      </c>
      <c r="AJ311" s="22"/>
      <c r="AK311" s="28">
        <v>43112</v>
      </c>
    </row>
    <row r="312" spans="1:37" ht="12.6" hidden="1" x14ac:dyDescent="0.2">
      <c r="A312" s="124">
        <v>43070</v>
      </c>
      <c r="B312" s="21">
        <v>36</v>
      </c>
      <c r="C312" s="22" t="s">
        <v>221</v>
      </c>
      <c r="D312" s="22" t="s">
        <v>354</v>
      </c>
      <c r="E312" s="23" t="s">
        <v>44</v>
      </c>
      <c r="F312" s="23" t="s">
        <v>40</v>
      </c>
      <c r="G312" s="23" t="s">
        <v>78</v>
      </c>
      <c r="H312" s="23">
        <v>651</v>
      </c>
      <c r="I312" s="23">
        <v>651</v>
      </c>
      <c r="J312" s="23">
        <v>0</v>
      </c>
      <c r="K312" s="23">
        <v>555</v>
      </c>
      <c r="L312" s="24">
        <v>0</v>
      </c>
      <c r="M312" s="26">
        <v>43048</v>
      </c>
      <c r="N312" s="26"/>
      <c r="O312" s="26">
        <v>43048</v>
      </c>
      <c r="P312" s="23" t="s">
        <v>145</v>
      </c>
      <c r="Q312" s="26">
        <v>43018</v>
      </c>
      <c r="R312" s="26">
        <v>43048</v>
      </c>
      <c r="S312" s="26">
        <v>43061</v>
      </c>
      <c r="T312" s="26">
        <v>43061</v>
      </c>
      <c r="V312" s="23" t="s">
        <v>156</v>
      </c>
      <c r="W312" s="23" t="s">
        <v>145</v>
      </c>
      <c r="X312" s="23" t="s">
        <v>147</v>
      </c>
      <c r="Y312" s="23" t="s">
        <v>148</v>
      </c>
      <c r="Z312" s="26"/>
      <c r="AA312" s="26"/>
      <c r="AB312" s="26"/>
      <c r="AC312" s="23">
        <v>1</v>
      </c>
      <c r="AD312" s="23">
        <v>0</v>
      </c>
      <c r="AE312" s="23">
        <v>0</v>
      </c>
      <c r="AF312" s="23">
        <v>0</v>
      </c>
      <c r="AG312" s="23">
        <v>0</v>
      </c>
      <c r="AH312" s="23">
        <v>0</v>
      </c>
      <c r="AI312" s="23">
        <v>0</v>
      </c>
      <c r="AJ312" s="22" t="s">
        <v>356</v>
      </c>
      <c r="AK312" s="28">
        <v>43112</v>
      </c>
    </row>
    <row r="313" spans="1:37" ht="12.6" hidden="1" x14ac:dyDescent="0.2">
      <c r="A313" s="124">
        <v>43070</v>
      </c>
      <c r="B313" s="21">
        <v>37</v>
      </c>
      <c r="C313" s="22" t="s">
        <v>221</v>
      </c>
      <c r="D313" s="22" t="s">
        <v>357</v>
      </c>
      <c r="E313" s="23" t="s">
        <v>82</v>
      </c>
      <c r="F313" s="23" t="s">
        <v>40</v>
      </c>
      <c r="G313" s="23" t="s">
        <v>78</v>
      </c>
      <c r="H313" s="23">
        <v>560</v>
      </c>
      <c r="I313" s="23">
        <v>368</v>
      </c>
      <c r="J313" s="23">
        <f>H313-I313</f>
        <v>192</v>
      </c>
      <c r="K313" s="23">
        <v>167</v>
      </c>
      <c r="L313" s="24">
        <f t="shared" ref="L313" si="8">I313-K313</f>
        <v>201</v>
      </c>
      <c r="M313" s="26">
        <v>43067</v>
      </c>
      <c r="N313" s="26">
        <v>43115</v>
      </c>
      <c r="O313" s="26">
        <v>43067</v>
      </c>
      <c r="P313" s="23" t="s">
        <v>145</v>
      </c>
      <c r="Q313" s="26">
        <v>43062</v>
      </c>
      <c r="R313" s="26">
        <v>43061</v>
      </c>
      <c r="S313" s="26">
        <v>43066</v>
      </c>
      <c r="T313" s="26">
        <v>43066</v>
      </c>
      <c r="V313" s="23" t="s">
        <v>156</v>
      </c>
      <c r="W313" s="23" t="s">
        <v>145</v>
      </c>
      <c r="X313" s="23" t="s">
        <v>147</v>
      </c>
      <c r="Y313" s="23" t="s">
        <v>148</v>
      </c>
      <c r="Z313" s="26"/>
      <c r="AA313" s="26"/>
      <c r="AB313" s="26"/>
      <c r="AC313" s="23">
        <v>0</v>
      </c>
      <c r="AD313" s="23">
        <v>0</v>
      </c>
      <c r="AE313" s="23">
        <v>0</v>
      </c>
      <c r="AF313" s="23">
        <v>0</v>
      </c>
      <c r="AG313" s="23">
        <v>0</v>
      </c>
      <c r="AH313" s="23">
        <v>0</v>
      </c>
      <c r="AI313" s="23">
        <v>0</v>
      </c>
      <c r="AJ313" s="22" t="s">
        <v>358</v>
      </c>
      <c r="AK313" s="28">
        <v>43112</v>
      </c>
    </row>
    <row r="314" spans="1:37" ht="12.6" hidden="1" x14ac:dyDescent="0.2">
      <c r="A314" s="124">
        <v>43070</v>
      </c>
      <c r="B314" s="21">
        <v>38</v>
      </c>
      <c r="C314" s="33" t="s">
        <v>65</v>
      </c>
      <c r="D314" s="22" t="s">
        <v>66</v>
      </c>
      <c r="E314" s="23" t="s">
        <v>18</v>
      </c>
      <c r="F314" s="23" t="s">
        <v>40</v>
      </c>
      <c r="G314" s="23" t="s">
        <v>40</v>
      </c>
      <c r="H314" s="23">
        <v>2783</v>
      </c>
      <c r="I314" s="23">
        <v>2783</v>
      </c>
      <c r="J314" s="23">
        <v>0</v>
      </c>
      <c r="K314" s="23">
        <v>261.97156220837684</v>
      </c>
      <c r="L314" s="23">
        <v>0</v>
      </c>
      <c r="M314" s="26">
        <v>43092</v>
      </c>
      <c r="N314" s="26"/>
      <c r="O314" s="26">
        <v>43092</v>
      </c>
      <c r="P314" s="23" t="s">
        <v>145</v>
      </c>
      <c r="Q314" s="27" t="s">
        <v>54</v>
      </c>
      <c r="R314" s="27" t="s">
        <v>145</v>
      </c>
      <c r="S314" s="95">
        <v>42750</v>
      </c>
      <c r="T314" s="27">
        <v>42750</v>
      </c>
      <c r="V314" s="31" t="s">
        <v>151</v>
      </c>
      <c r="W314" s="31" t="s">
        <v>145</v>
      </c>
      <c r="X314" s="31" t="s">
        <v>152</v>
      </c>
      <c r="Y314" s="31" t="s">
        <v>148</v>
      </c>
      <c r="Z314" s="26"/>
      <c r="AA314" s="26">
        <v>43082</v>
      </c>
      <c r="AB314" s="26"/>
      <c r="AC314" s="23">
        <v>30</v>
      </c>
      <c r="AD314" s="23">
        <v>0</v>
      </c>
      <c r="AE314" s="23">
        <v>0</v>
      </c>
      <c r="AF314" s="23">
        <v>0</v>
      </c>
      <c r="AG314" s="23">
        <v>0</v>
      </c>
      <c r="AH314" s="23">
        <v>0</v>
      </c>
      <c r="AI314" s="23">
        <v>0</v>
      </c>
      <c r="AJ314" s="22"/>
      <c r="AK314" s="28">
        <v>43095</v>
      </c>
    </row>
    <row r="315" spans="1:37" ht="12.6" hidden="1" x14ac:dyDescent="0.2">
      <c r="A315" s="124">
        <v>43070</v>
      </c>
      <c r="B315" s="21">
        <v>39</v>
      </c>
      <c r="C315" s="33" t="s">
        <v>96</v>
      </c>
      <c r="D315" s="22" t="s">
        <v>409</v>
      </c>
      <c r="E315" s="23" t="s">
        <v>410</v>
      </c>
      <c r="F315" s="23" t="s">
        <v>19</v>
      </c>
      <c r="G315" s="23" t="s">
        <v>95</v>
      </c>
      <c r="H315" s="23">
        <v>80</v>
      </c>
      <c r="I315" s="23">
        <v>80</v>
      </c>
      <c r="J315" s="23">
        <v>0</v>
      </c>
      <c r="K315" s="23">
        <v>80</v>
      </c>
      <c r="L315" s="23">
        <v>0</v>
      </c>
      <c r="M315" s="26">
        <v>43075</v>
      </c>
      <c r="N315" s="26"/>
      <c r="O315" s="26">
        <v>43075</v>
      </c>
      <c r="P315" s="23" t="s">
        <v>145</v>
      </c>
      <c r="Q315" s="26">
        <v>43078</v>
      </c>
      <c r="R315" s="23" t="s">
        <v>145</v>
      </c>
      <c r="S315" s="26">
        <v>43080</v>
      </c>
      <c r="T315" s="26">
        <v>43080</v>
      </c>
      <c r="V315" s="23" t="s">
        <v>160</v>
      </c>
      <c r="W315" s="23" t="s">
        <v>54</v>
      </c>
      <c r="X315" s="23" t="s">
        <v>147</v>
      </c>
      <c r="Y315" s="23" t="s">
        <v>107</v>
      </c>
      <c r="Z315" s="26"/>
      <c r="AA315" s="26"/>
      <c r="AB315" s="26"/>
      <c r="AC315" s="23">
        <v>2</v>
      </c>
      <c r="AD315" s="23">
        <v>0</v>
      </c>
      <c r="AE315" s="23">
        <v>0</v>
      </c>
      <c r="AF315" s="23">
        <v>0</v>
      </c>
      <c r="AG315" s="23">
        <v>0</v>
      </c>
      <c r="AH315" s="23">
        <v>0</v>
      </c>
      <c r="AI315" s="23">
        <v>0</v>
      </c>
      <c r="AJ315" s="22"/>
      <c r="AK315" s="28">
        <v>43102</v>
      </c>
    </row>
    <row r="316" spans="1:37" ht="12.6" hidden="1" x14ac:dyDescent="0.2">
      <c r="A316" s="124">
        <v>43070</v>
      </c>
      <c r="B316" s="21">
        <v>40</v>
      </c>
      <c r="C316" s="22" t="s">
        <v>71</v>
      </c>
      <c r="D316" s="22" t="s">
        <v>167</v>
      </c>
      <c r="E316" s="23" t="s">
        <v>31</v>
      </c>
      <c r="F316" s="23" t="s">
        <v>19</v>
      </c>
      <c r="G316" s="23" t="s">
        <v>58</v>
      </c>
      <c r="H316" s="25">
        <v>111350</v>
      </c>
      <c r="I316" s="25">
        <v>82122</v>
      </c>
      <c r="J316" s="25">
        <v>29228</v>
      </c>
      <c r="K316" s="25">
        <v>8500</v>
      </c>
      <c r="L316" s="25">
        <v>20728</v>
      </c>
      <c r="M316" s="26">
        <v>43070</v>
      </c>
      <c r="N316" s="26">
        <v>43132</v>
      </c>
      <c r="O316" s="26">
        <v>43073</v>
      </c>
      <c r="P316" s="23" t="s">
        <v>144</v>
      </c>
      <c r="Q316" s="26"/>
      <c r="R316" s="23" t="s">
        <v>145</v>
      </c>
      <c r="S316" s="26"/>
      <c r="T316" s="26"/>
      <c r="V316" s="23" t="s">
        <v>156</v>
      </c>
      <c r="W316" s="23"/>
      <c r="X316" s="23" t="s">
        <v>152</v>
      </c>
      <c r="Y316" s="23" t="s">
        <v>148</v>
      </c>
      <c r="Z316" s="26"/>
      <c r="AA316" s="26"/>
      <c r="AB316" s="26"/>
      <c r="AC316" s="23">
        <v>69</v>
      </c>
      <c r="AD316" s="23">
        <v>0</v>
      </c>
      <c r="AE316" s="23">
        <v>0</v>
      </c>
      <c r="AF316" s="23">
        <v>0</v>
      </c>
      <c r="AG316" s="23">
        <v>0</v>
      </c>
      <c r="AH316" s="23">
        <v>0</v>
      </c>
      <c r="AI316" s="23">
        <v>0</v>
      </c>
      <c r="AJ316" s="22"/>
      <c r="AK316" s="28">
        <v>43112</v>
      </c>
    </row>
    <row r="317" spans="1:37" ht="12.6" hidden="1" x14ac:dyDescent="0.2">
      <c r="A317" s="124">
        <v>43070</v>
      </c>
      <c r="B317" s="21">
        <v>41</v>
      </c>
      <c r="C317" s="22" t="s">
        <v>71</v>
      </c>
      <c r="D317" s="22" t="s">
        <v>168</v>
      </c>
      <c r="E317" s="23" t="s">
        <v>31</v>
      </c>
      <c r="F317" s="23" t="s">
        <v>19</v>
      </c>
      <c r="G317" s="23" t="s">
        <v>58</v>
      </c>
      <c r="H317" s="25">
        <v>52124</v>
      </c>
      <c r="I317" s="25">
        <v>39222</v>
      </c>
      <c r="J317" s="25">
        <v>12902</v>
      </c>
      <c r="K317" s="25">
        <v>5500</v>
      </c>
      <c r="L317" s="25">
        <v>7402</v>
      </c>
      <c r="M317" s="26">
        <v>43070</v>
      </c>
      <c r="N317" s="26">
        <v>43148</v>
      </c>
      <c r="O317" s="26">
        <v>43073</v>
      </c>
      <c r="P317" s="23" t="s">
        <v>144</v>
      </c>
      <c r="Q317" s="26"/>
      <c r="R317" s="23" t="s">
        <v>145</v>
      </c>
      <c r="S317" s="26"/>
      <c r="T317" s="26"/>
      <c r="V317" s="23" t="s">
        <v>156</v>
      </c>
      <c r="W317" s="23"/>
      <c r="X317" s="23" t="s">
        <v>152</v>
      </c>
      <c r="Y317" s="23" t="s">
        <v>148</v>
      </c>
      <c r="Z317" s="26"/>
      <c r="AA317" s="26"/>
      <c r="AB317" s="26"/>
      <c r="AC317" s="23">
        <v>28</v>
      </c>
      <c r="AD317" s="23">
        <v>0</v>
      </c>
      <c r="AE317" s="23">
        <v>0</v>
      </c>
      <c r="AF317" s="23">
        <v>0</v>
      </c>
      <c r="AG317" s="23">
        <v>0</v>
      </c>
      <c r="AH317" s="23">
        <v>0</v>
      </c>
      <c r="AI317" s="23">
        <v>0</v>
      </c>
      <c r="AJ317" s="22"/>
      <c r="AK317" s="28">
        <v>43112</v>
      </c>
    </row>
    <row r="318" spans="1:37" ht="12.6" x14ac:dyDescent="0.2">
      <c r="A318" s="124">
        <v>43070</v>
      </c>
      <c r="B318" s="21">
        <v>42</v>
      </c>
      <c r="C318" s="33" t="s">
        <v>324</v>
      </c>
      <c r="D318" s="22" t="s">
        <v>347</v>
      </c>
      <c r="E318" s="23" t="s">
        <v>31</v>
      </c>
      <c r="F318" s="23" t="s">
        <v>40</v>
      </c>
      <c r="G318" s="23" t="s">
        <v>41</v>
      </c>
      <c r="H318" s="23">
        <v>154</v>
      </c>
      <c r="I318" s="23">
        <v>154</v>
      </c>
      <c r="J318" s="23">
        <v>0</v>
      </c>
      <c r="K318" s="23">
        <v>154</v>
      </c>
      <c r="L318" s="23">
        <v>0</v>
      </c>
      <c r="M318" s="26">
        <v>43082</v>
      </c>
      <c r="N318" s="26"/>
      <c r="O318" s="26">
        <v>43083</v>
      </c>
      <c r="P318" s="23" t="s">
        <v>145</v>
      </c>
      <c r="Q318" s="26">
        <v>43089</v>
      </c>
      <c r="R318" s="26"/>
      <c r="S318" s="26"/>
      <c r="T318" s="26"/>
      <c r="V318" s="23"/>
      <c r="W318" s="23" t="s">
        <v>145</v>
      </c>
      <c r="X318" s="23"/>
      <c r="Y318" s="23" t="s">
        <v>148</v>
      </c>
      <c r="Z318" s="26"/>
      <c r="AA318" s="26"/>
      <c r="AB318" s="26"/>
      <c r="AC318" s="23"/>
      <c r="AD318" s="23"/>
      <c r="AE318" s="23"/>
      <c r="AF318" s="23"/>
      <c r="AG318" s="23"/>
      <c r="AH318" s="23"/>
      <c r="AI318" s="23"/>
      <c r="AJ318" s="22"/>
      <c r="AK318" s="28">
        <v>43102</v>
      </c>
    </row>
    <row r="319" spans="1:37" ht="12.6" hidden="1" x14ac:dyDescent="0.2">
      <c r="A319" s="124">
        <v>43070</v>
      </c>
      <c r="B319" s="21">
        <v>43</v>
      </c>
      <c r="C319" s="22" t="s">
        <v>221</v>
      </c>
      <c r="D319" s="22" t="s">
        <v>359</v>
      </c>
      <c r="E319" s="23" t="s">
        <v>360</v>
      </c>
      <c r="F319" s="23" t="s">
        <v>40</v>
      </c>
      <c r="G319" s="23" t="s">
        <v>78</v>
      </c>
      <c r="H319" s="23">
        <v>805</v>
      </c>
      <c r="I319" s="23">
        <v>805</v>
      </c>
      <c r="J319" s="23">
        <v>0</v>
      </c>
      <c r="K319" s="24">
        <v>412</v>
      </c>
      <c r="L319" s="24">
        <f>I319-K319</f>
        <v>393</v>
      </c>
      <c r="M319" s="26">
        <v>43082</v>
      </c>
      <c r="N319" s="26"/>
      <c r="O319" s="26">
        <v>43084</v>
      </c>
      <c r="P319" s="23" t="s">
        <v>145</v>
      </c>
      <c r="Q319" s="26">
        <v>43081</v>
      </c>
      <c r="R319" s="26">
        <v>43092</v>
      </c>
      <c r="S319" s="26">
        <v>43098</v>
      </c>
      <c r="T319" s="26">
        <v>43098</v>
      </c>
      <c r="V319" s="23" t="s">
        <v>156</v>
      </c>
      <c r="W319" s="23" t="s">
        <v>145</v>
      </c>
      <c r="X319" s="23" t="s">
        <v>147</v>
      </c>
      <c r="Y319" s="23" t="s">
        <v>148</v>
      </c>
      <c r="Z319" s="26"/>
      <c r="AA319" s="26"/>
      <c r="AB319" s="26"/>
      <c r="AC319" s="23">
        <v>0</v>
      </c>
      <c r="AD319" s="23">
        <v>0</v>
      </c>
      <c r="AE319" s="23">
        <v>0</v>
      </c>
      <c r="AF319" s="23">
        <v>0</v>
      </c>
      <c r="AG319" s="23">
        <v>0</v>
      </c>
      <c r="AH319" s="23">
        <v>0</v>
      </c>
      <c r="AI319" s="23">
        <v>0</v>
      </c>
      <c r="AJ319" s="22"/>
      <c r="AK319" s="28">
        <v>43112</v>
      </c>
    </row>
    <row r="320" spans="1:37" ht="12.6" hidden="1" x14ac:dyDescent="0.2">
      <c r="A320" s="124">
        <v>43070</v>
      </c>
      <c r="B320" s="21">
        <v>44</v>
      </c>
      <c r="C320" s="91" t="s">
        <v>154</v>
      </c>
      <c r="D320" s="22" t="s">
        <v>411</v>
      </c>
      <c r="E320" s="23" t="s">
        <v>49</v>
      </c>
      <c r="F320" s="23" t="s">
        <v>19</v>
      </c>
      <c r="G320" s="23" t="s">
        <v>95</v>
      </c>
      <c r="H320" s="23">
        <v>300</v>
      </c>
      <c r="I320" s="23">
        <v>300</v>
      </c>
      <c r="J320" s="23">
        <v>0</v>
      </c>
      <c r="K320" s="23">
        <v>230</v>
      </c>
      <c r="L320" s="23">
        <v>0</v>
      </c>
      <c r="M320" s="26">
        <v>43081</v>
      </c>
      <c r="N320" s="26"/>
      <c r="O320" s="26">
        <v>43081</v>
      </c>
      <c r="P320" s="23" t="s">
        <v>145</v>
      </c>
      <c r="Q320" s="27" t="s">
        <v>54</v>
      </c>
      <c r="R320" s="26"/>
      <c r="S320" s="26">
        <v>43083</v>
      </c>
      <c r="T320" s="26">
        <v>43081</v>
      </c>
      <c r="V320" s="23" t="s">
        <v>156</v>
      </c>
      <c r="W320" s="23" t="s">
        <v>54</v>
      </c>
      <c r="X320" s="23" t="s">
        <v>152</v>
      </c>
      <c r="Y320" s="23" t="s">
        <v>107</v>
      </c>
      <c r="Z320" s="26"/>
      <c r="AA320" s="26"/>
      <c r="AB320" s="26"/>
      <c r="AC320" s="23">
        <v>3</v>
      </c>
      <c r="AD320" s="23">
        <v>0</v>
      </c>
      <c r="AE320" s="23">
        <v>0</v>
      </c>
      <c r="AF320" s="23">
        <v>0</v>
      </c>
      <c r="AG320" s="23">
        <v>0</v>
      </c>
      <c r="AH320" s="23">
        <v>0</v>
      </c>
      <c r="AI320" s="23">
        <v>0</v>
      </c>
      <c r="AJ320" s="22"/>
      <c r="AK320" s="28">
        <v>43102</v>
      </c>
    </row>
    <row r="321" spans="1:37" ht="13.2" hidden="1" x14ac:dyDescent="0.2">
      <c r="A321" s="124">
        <v>43070</v>
      </c>
      <c r="B321" s="21">
        <v>45</v>
      </c>
      <c r="C321" s="22" t="s">
        <v>71</v>
      </c>
      <c r="D321" s="83" t="s">
        <v>369</v>
      </c>
      <c r="E321" s="23" t="s">
        <v>82</v>
      </c>
      <c r="F321" s="23" t="s">
        <v>19</v>
      </c>
      <c r="G321" s="63" t="s">
        <v>363</v>
      </c>
      <c r="H321" s="63">
        <v>425</v>
      </c>
      <c r="I321" s="63">
        <v>36</v>
      </c>
      <c r="J321" s="63">
        <v>0</v>
      </c>
      <c r="K321" s="63">
        <v>36</v>
      </c>
      <c r="L321" s="63">
        <v>0</v>
      </c>
      <c r="M321" s="26">
        <v>43005</v>
      </c>
      <c r="N321" s="92"/>
      <c r="O321" s="26">
        <v>43005</v>
      </c>
      <c r="P321" s="63" t="s">
        <v>145</v>
      </c>
      <c r="Q321" s="26">
        <v>43005</v>
      </c>
      <c r="R321" s="26">
        <v>42957</v>
      </c>
      <c r="S321" s="26">
        <v>43005</v>
      </c>
      <c r="T321" s="26">
        <v>43005</v>
      </c>
      <c r="V321" s="23" t="s">
        <v>156</v>
      </c>
      <c r="W321" s="23" t="s">
        <v>194</v>
      </c>
      <c r="X321" s="23" t="s">
        <v>147</v>
      </c>
      <c r="Y321" s="85" t="s">
        <v>107</v>
      </c>
      <c r="Z321" s="26"/>
      <c r="AA321" s="26"/>
      <c r="AB321" s="26"/>
      <c r="AC321" s="23">
        <v>10</v>
      </c>
      <c r="AD321" s="23">
        <v>0</v>
      </c>
      <c r="AE321" s="23">
        <v>0</v>
      </c>
      <c r="AF321" s="23">
        <v>0</v>
      </c>
      <c r="AG321" s="23">
        <v>0</v>
      </c>
      <c r="AH321" s="23">
        <v>0</v>
      </c>
      <c r="AI321" s="23">
        <v>0</v>
      </c>
      <c r="AJ321" s="22"/>
      <c r="AK321" s="28">
        <v>43090</v>
      </c>
    </row>
    <row r="322" spans="1:37" ht="13.2" hidden="1" x14ac:dyDescent="0.2">
      <c r="A322" s="124">
        <v>43070</v>
      </c>
      <c r="B322" s="21">
        <v>46</v>
      </c>
      <c r="C322" s="33" t="s">
        <v>79</v>
      </c>
      <c r="D322" s="22" t="s">
        <v>342</v>
      </c>
      <c r="E322" s="23" t="s">
        <v>343</v>
      </c>
      <c r="F322" s="23" t="s">
        <v>40</v>
      </c>
      <c r="G322" s="23" t="s">
        <v>86</v>
      </c>
      <c r="H322" s="23">
        <v>430</v>
      </c>
      <c r="I322" s="23">
        <v>430</v>
      </c>
      <c r="J322" s="23">
        <v>0</v>
      </c>
      <c r="K322" s="23">
        <v>150</v>
      </c>
      <c r="L322" s="23">
        <v>0</v>
      </c>
      <c r="M322" s="26">
        <v>43088</v>
      </c>
      <c r="N322" s="26"/>
      <c r="O322" s="26">
        <v>43089</v>
      </c>
      <c r="P322" s="63" t="s">
        <v>145</v>
      </c>
      <c r="Q322" s="26">
        <v>43092</v>
      </c>
      <c r="R322" s="26">
        <v>43092</v>
      </c>
      <c r="S322" s="26">
        <v>43092</v>
      </c>
      <c r="T322" s="26">
        <v>43095</v>
      </c>
      <c r="V322" s="23" t="s">
        <v>146</v>
      </c>
      <c r="W322" s="23" t="s">
        <v>194</v>
      </c>
      <c r="X322" s="23" t="s">
        <v>147</v>
      </c>
      <c r="Y322" s="23" t="s">
        <v>148</v>
      </c>
      <c r="Z322" s="26"/>
      <c r="AA322" s="26"/>
      <c r="AB322" s="26"/>
      <c r="AC322" s="23">
        <v>0</v>
      </c>
      <c r="AD322" s="23">
        <v>0</v>
      </c>
      <c r="AE322" s="23">
        <v>0</v>
      </c>
      <c r="AF322" s="23">
        <v>0</v>
      </c>
      <c r="AG322" s="23">
        <v>0</v>
      </c>
      <c r="AH322" s="23">
        <v>0</v>
      </c>
      <c r="AI322" s="23">
        <v>0</v>
      </c>
      <c r="AJ322" s="22"/>
      <c r="AK322" s="28">
        <v>43092</v>
      </c>
    </row>
    <row r="323" spans="1:37" ht="13.2" hidden="1" x14ac:dyDescent="0.2">
      <c r="A323" s="124">
        <v>43070</v>
      </c>
      <c r="B323" s="21">
        <v>47</v>
      </c>
      <c r="C323" s="33" t="s">
        <v>93</v>
      </c>
      <c r="D323" s="22" t="s">
        <v>345</v>
      </c>
      <c r="E323" s="23" t="s">
        <v>49</v>
      </c>
      <c r="F323" s="23" t="s">
        <v>40</v>
      </c>
      <c r="G323" s="23" t="s">
        <v>62</v>
      </c>
      <c r="H323" s="23">
        <v>222</v>
      </c>
      <c r="I323" s="23">
        <v>222</v>
      </c>
      <c r="J323" s="23">
        <v>0</v>
      </c>
      <c r="K323" s="23">
        <f>H323-198</f>
        <v>24</v>
      </c>
      <c r="L323" s="23">
        <v>0</v>
      </c>
      <c r="M323" s="26">
        <v>43089</v>
      </c>
      <c r="N323" s="26">
        <v>43100</v>
      </c>
      <c r="O323" s="26"/>
      <c r="P323" s="63" t="s">
        <v>145</v>
      </c>
      <c r="Q323" s="26">
        <v>43091</v>
      </c>
      <c r="R323" s="26">
        <v>43091</v>
      </c>
      <c r="S323" s="26">
        <v>43091</v>
      </c>
      <c r="T323" s="26">
        <v>43092</v>
      </c>
      <c r="V323" s="23" t="s">
        <v>146</v>
      </c>
      <c r="W323" s="23" t="s">
        <v>145</v>
      </c>
      <c r="X323" s="23" t="s">
        <v>147</v>
      </c>
      <c r="Y323" s="23" t="s">
        <v>148</v>
      </c>
      <c r="Z323" s="26"/>
      <c r="AA323" s="26"/>
      <c r="AB323" s="26"/>
      <c r="AC323" s="23">
        <v>0</v>
      </c>
      <c r="AD323" s="23">
        <v>0</v>
      </c>
      <c r="AE323" s="23">
        <v>0</v>
      </c>
      <c r="AF323" s="23">
        <v>0</v>
      </c>
      <c r="AG323" s="23">
        <v>0</v>
      </c>
      <c r="AH323" s="23">
        <v>0</v>
      </c>
      <c r="AI323" s="23">
        <v>0</v>
      </c>
      <c r="AJ323" s="22"/>
      <c r="AK323" s="28">
        <v>43103</v>
      </c>
    </row>
    <row r="324" spans="1:37" ht="12.6" hidden="1" x14ac:dyDescent="0.2">
      <c r="A324" s="124">
        <v>43070</v>
      </c>
      <c r="B324" s="21">
        <v>48</v>
      </c>
      <c r="C324" s="33" t="s">
        <v>242</v>
      </c>
      <c r="D324" s="22" t="s">
        <v>412</v>
      </c>
      <c r="E324" s="23" t="s">
        <v>34</v>
      </c>
      <c r="F324" s="23" t="s">
        <v>19</v>
      </c>
      <c r="G324" s="23" t="s">
        <v>19</v>
      </c>
      <c r="H324" s="23">
        <v>50</v>
      </c>
      <c r="I324" s="23">
        <v>50</v>
      </c>
      <c r="J324" s="23"/>
      <c r="K324" s="23">
        <v>50</v>
      </c>
      <c r="L324" s="23"/>
      <c r="M324" s="26">
        <v>43091</v>
      </c>
      <c r="N324" s="26"/>
      <c r="O324" s="26"/>
      <c r="P324" s="23"/>
      <c r="Q324" s="26"/>
      <c r="R324" s="26"/>
      <c r="S324" s="26"/>
      <c r="T324" s="26"/>
      <c r="V324" s="23"/>
      <c r="W324" s="23"/>
      <c r="X324" s="23"/>
      <c r="Y324" s="23"/>
      <c r="Z324" s="26"/>
      <c r="AA324" s="26"/>
      <c r="AB324" s="26"/>
      <c r="AC324" s="23"/>
      <c r="AD324" s="23"/>
      <c r="AE324" s="23"/>
      <c r="AF324" s="23"/>
      <c r="AG324" s="23"/>
      <c r="AH324" s="23"/>
      <c r="AI324" s="23"/>
      <c r="AJ324" s="22"/>
      <c r="AK324" s="28"/>
    </row>
    <row r="325" spans="1:37" ht="12.6" hidden="1" x14ac:dyDescent="0.2">
      <c r="A325" s="124">
        <v>43070</v>
      </c>
      <c r="B325" s="21">
        <v>49</v>
      </c>
      <c r="C325" s="33" t="s">
        <v>242</v>
      </c>
      <c r="D325" s="22" t="s">
        <v>413</v>
      </c>
      <c r="E325" s="23" t="s">
        <v>34</v>
      </c>
      <c r="F325" s="23" t="s">
        <v>19</v>
      </c>
      <c r="G325" s="23" t="s">
        <v>19</v>
      </c>
      <c r="H325" s="23">
        <v>22</v>
      </c>
      <c r="I325" s="23">
        <v>22</v>
      </c>
      <c r="J325" s="23"/>
      <c r="K325" s="23">
        <v>22</v>
      </c>
      <c r="L325" s="23"/>
      <c r="M325" s="26">
        <v>43092</v>
      </c>
      <c r="N325" s="26"/>
      <c r="O325" s="26"/>
      <c r="P325" s="23"/>
      <c r="Q325" s="26"/>
      <c r="R325" s="26"/>
      <c r="S325" s="26"/>
      <c r="T325" s="26"/>
      <c r="V325" s="23"/>
      <c r="W325" s="23"/>
      <c r="X325" s="23"/>
      <c r="Y325" s="23"/>
      <c r="Z325" s="26"/>
      <c r="AA325" s="26"/>
      <c r="AB325" s="26"/>
      <c r="AC325" s="23"/>
      <c r="AD325" s="23"/>
      <c r="AE325" s="23"/>
      <c r="AF325" s="23"/>
      <c r="AG325" s="23"/>
      <c r="AH325" s="23"/>
      <c r="AI325" s="23"/>
      <c r="AJ325" s="22"/>
      <c r="AK325" s="28"/>
    </row>
    <row r="326" spans="1:37" ht="12.6" hidden="1" x14ac:dyDescent="0.2">
      <c r="A326" s="124">
        <v>43070</v>
      </c>
      <c r="B326" s="21">
        <v>50</v>
      </c>
      <c r="C326" s="33" t="s">
        <v>242</v>
      </c>
      <c r="D326" s="22" t="s">
        <v>414</v>
      </c>
      <c r="E326" s="23" t="s">
        <v>34</v>
      </c>
      <c r="F326" s="23" t="s">
        <v>19</v>
      </c>
      <c r="G326" s="23" t="s">
        <v>19</v>
      </c>
      <c r="H326" s="23">
        <v>8</v>
      </c>
      <c r="I326" s="23">
        <v>8</v>
      </c>
      <c r="J326" s="23"/>
      <c r="K326" s="23">
        <v>8</v>
      </c>
      <c r="L326" s="23"/>
      <c r="M326" s="26">
        <v>43084</v>
      </c>
      <c r="N326" s="26"/>
      <c r="O326" s="26"/>
      <c r="P326" s="23"/>
      <c r="Q326" s="26"/>
      <c r="R326" s="26"/>
      <c r="S326" s="26"/>
      <c r="T326" s="26"/>
      <c r="V326" s="23"/>
      <c r="W326" s="23"/>
      <c r="X326" s="23"/>
      <c r="Y326" s="23"/>
      <c r="Z326" s="26"/>
      <c r="AA326" s="26"/>
      <c r="AB326" s="26"/>
      <c r="AC326" s="23"/>
      <c r="AD326" s="23"/>
      <c r="AE326" s="23"/>
      <c r="AF326" s="23"/>
      <c r="AG326" s="23"/>
      <c r="AH326" s="23"/>
      <c r="AI326" s="23"/>
      <c r="AJ326" s="22"/>
      <c r="AK326" s="28"/>
    </row>
    <row r="327" spans="1:37" ht="12.6" x14ac:dyDescent="0.2">
      <c r="A327" s="124">
        <v>43070</v>
      </c>
      <c r="B327" s="21">
        <v>51</v>
      </c>
      <c r="C327" s="33" t="s">
        <v>324</v>
      </c>
      <c r="D327" s="22" t="s">
        <v>349</v>
      </c>
      <c r="E327" s="23" t="s">
        <v>31</v>
      </c>
      <c r="F327" s="23" t="s">
        <v>40</v>
      </c>
      <c r="G327" s="23" t="s">
        <v>41</v>
      </c>
      <c r="H327" s="23">
        <v>139</v>
      </c>
      <c r="I327" s="23">
        <v>139</v>
      </c>
      <c r="J327" s="23">
        <v>0</v>
      </c>
      <c r="K327" s="23">
        <v>139</v>
      </c>
      <c r="L327" s="23">
        <v>0</v>
      </c>
      <c r="M327" s="26">
        <v>43100</v>
      </c>
      <c r="N327" s="26"/>
      <c r="O327" s="26">
        <v>43102</v>
      </c>
      <c r="P327" s="23"/>
      <c r="Q327" s="26"/>
      <c r="R327" s="26"/>
      <c r="S327" s="26"/>
      <c r="T327" s="26"/>
      <c r="V327" s="23"/>
      <c r="W327" s="23"/>
      <c r="X327" s="23"/>
      <c r="Y327" s="23" t="s">
        <v>163</v>
      </c>
      <c r="Z327" s="26"/>
      <c r="AA327" s="26"/>
      <c r="AB327" s="26"/>
      <c r="AC327" s="23"/>
      <c r="AD327" s="23"/>
      <c r="AE327" s="23"/>
      <c r="AF327" s="23"/>
      <c r="AG327" s="23"/>
      <c r="AH327" s="23"/>
      <c r="AI327" s="23"/>
      <c r="AJ327" s="22"/>
      <c r="AK327" s="28">
        <v>43102</v>
      </c>
    </row>
    <row r="328" spans="1:37" ht="12.6" hidden="1" x14ac:dyDescent="0.2">
      <c r="A328" s="124">
        <v>43070</v>
      </c>
      <c r="B328" s="21">
        <v>52</v>
      </c>
      <c r="C328" s="33" t="s">
        <v>45</v>
      </c>
      <c r="D328" s="22" t="s">
        <v>350</v>
      </c>
      <c r="E328" s="23" t="s">
        <v>31</v>
      </c>
      <c r="F328" s="23" t="s">
        <v>19</v>
      </c>
      <c r="G328" s="23" t="s">
        <v>41</v>
      </c>
      <c r="H328" s="23">
        <v>100</v>
      </c>
      <c r="I328" s="23">
        <v>100</v>
      </c>
      <c r="J328" s="23">
        <v>0</v>
      </c>
      <c r="K328" s="23">
        <v>100</v>
      </c>
      <c r="L328" s="23">
        <v>0</v>
      </c>
      <c r="M328" s="26">
        <v>43092</v>
      </c>
      <c r="N328" s="26"/>
      <c r="O328" s="26">
        <v>43102</v>
      </c>
      <c r="P328" s="23"/>
      <c r="Q328" s="26"/>
      <c r="R328" s="26">
        <v>43097</v>
      </c>
      <c r="S328" s="26"/>
      <c r="T328" s="26"/>
      <c r="V328" s="23"/>
      <c r="W328" s="23"/>
      <c r="X328" s="23"/>
      <c r="Y328" s="23" t="s">
        <v>148</v>
      </c>
      <c r="Z328" s="26"/>
      <c r="AA328" s="26"/>
      <c r="AB328" s="26"/>
      <c r="AC328" s="23"/>
      <c r="AD328" s="23"/>
      <c r="AE328" s="23"/>
      <c r="AF328" s="23"/>
      <c r="AG328" s="23"/>
      <c r="AH328" s="23"/>
      <c r="AI328" s="23"/>
      <c r="AJ328" s="22"/>
      <c r="AK328" s="28">
        <v>43102</v>
      </c>
    </row>
    <row r="329" spans="1:37" ht="13.2" hidden="1" thickBot="1" x14ac:dyDescent="0.25">
      <c r="A329" s="124">
        <v>43040</v>
      </c>
      <c r="B329" s="210" t="s">
        <v>0</v>
      </c>
      <c r="C329" s="212" t="s">
        <v>1</v>
      </c>
      <c r="D329" s="212" t="s">
        <v>2</v>
      </c>
      <c r="E329" s="212" t="s">
        <v>3</v>
      </c>
      <c r="F329" s="212" t="s">
        <v>4</v>
      </c>
      <c r="G329" s="212" t="s">
        <v>5</v>
      </c>
      <c r="H329" s="212" t="s">
        <v>117</v>
      </c>
      <c r="I329" s="213" t="s">
        <v>118</v>
      </c>
      <c r="J329" s="213" t="s">
        <v>119</v>
      </c>
      <c r="K329" s="212" t="s">
        <v>385</v>
      </c>
      <c r="L329" s="213" t="s">
        <v>340</v>
      </c>
      <c r="M329" s="214" t="s">
        <v>122</v>
      </c>
      <c r="N329" s="214" t="s">
        <v>123</v>
      </c>
      <c r="O329" s="214" t="s">
        <v>341</v>
      </c>
      <c r="P329" s="213" t="s">
        <v>126</v>
      </c>
      <c r="Q329" s="214" t="s">
        <v>127</v>
      </c>
      <c r="R329" s="214" t="s">
        <v>128</v>
      </c>
      <c r="S329" s="214" t="s">
        <v>129</v>
      </c>
      <c r="T329" s="214" t="s">
        <v>130</v>
      </c>
      <c r="V329" s="212" t="s">
        <v>131</v>
      </c>
      <c r="W329" s="212" t="s">
        <v>132</v>
      </c>
      <c r="X329" s="212" t="s">
        <v>133</v>
      </c>
      <c r="Y329" s="215" t="s">
        <v>134</v>
      </c>
      <c r="Z329" s="214" t="s">
        <v>7</v>
      </c>
      <c r="AA329" s="214" t="s">
        <v>8</v>
      </c>
      <c r="AB329" s="214" t="s">
        <v>9</v>
      </c>
      <c r="AC329" s="212" t="s">
        <v>135</v>
      </c>
      <c r="AD329" s="212" t="s">
        <v>136</v>
      </c>
      <c r="AE329" s="212" t="s">
        <v>387</v>
      </c>
      <c r="AF329" s="212" t="s">
        <v>138</v>
      </c>
      <c r="AG329" s="212" t="s">
        <v>139</v>
      </c>
      <c r="AH329" s="212" t="s">
        <v>140</v>
      </c>
      <c r="AI329" s="212" t="s">
        <v>141</v>
      </c>
      <c r="AJ329" s="212" t="s">
        <v>15</v>
      </c>
      <c r="AK329" s="216" t="s">
        <v>142</v>
      </c>
    </row>
    <row r="330" spans="1:37" ht="13.2" hidden="1" x14ac:dyDescent="0.2">
      <c r="A330" s="124">
        <v>43040</v>
      </c>
      <c r="B330" s="21">
        <v>1</v>
      </c>
      <c r="C330" s="78" t="s">
        <v>209</v>
      </c>
      <c r="D330" s="78" t="s">
        <v>244</v>
      </c>
      <c r="E330" s="72" t="s">
        <v>18</v>
      </c>
      <c r="F330" s="72" t="s">
        <v>19</v>
      </c>
      <c r="G330" s="72" t="s">
        <v>205</v>
      </c>
      <c r="H330" s="86">
        <v>1100</v>
      </c>
      <c r="I330" s="72">
        <v>1100</v>
      </c>
      <c r="J330" s="72">
        <v>0</v>
      </c>
      <c r="K330" s="72">
        <v>0</v>
      </c>
      <c r="L330" s="72">
        <v>0</v>
      </c>
      <c r="M330" s="87">
        <v>42864</v>
      </c>
      <c r="N330" s="76"/>
      <c r="O330" s="75">
        <v>42864</v>
      </c>
      <c r="P330" s="88" t="s">
        <v>144</v>
      </c>
      <c r="Q330" s="75">
        <v>42871</v>
      </c>
      <c r="R330" s="75">
        <v>42856</v>
      </c>
      <c r="S330" s="75" t="s">
        <v>314</v>
      </c>
      <c r="T330" s="75">
        <v>42979</v>
      </c>
      <c r="V330" s="89" t="s">
        <v>156</v>
      </c>
      <c r="W330" s="89" t="s">
        <v>145</v>
      </c>
      <c r="X330" s="89" t="s">
        <v>152</v>
      </c>
      <c r="Y330" s="217" t="s">
        <v>107</v>
      </c>
      <c r="Z330" s="76"/>
      <c r="AA330" s="76"/>
      <c r="AB330" s="76"/>
      <c r="AC330" s="72">
        <v>0</v>
      </c>
      <c r="AD330" s="72">
        <v>0</v>
      </c>
      <c r="AE330" s="72">
        <v>0</v>
      </c>
      <c r="AF330" s="72">
        <v>0</v>
      </c>
      <c r="AG330" s="72">
        <v>0</v>
      </c>
      <c r="AH330" s="72">
        <v>0</v>
      </c>
      <c r="AI330" s="72">
        <v>0</v>
      </c>
      <c r="AJ330" s="22"/>
      <c r="AK330" s="28">
        <v>43069</v>
      </c>
    </row>
    <row r="331" spans="1:37" ht="13.2" hidden="1" x14ac:dyDescent="0.2">
      <c r="A331" s="124">
        <v>43040</v>
      </c>
      <c r="B331" s="21">
        <v>2</v>
      </c>
      <c r="C331" s="22" t="s">
        <v>209</v>
      </c>
      <c r="D331" s="22" t="s">
        <v>315</v>
      </c>
      <c r="E331" s="23" t="s">
        <v>18</v>
      </c>
      <c r="F331" s="23" t="s">
        <v>19</v>
      </c>
      <c r="G331" s="23" t="s">
        <v>205</v>
      </c>
      <c r="H331" s="25">
        <v>2712</v>
      </c>
      <c r="I331" s="23">
        <f>H331-J331</f>
        <v>2712</v>
      </c>
      <c r="J331" s="63">
        <v>0</v>
      </c>
      <c r="K331" s="23">
        <v>294</v>
      </c>
      <c r="L331" s="23">
        <v>956</v>
      </c>
      <c r="M331" s="68">
        <v>42864</v>
      </c>
      <c r="N331" s="26"/>
      <c r="O331" s="27">
        <v>42864</v>
      </c>
      <c r="P331" s="63" t="s">
        <v>144</v>
      </c>
      <c r="Q331" s="27">
        <v>42871</v>
      </c>
      <c r="R331" s="27">
        <v>42856</v>
      </c>
      <c r="S331" s="27" t="s">
        <v>314</v>
      </c>
      <c r="T331" s="75">
        <v>42979</v>
      </c>
      <c r="V331" s="31" t="s">
        <v>156</v>
      </c>
      <c r="W331" s="31" t="s">
        <v>145</v>
      </c>
      <c r="X331" s="31" t="s">
        <v>152</v>
      </c>
      <c r="Y331" s="85" t="s">
        <v>148</v>
      </c>
      <c r="Z331" s="26"/>
      <c r="AA331" s="26"/>
      <c r="AB331" s="26"/>
      <c r="AC331" s="23">
        <v>1</v>
      </c>
      <c r="AD331" s="23">
        <v>0</v>
      </c>
      <c r="AE331" s="23">
        <v>0</v>
      </c>
      <c r="AF331" s="23">
        <v>0</v>
      </c>
      <c r="AG331" s="23">
        <v>0</v>
      </c>
      <c r="AH331" s="23">
        <v>0</v>
      </c>
      <c r="AI331" s="23">
        <v>0</v>
      </c>
      <c r="AJ331" s="22"/>
      <c r="AK331" s="28">
        <v>43069</v>
      </c>
    </row>
    <row r="332" spans="1:37" ht="13.2" hidden="1" x14ac:dyDescent="0.2">
      <c r="A332" s="124">
        <v>43040</v>
      </c>
      <c r="B332" s="21">
        <v>3</v>
      </c>
      <c r="C332" s="22" t="s">
        <v>209</v>
      </c>
      <c r="D332" s="22" t="s">
        <v>316</v>
      </c>
      <c r="E332" s="23" t="s">
        <v>18</v>
      </c>
      <c r="F332" s="23" t="s">
        <v>19</v>
      </c>
      <c r="G332" s="23" t="s">
        <v>205</v>
      </c>
      <c r="H332" s="25">
        <v>9932.5</v>
      </c>
      <c r="I332" s="23">
        <v>9932.5</v>
      </c>
      <c r="J332" s="63">
        <v>0</v>
      </c>
      <c r="K332" s="23">
        <v>16</v>
      </c>
      <c r="L332" s="23">
        <v>536.5</v>
      </c>
      <c r="M332" s="68">
        <v>42913</v>
      </c>
      <c r="N332" s="26"/>
      <c r="O332" s="27">
        <v>42913</v>
      </c>
      <c r="P332" s="63" t="s">
        <v>144</v>
      </c>
      <c r="Q332" s="27">
        <v>42864</v>
      </c>
      <c r="R332" s="27">
        <v>42856</v>
      </c>
      <c r="S332" s="27" t="s">
        <v>314</v>
      </c>
      <c r="T332" s="75">
        <v>42979</v>
      </c>
      <c r="V332" s="31" t="s">
        <v>156</v>
      </c>
      <c r="W332" s="31" t="s">
        <v>145</v>
      </c>
      <c r="X332" s="31" t="s">
        <v>152</v>
      </c>
      <c r="Y332" s="85" t="s">
        <v>107</v>
      </c>
      <c r="Z332" s="26"/>
      <c r="AA332" s="26"/>
      <c r="AB332" s="26"/>
      <c r="AC332" s="23">
        <v>2</v>
      </c>
      <c r="AD332" s="23">
        <v>0</v>
      </c>
      <c r="AE332" s="23">
        <v>0</v>
      </c>
      <c r="AF332" s="23">
        <v>2</v>
      </c>
      <c r="AG332" s="23">
        <v>0</v>
      </c>
      <c r="AH332" s="23">
        <v>0</v>
      </c>
      <c r="AI332" s="23">
        <v>0</v>
      </c>
      <c r="AJ332" s="22"/>
      <c r="AK332" s="28">
        <v>43069</v>
      </c>
    </row>
    <row r="333" spans="1:37" ht="13.2" hidden="1" x14ac:dyDescent="0.2">
      <c r="A333" s="124">
        <v>43040</v>
      </c>
      <c r="B333" s="21">
        <v>4</v>
      </c>
      <c r="C333" s="22" t="s">
        <v>209</v>
      </c>
      <c r="D333" s="22" t="s">
        <v>317</v>
      </c>
      <c r="E333" s="23" t="s">
        <v>18</v>
      </c>
      <c r="F333" s="23" t="s">
        <v>19</v>
      </c>
      <c r="G333" s="23" t="s">
        <v>205</v>
      </c>
      <c r="H333" s="25">
        <v>9367</v>
      </c>
      <c r="I333" s="23">
        <v>9367</v>
      </c>
      <c r="J333" s="63">
        <v>0</v>
      </c>
      <c r="K333" s="23">
        <v>0</v>
      </c>
      <c r="L333" s="23">
        <v>249.5</v>
      </c>
      <c r="M333" s="68">
        <v>42882</v>
      </c>
      <c r="N333" s="26"/>
      <c r="O333" s="27">
        <v>42882</v>
      </c>
      <c r="P333" s="63" t="s">
        <v>144</v>
      </c>
      <c r="Q333" s="27">
        <v>42871</v>
      </c>
      <c r="R333" s="27">
        <v>42856</v>
      </c>
      <c r="S333" s="27" t="s">
        <v>314</v>
      </c>
      <c r="T333" s="75">
        <v>42979</v>
      </c>
      <c r="V333" s="31" t="s">
        <v>156</v>
      </c>
      <c r="W333" s="31" t="s">
        <v>145</v>
      </c>
      <c r="X333" s="31" t="s">
        <v>152</v>
      </c>
      <c r="Y333" s="85" t="s">
        <v>107</v>
      </c>
      <c r="Z333" s="26"/>
      <c r="AA333" s="26"/>
      <c r="AB333" s="26"/>
      <c r="AC333" s="23">
        <v>0</v>
      </c>
      <c r="AD333" s="23">
        <v>0</v>
      </c>
      <c r="AE333" s="23">
        <v>0</v>
      </c>
      <c r="AF333" s="23">
        <v>0</v>
      </c>
      <c r="AG333" s="23">
        <v>0</v>
      </c>
      <c r="AH333" s="23">
        <v>0</v>
      </c>
      <c r="AI333" s="23">
        <v>0</v>
      </c>
      <c r="AJ333" s="22"/>
      <c r="AK333" s="28">
        <v>43069</v>
      </c>
    </row>
    <row r="334" spans="1:37" ht="13.2" hidden="1" x14ac:dyDescent="0.2">
      <c r="A334" s="124">
        <v>43040</v>
      </c>
      <c r="B334" s="21">
        <v>5</v>
      </c>
      <c r="C334" s="22" t="s">
        <v>209</v>
      </c>
      <c r="D334" s="22" t="s">
        <v>318</v>
      </c>
      <c r="E334" s="23" t="s">
        <v>18</v>
      </c>
      <c r="F334" s="23" t="s">
        <v>19</v>
      </c>
      <c r="G334" s="23" t="s">
        <v>205</v>
      </c>
      <c r="H334" s="25">
        <v>9684</v>
      </c>
      <c r="I334" s="25">
        <f>H334-J334</f>
        <v>9384</v>
      </c>
      <c r="J334" s="63">
        <v>300</v>
      </c>
      <c r="K334" s="23">
        <f>822+133+1010</f>
        <v>1965</v>
      </c>
      <c r="L334" s="23">
        <v>6037</v>
      </c>
      <c r="M334" s="68">
        <v>43004</v>
      </c>
      <c r="N334" s="26">
        <v>43089</v>
      </c>
      <c r="O334" s="27">
        <v>43007</v>
      </c>
      <c r="P334" s="63" t="s">
        <v>144</v>
      </c>
      <c r="Q334" s="27">
        <v>42871</v>
      </c>
      <c r="R334" s="27">
        <v>42856</v>
      </c>
      <c r="S334" s="27" t="s">
        <v>314</v>
      </c>
      <c r="T334" s="75">
        <v>42979</v>
      </c>
      <c r="V334" s="31" t="s">
        <v>156</v>
      </c>
      <c r="W334" s="31" t="s">
        <v>145</v>
      </c>
      <c r="X334" s="31" t="s">
        <v>152</v>
      </c>
      <c r="Y334" s="85" t="s">
        <v>148</v>
      </c>
      <c r="Z334" s="26"/>
      <c r="AA334" s="26"/>
      <c r="AB334" s="26"/>
      <c r="AC334" s="23">
        <v>2</v>
      </c>
      <c r="AD334" s="23">
        <v>0</v>
      </c>
      <c r="AE334" s="23">
        <v>0</v>
      </c>
      <c r="AF334" s="23">
        <v>1</v>
      </c>
      <c r="AG334" s="23">
        <v>0</v>
      </c>
      <c r="AH334" s="23">
        <v>0</v>
      </c>
      <c r="AI334" s="23">
        <v>0</v>
      </c>
      <c r="AJ334" s="22"/>
      <c r="AK334" s="28">
        <v>43069</v>
      </c>
    </row>
    <row r="335" spans="1:37" ht="13.2" hidden="1" x14ac:dyDescent="0.2">
      <c r="A335" s="124">
        <v>43040</v>
      </c>
      <c r="B335" s="21">
        <v>6</v>
      </c>
      <c r="C335" s="22" t="s">
        <v>209</v>
      </c>
      <c r="D335" s="22" t="s">
        <v>319</v>
      </c>
      <c r="E335" s="23" t="s">
        <v>18</v>
      </c>
      <c r="F335" s="23" t="s">
        <v>19</v>
      </c>
      <c r="G335" s="23" t="s">
        <v>205</v>
      </c>
      <c r="H335" s="25">
        <v>3510</v>
      </c>
      <c r="I335" s="25">
        <v>3510</v>
      </c>
      <c r="J335" s="63">
        <v>154</v>
      </c>
      <c r="K335" s="25">
        <v>189</v>
      </c>
      <c r="L335" s="23">
        <v>1070</v>
      </c>
      <c r="M335" s="68">
        <v>42947</v>
      </c>
      <c r="N335" s="26">
        <v>43081</v>
      </c>
      <c r="O335" s="27">
        <v>42947</v>
      </c>
      <c r="P335" s="63" t="s">
        <v>144</v>
      </c>
      <c r="Q335" s="27">
        <v>42871</v>
      </c>
      <c r="R335" s="27">
        <v>42856</v>
      </c>
      <c r="S335" s="27" t="s">
        <v>314</v>
      </c>
      <c r="T335" s="75">
        <v>42979</v>
      </c>
      <c r="V335" s="31" t="s">
        <v>156</v>
      </c>
      <c r="W335" s="31" t="s">
        <v>145</v>
      </c>
      <c r="X335" s="31" t="s">
        <v>152</v>
      </c>
      <c r="Y335" s="85" t="s">
        <v>148</v>
      </c>
      <c r="Z335" s="26"/>
      <c r="AA335" s="26"/>
      <c r="AB335" s="26"/>
      <c r="AC335" s="23">
        <v>1</v>
      </c>
      <c r="AD335" s="23">
        <v>0</v>
      </c>
      <c r="AE335" s="23">
        <v>0</v>
      </c>
      <c r="AF335" s="23">
        <v>0</v>
      </c>
      <c r="AG335" s="23">
        <v>0</v>
      </c>
      <c r="AH335" s="23">
        <v>0</v>
      </c>
      <c r="AI335" s="23">
        <v>0</v>
      </c>
      <c r="AJ335" s="22"/>
      <c r="AK335" s="28">
        <v>43069</v>
      </c>
    </row>
    <row r="336" spans="1:37" ht="13.2" hidden="1" x14ac:dyDescent="0.2">
      <c r="A336" s="124">
        <v>43040</v>
      </c>
      <c r="B336" s="21">
        <v>7</v>
      </c>
      <c r="C336" s="22" t="s">
        <v>209</v>
      </c>
      <c r="D336" s="22" t="s">
        <v>320</v>
      </c>
      <c r="E336" s="23" t="s">
        <v>31</v>
      </c>
      <c r="F336" s="23" t="s">
        <v>19</v>
      </c>
      <c r="G336" s="23" t="s">
        <v>205</v>
      </c>
      <c r="H336" s="25">
        <v>5564</v>
      </c>
      <c r="I336" s="23">
        <v>5564</v>
      </c>
      <c r="J336" s="63">
        <v>0</v>
      </c>
      <c r="K336" s="25">
        <v>0</v>
      </c>
      <c r="L336" s="25">
        <v>0</v>
      </c>
      <c r="M336" s="68">
        <v>42879</v>
      </c>
      <c r="N336" s="26"/>
      <c r="O336" s="27">
        <v>42879</v>
      </c>
      <c r="P336" s="63" t="s">
        <v>144</v>
      </c>
      <c r="Q336" s="27">
        <v>42871</v>
      </c>
      <c r="R336" s="27">
        <v>42856</v>
      </c>
      <c r="S336" s="27" t="s">
        <v>314</v>
      </c>
      <c r="T336" s="75">
        <v>42979</v>
      </c>
      <c r="V336" s="31" t="s">
        <v>156</v>
      </c>
      <c r="W336" s="31" t="s">
        <v>145</v>
      </c>
      <c r="X336" s="31" t="s">
        <v>152</v>
      </c>
      <c r="Y336" s="85" t="s">
        <v>107</v>
      </c>
      <c r="Z336" s="26"/>
      <c r="AA336" s="26"/>
      <c r="AB336" s="26"/>
      <c r="AC336" s="23">
        <v>0</v>
      </c>
      <c r="AD336" s="23">
        <v>0</v>
      </c>
      <c r="AE336" s="23">
        <v>0</v>
      </c>
      <c r="AF336" s="23">
        <v>0</v>
      </c>
      <c r="AG336" s="23">
        <v>0</v>
      </c>
      <c r="AH336" s="23">
        <v>0</v>
      </c>
      <c r="AI336" s="23">
        <v>0</v>
      </c>
      <c r="AJ336" s="22"/>
      <c r="AK336" s="28">
        <v>43069</v>
      </c>
    </row>
    <row r="337" spans="1:37" ht="13.2" hidden="1" x14ac:dyDescent="0.2">
      <c r="A337" s="124">
        <v>43040</v>
      </c>
      <c r="B337" s="21">
        <v>8</v>
      </c>
      <c r="C337" s="22" t="s">
        <v>209</v>
      </c>
      <c r="D337" s="22" t="s">
        <v>321</v>
      </c>
      <c r="E337" s="23" t="s">
        <v>82</v>
      </c>
      <c r="F337" s="23" t="s">
        <v>19</v>
      </c>
      <c r="G337" s="23" t="s">
        <v>205</v>
      </c>
      <c r="H337" s="25">
        <v>513</v>
      </c>
      <c r="I337" s="23">
        <v>513</v>
      </c>
      <c r="J337" s="63">
        <v>0</v>
      </c>
      <c r="K337" s="25">
        <v>455</v>
      </c>
      <c r="L337" s="25">
        <v>455</v>
      </c>
      <c r="M337" s="68">
        <v>43014</v>
      </c>
      <c r="N337" s="26"/>
      <c r="O337" s="68">
        <v>43017</v>
      </c>
      <c r="P337" s="63" t="s">
        <v>144</v>
      </c>
      <c r="Q337" s="27">
        <v>42911</v>
      </c>
      <c r="R337" s="27">
        <v>42856</v>
      </c>
      <c r="S337" s="27" t="s">
        <v>314</v>
      </c>
      <c r="T337" s="75">
        <v>42979</v>
      </c>
      <c r="V337" s="31" t="s">
        <v>156</v>
      </c>
      <c r="W337" s="31" t="s">
        <v>145</v>
      </c>
      <c r="X337" s="31" t="s">
        <v>152</v>
      </c>
      <c r="Y337" s="85" t="s">
        <v>107</v>
      </c>
      <c r="Z337" s="26"/>
      <c r="AA337" s="26"/>
      <c r="AB337" s="26"/>
      <c r="AC337" s="23">
        <v>3</v>
      </c>
      <c r="AD337" s="23">
        <v>0</v>
      </c>
      <c r="AE337" s="23">
        <v>0</v>
      </c>
      <c r="AF337" s="23">
        <v>2</v>
      </c>
      <c r="AG337" s="23">
        <v>0</v>
      </c>
      <c r="AH337" s="23">
        <v>0</v>
      </c>
      <c r="AI337" s="23">
        <v>0</v>
      </c>
      <c r="AJ337" s="22"/>
      <c r="AK337" s="28">
        <v>43069</v>
      </c>
    </row>
    <row r="338" spans="1:37" ht="13.2" hidden="1" x14ac:dyDescent="0.2">
      <c r="A338" s="124">
        <v>43040</v>
      </c>
      <c r="B338" s="21">
        <v>9</v>
      </c>
      <c r="C338" s="22" t="s">
        <v>209</v>
      </c>
      <c r="D338" s="22" t="s">
        <v>322</v>
      </c>
      <c r="E338" s="23" t="s">
        <v>31</v>
      </c>
      <c r="F338" s="23" t="s">
        <v>19</v>
      </c>
      <c r="G338" s="23" t="s">
        <v>205</v>
      </c>
      <c r="H338" s="25">
        <v>816</v>
      </c>
      <c r="I338" s="23">
        <v>816</v>
      </c>
      <c r="J338" s="63">
        <v>0</v>
      </c>
      <c r="K338" s="25">
        <v>250</v>
      </c>
      <c r="L338" s="25">
        <v>278</v>
      </c>
      <c r="M338" s="68">
        <v>42923</v>
      </c>
      <c r="N338" s="26"/>
      <c r="O338" s="27">
        <v>42923</v>
      </c>
      <c r="P338" s="63" t="s">
        <v>144</v>
      </c>
      <c r="Q338" s="27">
        <v>42990</v>
      </c>
      <c r="R338" s="27">
        <v>42856</v>
      </c>
      <c r="S338" s="27" t="s">
        <v>314</v>
      </c>
      <c r="T338" s="75">
        <v>42979</v>
      </c>
      <c r="V338" s="31" t="s">
        <v>156</v>
      </c>
      <c r="W338" s="31" t="s">
        <v>145</v>
      </c>
      <c r="X338" s="31" t="s">
        <v>152</v>
      </c>
      <c r="Y338" s="85" t="s">
        <v>107</v>
      </c>
      <c r="Z338" s="26"/>
      <c r="AA338" s="26"/>
      <c r="AB338" s="26"/>
      <c r="AC338" s="23">
        <v>5</v>
      </c>
      <c r="AD338" s="23">
        <v>0</v>
      </c>
      <c r="AE338" s="23">
        <v>0</v>
      </c>
      <c r="AF338" s="23">
        <v>2</v>
      </c>
      <c r="AG338" s="23">
        <v>0</v>
      </c>
      <c r="AH338" s="23">
        <v>0</v>
      </c>
      <c r="AI338" s="23">
        <v>0</v>
      </c>
      <c r="AJ338" s="22"/>
      <c r="AK338" s="28">
        <v>43069</v>
      </c>
    </row>
    <row r="339" spans="1:37" ht="13.2" hidden="1" x14ac:dyDescent="0.2">
      <c r="A339" s="124">
        <v>43040</v>
      </c>
      <c r="B339" s="21">
        <v>10</v>
      </c>
      <c r="C339" s="22" t="s">
        <v>71</v>
      </c>
      <c r="D339" s="83" t="s">
        <v>369</v>
      </c>
      <c r="E339" s="23" t="s">
        <v>82</v>
      </c>
      <c r="F339" s="23" t="s">
        <v>19</v>
      </c>
      <c r="G339" s="63" t="s">
        <v>363</v>
      </c>
      <c r="H339" s="63">
        <v>425</v>
      </c>
      <c r="I339" s="63">
        <v>100</v>
      </c>
      <c r="J339" s="63">
        <v>0</v>
      </c>
      <c r="K339" s="63">
        <v>64</v>
      </c>
      <c r="L339" s="63">
        <v>36</v>
      </c>
      <c r="M339" s="26">
        <v>43005</v>
      </c>
      <c r="N339" s="92"/>
      <c r="O339" s="26">
        <v>43005</v>
      </c>
      <c r="P339" s="63" t="s">
        <v>145</v>
      </c>
      <c r="Q339" s="26">
        <v>43005</v>
      </c>
      <c r="R339" s="26">
        <v>42957</v>
      </c>
      <c r="S339" s="26">
        <v>43005</v>
      </c>
      <c r="T339" s="26">
        <v>43005</v>
      </c>
      <c r="V339" s="23" t="s">
        <v>156</v>
      </c>
      <c r="W339" s="23" t="s">
        <v>194</v>
      </c>
      <c r="X339" s="23" t="s">
        <v>147</v>
      </c>
      <c r="Y339" s="85" t="s">
        <v>148</v>
      </c>
      <c r="Z339" s="26"/>
      <c r="AA339" s="26"/>
      <c r="AB339" s="26"/>
      <c r="AC339" s="23">
        <v>5</v>
      </c>
      <c r="AD339" s="23">
        <v>0</v>
      </c>
      <c r="AE339" s="23">
        <v>0</v>
      </c>
      <c r="AF339" s="23">
        <v>0</v>
      </c>
      <c r="AG339" s="23">
        <v>0</v>
      </c>
      <c r="AH339" s="23">
        <v>0</v>
      </c>
      <c r="AI339" s="23">
        <v>0</v>
      </c>
      <c r="AJ339" s="22"/>
      <c r="AK339" s="28">
        <v>43040</v>
      </c>
    </row>
    <row r="340" spans="1:37" ht="12.6" hidden="1" x14ac:dyDescent="0.2">
      <c r="A340" s="124">
        <v>43040</v>
      </c>
      <c r="B340" s="21">
        <v>11</v>
      </c>
      <c r="C340" s="30" t="s">
        <v>65</v>
      </c>
      <c r="D340" s="30" t="s">
        <v>66</v>
      </c>
      <c r="E340" s="31" t="s">
        <v>18</v>
      </c>
      <c r="F340" s="31" t="s">
        <v>40</v>
      </c>
      <c r="G340" s="31" t="s">
        <v>40</v>
      </c>
      <c r="H340" s="23">
        <v>1416</v>
      </c>
      <c r="I340" s="23">
        <v>1416</v>
      </c>
      <c r="J340" s="23">
        <v>0</v>
      </c>
      <c r="K340" s="23">
        <v>1416</v>
      </c>
      <c r="L340" s="23">
        <v>0</v>
      </c>
      <c r="M340" s="26">
        <v>43068</v>
      </c>
      <c r="N340" s="26"/>
      <c r="O340" s="26">
        <v>43069</v>
      </c>
      <c r="P340" s="95">
        <v>42750</v>
      </c>
      <c r="Q340" s="27" t="s">
        <v>54</v>
      </c>
      <c r="R340" s="27" t="s">
        <v>145</v>
      </c>
      <c r="S340" s="95">
        <v>42750</v>
      </c>
      <c r="T340" s="27">
        <v>42750</v>
      </c>
      <c r="V340" s="31" t="s">
        <v>151</v>
      </c>
      <c r="W340" s="31" t="s">
        <v>145</v>
      </c>
      <c r="X340" s="31" t="s">
        <v>152</v>
      </c>
      <c r="Y340" s="31" t="s">
        <v>148</v>
      </c>
      <c r="Z340" s="26"/>
      <c r="AA340" s="26"/>
      <c r="AB340" s="26"/>
      <c r="AC340" s="23">
        <v>18</v>
      </c>
      <c r="AD340" s="23">
        <v>0</v>
      </c>
      <c r="AE340" s="23">
        <v>1</v>
      </c>
      <c r="AF340" s="23">
        <v>0</v>
      </c>
      <c r="AG340" s="23">
        <v>0</v>
      </c>
      <c r="AH340" s="23">
        <v>0</v>
      </c>
      <c r="AI340" s="23">
        <v>0</v>
      </c>
      <c r="AJ340" s="22"/>
      <c r="AK340" s="28">
        <v>43074</v>
      </c>
    </row>
    <row r="341" spans="1:37" ht="12.6" hidden="1" x14ac:dyDescent="0.2">
      <c r="A341" s="124">
        <v>43040</v>
      </c>
      <c r="B341" s="21">
        <v>12</v>
      </c>
      <c r="C341" s="22" t="s">
        <v>71</v>
      </c>
      <c r="D341" s="30" t="s">
        <v>187</v>
      </c>
      <c r="E341" s="31" t="s">
        <v>31</v>
      </c>
      <c r="F341" s="31" t="s">
        <v>19</v>
      </c>
      <c r="G341" s="31" t="s">
        <v>58</v>
      </c>
      <c r="H341" s="25">
        <v>21104</v>
      </c>
      <c r="I341" s="25">
        <v>21104</v>
      </c>
      <c r="J341" s="25">
        <v>0</v>
      </c>
      <c r="K341" s="25">
        <v>189</v>
      </c>
      <c r="L341" s="25">
        <v>21104</v>
      </c>
      <c r="M341" s="26">
        <v>43059</v>
      </c>
      <c r="N341" s="26">
        <v>43084</v>
      </c>
      <c r="O341" s="26">
        <v>43060</v>
      </c>
      <c r="P341" s="23"/>
      <c r="Q341" s="26">
        <v>43053</v>
      </c>
      <c r="R341" s="26">
        <v>43046</v>
      </c>
      <c r="S341" s="26"/>
      <c r="T341" s="26"/>
      <c r="V341" s="23" t="s">
        <v>156</v>
      </c>
      <c r="W341" s="23" t="s">
        <v>194</v>
      </c>
      <c r="X341" s="23" t="s">
        <v>152</v>
      </c>
      <c r="Y341" s="85" t="s">
        <v>148</v>
      </c>
      <c r="Z341" s="26"/>
      <c r="AA341" s="26"/>
      <c r="AB341" s="26"/>
      <c r="AC341" s="64">
        <v>0</v>
      </c>
      <c r="AD341" s="64">
        <v>0</v>
      </c>
      <c r="AE341" s="64">
        <v>0</v>
      </c>
      <c r="AF341" s="64">
        <v>0</v>
      </c>
      <c r="AG341" s="64">
        <v>0</v>
      </c>
      <c r="AH341" s="64">
        <v>0</v>
      </c>
      <c r="AI341" s="64">
        <v>0</v>
      </c>
      <c r="AJ341" s="83"/>
      <c r="AK341" s="38">
        <v>43070</v>
      </c>
    </row>
    <row r="342" spans="1:37" ht="12.6" hidden="1" x14ac:dyDescent="0.2">
      <c r="A342" s="124">
        <v>43040</v>
      </c>
      <c r="B342" s="21">
        <v>13</v>
      </c>
      <c r="C342" s="30" t="s">
        <v>154</v>
      </c>
      <c r="D342" s="30" t="s">
        <v>415</v>
      </c>
      <c r="E342" s="31" t="s">
        <v>416</v>
      </c>
      <c r="F342" s="31" t="s">
        <v>19</v>
      </c>
      <c r="G342" s="31" t="s">
        <v>58</v>
      </c>
      <c r="H342" s="25">
        <v>3767</v>
      </c>
      <c r="I342" s="25">
        <v>4011</v>
      </c>
      <c r="J342" s="32">
        <v>0</v>
      </c>
      <c r="K342" s="32">
        <v>1017</v>
      </c>
      <c r="L342" s="32">
        <f>K342</f>
        <v>1017</v>
      </c>
      <c r="M342" s="27">
        <v>42978</v>
      </c>
      <c r="N342" s="27"/>
      <c r="O342" s="27">
        <v>42982</v>
      </c>
      <c r="P342" s="27">
        <v>43017</v>
      </c>
      <c r="Q342" s="27">
        <v>42982</v>
      </c>
      <c r="R342" s="27">
        <v>43006</v>
      </c>
      <c r="S342" s="27">
        <v>42992</v>
      </c>
      <c r="T342" s="27">
        <v>42984</v>
      </c>
      <c r="V342" s="31" t="s">
        <v>156</v>
      </c>
      <c r="W342" s="31" t="s">
        <v>145</v>
      </c>
      <c r="X342" s="23" t="s">
        <v>152</v>
      </c>
      <c r="Y342" s="31" t="s">
        <v>107</v>
      </c>
      <c r="Z342" s="27">
        <v>43055</v>
      </c>
      <c r="AA342" s="27"/>
      <c r="AB342" s="27"/>
      <c r="AC342" s="31">
        <v>9</v>
      </c>
      <c r="AD342" s="31">
        <v>1</v>
      </c>
      <c r="AE342" s="31">
        <v>0</v>
      </c>
      <c r="AF342" s="31">
        <v>0</v>
      </c>
      <c r="AG342" s="31">
        <v>0</v>
      </c>
      <c r="AH342" s="31">
        <v>0</v>
      </c>
      <c r="AI342" s="31">
        <v>0</v>
      </c>
      <c r="AJ342" s="30" t="s">
        <v>417</v>
      </c>
      <c r="AK342" s="28">
        <v>43070</v>
      </c>
    </row>
    <row r="343" spans="1:37" ht="12.6" hidden="1" x14ac:dyDescent="0.2">
      <c r="A343" s="124">
        <v>43040</v>
      </c>
      <c r="B343" s="21">
        <v>14</v>
      </c>
      <c r="C343" s="30" t="s">
        <v>38</v>
      </c>
      <c r="D343" s="30" t="s">
        <v>351</v>
      </c>
      <c r="E343" s="23" t="s">
        <v>31</v>
      </c>
      <c r="F343" s="31" t="s">
        <v>40</v>
      </c>
      <c r="G343" s="31" t="s">
        <v>41</v>
      </c>
      <c r="H343" s="31">
        <v>438</v>
      </c>
      <c r="I343" s="31">
        <v>438</v>
      </c>
      <c r="J343" s="31">
        <v>0</v>
      </c>
      <c r="K343" s="31">
        <v>391</v>
      </c>
      <c r="L343" s="31">
        <v>0</v>
      </c>
      <c r="M343" s="27">
        <v>42995</v>
      </c>
      <c r="N343" s="27"/>
      <c r="O343" s="27">
        <v>42996</v>
      </c>
      <c r="P343" s="31" t="s">
        <v>145</v>
      </c>
      <c r="Q343" s="27">
        <v>43031</v>
      </c>
      <c r="R343" s="27">
        <v>43036</v>
      </c>
      <c r="S343" s="26">
        <v>43046</v>
      </c>
      <c r="T343" s="27"/>
      <c r="V343" s="31" t="s">
        <v>146</v>
      </c>
      <c r="W343" s="31" t="s">
        <v>194</v>
      </c>
      <c r="X343" s="31" t="s">
        <v>147</v>
      </c>
      <c r="Y343" s="85" t="s">
        <v>148</v>
      </c>
      <c r="Z343" s="27"/>
      <c r="AA343" s="75">
        <v>43018</v>
      </c>
      <c r="AB343" s="27"/>
      <c r="AC343" s="31">
        <v>0</v>
      </c>
      <c r="AD343" s="31">
        <v>0</v>
      </c>
      <c r="AE343" s="31">
        <v>0</v>
      </c>
      <c r="AF343" s="31">
        <v>0</v>
      </c>
      <c r="AG343" s="31">
        <v>0</v>
      </c>
      <c r="AH343" s="31">
        <v>0</v>
      </c>
      <c r="AI343" s="31">
        <v>0</v>
      </c>
      <c r="AJ343" s="30" t="s">
        <v>401</v>
      </c>
      <c r="AK343" s="28">
        <v>43067</v>
      </c>
    </row>
    <row r="344" spans="1:37" ht="12.6" hidden="1" x14ac:dyDescent="0.2">
      <c r="A344" s="124">
        <v>43040</v>
      </c>
      <c r="B344" s="21">
        <v>15</v>
      </c>
      <c r="C344" s="30" t="s">
        <v>42</v>
      </c>
      <c r="D344" s="30" t="s">
        <v>43</v>
      </c>
      <c r="E344" s="23" t="s">
        <v>44</v>
      </c>
      <c r="F344" s="23" t="s">
        <v>19</v>
      </c>
      <c r="G344" s="31" t="s">
        <v>41</v>
      </c>
      <c r="H344" s="25">
        <v>6655</v>
      </c>
      <c r="I344" s="23">
        <f>2694+482</f>
        <v>3176</v>
      </c>
      <c r="J344" s="25">
        <f>H344-I344</f>
        <v>3479</v>
      </c>
      <c r="K344" s="25">
        <f>65+417</f>
        <v>482</v>
      </c>
      <c r="L344" s="25">
        <v>482</v>
      </c>
      <c r="M344" s="26">
        <v>43061</v>
      </c>
      <c r="N344" s="26">
        <v>43122</v>
      </c>
      <c r="O344" s="26">
        <v>43045</v>
      </c>
      <c r="P344" s="23" t="s">
        <v>145</v>
      </c>
      <c r="Q344" s="27">
        <v>43019</v>
      </c>
      <c r="R344" s="26">
        <v>42941</v>
      </c>
      <c r="S344" s="26">
        <v>42957</v>
      </c>
      <c r="T344" s="26"/>
      <c r="V344" s="23" t="s">
        <v>160</v>
      </c>
      <c r="W344" s="23" t="s">
        <v>145</v>
      </c>
      <c r="X344" s="23" t="s">
        <v>152</v>
      </c>
      <c r="Y344" s="85" t="s">
        <v>148</v>
      </c>
      <c r="Z344" s="26"/>
      <c r="AA344" s="26"/>
      <c r="AB344" s="26"/>
      <c r="AC344" s="31">
        <v>1</v>
      </c>
      <c r="AD344" s="31">
        <v>0</v>
      </c>
      <c r="AE344" s="31">
        <v>1</v>
      </c>
      <c r="AF344" s="31">
        <v>14</v>
      </c>
      <c r="AG344" s="31">
        <v>0</v>
      </c>
      <c r="AH344" s="31">
        <v>0</v>
      </c>
      <c r="AI344" s="31">
        <v>0</v>
      </c>
      <c r="AJ344" s="83" t="s">
        <v>418</v>
      </c>
      <c r="AK344" s="28">
        <v>43067</v>
      </c>
    </row>
    <row r="345" spans="1:37" ht="12.6" hidden="1" x14ac:dyDescent="0.2">
      <c r="A345" s="124">
        <v>43040</v>
      </c>
      <c r="B345" s="21">
        <v>16</v>
      </c>
      <c r="C345" s="30" t="s">
        <v>45</v>
      </c>
      <c r="D345" s="30" t="s">
        <v>46</v>
      </c>
      <c r="E345" s="23" t="s">
        <v>31</v>
      </c>
      <c r="F345" s="23" t="s">
        <v>19</v>
      </c>
      <c r="G345" s="31" t="s">
        <v>41</v>
      </c>
      <c r="H345" s="25">
        <f>515+150+157+82</f>
        <v>904</v>
      </c>
      <c r="I345" s="23">
        <f>515+150+157+82</f>
        <v>904</v>
      </c>
      <c r="J345" s="25">
        <v>0</v>
      </c>
      <c r="K345" s="25">
        <f>515+150+157+82</f>
        <v>904</v>
      </c>
      <c r="L345" s="25">
        <v>0</v>
      </c>
      <c r="M345" s="26">
        <v>43053</v>
      </c>
      <c r="N345" s="26"/>
      <c r="O345" s="26">
        <v>43053</v>
      </c>
      <c r="P345" s="23" t="s">
        <v>145</v>
      </c>
      <c r="Q345" s="26"/>
      <c r="R345" s="26">
        <v>42473</v>
      </c>
      <c r="S345" s="26"/>
      <c r="T345" s="26"/>
      <c r="V345" s="23"/>
      <c r="W345" s="23" t="s">
        <v>145</v>
      </c>
      <c r="X345" s="23" t="s">
        <v>152</v>
      </c>
      <c r="Y345" s="85" t="s">
        <v>148</v>
      </c>
      <c r="Z345" s="26"/>
      <c r="AA345" s="75">
        <v>43020</v>
      </c>
      <c r="AB345" s="75">
        <v>43020</v>
      </c>
      <c r="AC345" s="31">
        <v>5</v>
      </c>
      <c r="AD345" s="31">
        <v>0</v>
      </c>
      <c r="AE345" s="31">
        <v>1</v>
      </c>
      <c r="AF345" s="31">
        <v>0</v>
      </c>
      <c r="AG345" s="31">
        <v>1</v>
      </c>
      <c r="AH345" s="31">
        <v>0</v>
      </c>
      <c r="AI345" s="31">
        <v>0</v>
      </c>
      <c r="AJ345" s="83" t="s">
        <v>419</v>
      </c>
      <c r="AK345" s="28">
        <v>43067</v>
      </c>
    </row>
    <row r="346" spans="1:37" ht="12.6" hidden="1" x14ac:dyDescent="0.2">
      <c r="A346" s="124">
        <v>43040</v>
      </c>
      <c r="B346" s="21">
        <v>17</v>
      </c>
      <c r="C346" s="30" t="s">
        <v>47</v>
      </c>
      <c r="D346" s="30" t="s">
        <v>48</v>
      </c>
      <c r="E346" s="23" t="s">
        <v>49</v>
      </c>
      <c r="F346" s="23" t="s">
        <v>19</v>
      </c>
      <c r="G346" s="31" t="s">
        <v>41</v>
      </c>
      <c r="H346" s="25">
        <v>3909</v>
      </c>
      <c r="I346" s="23">
        <v>3909</v>
      </c>
      <c r="J346" s="25">
        <f>H346-I346</f>
        <v>0</v>
      </c>
      <c r="K346" s="25">
        <v>1021</v>
      </c>
      <c r="L346" s="25">
        <v>0</v>
      </c>
      <c r="M346" s="26">
        <v>43020</v>
      </c>
      <c r="N346" s="26"/>
      <c r="O346" s="26">
        <v>43020</v>
      </c>
      <c r="P346" s="23" t="s">
        <v>145</v>
      </c>
      <c r="Q346" s="27">
        <v>42977</v>
      </c>
      <c r="R346" s="27">
        <v>42976</v>
      </c>
      <c r="S346" s="26">
        <v>42977</v>
      </c>
      <c r="T346" s="26"/>
      <c r="V346" s="23" t="s">
        <v>160</v>
      </c>
      <c r="W346" s="23" t="s">
        <v>145</v>
      </c>
      <c r="X346" s="23" t="s">
        <v>147</v>
      </c>
      <c r="Y346" s="85" t="s">
        <v>148</v>
      </c>
      <c r="Z346" s="26"/>
      <c r="AA346" s="26"/>
      <c r="AB346" s="26"/>
      <c r="AC346" s="31">
        <v>12</v>
      </c>
      <c r="AD346" s="31">
        <v>0</v>
      </c>
      <c r="AE346" s="31">
        <v>10</v>
      </c>
      <c r="AF346" s="31">
        <v>8</v>
      </c>
      <c r="AG346" s="31">
        <v>0</v>
      </c>
      <c r="AH346" s="31">
        <v>0</v>
      </c>
      <c r="AI346" s="31">
        <v>0</v>
      </c>
      <c r="AJ346" s="83" t="s">
        <v>404</v>
      </c>
      <c r="AK346" s="28">
        <v>43067</v>
      </c>
    </row>
    <row r="347" spans="1:37" ht="12.6" hidden="1" x14ac:dyDescent="0.2">
      <c r="A347" s="124">
        <v>43040</v>
      </c>
      <c r="B347" s="21">
        <v>18</v>
      </c>
      <c r="C347" s="30" t="s">
        <v>173</v>
      </c>
      <c r="D347" s="30" t="s">
        <v>174</v>
      </c>
      <c r="E347" s="23" t="s">
        <v>175</v>
      </c>
      <c r="F347" s="23" t="s">
        <v>19</v>
      </c>
      <c r="G347" s="31" t="s">
        <v>41</v>
      </c>
      <c r="H347" s="25">
        <v>2925</v>
      </c>
      <c r="I347" s="23">
        <f>2819+106</f>
        <v>2925</v>
      </c>
      <c r="J347" s="25">
        <v>144</v>
      </c>
      <c r="K347" s="25">
        <f>153+105</f>
        <v>258</v>
      </c>
      <c r="L347" s="25">
        <v>0</v>
      </c>
      <c r="M347" s="26">
        <v>43059</v>
      </c>
      <c r="N347" s="26">
        <v>43076</v>
      </c>
      <c r="O347" s="26">
        <v>43059</v>
      </c>
      <c r="P347" s="23" t="s">
        <v>145</v>
      </c>
      <c r="Q347" s="27">
        <v>42598</v>
      </c>
      <c r="R347" s="26">
        <v>42598</v>
      </c>
      <c r="S347" s="26"/>
      <c r="T347" s="26">
        <v>42598</v>
      </c>
      <c r="V347" s="23" t="s">
        <v>156</v>
      </c>
      <c r="W347" s="23" t="s">
        <v>145</v>
      </c>
      <c r="X347" s="23" t="s">
        <v>152</v>
      </c>
      <c r="Y347" s="85" t="s">
        <v>148</v>
      </c>
      <c r="Z347" s="26"/>
      <c r="AA347" s="26"/>
      <c r="AB347" s="26"/>
      <c r="AC347" s="31">
        <v>1</v>
      </c>
      <c r="AD347" s="31">
        <v>0</v>
      </c>
      <c r="AE347" s="31">
        <v>0</v>
      </c>
      <c r="AF347" s="31">
        <v>1</v>
      </c>
      <c r="AG347" s="31">
        <v>0</v>
      </c>
      <c r="AH347" s="31">
        <v>0</v>
      </c>
      <c r="AI347" s="31">
        <v>0</v>
      </c>
      <c r="AJ347" s="83" t="s">
        <v>405</v>
      </c>
      <c r="AK347" s="28">
        <v>43067</v>
      </c>
    </row>
    <row r="348" spans="1:37" ht="12.6" hidden="1" x14ac:dyDescent="0.2">
      <c r="A348" s="124">
        <v>43040</v>
      </c>
      <c r="B348" s="21">
        <v>19</v>
      </c>
      <c r="C348" s="30" t="s">
        <v>38</v>
      </c>
      <c r="D348" s="30" t="s">
        <v>94</v>
      </c>
      <c r="E348" s="23" t="s">
        <v>31</v>
      </c>
      <c r="F348" s="23" t="s">
        <v>40</v>
      </c>
      <c r="G348" s="31" t="s">
        <v>95</v>
      </c>
      <c r="H348" s="25">
        <v>207</v>
      </c>
      <c r="I348" s="23">
        <v>207</v>
      </c>
      <c r="J348" s="25">
        <f>H348-I348</f>
        <v>0</v>
      </c>
      <c r="K348" s="25">
        <v>0</v>
      </c>
      <c r="L348" s="25">
        <v>0</v>
      </c>
      <c r="M348" s="26">
        <v>43063</v>
      </c>
      <c r="N348" s="26"/>
      <c r="O348" s="26">
        <v>43042</v>
      </c>
      <c r="P348" s="23" t="s">
        <v>145</v>
      </c>
      <c r="Q348" s="26">
        <v>43048</v>
      </c>
      <c r="R348" s="26">
        <v>43047</v>
      </c>
      <c r="S348" s="26">
        <v>43063</v>
      </c>
      <c r="T348" s="26">
        <v>43049</v>
      </c>
      <c r="V348" s="23" t="s">
        <v>146</v>
      </c>
      <c r="W348" s="23" t="s">
        <v>145</v>
      </c>
      <c r="X348" s="23" t="s">
        <v>147</v>
      </c>
      <c r="Y348" s="23" t="s">
        <v>148</v>
      </c>
      <c r="Z348" s="26"/>
      <c r="AA348" s="26"/>
      <c r="AB348" s="26"/>
      <c r="AC348" s="31">
        <v>4</v>
      </c>
      <c r="AD348" s="31">
        <v>0</v>
      </c>
      <c r="AE348" s="31">
        <v>0</v>
      </c>
      <c r="AF348" s="31">
        <v>0</v>
      </c>
      <c r="AG348" s="31">
        <v>0</v>
      </c>
      <c r="AH348" s="31">
        <v>0</v>
      </c>
      <c r="AI348" s="31">
        <v>0</v>
      </c>
      <c r="AJ348" s="22" t="s">
        <v>420</v>
      </c>
      <c r="AK348" s="28">
        <v>43068</v>
      </c>
    </row>
    <row r="349" spans="1:37" ht="12.6" x14ac:dyDescent="0.2">
      <c r="A349" s="124">
        <v>43040</v>
      </c>
      <c r="B349" s="21">
        <v>20</v>
      </c>
      <c r="C349" s="30" t="s">
        <v>324</v>
      </c>
      <c r="D349" s="30" t="s">
        <v>51</v>
      </c>
      <c r="E349" s="23" t="s">
        <v>44</v>
      </c>
      <c r="F349" s="23" t="s">
        <v>40</v>
      </c>
      <c r="G349" s="31" t="s">
        <v>41</v>
      </c>
      <c r="H349" s="23">
        <v>458</v>
      </c>
      <c r="I349" s="23">
        <v>458</v>
      </c>
      <c r="J349" s="23">
        <v>0</v>
      </c>
      <c r="K349" s="23">
        <v>458</v>
      </c>
      <c r="L349" s="23">
        <v>0</v>
      </c>
      <c r="M349" s="26">
        <v>43050</v>
      </c>
      <c r="N349" s="26"/>
      <c r="O349" s="26">
        <v>43036</v>
      </c>
      <c r="P349" s="23" t="s">
        <v>145</v>
      </c>
      <c r="Q349" s="26"/>
      <c r="R349" s="26">
        <v>43048</v>
      </c>
      <c r="S349" s="26">
        <v>43052</v>
      </c>
      <c r="T349" s="26"/>
      <c r="V349" s="23" t="s">
        <v>151</v>
      </c>
      <c r="W349" s="23" t="s">
        <v>145</v>
      </c>
      <c r="X349" s="23" t="s">
        <v>147</v>
      </c>
      <c r="Y349" s="23" t="s">
        <v>107</v>
      </c>
      <c r="Z349" s="26"/>
      <c r="AA349" s="26"/>
      <c r="AB349" s="26"/>
      <c r="AC349" s="31">
        <v>1</v>
      </c>
      <c r="AD349" s="31">
        <v>0</v>
      </c>
      <c r="AE349" s="31">
        <v>0</v>
      </c>
      <c r="AF349" s="31">
        <v>0</v>
      </c>
      <c r="AG349" s="31">
        <v>0</v>
      </c>
      <c r="AH349" s="31">
        <v>0</v>
      </c>
      <c r="AI349" s="31">
        <v>0</v>
      </c>
      <c r="AJ349" s="22" t="s">
        <v>107</v>
      </c>
      <c r="AK349" s="28">
        <v>43067</v>
      </c>
    </row>
    <row r="350" spans="1:37" ht="13.8" hidden="1" x14ac:dyDescent="0.2">
      <c r="A350" s="124">
        <v>43040</v>
      </c>
      <c r="B350" s="21">
        <v>21</v>
      </c>
      <c r="C350" s="30" t="s">
        <v>42</v>
      </c>
      <c r="D350" s="30" t="s">
        <v>421</v>
      </c>
      <c r="E350" s="23" t="s">
        <v>44</v>
      </c>
      <c r="F350" s="23" t="s">
        <v>19</v>
      </c>
      <c r="G350" s="31" t="s">
        <v>41</v>
      </c>
      <c r="H350" s="23">
        <v>25</v>
      </c>
      <c r="I350" s="23">
        <v>25</v>
      </c>
      <c r="J350" s="23">
        <v>0</v>
      </c>
      <c r="K350" s="23">
        <v>25</v>
      </c>
      <c r="L350" s="23">
        <v>0</v>
      </c>
      <c r="M350" s="26">
        <v>43036</v>
      </c>
      <c r="N350" s="26"/>
      <c r="O350" s="26">
        <v>43036</v>
      </c>
      <c r="P350" s="23" t="s">
        <v>145</v>
      </c>
      <c r="Q350" s="26"/>
      <c r="R350" s="26"/>
      <c r="S350" s="26"/>
      <c r="T350" s="26"/>
      <c r="V350" s="96" t="s">
        <v>422</v>
      </c>
      <c r="W350" s="23" t="s">
        <v>194</v>
      </c>
      <c r="X350" s="23" t="s">
        <v>147</v>
      </c>
      <c r="Y350" s="23" t="s">
        <v>107</v>
      </c>
      <c r="Z350" s="26"/>
      <c r="AA350" s="26"/>
      <c r="AB350" s="26"/>
      <c r="AC350" s="31">
        <v>1</v>
      </c>
      <c r="AD350" s="31">
        <v>0</v>
      </c>
      <c r="AE350" s="31">
        <v>0</v>
      </c>
      <c r="AF350" s="31">
        <v>0</v>
      </c>
      <c r="AG350" s="31">
        <v>0</v>
      </c>
      <c r="AH350" s="31">
        <v>0</v>
      </c>
      <c r="AI350" s="31">
        <v>0</v>
      </c>
      <c r="AJ350" s="22" t="s">
        <v>423</v>
      </c>
      <c r="AK350" s="28">
        <v>43067</v>
      </c>
    </row>
    <row r="351" spans="1:37" ht="13.8" hidden="1" x14ac:dyDescent="0.2">
      <c r="A351" s="124">
        <v>43040</v>
      </c>
      <c r="B351" s="21">
        <v>22</v>
      </c>
      <c r="C351" s="30" t="s">
        <v>45</v>
      </c>
      <c r="D351" s="30" t="s">
        <v>424</v>
      </c>
      <c r="E351" s="23" t="s">
        <v>44</v>
      </c>
      <c r="F351" s="23" t="s">
        <v>19</v>
      </c>
      <c r="G351" s="31" t="s">
        <v>41</v>
      </c>
      <c r="H351" s="85">
        <v>70</v>
      </c>
      <c r="I351" s="63">
        <v>70</v>
      </c>
      <c r="J351" s="23">
        <v>0</v>
      </c>
      <c r="K351" s="85">
        <v>5</v>
      </c>
      <c r="L351" s="85">
        <v>0</v>
      </c>
      <c r="M351" s="26">
        <v>43027</v>
      </c>
      <c r="N351" s="68"/>
      <c r="O351" s="26">
        <v>43031</v>
      </c>
      <c r="P351" s="26"/>
      <c r="Q351" s="85"/>
      <c r="R351" s="26"/>
      <c r="S351" s="26"/>
      <c r="T351" s="26"/>
      <c r="V351" s="96" t="s">
        <v>422</v>
      </c>
      <c r="W351" s="85"/>
      <c r="X351" s="23" t="s">
        <v>147</v>
      </c>
      <c r="Y351" s="85" t="s">
        <v>107</v>
      </c>
      <c r="Z351" s="26"/>
      <c r="AA351" s="26"/>
      <c r="AB351" s="26"/>
      <c r="AC351" s="31">
        <v>1</v>
      </c>
      <c r="AD351" s="31">
        <v>0</v>
      </c>
      <c r="AE351" s="31">
        <v>1</v>
      </c>
      <c r="AF351" s="31">
        <v>0</v>
      </c>
      <c r="AG351" s="31">
        <v>1</v>
      </c>
      <c r="AH351" s="31">
        <v>0</v>
      </c>
      <c r="AI351" s="31">
        <v>0</v>
      </c>
      <c r="AJ351" s="22" t="s">
        <v>425</v>
      </c>
      <c r="AK351" s="28">
        <v>43067</v>
      </c>
    </row>
    <row r="352" spans="1:37" ht="12.6" x14ac:dyDescent="0.2">
      <c r="A352" s="124">
        <v>43040</v>
      </c>
      <c r="B352" s="21">
        <v>23</v>
      </c>
      <c r="C352" s="30" t="s">
        <v>324</v>
      </c>
      <c r="D352" s="30" t="s">
        <v>55</v>
      </c>
      <c r="E352" s="23" t="s">
        <v>44</v>
      </c>
      <c r="F352" s="23" t="s">
        <v>40</v>
      </c>
      <c r="G352" s="31" t="s">
        <v>41</v>
      </c>
      <c r="H352" s="23">
        <v>3920</v>
      </c>
      <c r="I352" s="23">
        <v>2396</v>
      </c>
      <c r="J352" s="23">
        <f>H352-I352</f>
        <v>1524</v>
      </c>
      <c r="K352" s="23">
        <v>583</v>
      </c>
      <c r="L352" s="23">
        <v>0</v>
      </c>
      <c r="M352" s="26">
        <v>43043</v>
      </c>
      <c r="N352" s="26">
        <v>43091</v>
      </c>
      <c r="O352" s="26">
        <v>43045</v>
      </c>
      <c r="P352" s="23" t="s">
        <v>145</v>
      </c>
      <c r="Q352" s="85"/>
      <c r="R352" s="26"/>
      <c r="S352" s="26"/>
      <c r="T352" s="26"/>
      <c r="V352" s="85" t="s">
        <v>151</v>
      </c>
      <c r="W352" s="85"/>
      <c r="X352" s="23" t="s">
        <v>147</v>
      </c>
      <c r="Y352" s="85" t="s">
        <v>148</v>
      </c>
      <c r="Z352" s="26"/>
      <c r="AA352" s="26"/>
      <c r="AB352" s="26"/>
      <c r="AC352" s="31">
        <v>0</v>
      </c>
      <c r="AD352" s="31">
        <v>0</v>
      </c>
      <c r="AE352" s="31">
        <v>0</v>
      </c>
      <c r="AF352" s="31">
        <v>0</v>
      </c>
      <c r="AG352" s="31">
        <v>0</v>
      </c>
      <c r="AH352" s="31">
        <v>0</v>
      </c>
      <c r="AI352" s="31">
        <v>0</v>
      </c>
      <c r="AJ352" s="22" t="s">
        <v>406</v>
      </c>
      <c r="AK352" s="28">
        <v>43067</v>
      </c>
    </row>
    <row r="353" spans="1:37" ht="12.6" hidden="1" x14ac:dyDescent="0.2">
      <c r="A353" s="124">
        <v>43040</v>
      </c>
      <c r="B353" s="21">
        <v>24</v>
      </c>
      <c r="C353" s="30" t="s">
        <v>426</v>
      </c>
      <c r="D353" s="30" t="s">
        <v>427</v>
      </c>
      <c r="E353" s="23" t="s">
        <v>44</v>
      </c>
      <c r="F353" s="23" t="s">
        <v>19</v>
      </c>
      <c r="G353" s="31" t="s">
        <v>41</v>
      </c>
      <c r="H353" s="23">
        <v>20</v>
      </c>
      <c r="I353" s="23">
        <v>20</v>
      </c>
      <c r="J353" s="23">
        <v>0</v>
      </c>
      <c r="K353" s="23">
        <v>20</v>
      </c>
      <c r="L353" s="23">
        <v>0</v>
      </c>
      <c r="M353" s="26">
        <v>43056</v>
      </c>
      <c r="N353" s="26"/>
      <c r="O353" s="26"/>
      <c r="P353" s="23"/>
      <c r="Q353" s="85"/>
      <c r="R353" s="26"/>
      <c r="S353" s="26"/>
      <c r="T353" s="26"/>
      <c r="V353" s="85" t="s">
        <v>160</v>
      </c>
      <c r="W353" s="85"/>
      <c r="X353" s="23" t="s">
        <v>147</v>
      </c>
      <c r="Y353" s="85" t="s">
        <v>107</v>
      </c>
      <c r="Z353" s="26"/>
      <c r="AA353" s="26"/>
      <c r="AB353" s="26"/>
      <c r="AC353" s="31">
        <v>1</v>
      </c>
      <c r="AD353" s="31">
        <v>0</v>
      </c>
      <c r="AE353" s="31">
        <v>1</v>
      </c>
      <c r="AF353" s="31">
        <v>0</v>
      </c>
      <c r="AG353" s="31">
        <v>1</v>
      </c>
      <c r="AH353" s="31">
        <v>0</v>
      </c>
      <c r="AI353" s="31">
        <v>0</v>
      </c>
      <c r="AJ353" s="22" t="s">
        <v>428</v>
      </c>
      <c r="AK353" s="28">
        <v>43067</v>
      </c>
    </row>
    <row r="354" spans="1:37" ht="12.6" hidden="1" x14ac:dyDescent="0.2">
      <c r="A354" s="124">
        <v>43040</v>
      </c>
      <c r="B354" s="21">
        <v>25</v>
      </c>
      <c r="C354" s="30" t="s">
        <v>47</v>
      </c>
      <c r="D354" s="30" t="s">
        <v>429</v>
      </c>
      <c r="E354" s="23" t="s">
        <v>34</v>
      </c>
      <c r="F354" s="23" t="s">
        <v>19</v>
      </c>
      <c r="G354" s="31" t="s">
        <v>41</v>
      </c>
      <c r="H354" s="23">
        <v>70</v>
      </c>
      <c r="I354" s="23">
        <v>70</v>
      </c>
      <c r="J354" s="23">
        <v>0</v>
      </c>
      <c r="K354" s="23">
        <v>70</v>
      </c>
      <c r="L354" s="23">
        <v>0</v>
      </c>
      <c r="M354" s="26">
        <v>43031</v>
      </c>
      <c r="N354" s="26"/>
      <c r="O354" s="26">
        <v>43032</v>
      </c>
      <c r="P354" s="26"/>
      <c r="Q354" s="27">
        <v>43018</v>
      </c>
      <c r="R354" s="26"/>
      <c r="S354" s="26"/>
      <c r="T354" s="26"/>
      <c r="V354" s="23" t="s">
        <v>160</v>
      </c>
      <c r="W354" s="85"/>
      <c r="X354" s="23" t="s">
        <v>147</v>
      </c>
      <c r="Y354" s="85" t="s">
        <v>107</v>
      </c>
      <c r="Z354" s="26"/>
      <c r="AA354" s="26"/>
      <c r="AB354" s="26"/>
      <c r="AC354" s="31">
        <v>1</v>
      </c>
      <c r="AD354" s="31">
        <v>0</v>
      </c>
      <c r="AE354" s="31">
        <v>1</v>
      </c>
      <c r="AF354" s="31">
        <v>0</v>
      </c>
      <c r="AG354" s="31">
        <v>1</v>
      </c>
      <c r="AH354" s="31">
        <v>0</v>
      </c>
      <c r="AI354" s="31">
        <v>0</v>
      </c>
      <c r="AJ354" s="22" t="s">
        <v>430</v>
      </c>
      <c r="AK354" s="28">
        <v>43067</v>
      </c>
    </row>
    <row r="355" spans="1:37" ht="12.6" hidden="1" x14ac:dyDescent="0.2">
      <c r="A355" s="124">
        <v>43040</v>
      </c>
      <c r="B355" s="21">
        <v>26</v>
      </c>
      <c r="C355" s="22" t="s">
        <v>16</v>
      </c>
      <c r="D355" s="22" t="s">
        <v>17</v>
      </c>
      <c r="E355" s="23" t="s">
        <v>366</v>
      </c>
      <c r="F355" s="31" t="s">
        <v>19</v>
      </c>
      <c r="G355" s="23" t="s">
        <v>20</v>
      </c>
      <c r="H355" s="25">
        <v>2000</v>
      </c>
      <c r="I355" s="23">
        <v>2000</v>
      </c>
      <c r="J355" s="25">
        <f t="shared" ref="J355:J366" si="9">H355-I355</f>
        <v>0</v>
      </c>
      <c r="K355" s="25">
        <v>70.53</v>
      </c>
      <c r="L355" s="25">
        <v>0</v>
      </c>
      <c r="M355" s="26">
        <v>42905</v>
      </c>
      <c r="N355" s="26"/>
      <c r="O355" s="27">
        <v>42905</v>
      </c>
      <c r="P355" s="27">
        <v>42909</v>
      </c>
      <c r="Q355" s="27">
        <v>42905</v>
      </c>
      <c r="R355" s="27">
        <v>42909</v>
      </c>
      <c r="S355" s="27">
        <v>42909</v>
      </c>
      <c r="T355" s="27">
        <v>42909</v>
      </c>
      <c r="V355" s="23" t="s">
        <v>160</v>
      </c>
      <c r="W355" s="23" t="s">
        <v>145</v>
      </c>
      <c r="X355" s="23" t="s">
        <v>161</v>
      </c>
      <c r="Y355" s="23" t="s">
        <v>107</v>
      </c>
      <c r="Z355" s="27">
        <v>43060</v>
      </c>
      <c r="AA355" s="27">
        <v>43052</v>
      </c>
      <c r="AB355" s="27"/>
      <c r="AC355" s="31">
        <v>2</v>
      </c>
      <c r="AD355" s="31">
        <v>0</v>
      </c>
      <c r="AE355" s="31">
        <v>0</v>
      </c>
      <c r="AF355" s="31">
        <v>0</v>
      </c>
      <c r="AG355" s="31">
        <v>0</v>
      </c>
      <c r="AH355" s="31">
        <v>0</v>
      </c>
      <c r="AI355" s="31">
        <v>0</v>
      </c>
      <c r="AJ355" s="22" t="s">
        <v>107</v>
      </c>
      <c r="AK355" s="28">
        <v>43068</v>
      </c>
    </row>
    <row r="356" spans="1:37" ht="12.6" hidden="1" x14ac:dyDescent="0.2">
      <c r="A356" s="124">
        <v>43040</v>
      </c>
      <c r="B356" s="21">
        <v>27</v>
      </c>
      <c r="C356" s="22" t="s">
        <v>16</v>
      </c>
      <c r="D356" s="22" t="s">
        <v>22</v>
      </c>
      <c r="E356" s="23" t="s">
        <v>366</v>
      </c>
      <c r="F356" s="31" t="s">
        <v>19</v>
      </c>
      <c r="G356" s="23" t="s">
        <v>20</v>
      </c>
      <c r="H356" s="25">
        <v>110</v>
      </c>
      <c r="I356" s="23">
        <v>110</v>
      </c>
      <c r="J356" s="25">
        <f t="shared" si="9"/>
        <v>0</v>
      </c>
      <c r="K356" s="25">
        <v>0</v>
      </c>
      <c r="L356" s="25">
        <v>25</v>
      </c>
      <c r="M356" s="26">
        <v>42927</v>
      </c>
      <c r="N356" s="97"/>
      <c r="O356" s="27">
        <v>42927</v>
      </c>
      <c r="P356" s="27">
        <v>42928</v>
      </c>
      <c r="Q356" s="27">
        <v>42940</v>
      </c>
      <c r="R356" s="27">
        <v>42928</v>
      </c>
      <c r="S356" s="27">
        <v>42928</v>
      </c>
      <c r="T356" s="27">
        <v>42928</v>
      </c>
      <c r="V356" s="23" t="s">
        <v>160</v>
      </c>
      <c r="W356" s="23" t="s">
        <v>54</v>
      </c>
      <c r="X356" s="23" t="s">
        <v>161</v>
      </c>
      <c r="Y356" s="23" t="s">
        <v>148</v>
      </c>
      <c r="Z356" s="27"/>
      <c r="AA356" s="27"/>
      <c r="AB356" s="27"/>
      <c r="AC356" s="31">
        <v>1</v>
      </c>
      <c r="AD356" s="31">
        <v>0</v>
      </c>
      <c r="AE356" s="31">
        <v>0</v>
      </c>
      <c r="AF356" s="31">
        <v>0</v>
      </c>
      <c r="AG356" s="31">
        <v>0</v>
      </c>
      <c r="AH356" s="31">
        <v>0</v>
      </c>
      <c r="AI356" s="31">
        <v>10</v>
      </c>
      <c r="AJ356" s="22"/>
      <c r="AK356" s="28">
        <v>43068</v>
      </c>
    </row>
    <row r="357" spans="1:37" ht="12.6" hidden="1" x14ac:dyDescent="0.2">
      <c r="A357" s="124">
        <v>43040</v>
      </c>
      <c r="B357" s="21">
        <v>28</v>
      </c>
      <c r="C357" s="22" t="s">
        <v>16</v>
      </c>
      <c r="D357" s="22" t="s">
        <v>431</v>
      </c>
      <c r="E357" s="23" t="s">
        <v>175</v>
      </c>
      <c r="F357" s="31" t="s">
        <v>19</v>
      </c>
      <c r="G357" s="23" t="s">
        <v>20</v>
      </c>
      <c r="H357" s="25">
        <v>0</v>
      </c>
      <c r="I357" s="23">
        <v>0</v>
      </c>
      <c r="J357" s="25">
        <v>0</v>
      </c>
      <c r="K357" s="25">
        <v>0</v>
      </c>
      <c r="L357" s="25">
        <v>0</v>
      </c>
      <c r="M357" s="97"/>
      <c r="N357" s="97"/>
      <c r="O357" s="97"/>
      <c r="P357" s="98"/>
      <c r="Q357" s="97"/>
      <c r="R357" s="97"/>
      <c r="S357" s="97"/>
      <c r="T357" s="97"/>
      <c r="V357" s="98"/>
      <c r="W357" s="98"/>
      <c r="X357" s="98"/>
      <c r="Y357" s="23" t="s">
        <v>282</v>
      </c>
      <c r="Z357" s="27"/>
      <c r="AA357" s="27"/>
      <c r="AB357" s="27"/>
      <c r="AC357" s="31">
        <v>0</v>
      </c>
      <c r="AD357" s="31">
        <v>0</v>
      </c>
      <c r="AE357" s="31">
        <v>0</v>
      </c>
      <c r="AF357" s="31">
        <v>0</v>
      </c>
      <c r="AG357" s="31">
        <v>0</v>
      </c>
      <c r="AH357" s="31">
        <v>0</v>
      </c>
      <c r="AI357" s="31">
        <v>0</v>
      </c>
      <c r="AJ357" s="22" t="s">
        <v>432</v>
      </c>
      <c r="AK357" s="28">
        <v>43068</v>
      </c>
    </row>
    <row r="358" spans="1:37" ht="12.6" hidden="1" x14ac:dyDescent="0.2">
      <c r="A358" s="124">
        <v>43040</v>
      </c>
      <c r="B358" s="21">
        <v>29</v>
      </c>
      <c r="C358" s="22" t="s">
        <v>16</v>
      </c>
      <c r="D358" s="22" t="s">
        <v>23</v>
      </c>
      <c r="E358" s="23" t="s">
        <v>366</v>
      </c>
      <c r="F358" s="31" t="s">
        <v>19</v>
      </c>
      <c r="G358" s="23" t="s">
        <v>20</v>
      </c>
      <c r="H358" s="25">
        <v>75</v>
      </c>
      <c r="I358" s="23">
        <v>75</v>
      </c>
      <c r="J358" s="25">
        <v>0</v>
      </c>
      <c r="K358" s="25">
        <v>50</v>
      </c>
      <c r="L358" s="25">
        <v>0</v>
      </c>
      <c r="M358" s="26">
        <v>43034</v>
      </c>
      <c r="N358" s="26"/>
      <c r="O358" s="27">
        <v>43034</v>
      </c>
      <c r="P358" s="27">
        <v>43034</v>
      </c>
      <c r="Q358" s="27">
        <v>43035</v>
      </c>
      <c r="R358" s="27">
        <v>43035</v>
      </c>
      <c r="S358" s="27">
        <v>43035</v>
      </c>
      <c r="T358" s="27">
        <v>43035</v>
      </c>
      <c r="V358" s="23" t="s">
        <v>160</v>
      </c>
      <c r="W358" s="23" t="s">
        <v>54</v>
      </c>
      <c r="X358" s="23" t="s">
        <v>161</v>
      </c>
      <c r="Y358" s="23" t="s">
        <v>107</v>
      </c>
      <c r="Z358" s="27">
        <v>43060</v>
      </c>
      <c r="AA358" s="27">
        <v>43052</v>
      </c>
      <c r="AB358" s="27"/>
      <c r="AC358" s="31">
        <v>1</v>
      </c>
      <c r="AD358" s="31">
        <v>0</v>
      </c>
      <c r="AE358" s="31">
        <v>0</v>
      </c>
      <c r="AF358" s="31">
        <v>0</v>
      </c>
      <c r="AG358" s="31">
        <v>0</v>
      </c>
      <c r="AH358" s="31">
        <v>0</v>
      </c>
      <c r="AI358" s="31">
        <v>17</v>
      </c>
      <c r="AJ358" s="22" t="s">
        <v>107</v>
      </c>
      <c r="AK358" s="28">
        <v>43068</v>
      </c>
    </row>
    <row r="359" spans="1:37" ht="12.6" hidden="1" x14ac:dyDescent="0.2">
      <c r="A359" s="124">
        <v>43040</v>
      </c>
      <c r="B359" s="21">
        <v>30</v>
      </c>
      <c r="C359" s="22" t="s">
        <v>24</v>
      </c>
      <c r="D359" s="22" t="s">
        <v>170</v>
      </c>
      <c r="E359" s="23" t="s">
        <v>18</v>
      </c>
      <c r="F359" s="31" t="s">
        <v>19</v>
      </c>
      <c r="G359" s="23" t="s">
        <v>20</v>
      </c>
      <c r="H359" s="25">
        <v>6534</v>
      </c>
      <c r="I359" s="23">
        <v>1750</v>
      </c>
      <c r="J359" s="25">
        <f t="shared" si="9"/>
        <v>4784</v>
      </c>
      <c r="K359" s="25">
        <v>953</v>
      </c>
      <c r="L359" s="25">
        <v>953</v>
      </c>
      <c r="M359" s="26">
        <v>42972</v>
      </c>
      <c r="N359" s="26">
        <v>43077</v>
      </c>
      <c r="O359" s="27">
        <v>42972</v>
      </c>
      <c r="P359" s="27">
        <v>43020</v>
      </c>
      <c r="Q359" s="27">
        <v>43021</v>
      </c>
      <c r="R359" s="27">
        <v>43020</v>
      </c>
      <c r="S359" s="27">
        <v>43024</v>
      </c>
      <c r="T359" s="27">
        <v>43021</v>
      </c>
      <c r="V359" s="23" t="s">
        <v>160</v>
      </c>
      <c r="W359" s="23" t="s">
        <v>194</v>
      </c>
      <c r="X359" s="98"/>
      <c r="Y359" s="23" t="s">
        <v>148</v>
      </c>
      <c r="Z359" s="27"/>
      <c r="AA359" s="27"/>
      <c r="AB359" s="27"/>
      <c r="AC359" s="31">
        <v>1</v>
      </c>
      <c r="AD359" s="31">
        <v>0</v>
      </c>
      <c r="AE359" s="31">
        <v>0</v>
      </c>
      <c r="AF359" s="31">
        <v>0</v>
      </c>
      <c r="AG359" s="31">
        <v>0</v>
      </c>
      <c r="AH359" s="31">
        <v>0</v>
      </c>
      <c r="AI359" s="31">
        <v>0</v>
      </c>
      <c r="AJ359" s="83" t="s">
        <v>433</v>
      </c>
      <c r="AK359" s="28">
        <v>43068</v>
      </c>
    </row>
    <row r="360" spans="1:37" ht="12.6" hidden="1" x14ac:dyDescent="0.2">
      <c r="A360" s="124">
        <v>43040</v>
      </c>
      <c r="B360" s="21">
        <v>31</v>
      </c>
      <c r="C360" s="22" t="s">
        <v>24</v>
      </c>
      <c r="D360" s="22" t="s">
        <v>171</v>
      </c>
      <c r="E360" s="23" t="s">
        <v>18</v>
      </c>
      <c r="F360" s="31" t="s">
        <v>19</v>
      </c>
      <c r="G360" s="23" t="s">
        <v>20</v>
      </c>
      <c r="H360" s="25">
        <v>6534</v>
      </c>
      <c r="I360" s="23">
        <v>0</v>
      </c>
      <c r="J360" s="25">
        <f t="shared" si="9"/>
        <v>6534</v>
      </c>
      <c r="K360" s="25">
        <v>0</v>
      </c>
      <c r="L360" s="25">
        <v>6534</v>
      </c>
      <c r="M360" s="26"/>
      <c r="N360" s="97"/>
      <c r="O360" s="27"/>
      <c r="P360" s="23" t="s">
        <v>145</v>
      </c>
      <c r="Q360" s="27"/>
      <c r="R360" s="27"/>
      <c r="S360" s="27"/>
      <c r="T360" s="27"/>
      <c r="V360" s="23" t="s">
        <v>160</v>
      </c>
      <c r="W360" s="23" t="s">
        <v>194</v>
      </c>
      <c r="X360" s="23"/>
      <c r="Y360" s="23" t="s">
        <v>163</v>
      </c>
      <c r="Z360" s="27"/>
      <c r="AA360" s="27"/>
      <c r="AB360" s="27"/>
      <c r="AC360" s="31">
        <v>0</v>
      </c>
      <c r="AD360" s="31">
        <v>0</v>
      </c>
      <c r="AE360" s="31">
        <v>0</v>
      </c>
      <c r="AF360" s="31">
        <v>0</v>
      </c>
      <c r="AG360" s="31">
        <v>0</v>
      </c>
      <c r="AH360" s="31">
        <v>0</v>
      </c>
      <c r="AI360" s="31">
        <v>0</v>
      </c>
      <c r="AJ360" s="83" t="s">
        <v>398</v>
      </c>
      <c r="AK360" s="28">
        <v>43068</v>
      </c>
    </row>
    <row r="361" spans="1:37" ht="12.6" hidden="1" x14ac:dyDescent="0.2">
      <c r="A361" s="124">
        <v>43040</v>
      </c>
      <c r="B361" s="21">
        <v>32</v>
      </c>
      <c r="C361" s="22" t="s">
        <v>24</v>
      </c>
      <c r="D361" s="22" t="s">
        <v>276</v>
      </c>
      <c r="E361" s="23" t="s">
        <v>18</v>
      </c>
      <c r="F361" s="31" t="s">
        <v>19</v>
      </c>
      <c r="G361" s="23" t="s">
        <v>20</v>
      </c>
      <c r="H361" s="25">
        <f>1031+64</f>
        <v>1095</v>
      </c>
      <c r="I361" s="23">
        <v>1095</v>
      </c>
      <c r="J361" s="99">
        <v>0</v>
      </c>
      <c r="K361" s="25">
        <v>419</v>
      </c>
      <c r="L361" s="25">
        <v>419</v>
      </c>
      <c r="M361" s="26">
        <v>42928</v>
      </c>
      <c r="N361" s="97"/>
      <c r="O361" s="27">
        <v>42928</v>
      </c>
      <c r="P361" s="27">
        <v>42982</v>
      </c>
      <c r="Q361" s="27">
        <v>42983</v>
      </c>
      <c r="R361" s="27">
        <v>42982</v>
      </c>
      <c r="S361" s="27">
        <v>42982</v>
      </c>
      <c r="T361" s="27">
        <v>42982</v>
      </c>
      <c r="V361" s="23" t="s">
        <v>160</v>
      </c>
      <c r="W361" s="23" t="s">
        <v>145</v>
      </c>
      <c r="X361" s="23"/>
      <c r="Y361" s="23" t="s">
        <v>148</v>
      </c>
      <c r="Z361" s="27"/>
      <c r="AA361" s="27"/>
      <c r="AB361" s="27"/>
      <c r="AC361" s="31">
        <v>0</v>
      </c>
      <c r="AD361" s="31">
        <v>0</v>
      </c>
      <c r="AE361" s="31">
        <v>0</v>
      </c>
      <c r="AF361" s="31">
        <v>0</v>
      </c>
      <c r="AG361" s="31">
        <v>0</v>
      </c>
      <c r="AH361" s="31">
        <v>0</v>
      </c>
      <c r="AI361" s="31">
        <v>0</v>
      </c>
      <c r="AJ361" s="83"/>
      <c r="AK361" s="28">
        <v>43068</v>
      </c>
    </row>
    <row r="362" spans="1:37" ht="12.6" hidden="1" x14ac:dyDescent="0.2">
      <c r="A362" s="124">
        <v>43040</v>
      </c>
      <c r="B362" s="21">
        <v>33</v>
      </c>
      <c r="C362" s="22" t="s">
        <v>24</v>
      </c>
      <c r="D362" s="22" t="s">
        <v>274</v>
      </c>
      <c r="E362" s="23" t="s">
        <v>18</v>
      </c>
      <c r="F362" s="31" t="s">
        <v>19</v>
      </c>
      <c r="G362" s="23" t="s">
        <v>20</v>
      </c>
      <c r="H362" s="25">
        <v>1070</v>
      </c>
      <c r="I362" s="23">
        <v>1070</v>
      </c>
      <c r="J362" s="25">
        <f t="shared" si="9"/>
        <v>0</v>
      </c>
      <c r="K362" s="25">
        <v>220</v>
      </c>
      <c r="L362" s="25">
        <v>220</v>
      </c>
      <c r="M362" s="26">
        <v>42933</v>
      </c>
      <c r="N362" s="26"/>
      <c r="O362" s="27">
        <v>42933</v>
      </c>
      <c r="P362" s="27">
        <v>42982</v>
      </c>
      <c r="Q362" s="27">
        <v>42983</v>
      </c>
      <c r="R362" s="27">
        <v>42982</v>
      </c>
      <c r="S362" s="27">
        <v>42999</v>
      </c>
      <c r="T362" s="27">
        <v>42983</v>
      </c>
      <c r="V362" s="23" t="s">
        <v>160</v>
      </c>
      <c r="W362" s="23" t="s">
        <v>145</v>
      </c>
      <c r="X362" s="23"/>
      <c r="Y362" s="23" t="s">
        <v>148</v>
      </c>
      <c r="Z362" s="27"/>
      <c r="AA362" s="27"/>
      <c r="AB362" s="27"/>
      <c r="AC362" s="31">
        <v>1</v>
      </c>
      <c r="AD362" s="31">
        <v>0</v>
      </c>
      <c r="AE362" s="31">
        <v>0</v>
      </c>
      <c r="AF362" s="31">
        <v>2</v>
      </c>
      <c r="AG362" s="31">
        <v>0</v>
      </c>
      <c r="AH362" s="31">
        <v>0</v>
      </c>
      <c r="AI362" s="31">
        <v>0</v>
      </c>
      <c r="AJ362" s="83" t="s">
        <v>107</v>
      </c>
      <c r="AK362" s="28">
        <v>43068</v>
      </c>
    </row>
    <row r="363" spans="1:37" ht="12.6" hidden="1" x14ac:dyDescent="0.2">
      <c r="A363" s="124">
        <v>43040</v>
      </c>
      <c r="B363" s="21">
        <v>34</v>
      </c>
      <c r="C363" s="22" t="s">
        <v>24</v>
      </c>
      <c r="D363" s="22" t="s">
        <v>275</v>
      </c>
      <c r="E363" s="23" t="s">
        <v>18</v>
      </c>
      <c r="F363" s="31" t="s">
        <v>19</v>
      </c>
      <c r="G363" s="23" t="s">
        <v>20</v>
      </c>
      <c r="H363" s="25">
        <v>1109</v>
      </c>
      <c r="I363" s="23">
        <v>1109</v>
      </c>
      <c r="J363" s="25">
        <f t="shared" si="9"/>
        <v>0</v>
      </c>
      <c r="K363" s="25">
        <v>548</v>
      </c>
      <c r="L363" s="25">
        <v>548</v>
      </c>
      <c r="M363" s="26">
        <v>43005</v>
      </c>
      <c r="N363" s="26"/>
      <c r="O363" s="27">
        <v>43006</v>
      </c>
      <c r="P363" s="27">
        <v>43007</v>
      </c>
      <c r="Q363" s="27">
        <v>43011</v>
      </c>
      <c r="R363" s="27">
        <v>43007</v>
      </c>
      <c r="S363" s="27">
        <v>43024</v>
      </c>
      <c r="T363" s="27">
        <v>43011</v>
      </c>
      <c r="V363" s="23" t="s">
        <v>160</v>
      </c>
      <c r="W363" s="23" t="s">
        <v>145</v>
      </c>
      <c r="X363" s="23"/>
      <c r="Y363" s="23" t="s">
        <v>148</v>
      </c>
      <c r="Z363" s="27"/>
      <c r="AA363" s="27"/>
      <c r="AB363" s="27"/>
      <c r="AC363" s="31">
        <v>1</v>
      </c>
      <c r="AD363" s="31">
        <v>0</v>
      </c>
      <c r="AE363" s="31">
        <v>0</v>
      </c>
      <c r="AF363" s="31">
        <v>1</v>
      </c>
      <c r="AG363" s="31">
        <v>0</v>
      </c>
      <c r="AH363" s="31">
        <v>0</v>
      </c>
      <c r="AI363" s="31">
        <v>0</v>
      </c>
      <c r="AJ363" s="83"/>
      <c r="AK363" s="28">
        <v>43068</v>
      </c>
    </row>
    <row r="364" spans="1:37" ht="12.6" hidden="1" x14ac:dyDescent="0.2">
      <c r="A364" s="124">
        <v>43040</v>
      </c>
      <c r="B364" s="21">
        <v>35</v>
      </c>
      <c r="C364" s="22" t="s">
        <v>209</v>
      </c>
      <c r="D364" s="22" t="s">
        <v>280</v>
      </c>
      <c r="E364" s="23" t="s">
        <v>82</v>
      </c>
      <c r="F364" s="23" t="s">
        <v>19</v>
      </c>
      <c r="G364" s="23" t="s">
        <v>20</v>
      </c>
      <c r="H364" s="25">
        <v>3993.0003409090914</v>
      </c>
      <c r="I364" s="23">
        <v>3993</v>
      </c>
      <c r="J364" s="25">
        <f t="shared" si="9"/>
        <v>3.4090909139194991E-4</v>
      </c>
      <c r="K364" s="25">
        <v>1700</v>
      </c>
      <c r="L364" s="25">
        <v>1700</v>
      </c>
      <c r="M364" s="26">
        <v>42926</v>
      </c>
      <c r="N364" s="27"/>
      <c r="O364" s="27">
        <v>42926</v>
      </c>
      <c r="P364" s="27">
        <v>42928</v>
      </c>
      <c r="Q364" s="27">
        <v>42928</v>
      </c>
      <c r="R364" s="27">
        <v>42928</v>
      </c>
      <c r="S364" s="27">
        <v>42928</v>
      </c>
      <c r="T364" s="27">
        <v>42928</v>
      </c>
      <c r="V364" s="23" t="s">
        <v>156</v>
      </c>
      <c r="W364" s="23" t="s">
        <v>145</v>
      </c>
      <c r="X364" s="23" t="s">
        <v>152</v>
      </c>
      <c r="Y364" s="23" t="s">
        <v>148</v>
      </c>
      <c r="Z364" s="27"/>
      <c r="AA364" s="27"/>
      <c r="AB364" s="27"/>
      <c r="AC364" s="31">
        <v>36</v>
      </c>
      <c r="AD364" s="31">
        <v>0</v>
      </c>
      <c r="AE364" s="31">
        <v>1</v>
      </c>
      <c r="AF364" s="31">
        <v>0</v>
      </c>
      <c r="AG364" s="31">
        <v>0</v>
      </c>
      <c r="AH364" s="31">
        <v>0</v>
      </c>
      <c r="AI364" s="31">
        <v>0</v>
      </c>
      <c r="AJ364" s="83" t="s">
        <v>278</v>
      </c>
      <c r="AK364" s="28">
        <v>43068</v>
      </c>
    </row>
    <row r="365" spans="1:37" ht="12.6" hidden="1" x14ac:dyDescent="0.2">
      <c r="A365" s="124">
        <v>43040</v>
      </c>
      <c r="B365" s="21">
        <v>36</v>
      </c>
      <c r="C365" s="22" t="s">
        <v>209</v>
      </c>
      <c r="D365" s="22" t="s">
        <v>281</v>
      </c>
      <c r="E365" s="23" t="s">
        <v>82</v>
      </c>
      <c r="F365" s="23" t="s">
        <v>19</v>
      </c>
      <c r="G365" s="23" t="s">
        <v>20</v>
      </c>
      <c r="H365" s="25">
        <v>5745</v>
      </c>
      <c r="I365" s="23">
        <v>5745</v>
      </c>
      <c r="J365" s="25">
        <f t="shared" si="9"/>
        <v>0</v>
      </c>
      <c r="K365" s="25">
        <v>2164</v>
      </c>
      <c r="L365" s="25">
        <v>5745</v>
      </c>
      <c r="M365" s="26">
        <v>43021</v>
      </c>
      <c r="N365" s="27"/>
      <c r="O365" s="27">
        <v>43025</v>
      </c>
      <c r="P365" s="27">
        <v>43031</v>
      </c>
      <c r="Q365" s="27">
        <v>43033</v>
      </c>
      <c r="R365" s="27">
        <v>43031</v>
      </c>
      <c r="S365" s="27">
        <v>43033</v>
      </c>
      <c r="T365" s="27">
        <v>43033</v>
      </c>
      <c r="V365" s="23" t="s">
        <v>156</v>
      </c>
      <c r="W365" s="23" t="s">
        <v>145</v>
      </c>
      <c r="X365" s="23" t="s">
        <v>152</v>
      </c>
      <c r="Y365" s="23" t="s">
        <v>148</v>
      </c>
      <c r="Z365" s="27"/>
      <c r="AA365" s="27"/>
      <c r="AB365" s="27"/>
      <c r="AC365" s="31">
        <v>0</v>
      </c>
      <c r="AD365" s="31">
        <v>0</v>
      </c>
      <c r="AE365" s="31">
        <v>0</v>
      </c>
      <c r="AF365" s="31">
        <v>0</v>
      </c>
      <c r="AG365" s="31">
        <v>0</v>
      </c>
      <c r="AH365" s="31">
        <v>0</v>
      </c>
      <c r="AI365" s="31">
        <v>0</v>
      </c>
      <c r="AJ365" s="83" t="s">
        <v>278</v>
      </c>
      <c r="AK365" s="28">
        <v>43068</v>
      </c>
    </row>
    <row r="366" spans="1:37" ht="12.6" hidden="1" x14ac:dyDescent="0.2">
      <c r="A366" s="124">
        <v>43040</v>
      </c>
      <c r="B366" s="21">
        <v>37</v>
      </c>
      <c r="C366" s="30" t="s">
        <v>154</v>
      </c>
      <c r="D366" s="30" t="s">
        <v>279</v>
      </c>
      <c r="E366" s="31" t="s">
        <v>434</v>
      </c>
      <c r="F366" s="31" t="s">
        <v>19</v>
      </c>
      <c r="G366" s="31" t="s">
        <v>20</v>
      </c>
      <c r="H366" s="31">
        <v>604</v>
      </c>
      <c r="I366" s="23">
        <v>604</v>
      </c>
      <c r="J366" s="25">
        <f t="shared" si="9"/>
        <v>0</v>
      </c>
      <c r="K366" s="31">
        <v>254</v>
      </c>
      <c r="L366" s="31">
        <v>0</v>
      </c>
      <c r="M366" s="26">
        <v>42978</v>
      </c>
      <c r="N366" s="26"/>
      <c r="O366" s="27">
        <v>42978</v>
      </c>
      <c r="P366" s="27">
        <v>42979</v>
      </c>
      <c r="Q366" s="27">
        <v>42982</v>
      </c>
      <c r="R366" s="27">
        <v>42979</v>
      </c>
      <c r="S366" s="27">
        <v>42984</v>
      </c>
      <c r="T366" s="27">
        <v>42982</v>
      </c>
      <c r="V366" s="31" t="s">
        <v>156</v>
      </c>
      <c r="W366" s="31" t="s">
        <v>54</v>
      </c>
      <c r="X366" s="31" t="s">
        <v>152</v>
      </c>
      <c r="Y366" s="31" t="s">
        <v>107</v>
      </c>
      <c r="Z366" s="27"/>
      <c r="AA366" s="27"/>
      <c r="AB366" s="27"/>
      <c r="AC366" s="31">
        <v>0</v>
      </c>
      <c r="AD366" s="31">
        <v>0</v>
      </c>
      <c r="AE366" s="31">
        <v>0</v>
      </c>
      <c r="AF366" s="31">
        <v>0</v>
      </c>
      <c r="AG366" s="31">
        <v>0</v>
      </c>
      <c r="AH366" s="31">
        <v>0</v>
      </c>
      <c r="AI366" s="31">
        <v>0</v>
      </c>
      <c r="AJ366" s="30" t="s">
        <v>435</v>
      </c>
      <c r="AK366" s="28">
        <v>43068</v>
      </c>
    </row>
    <row r="367" spans="1:37" ht="12.6" hidden="1" x14ac:dyDescent="0.2">
      <c r="A367" s="124">
        <v>43040</v>
      </c>
      <c r="B367" s="21">
        <v>38</v>
      </c>
      <c r="C367" s="22" t="s">
        <v>221</v>
      </c>
      <c r="D367" s="22" t="s">
        <v>392</v>
      </c>
      <c r="E367" s="23" t="s">
        <v>393</v>
      </c>
      <c r="F367" s="23" t="s">
        <v>40</v>
      </c>
      <c r="G367" s="31" t="s">
        <v>95</v>
      </c>
      <c r="H367" s="23">
        <v>1073</v>
      </c>
      <c r="I367" s="23">
        <v>783</v>
      </c>
      <c r="J367" s="23">
        <f>H367-I367</f>
        <v>290</v>
      </c>
      <c r="K367" s="25">
        <v>376</v>
      </c>
      <c r="L367" s="25">
        <f>I367-K367</f>
        <v>407</v>
      </c>
      <c r="M367" s="26">
        <v>43070</v>
      </c>
      <c r="N367" s="26">
        <v>43081</v>
      </c>
      <c r="O367" s="26">
        <v>43054</v>
      </c>
      <c r="P367" s="26">
        <v>43054</v>
      </c>
      <c r="Q367" s="26">
        <v>43047</v>
      </c>
      <c r="R367" s="26">
        <v>43054</v>
      </c>
      <c r="S367" s="26">
        <v>43062</v>
      </c>
      <c r="T367" s="26">
        <v>43062</v>
      </c>
      <c r="V367" s="23" t="s">
        <v>156</v>
      </c>
      <c r="W367" s="23" t="s">
        <v>145</v>
      </c>
      <c r="X367" s="31" t="s">
        <v>152</v>
      </c>
      <c r="Y367" s="23" t="s">
        <v>148</v>
      </c>
      <c r="Z367" s="26"/>
      <c r="AA367" s="26"/>
      <c r="AB367" s="26"/>
      <c r="AC367" s="23">
        <v>6</v>
      </c>
      <c r="AD367" s="23"/>
      <c r="AE367" s="23"/>
      <c r="AF367" s="23"/>
      <c r="AG367" s="23"/>
      <c r="AH367" s="23"/>
      <c r="AI367" s="23"/>
      <c r="AJ367" s="22" t="s">
        <v>436</v>
      </c>
      <c r="AK367" s="28">
        <v>43070</v>
      </c>
    </row>
    <row r="368" spans="1:37" ht="14.4" hidden="1" x14ac:dyDescent="0.2">
      <c r="A368" s="124">
        <v>43040</v>
      </c>
      <c r="B368" s="21">
        <v>39</v>
      </c>
      <c r="C368" s="22" t="s">
        <v>71</v>
      </c>
      <c r="D368" s="22" t="s">
        <v>182</v>
      </c>
      <c r="E368" s="23" t="s">
        <v>49</v>
      </c>
      <c r="F368" s="23" t="s">
        <v>19</v>
      </c>
      <c r="G368" s="23" t="s">
        <v>183</v>
      </c>
      <c r="H368" s="25">
        <v>5449</v>
      </c>
      <c r="I368" s="23">
        <v>5332.7</v>
      </c>
      <c r="J368" s="25">
        <f>H368-I368</f>
        <v>116.30000000000018</v>
      </c>
      <c r="K368" s="25">
        <v>1428</v>
      </c>
      <c r="L368" s="25">
        <v>1290</v>
      </c>
      <c r="M368" s="26">
        <v>43054</v>
      </c>
      <c r="N368" s="26"/>
      <c r="O368" s="26"/>
      <c r="P368" s="23" t="s">
        <v>145</v>
      </c>
      <c r="Q368" s="26"/>
      <c r="R368" s="27">
        <v>42929</v>
      </c>
      <c r="S368" s="27">
        <v>42929</v>
      </c>
      <c r="T368" s="27" t="s">
        <v>145</v>
      </c>
      <c r="V368" s="23" t="s">
        <v>156</v>
      </c>
      <c r="W368" s="23" t="s">
        <v>145</v>
      </c>
      <c r="X368" s="23" t="s">
        <v>152</v>
      </c>
      <c r="Y368" s="23" t="s">
        <v>148</v>
      </c>
      <c r="Z368" s="27"/>
      <c r="AA368" s="27"/>
      <c r="AB368" s="27"/>
      <c r="AC368" s="64">
        <v>10</v>
      </c>
      <c r="AD368" s="64">
        <v>0</v>
      </c>
      <c r="AE368" s="64">
        <v>0</v>
      </c>
      <c r="AF368" s="64">
        <v>10</v>
      </c>
      <c r="AG368" s="64">
        <v>0</v>
      </c>
      <c r="AH368" s="64">
        <v>0</v>
      </c>
      <c r="AI368" s="64">
        <v>0</v>
      </c>
      <c r="AJ368" s="65"/>
      <c r="AK368" s="28">
        <v>43070</v>
      </c>
    </row>
    <row r="369" spans="1:37" ht="12.6" hidden="1" x14ac:dyDescent="0.2">
      <c r="A369" s="124">
        <v>43040</v>
      </c>
      <c r="B369" s="21">
        <v>40</v>
      </c>
      <c r="C369" s="22" t="s">
        <v>221</v>
      </c>
      <c r="D369" s="22" t="s">
        <v>437</v>
      </c>
      <c r="E369" s="23" t="s">
        <v>438</v>
      </c>
      <c r="F369" s="23" t="s">
        <v>40</v>
      </c>
      <c r="G369" s="23" t="s">
        <v>183</v>
      </c>
      <c r="H369" s="25">
        <f>2242+218+85</f>
        <v>2545</v>
      </c>
      <c r="I369" s="25">
        <f>2242+218+85</f>
        <v>2545</v>
      </c>
      <c r="J369" s="25">
        <v>0</v>
      </c>
      <c r="K369" s="25">
        <v>76</v>
      </c>
      <c r="L369" s="85">
        <v>0</v>
      </c>
      <c r="M369" s="26">
        <v>42937</v>
      </c>
      <c r="N369" s="26"/>
      <c r="O369" s="26">
        <v>42937</v>
      </c>
      <c r="P369" s="23" t="s">
        <v>145</v>
      </c>
      <c r="Q369" s="27">
        <v>42956</v>
      </c>
      <c r="R369" s="27">
        <v>42954</v>
      </c>
      <c r="S369" s="27">
        <v>42989</v>
      </c>
      <c r="T369" s="27" t="s">
        <v>145</v>
      </c>
      <c r="V369" s="23" t="s">
        <v>156</v>
      </c>
      <c r="W369" s="85" t="s">
        <v>145</v>
      </c>
      <c r="X369" s="85" t="s">
        <v>147</v>
      </c>
      <c r="Y369" s="23" t="s">
        <v>107</v>
      </c>
      <c r="Z369" s="27"/>
      <c r="AA369" s="27"/>
      <c r="AB369" s="27"/>
      <c r="AC369" s="64">
        <v>1</v>
      </c>
      <c r="AD369" s="64">
        <v>0</v>
      </c>
      <c r="AE369" s="64">
        <v>0</v>
      </c>
      <c r="AF369" s="64">
        <v>1</v>
      </c>
      <c r="AG369" s="64">
        <v>0</v>
      </c>
      <c r="AH369" s="64">
        <v>0</v>
      </c>
      <c r="AI369" s="64">
        <v>0</v>
      </c>
      <c r="AJ369" s="83"/>
      <c r="AK369" s="28">
        <v>43054</v>
      </c>
    </row>
    <row r="370" spans="1:37" ht="13.2" hidden="1" x14ac:dyDescent="0.2">
      <c r="A370" s="124">
        <v>43040</v>
      </c>
      <c r="B370" s="21">
        <v>41</v>
      </c>
      <c r="C370" s="30" t="s">
        <v>69</v>
      </c>
      <c r="D370" s="22" t="s">
        <v>69</v>
      </c>
      <c r="E370" s="31" t="s">
        <v>44</v>
      </c>
      <c r="F370" s="31" t="s">
        <v>19</v>
      </c>
      <c r="G370" s="31" t="s">
        <v>78</v>
      </c>
      <c r="H370" s="31">
        <v>185</v>
      </c>
      <c r="I370" s="31">
        <v>185</v>
      </c>
      <c r="J370" s="31">
        <v>0</v>
      </c>
      <c r="K370" s="31">
        <v>185</v>
      </c>
      <c r="L370" s="31">
        <v>0</v>
      </c>
      <c r="M370" s="68">
        <v>43021</v>
      </c>
      <c r="N370" s="27"/>
      <c r="O370" s="27">
        <v>43021</v>
      </c>
      <c r="P370" s="31" t="s">
        <v>145</v>
      </c>
      <c r="Q370" s="27">
        <v>43039</v>
      </c>
      <c r="R370" s="27">
        <v>43031</v>
      </c>
      <c r="S370" s="27">
        <v>43033</v>
      </c>
      <c r="T370" s="27">
        <v>43033</v>
      </c>
      <c r="V370" s="31" t="s">
        <v>156</v>
      </c>
      <c r="W370" s="31" t="s">
        <v>145</v>
      </c>
      <c r="X370" s="31" t="s">
        <v>147</v>
      </c>
      <c r="Y370" s="31" t="s">
        <v>107</v>
      </c>
      <c r="Z370" s="27"/>
      <c r="AA370" s="27"/>
      <c r="AB370" s="27"/>
      <c r="AC370" s="31">
        <v>1</v>
      </c>
      <c r="AD370" s="31">
        <v>0</v>
      </c>
      <c r="AE370" s="31">
        <v>0</v>
      </c>
      <c r="AF370" s="31">
        <v>0</v>
      </c>
      <c r="AG370" s="31">
        <v>0</v>
      </c>
      <c r="AH370" s="31">
        <v>0</v>
      </c>
      <c r="AI370" s="31">
        <v>0</v>
      </c>
      <c r="AJ370" s="30"/>
      <c r="AK370" s="38">
        <v>43068</v>
      </c>
    </row>
    <row r="371" spans="1:37" ht="13.2" hidden="1" x14ac:dyDescent="0.2">
      <c r="A371" s="124">
        <v>43040</v>
      </c>
      <c r="B371" s="21">
        <v>42</v>
      </c>
      <c r="C371" s="22" t="s">
        <v>221</v>
      </c>
      <c r="D371" s="22" t="s">
        <v>408</v>
      </c>
      <c r="E371" s="63" t="s">
        <v>31</v>
      </c>
      <c r="F371" s="63" t="s">
        <v>40</v>
      </c>
      <c r="G371" s="63" t="s">
        <v>78</v>
      </c>
      <c r="H371" s="63">
        <v>2298</v>
      </c>
      <c r="I371" s="63">
        <v>2298</v>
      </c>
      <c r="J371" s="63">
        <v>0</v>
      </c>
      <c r="K371" s="63">
        <v>2298</v>
      </c>
      <c r="L371" s="23">
        <v>0</v>
      </c>
      <c r="M371" s="68">
        <v>43014</v>
      </c>
      <c r="N371" s="92"/>
      <c r="O371" s="26">
        <v>43017</v>
      </c>
      <c r="P371" s="63" t="s">
        <v>145</v>
      </c>
      <c r="Q371" s="26">
        <v>43018</v>
      </c>
      <c r="R371" s="26">
        <v>43019</v>
      </c>
      <c r="S371" s="26">
        <v>43020</v>
      </c>
      <c r="T371" s="26">
        <v>43020</v>
      </c>
      <c r="V371" s="23" t="s">
        <v>156</v>
      </c>
      <c r="W371" s="23" t="s">
        <v>145</v>
      </c>
      <c r="X371" s="23" t="s">
        <v>147</v>
      </c>
      <c r="Y371" s="23" t="s">
        <v>148</v>
      </c>
      <c r="Z371" s="26"/>
      <c r="AA371" s="26"/>
      <c r="AB371" s="26"/>
      <c r="AC371" s="23">
        <v>2</v>
      </c>
      <c r="AD371" s="23">
        <v>0</v>
      </c>
      <c r="AE371" s="23">
        <v>0</v>
      </c>
      <c r="AF371" s="23">
        <v>1</v>
      </c>
      <c r="AG371" s="23">
        <v>0</v>
      </c>
      <c r="AH371" s="23">
        <v>0</v>
      </c>
      <c r="AI371" s="23">
        <v>0</v>
      </c>
      <c r="AJ371" s="22"/>
      <c r="AK371" s="28">
        <v>43068</v>
      </c>
    </row>
    <row r="372" spans="1:37" ht="12.6" hidden="1" x14ac:dyDescent="0.2">
      <c r="A372" s="124">
        <v>43040</v>
      </c>
      <c r="B372" s="21">
        <v>43</v>
      </c>
      <c r="C372" s="22" t="s">
        <v>221</v>
      </c>
      <c r="D372" s="22" t="s">
        <v>354</v>
      </c>
      <c r="E372" s="23" t="s">
        <v>44</v>
      </c>
      <c r="F372" s="23" t="s">
        <v>40</v>
      </c>
      <c r="G372" s="23" t="s">
        <v>78</v>
      </c>
      <c r="H372" s="23">
        <v>651</v>
      </c>
      <c r="I372" s="23">
        <v>651</v>
      </c>
      <c r="J372" s="23">
        <v>0</v>
      </c>
      <c r="K372" s="23">
        <v>96</v>
      </c>
      <c r="L372" s="23">
        <v>555</v>
      </c>
      <c r="M372" s="26">
        <v>43048</v>
      </c>
      <c r="N372" s="26"/>
      <c r="O372" s="26">
        <v>43048</v>
      </c>
      <c r="P372" s="23" t="s">
        <v>145</v>
      </c>
      <c r="Q372" s="26"/>
      <c r="R372" s="26">
        <v>43048</v>
      </c>
      <c r="S372" s="26">
        <v>43061</v>
      </c>
      <c r="T372" s="26">
        <v>43061</v>
      </c>
      <c r="V372" s="23" t="s">
        <v>156</v>
      </c>
      <c r="W372" s="23" t="s">
        <v>145</v>
      </c>
      <c r="X372" s="23" t="s">
        <v>147</v>
      </c>
      <c r="Y372" s="23" t="s">
        <v>148</v>
      </c>
      <c r="Z372" s="26"/>
      <c r="AA372" s="26"/>
      <c r="AB372" s="26"/>
      <c r="AC372" s="23">
        <v>0</v>
      </c>
      <c r="AD372" s="23">
        <v>0</v>
      </c>
      <c r="AE372" s="23">
        <v>0</v>
      </c>
      <c r="AF372" s="23">
        <v>0</v>
      </c>
      <c r="AG372" s="23">
        <v>0</v>
      </c>
      <c r="AH372" s="23">
        <v>0</v>
      </c>
      <c r="AI372" s="23">
        <v>0</v>
      </c>
      <c r="AJ372" s="22"/>
      <c r="AK372" s="28">
        <v>43068</v>
      </c>
    </row>
    <row r="373" spans="1:37" ht="12.6" hidden="1" x14ac:dyDescent="0.2">
      <c r="A373" s="124">
        <v>43040</v>
      </c>
      <c r="B373" s="21">
        <v>44</v>
      </c>
      <c r="C373" s="22" t="s">
        <v>221</v>
      </c>
      <c r="D373" s="22" t="s">
        <v>357</v>
      </c>
      <c r="E373" s="23" t="s">
        <v>82</v>
      </c>
      <c r="F373" s="23" t="s">
        <v>40</v>
      </c>
      <c r="G373" s="23" t="s">
        <v>78</v>
      </c>
      <c r="H373" s="23">
        <v>560</v>
      </c>
      <c r="I373" s="23">
        <v>368</v>
      </c>
      <c r="J373" s="23">
        <f>H373-I373</f>
        <v>192</v>
      </c>
      <c r="K373" s="23">
        <v>42</v>
      </c>
      <c r="L373" s="23">
        <v>326</v>
      </c>
      <c r="M373" s="26">
        <v>43067</v>
      </c>
      <c r="N373" s="100">
        <v>43100</v>
      </c>
      <c r="O373" s="26">
        <v>43067</v>
      </c>
      <c r="P373" s="23" t="s">
        <v>145</v>
      </c>
      <c r="Q373" s="26">
        <v>43062</v>
      </c>
      <c r="R373" s="26">
        <v>43061</v>
      </c>
      <c r="S373" s="26">
        <v>43066</v>
      </c>
      <c r="T373" s="26">
        <v>43066</v>
      </c>
      <c r="V373" s="23" t="s">
        <v>156</v>
      </c>
      <c r="W373" s="23" t="s">
        <v>145</v>
      </c>
      <c r="X373" s="23" t="s">
        <v>147</v>
      </c>
      <c r="Y373" s="23" t="s">
        <v>148</v>
      </c>
      <c r="Z373" s="26"/>
      <c r="AA373" s="26"/>
      <c r="AB373" s="26"/>
      <c r="AC373" s="23">
        <v>0</v>
      </c>
      <c r="AD373" s="23">
        <v>0</v>
      </c>
      <c r="AE373" s="23">
        <v>0</v>
      </c>
      <c r="AF373" s="23">
        <v>0</v>
      </c>
      <c r="AG373" s="23">
        <v>0</v>
      </c>
      <c r="AH373" s="23">
        <v>0</v>
      </c>
      <c r="AI373" s="23">
        <v>0</v>
      </c>
      <c r="AJ373" s="22" t="s">
        <v>358</v>
      </c>
      <c r="AK373" s="28">
        <v>43068</v>
      </c>
    </row>
    <row r="374" spans="1:37" ht="12.6" hidden="1" x14ac:dyDescent="0.2">
      <c r="A374" s="124">
        <v>43040</v>
      </c>
      <c r="B374" s="21">
        <v>45</v>
      </c>
      <c r="C374" s="22" t="s">
        <v>221</v>
      </c>
      <c r="D374" s="22" t="s">
        <v>439</v>
      </c>
      <c r="E374" s="23" t="s">
        <v>44</v>
      </c>
      <c r="F374" s="23" t="s">
        <v>40</v>
      </c>
      <c r="G374" s="23" t="s">
        <v>78</v>
      </c>
      <c r="H374" s="23">
        <v>463</v>
      </c>
      <c r="I374" s="23">
        <v>463</v>
      </c>
      <c r="J374" s="23">
        <v>0</v>
      </c>
      <c r="K374" s="23">
        <v>463</v>
      </c>
      <c r="L374" s="23">
        <v>0</v>
      </c>
      <c r="M374" s="26">
        <v>43031</v>
      </c>
      <c r="N374" s="26"/>
      <c r="O374" s="26">
        <v>43032</v>
      </c>
      <c r="P374" s="23" t="s">
        <v>145</v>
      </c>
      <c r="Q374" s="26">
        <v>42956</v>
      </c>
      <c r="R374" s="26">
        <v>42954</v>
      </c>
      <c r="S374" s="26">
        <v>43048</v>
      </c>
      <c r="T374" s="26">
        <v>43047</v>
      </c>
      <c r="V374" s="23" t="s">
        <v>156</v>
      </c>
      <c r="W374" s="23" t="s">
        <v>145</v>
      </c>
      <c r="X374" s="23" t="s">
        <v>147</v>
      </c>
      <c r="Y374" s="23" t="s">
        <v>355</v>
      </c>
      <c r="Z374" s="26"/>
      <c r="AA374" s="26"/>
      <c r="AB374" s="26"/>
      <c r="AC374" s="23">
        <v>1</v>
      </c>
      <c r="AD374" s="23">
        <v>0</v>
      </c>
      <c r="AE374" s="23">
        <v>0</v>
      </c>
      <c r="AF374" s="23">
        <v>1</v>
      </c>
      <c r="AG374" s="23">
        <v>0</v>
      </c>
      <c r="AH374" s="23">
        <v>0</v>
      </c>
      <c r="AI374" s="23">
        <v>0</v>
      </c>
      <c r="AJ374" s="22"/>
      <c r="AK374" s="28">
        <v>43068</v>
      </c>
    </row>
    <row r="375" spans="1:37" ht="12.6" hidden="1" x14ac:dyDescent="0.2">
      <c r="A375" s="124">
        <v>43040</v>
      </c>
      <c r="B375" s="21">
        <v>46</v>
      </c>
      <c r="C375" s="22" t="s">
        <v>60</v>
      </c>
      <c r="D375" s="22" t="s">
        <v>143</v>
      </c>
      <c r="E375" s="23" t="s">
        <v>31</v>
      </c>
      <c r="F375" s="23" t="s">
        <v>19</v>
      </c>
      <c r="G375" s="23" t="s">
        <v>62</v>
      </c>
      <c r="H375" s="23">
        <v>2944</v>
      </c>
      <c r="I375" s="23">
        <v>2944</v>
      </c>
      <c r="J375" s="23">
        <v>0</v>
      </c>
      <c r="K375" s="23">
        <f>H375-350-250</f>
        <v>2344</v>
      </c>
      <c r="L375" s="23">
        <v>2594.1999999999998</v>
      </c>
      <c r="M375" s="26">
        <v>43019</v>
      </c>
      <c r="N375" s="26"/>
      <c r="O375" s="26">
        <v>43019</v>
      </c>
      <c r="P375" s="23" t="s">
        <v>144</v>
      </c>
      <c r="Q375" s="26">
        <v>43020</v>
      </c>
      <c r="R375" s="26">
        <v>43013</v>
      </c>
      <c r="S375" s="26">
        <v>43031</v>
      </c>
      <c r="T375" s="26">
        <v>43021</v>
      </c>
      <c r="V375" s="23" t="s">
        <v>146</v>
      </c>
      <c r="W375" s="23" t="s">
        <v>145</v>
      </c>
      <c r="X375" s="23" t="s">
        <v>147</v>
      </c>
      <c r="Y375" s="23" t="s">
        <v>148</v>
      </c>
      <c r="Z375" s="26"/>
      <c r="AA375" s="26"/>
      <c r="AB375" s="26"/>
      <c r="AC375" s="23">
        <v>3</v>
      </c>
      <c r="AD375" s="23">
        <v>0</v>
      </c>
      <c r="AE375" s="23">
        <v>1</v>
      </c>
      <c r="AF375" s="23">
        <v>1</v>
      </c>
      <c r="AG375" s="23">
        <v>0</v>
      </c>
      <c r="AH375" s="23">
        <v>0</v>
      </c>
      <c r="AI375" s="23">
        <v>0</v>
      </c>
      <c r="AJ375" s="22"/>
      <c r="AK375" s="28">
        <v>43067</v>
      </c>
    </row>
    <row r="376" spans="1:37" ht="12.6" hidden="1" x14ac:dyDescent="0.2">
      <c r="A376" s="124">
        <v>43040</v>
      </c>
      <c r="B376" s="21">
        <v>47</v>
      </c>
      <c r="C376" s="22" t="s">
        <v>60</v>
      </c>
      <c r="D376" s="22" t="s">
        <v>153</v>
      </c>
      <c r="E376" s="23" t="s">
        <v>31</v>
      </c>
      <c r="F376" s="23" t="s">
        <v>19</v>
      </c>
      <c r="G376" s="23" t="s">
        <v>62</v>
      </c>
      <c r="H376" s="23">
        <f>102*9</f>
        <v>918</v>
      </c>
      <c r="I376" s="23">
        <v>918</v>
      </c>
      <c r="J376" s="23">
        <f>H376-I376</f>
        <v>0</v>
      </c>
      <c r="K376" s="23">
        <v>0</v>
      </c>
      <c r="L376" s="23">
        <v>918</v>
      </c>
      <c r="M376" s="26">
        <v>43047</v>
      </c>
      <c r="N376" s="26"/>
      <c r="O376" s="26">
        <v>43047</v>
      </c>
      <c r="P376" s="23" t="s">
        <v>144</v>
      </c>
      <c r="Q376" s="26"/>
      <c r="R376" s="26">
        <v>43047</v>
      </c>
      <c r="S376" s="26"/>
      <c r="T376" s="26"/>
      <c r="V376" s="23" t="s">
        <v>422</v>
      </c>
      <c r="W376" s="23" t="s">
        <v>181</v>
      </c>
      <c r="X376" s="23" t="s">
        <v>147</v>
      </c>
      <c r="Y376" s="23" t="s">
        <v>288</v>
      </c>
      <c r="Z376" s="26"/>
      <c r="AA376" s="26"/>
      <c r="AB376" s="26"/>
      <c r="AC376" s="23">
        <v>0</v>
      </c>
      <c r="AD376" s="23">
        <v>0</v>
      </c>
      <c r="AE376" s="23">
        <v>0</v>
      </c>
      <c r="AF376" s="23">
        <v>0</v>
      </c>
      <c r="AG376" s="23">
        <v>0</v>
      </c>
      <c r="AH376" s="23">
        <v>0</v>
      </c>
      <c r="AI376" s="23">
        <v>0</v>
      </c>
      <c r="AJ376" s="22"/>
      <c r="AK376" s="28">
        <v>43067</v>
      </c>
    </row>
    <row r="377" spans="1:37" ht="12.6" hidden="1" x14ac:dyDescent="0.2">
      <c r="A377" s="124">
        <v>43040</v>
      </c>
      <c r="B377" s="21">
        <v>48</v>
      </c>
      <c r="C377" s="22" t="s">
        <v>83</v>
      </c>
      <c r="D377" s="22" t="s">
        <v>91</v>
      </c>
      <c r="E377" s="23" t="s">
        <v>85</v>
      </c>
      <c r="F377" s="23" t="s">
        <v>19</v>
      </c>
      <c r="G377" s="23" t="s">
        <v>86</v>
      </c>
      <c r="H377" s="23">
        <v>63</v>
      </c>
      <c r="I377" s="23">
        <v>63</v>
      </c>
      <c r="J377" s="23">
        <v>0</v>
      </c>
      <c r="K377" s="23">
        <v>63</v>
      </c>
      <c r="L377" s="23">
        <v>0</v>
      </c>
      <c r="M377" s="26">
        <v>43048</v>
      </c>
      <c r="N377" s="26"/>
      <c r="O377" s="26">
        <v>43048</v>
      </c>
      <c r="P377" s="23" t="s">
        <v>145</v>
      </c>
      <c r="Q377" s="26">
        <v>43052</v>
      </c>
      <c r="R377" s="23" t="s">
        <v>145</v>
      </c>
      <c r="S377" s="26">
        <v>43052</v>
      </c>
      <c r="T377" s="26">
        <v>43053</v>
      </c>
      <c r="V377" s="23" t="s">
        <v>233</v>
      </c>
      <c r="W377" s="23" t="s">
        <v>181</v>
      </c>
      <c r="X377" s="23" t="s">
        <v>147</v>
      </c>
      <c r="Y377" s="23" t="s">
        <v>107</v>
      </c>
      <c r="Z377" s="26"/>
      <c r="AA377" s="26"/>
      <c r="AB377" s="26"/>
      <c r="AC377" s="23">
        <v>2</v>
      </c>
      <c r="AD377" s="23">
        <v>0</v>
      </c>
      <c r="AE377" s="23">
        <v>0</v>
      </c>
      <c r="AF377" s="23">
        <v>0</v>
      </c>
      <c r="AG377" s="23">
        <v>0</v>
      </c>
      <c r="AH377" s="23">
        <v>0</v>
      </c>
      <c r="AI377" s="23">
        <v>0</v>
      </c>
      <c r="AJ377" s="22"/>
      <c r="AK377" s="28">
        <v>43054</v>
      </c>
    </row>
    <row r="378" spans="1:37" ht="12.6" hidden="1" x14ac:dyDescent="0.2">
      <c r="A378" s="124">
        <v>43040</v>
      </c>
      <c r="B378" s="21">
        <v>49</v>
      </c>
      <c r="C378" s="22" t="s">
        <v>83</v>
      </c>
      <c r="D378" s="22" t="s">
        <v>92</v>
      </c>
      <c r="E378" s="23" t="s">
        <v>85</v>
      </c>
      <c r="F378" s="23" t="s">
        <v>19</v>
      </c>
      <c r="G378" s="23" t="s">
        <v>86</v>
      </c>
      <c r="H378" s="23">
        <v>56</v>
      </c>
      <c r="I378" s="23">
        <v>56</v>
      </c>
      <c r="J378" s="23">
        <v>0</v>
      </c>
      <c r="K378" s="23">
        <v>56</v>
      </c>
      <c r="L378" s="23">
        <v>0</v>
      </c>
      <c r="M378" s="26">
        <v>43052</v>
      </c>
      <c r="N378" s="26"/>
      <c r="O378" s="26">
        <v>43052</v>
      </c>
      <c r="P378" s="23" t="s">
        <v>145</v>
      </c>
      <c r="Q378" s="26">
        <v>43054</v>
      </c>
      <c r="R378" s="23" t="s">
        <v>145</v>
      </c>
      <c r="S378" s="26">
        <v>43054</v>
      </c>
      <c r="T378" s="26">
        <v>43054</v>
      </c>
      <c r="V378" s="23" t="s">
        <v>233</v>
      </c>
      <c r="W378" s="23" t="s">
        <v>181</v>
      </c>
      <c r="X378" s="23" t="s">
        <v>147</v>
      </c>
      <c r="Y378" s="23" t="s">
        <v>107</v>
      </c>
      <c r="Z378" s="26"/>
      <c r="AA378" s="26"/>
      <c r="AB378" s="26"/>
      <c r="AC378" s="23">
        <v>2</v>
      </c>
      <c r="AD378" s="23">
        <v>0</v>
      </c>
      <c r="AE378" s="23">
        <v>0</v>
      </c>
      <c r="AF378" s="23">
        <v>0</v>
      </c>
      <c r="AG378" s="23">
        <v>0</v>
      </c>
      <c r="AH378" s="23">
        <v>0</v>
      </c>
      <c r="AI378" s="23">
        <v>0</v>
      </c>
      <c r="AJ378" s="22"/>
      <c r="AK378" s="28">
        <v>43059</v>
      </c>
    </row>
    <row r="379" spans="1:37" ht="12.6" hidden="1" x14ac:dyDescent="0.2">
      <c r="A379" s="124">
        <v>43040</v>
      </c>
      <c r="B379" s="21">
        <v>50</v>
      </c>
      <c r="C379" s="22" t="s">
        <v>209</v>
      </c>
      <c r="D379" s="22" t="s">
        <v>277</v>
      </c>
      <c r="E379" s="23"/>
      <c r="F379" s="23"/>
      <c r="G379" s="23" t="s">
        <v>20</v>
      </c>
      <c r="H379" s="23"/>
      <c r="I379" s="23"/>
      <c r="J379" s="23"/>
      <c r="K379" s="23"/>
      <c r="L379" s="23"/>
      <c r="M379" s="26"/>
      <c r="N379" s="26">
        <v>43069</v>
      </c>
      <c r="O379" s="26"/>
      <c r="P379" s="23" t="s">
        <v>194</v>
      </c>
      <c r="Q379" s="26"/>
      <c r="R379" s="26"/>
      <c r="S379" s="26"/>
      <c r="T379" s="26"/>
      <c r="V379" s="23"/>
      <c r="W379" s="23"/>
      <c r="X379" s="23"/>
      <c r="Y379" s="23" t="s">
        <v>163</v>
      </c>
      <c r="Z379" s="26"/>
      <c r="AA379" s="26"/>
      <c r="AB379" s="26"/>
      <c r="AC379" s="23"/>
      <c r="AD379" s="23"/>
      <c r="AE379" s="23"/>
      <c r="AF379" s="23"/>
      <c r="AG379" s="23"/>
      <c r="AH379" s="23"/>
      <c r="AI379" s="23"/>
      <c r="AJ379" s="22" t="s">
        <v>440</v>
      </c>
      <c r="AK379" s="28">
        <v>43068</v>
      </c>
    </row>
    <row r="380" spans="1:37" ht="12.6" hidden="1" x14ac:dyDescent="0.2">
      <c r="A380" s="124">
        <v>43040</v>
      </c>
      <c r="B380" s="21">
        <v>51</v>
      </c>
      <c r="C380" s="22" t="s">
        <v>221</v>
      </c>
      <c r="D380" s="22" t="s">
        <v>441</v>
      </c>
      <c r="E380" s="23" t="s">
        <v>31</v>
      </c>
      <c r="F380" s="23" t="s">
        <v>40</v>
      </c>
      <c r="G380" s="23" t="s">
        <v>78</v>
      </c>
      <c r="H380" s="23">
        <v>437</v>
      </c>
      <c r="I380" s="23">
        <v>437</v>
      </c>
      <c r="J380" s="23">
        <v>0</v>
      </c>
      <c r="K380" s="23">
        <v>437</v>
      </c>
      <c r="L380" s="23">
        <v>0</v>
      </c>
      <c r="M380" s="26">
        <v>43031</v>
      </c>
      <c r="N380" s="26"/>
      <c r="O380" s="26">
        <v>43032</v>
      </c>
      <c r="P380" s="23" t="s">
        <v>145</v>
      </c>
      <c r="Q380" s="26">
        <v>43059</v>
      </c>
      <c r="R380" s="26">
        <v>43050</v>
      </c>
      <c r="S380" s="26">
        <v>43061</v>
      </c>
      <c r="T380" s="26">
        <v>43061</v>
      </c>
      <c r="V380" s="23" t="s">
        <v>156</v>
      </c>
      <c r="W380" s="23" t="s">
        <v>145</v>
      </c>
      <c r="X380" s="23" t="s">
        <v>147</v>
      </c>
      <c r="Y380" s="23" t="s">
        <v>107</v>
      </c>
      <c r="Z380" s="26"/>
      <c r="AA380" s="26"/>
      <c r="AB380" s="26"/>
      <c r="AC380" s="23">
        <v>0</v>
      </c>
      <c r="AD380" s="23">
        <v>0</v>
      </c>
      <c r="AE380" s="23">
        <v>0</v>
      </c>
      <c r="AF380" s="23">
        <v>0</v>
      </c>
      <c r="AG380" s="23">
        <v>0</v>
      </c>
      <c r="AH380" s="23">
        <v>0</v>
      </c>
      <c r="AI380" s="23">
        <v>0</v>
      </c>
      <c r="AJ380" s="22"/>
      <c r="AK380" s="28">
        <v>43068</v>
      </c>
    </row>
    <row r="381" spans="1:37" ht="14.4" hidden="1" x14ac:dyDescent="0.2">
      <c r="A381" s="124">
        <v>43040</v>
      </c>
      <c r="B381" s="21">
        <v>52</v>
      </c>
      <c r="C381" s="22" t="s">
        <v>71</v>
      </c>
      <c r="D381" s="22" t="s">
        <v>184</v>
      </c>
      <c r="E381" s="23" t="s">
        <v>49</v>
      </c>
      <c r="F381" s="23" t="s">
        <v>19</v>
      </c>
      <c r="G381" s="23" t="s">
        <v>183</v>
      </c>
      <c r="H381" s="25">
        <v>11081.36</v>
      </c>
      <c r="I381" s="23">
        <v>2433.89</v>
      </c>
      <c r="J381" s="25">
        <f>H381-I381</f>
        <v>8647.4700000000012</v>
      </c>
      <c r="K381" s="25">
        <v>986</v>
      </c>
      <c r="L381" s="69">
        <v>9091.2900000000009</v>
      </c>
      <c r="M381" s="26">
        <v>43068</v>
      </c>
      <c r="N381" s="26"/>
      <c r="O381" s="26"/>
      <c r="P381" s="23" t="s">
        <v>145</v>
      </c>
      <c r="Q381" s="27">
        <v>43014</v>
      </c>
      <c r="R381" s="27">
        <v>42929</v>
      </c>
      <c r="S381" s="26"/>
      <c r="T381" s="27" t="s">
        <v>145</v>
      </c>
      <c r="V381" s="23" t="s">
        <v>156</v>
      </c>
      <c r="W381" s="23" t="s">
        <v>145</v>
      </c>
      <c r="X381" s="23" t="s">
        <v>152</v>
      </c>
      <c r="Y381" s="23" t="s">
        <v>148</v>
      </c>
      <c r="Z381" s="27"/>
      <c r="AA381" s="27"/>
      <c r="AB381" s="27"/>
      <c r="AC381" s="64">
        <v>2</v>
      </c>
      <c r="AD381" s="64">
        <v>0</v>
      </c>
      <c r="AE381" s="64">
        <v>0</v>
      </c>
      <c r="AF381" s="64">
        <v>2</v>
      </c>
      <c r="AG381" s="64">
        <v>0</v>
      </c>
      <c r="AH381" s="64">
        <v>0</v>
      </c>
      <c r="AI381" s="64">
        <v>0</v>
      </c>
      <c r="AJ381" s="65"/>
      <c r="AK381" s="28">
        <v>43070</v>
      </c>
    </row>
    <row r="382" spans="1:37" ht="12.6" hidden="1" x14ac:dyDescent="0.2">
      <c r="A382" s="124">
        <v>43040</v>
      </c>
      <c r="B382" s="21">
        <v>53</v>
      </c>
      <c r="C382" s="22" t="s">
        <v>79</v>
      </c>
      <c r="D382" s="22" t="s">
        <v>395</v>
      </c>
      <c r="E382" s="23" t="s">
        <v>31</v>
      </c>
      <c r="F382" s="23" t="s">
        <v>40</v>
      </c>
      <c r="G382" s="23" t="s">
        <v>86</v>
      </c>
      <c r="H382" s="23">
        <v>481</v>
      </c>
      <c r="I382" s="23">
        <v>481</v>
      </c>
      <c r="J382" s="23">
        <v>0</v>
      </c>
      <c r="K382" s="23">
        <v>198</v>
      </c>
      <c r="L382" s="23">
        <v>0</v>
      </c>
      <c r="M382" s="26">
        <v>43056</v>
      </c>
      <c r="N382" s="26"/>
      <c r="O382" s="26">
        <v>43062</v>
      </c>
      <c r="P382" s="23" t="s">
        <v>145</v>
      </c>
      <c r="Q382" s="26">
        <v>43066</v>
      </c>
      <c r="R382" s="26">
        <v>43066</v>
      </c>
      <c r="S382" s="26">
        <v>43066</v>
      </c>
      <c r="T382" s="26">
        <v>43067</v>
      </c>
      <c r="V382" s="23"/>
      <c r="W382" s="23" t="s">
        <v>145</v>
      </c>
      <c r="X382" s="23" t="s">
        <v>147</v>
      </c>
      <c r="Y382" s="23" t="s">
        <v>148</v>
      </c>
      <c r="Z382" s="26"/>
      <c r="AA382" s="26"/>
      <c r="AB382" s="26"/>
      <c r="AC382" s="23">
        <v>0</v>
      </c>
      <c r="AD382" s="23">
        <v>0</v>
      </c>
      <c r="AE382" s="23">
        <v>0</v>
      </c>
      <c r="AF382" s="23">
        <v>0</v>
      </c>
      <c r="AG382" s="23">
        <v>0</v>
      </c>
      <c r="AH382" s="23">
        <v>0</v>
      </c>
      <c r="AI382" s="23">
        <v>0</v>
      </c>
      <c r="AJ382" s="22" t="s">
        <v>442</v>
      </c>
      <c r="AK382" s="28">
        <v>43070</v>
      </c>
    </row>
    <row r="383" spans="1:37" ht="12.6" hidden="1" x14ac:dyDescent="0.2">
      <c r="A383" s="124">
        <v>43040</v>
      </c>
      <c r="B383" s="21">
        <v>54</v>
      </c>
      <c r="C383" s="22" t="s">
        <v>177</v>
      </c>
      <c r="D383" s="22" t="s">
        <v>178</v>
      </c>
      <c r="E383" s="23" t="s">
        <v>44</v>
      </c>
      <c r="F383" s="23" t="s">
        <v>40</v>
      </c>
      <c r="G383" s="23" t="s">
        <v>41</v>
      </c>
      <c r="H383" s="23">
        <v>1320</v>
      </c>
      <c r="I383" s="23">
        <v>0</v>
      </c>
      <c r="J383" s="23">
        <v>1320</v>
      </c>
      <c r="K383" s="23">
        <v>0</v>
      </c>
      <c r="L383" s="23">
        <v>1320</v>
      </c>
      <c r="M383" s="26"/>
      <c r="N383" s="26">
        <v>43069</v>
      </c>
      <c r="O383" s="26"/>
      <c r="P383" s="23"/>
      <c r="Q383" s="26"/>
      <c r="R383" s="26"/>
      <c r="S383" s="26"/>
      <c r="T383" s="26"/>
      <c r="V383" s="23"/>
      <c r="W383" s="23"/>
      <c r="X383" s="23"/>
      <c r="Y383" s="23" t="s">
        <v>163</v>
      </c>
      <c r="Z383" s="26"/>
      <c r="AA383" s="26"/>
      <c r="AB383" s="26"/>
      <c r="AC383" s="23"/>
      <c r="AD383" s="23"/>
      <c r="AE383" s="23"/>
      <c r="AF383" s="23"/>
      <c r="AG383" s="23"/>
      <c r="AH383" s="23"/>
      <c r="AI383" s="23"/>
      <c r="AJ383" s="22" t="s">
        <v>407</v>
      </c>
      <c r="AK383" s="28">
        <v>43067</v>
      </c>
    </row>
    <row r="384" spans="1:37" ht="15" hidden="1" x14ac:dyDescent="0.3">
      <c r="A384" s="124">
        <v>43040</v>
      </c>
      <c r="B384" s="21">
        <v>55</v>
      </c>
      <c r="C384" s="30" t="s">
        <v>154</v>
      </c>
      <c r="D384" s="219" t="s">
        <v>155</v>
      </c>
      <c r="E384" s="23" t="s">
        <v>31</v>
      </c>
      <c r="F384" s="23" t="s">
        <v>19</v>
      </c>
      <c r="G384" s="23" t="s">
        <v>95</v>
      </c>
      <c r="H384" s="23">
        <v>600</v>
      </c>
      <c r="I384" s="23">
        <v>600</v>
      </c>
      <c r="J384" s="23">
        <v>0</v>
      </c>
      <c r="K384" s="23">
        <v>0</v>
      </c>
      <c r="L384" s="23">
        <v>600</v>
      </c>
      <c r="M384" s="26">
        <v>43067</v>
      </c>
      <c r="N384" s="26"/>
      <c r="O384" s="26"/>
      <c r="P384" s="23" t="s">
        <v>194</v>
      </c>
      <c r="Q384" s="26"/>
      <c r="R384" s="26"/>
      <c r="S384" s="26"/>
      <c r="T384" s="26"/>
      <c r="V384" s="23"/>
      <c r="W384" s="23"/>
      <c r="X384" s="23"/>
      <c r="Y384" s="23"/>
      <c r="Z384" s="26"/>
      <c r="AA384" s="26"/>
      <c r="AB384" s="26"/>
      <c r="AC384" s="23"/>
      <c r="AD384" s="23"/>
      <c r="AE384" s="23"/>
      <c r="AF384" s="23"/>
      <c r="AG384" s="23"/>
      <c r="AH384" s="23"/>
      <c r="AI384" s="23"/>
      <c r="AJ384" s="22" t="s">
        <v>443</v>
      </c>
      <c r="AK384" s="28">
        <v>43068</v>
      </c>
    </row>
    <row r="385" spans="1:37" ht="12.6" hidden="1" x14ac:dyDescent="0.2">
      <c r="A385" s="124">
        <v>43040</v>
      </c>
      <c r="B385" s="21">
        <v>56</v>
      </c>
      <c r="C385" s="22" t="s">
        <v>221</v>
      </c>
      <c r="D385" s="22" t="s">
        <v>444</v>
      </c>
      <c r="E385" s="23" t="s">
        <v>31</v>
      </c>
      <c r="F385" s="23" t="s">
        <v>40</v>
      </c>
      <c r="G385" s="23" t="s">
        <v>78</v>
      </c>
      <c r="H385" s="23">
        <v>25</v>
      </c>
      <c r="I385" s="23">
        <v>25</v>
      </c>
      <c r="J385" s="23">
        <v>0</v>
      </c>
      <c r="K385" s="23">
        <v>25</v>
      </c>
      <c r="L385" s="23">
        <v>0</v>
      </c>
      <c r="M385" s="26">
        <v>43063</v>
      </c>
      <c r="N385" s="26"/>
      <c r="O385" s="26">
        <v>43063</v>
      </c>
      <c r="P385" s="23" t="s">
        <v>145</v>
      </c>
      <c r="Q385" s="26">
        <v>43066</v>
      </c>
      <c r="R385" s="26">
        <v>43066</v>
      </c>
      <c r="S385" s="26">
        <v>43070</v>
      </c>
      <c r="T385" s="26">
        <v>43070</v>
      </c>
      <c r="V385" s="23" t="s">
        <v>156</v>
      </c>
      <c r="W385" s="23" t="s">
        <v>145</v>
      </c>
      <c r="X385" s="23" t="s">
        <v>147</v>
      </c>
      <c r="Y385" s="23" t="s">
        <v>107</v>
      </c>
      <c r="Z385" s="26"/>
      <c r="AA385" s="26"/>
      <c r="AB385" s="26"/>
      <c r="AC385" s="23">
        <v>0</v>
      </c>
      <c r="AD385" s="23">
        <v>0</v>
      </c>
      <c r="AE385" s="23">
        <v>0</v>
      </c>
      <c r="AF385" s="23">
        <v>0</v>
      </c>
      <c r="AG385" s="23">
        <v>0</v>
      </c>
      <c r="AH385" s="23">
        <v>0</v>
      </c>
      <c r="AI385" s="23">
        <v>0</v>
      </c>
      <c r="AJ385" s="22"/>
      <c r="AK385" s="28">
        <v>43070</v>
      </c>
    </row>
    <row r="386" spans="1:37" ht="13.2" hidden="1" thickBot="1" x14ac:dyDescent="0.25">
      <c r="A386" s="124">
        <v>43009</v>
      </c>
      <c r="B386" s="210" t="s">
        <v>0</v>
      </c>
      <c r="C386" s="212" t="s">
        <v>1</v>
      </c>
      <c r="D386" s="212" t="s">
        <v>2</v>
      </c>
      <c r="E386" s="212" t="s">
        <v>3</v>
      </c>
      <c r="F386" s="212" t="s">
        <v>4</v>
      </c>
      <c r="G386" s="212" t="s">
        <v>5</v>
      </c>
      <c r="H386" s="212" t="s">
        <v>117</v>
      </c>
      <c r="I386" s="213" t="s">
        <v>118</v>
      </c>
      <c r="J386" s="213" t="s">
        <v>119</v>
      </c>
      <c r="K386" s="212" t="s">
        <v>385</v>
      </c>
      <c r="L386" s="213" t="s">
        <v>340</v>
      </c>
      <c r="M386" s="214" t="s">
        <v>122</v>
      </c>
      <c r="N386" s="214" t="s">
        <v>123</v>
      </c>
      <c r="O386" s="214" t="s">
        <v>341</v>
      </c>
      <c r="P386" s="213" t="s">
        <v>126</v>
      </c>
      <c r="Q386" s="214" t="s">
        <v>127</v>
      </c>
      <c r="R386" s="214" t="s">
        <v>128</v>
      </c>
      <c r="S386" s="214" t="s">
        <v>129</v>
      </c>
      <c r="T386" s="214" t="s">
        <v>130</v>
      </c>
      <c r="V386" s="212" t="s">
        <v>131</v>
      </c>
      <c r="W386" s="212" t="s">
        <v>132</v>
      </c>
      <c r="X386" s="212" t="s">
        <v>133</v>
      </c>
      <c r="Y386" s="215" t="s">
        <v>134</v>
      </c>
      <c r="Z386" s="214" t="s">
        <v>7</v>
      </c>
      <c r="AA386" s="214" t="s">
        <v>8</v>
      </c>
      <c r="AB386" s="214" t="s">
        <v>9</v>
      </c>
      <c r="AC386" s="212" t="s">
        <v>135</v>
      </c>
      <c r="AD386" s="212" t="s">
        <v>136</v>
      </c>
      <c r="AE386" s="212" t="s">
        <v>387</v>
      </c>
      <c r="AF386" s="212" t="s">
        <v>138</v>
      </c>
      <c r="AG386" s="212" t="s">
        <v>139</v>
      </c>
      <c r="AH386" s="212" t="s">
        <v>140</v>
      </c>
      <c r="AI386" s="212" t="s">
        <v>141</v>
      </c>
      <c r="AJ386" s="212" t="s">
        <v>15</v>
      </c>
      <c r="AK386" s="216" t="s">
        <v>142</v>
      </c>
    </row>
    <row r="387" spans="1:37" ht="13.2" hidden="1" x14ac:dyDescent="0.2">
      <c r="A387" s="124">
        <v>43009</v>
      </c>
      <c r="B387" s="71">
        <v>1</v>
      </c>
      <c r="C387" s="78" t="s">
        <v>209</v>
      </c>
      <c r="D387" s="78" t="s">
        <v>244</v>
      </c>
      <c r="E387" s="72" t="s">
        <v>18</v>
      </c>
      <c r="F387" s="72" t="s">
        <v>19</v>
      </c>
      <c r="G387" s="72" t="s">
        <v>205</v>
      </c>
      <c r="H387" s="86">
        <v>1100</v>
      </c>
      <c r="I387" s="72">
        <v>1100</v>
      </c>
      <c r="J387" s="72">
        <v>0</v>
      </c>
      <c r="K387" s="72"/>
      <c r="L387" s="72">
        <v>0</v>
      </c>
      <c r="M387" s="87">
        <v>42864</v>
      </c>
      <c r="N387" s="76"/>
      <c r="O387" s="75">
        <v>42864</v>
      </c>
      <c r="P387" s="88" t="s">
        <v>144</v>
      </c>
      <c r="Q387" s="75">
        <v>42871</v>
      </c>
      <c r="R387" s="75">
        <v>42856</v>
      </c>
      <c r="S387" s="75" t="s">
        <v>314</v>
      </c>
      <c r="T387" s="75"/>
      <c r="V387" s="89" t="s">
        <v>156</v>
      </c>
      <c r="W387" s="89" t="s">
        <v>145</v>
      </c>
      <c r="X387" s="89" t="s">
        <v>152</v>
      </c>
      <c r="Y387" s="217" t="s">
        <v>107</v>
      </c>
      <c r="Z387" s="76"/>
      <c r="AA387" s="76"/>
      <c r="AB387" s="76"/>
      <c r="AC387" s="72">
        <v>1</v>
      </c>
      <c r="AD387" s="72">
        <v>0</v>
      </c>
      <c r="AE387" s="72">
        <v>0</v>
      </c>
      <c r="AF387" s="72">
        <v>1</v>
      </c>
      <c r="AG387" s="72">
        <v>0</v>
      </c>
      <c r="AH387" s="72">
        <v>0</v>
      </c>
      <c r="AI387" s="72">
        <v>0</v>
      </c>
      <c r="AJ387" s="78"/>
      <c r="AK387" s="102">
        <v>43040</v>
      </c>
    </row>
    <row r="388" spans="1:37" ht="13.2" hidden="1" x14ac:dyDescent="0.2">
      <c r="A388" s="124">
        <v>43009</v>
      </c>
      <c r="B388" s="21">
        <v>2</v>
      </c>
      <c r="C388" s="22" t="s">
        <v>209</v>
      </c>
      <c r="D388" s="22" t="s">
        <v>315</v>
      </c>
      <c r="E388" s="23" t="s">
        <v>18</v>
      </c>
      <c r="F388" s="23" t="s">
        <v>19</v>
      </c>
      <c r="G388" s="23" t="s">
        <v>205</v>
      </c>
      <c r="H388" s="25">
        <v>2712</v>
      </c>
      <c r="I388" s="23">
        <f>H388-J388</f>
        <v>2712</v>
      </c>
      <c r="J388" s="63">
        <v>0</v>
      </c>
      <c r="K388" s="23">
        <v>480</v>
      </c>
      <c r="L388" s="23">
        <v>956</v>
      </c>
      <c r="M388" s="68">
        <v>42864</v>
      </c>
      <c r="N388" s="26"/>
      <c r="O388" s="27">
        <v>42864</v>
      </c>
      <c r="P388" s="63" t="s">
        <v>144</v>
      </c>
      <c r="Q388" s="27">
        <v>42871</v>
      </c>
      <c r="R388" s="27">
        <v>42856</v>
      </c>
      <c r="S388" s="27" t="s">
        <v>314</v>
      </c>
      <c r="T388" s="27"/>
      <c r="V388" s="31" t="s">
        <v>156</v>
      </c>
      <c r="W388" s="31" t="s">
        <v>145</v>
      </c>
      <c r="X388" s="31" t="s">
        <v>152</v>
      </c>
      <c r="Y388" s="85" t="s">
        <v>148</v>
      </c>
      <c r="Z388" s="26"/>
      <c r="AA388" s="26"/>
      <c r="AB388" s="26"/>
      <c r="AC388" s="23">
        <v>0</v>
      </c>
      <c r="AD388" s="23">
        <v>0</v>
      </c>
      <c r="AE388" s="23">
        <v>0</v>
      </c>
      <c r="AF388" s="23">
        <v>0</v>
      </c>
      <c r="AG388" s="23">
        <v>0</v>
      </c>
      <c r="AH388" s="23">
        <v>0</v>
      </c>
      <c r="AI388" s="23">
        <v>0</v>
      </c>
      <c r="AJ388" s="22"/>
      <c r="AK388" s="102">
        <v>43040</v>
      </c>
    </row>
    <row r="389" spans="1:37" ht="13.2" hidden="1" x14ac:dyDescent="0.2">
      <c r="A389" s="124">
        <v>43009</v>
      </c>
      <c r="B389" s="21">
        <v>3</v>
      </c>
      <c r="C389" s="22" t="s">
        <v>209</v>
      </c>
      <c r="D389" s="22" t="s">
        <v>316</v>
      </c>
      <c r="E389" s="23" t="s">
        <v>18</v>
      </c>
      <c r="F389" s="23" t="s">
        <v>19</v>
      </c>
      <c r="G389" s="23" t="s">
        <v>205</v>
      </c>
      <c r="H389" s="25">
        <v>9932.5</v>
      </c>
      <c r="I389" s="23">
        <v>9932.5</v>
      </c>
      <c r="J389" s="63">
        <v>0</v>
      </c>
      <c r="K389" s="23">
        <f>2381+174.5</f>
        <v>2555.5</v>
      </c>
      <c r="L389" s="23">
        <v>536.5</v>
      </c>
      <c r="M389" s="68">
        <v>42913</v>
      </c>
      <c r="N389" s="26"/>
      <c r="O389" s="27">
        <v>42913</v>
      </c>
      <c r="P389" s="63" t="s">
        <v>144</v>
      </c>
      <c r="Q389" s="27">
        <v>42864</v>
      </c>
      <c r="R389" s="27">
        <v>42856</v>
      </c>
      <c r="S389" s="27" t="s">
        <v>314</v>
      </c>
      <c r="T389" s="27"/>
      <c r="V389" s="31" t="s">
        <v>156</v>
      </c>
      <c r="W389" s="31" t="s">
        <v>145</v>
      </c>
      <c r="X389" s="31" t="s">
        <v>152</v>
      </c>
      <c r="Y389" s="85" t="s">
        <v>148</v>
      </c>
      <c r="Z389" s="26"/>
      <c r="AA389" s="26"/>
      <c r="AB389" s="26"/>
      <c r="AC389" s="23">
        <v>4</v>
      </c>
      <c r="AD389" s="23">
        <v>0</v>
      </c>
      <c r="AE389" s="23">
        <v>0</v>
      </c>
      <c r="AF389" s="23">
        <v>4</v>
      </c>
      <c r="AG389" s="23">
        <v>0</v>
      </c>
      <c r="AH389" s="23">
        <v>0</v>
      </c>
      <c r="AI389" s="23">
        <v>0</v>
      </c>
      <c r="AJ389" s="22"/>
      <c r="AK389" s="102">
        <v>43040</v>
      </c>
    </row>
    <row r="390" spans="1:37" ht="13.2" hidden="1" x14ac:dyDescent="0.2">
      <c r="A390" s="124">
        <v>43009</v>
      </c>
      <c r="B390" s="21">
        <v>4</v>
      </c>
      <c r="C390" s="22" t="s">
        <v>209</v>
      </c>
      <c r="D390" s="22" t="s">
        <v>317</v>
      </c>
      <c r="E390" s="23" t="s">
        <v>18</v>
      </c>
      <c r="F390" s="23" t="s">
        <v>19</v>
      </c>
      <c r="G390" s="23" t="s">
        <v>205</v>
      </c>
      <c r="H390" s="25">
        <v>9367</v>
      </c>
      <c r="I390" s="23">
        <v>9367</v>
      </c>
      <c r="J390" s="63">
        <v>0</v>
      </c>
      <c r="K390" s="23">
        <f>527.2+94.3</f>
        <v>621.5</v>
      </c>
      <c r="L390" s="23">
        <v>249.5</v>
      </c>
      <c r="M390" s="68">
        <v>42882</v>
      </c>
      <c r="N390" s="26"/>
      <c r="O390" s="27">
        <v>42882</v>
      </c>
      <c r="P390" s="63" t="s">
        <v>144</v>
      </c>
      <c r="Q390" s="27">
        <v>42871</v>
      </c>
      <c r="R390" s="27">
        <v>42856</v>
      </c>
      <c r="S390" s="27" t="s">
        <v>314</v>
      </c>
      <c r="T390" s="27"/>
      <c r="V390" s="31" t="s">
        <v>156</v>
      </c>
      <c r="W390" s="31" t="s">
        <v>145</v>
      </c>
      <c r="X390" s="31" t="s">
        <v>152</v>
      </c>
      <c r="Y390" s="85" t="s">
        <v>107</v>
      </c>
      <c r="Z390" s="26"/>
      <c r="AA390" s="26"/>
      <c r="AB390" s="26"/>
      <c r="AC390" s="23">
        <v>0</v>
      </c>
      <c r="AD390" s="23">
        <v>0</v>
      </c>
      <c r="AE390" s="23">
        <v>0</v>
      </c>
      <c r="AF390" s="23">
        <v>0</v>
      </c>
      <c r="AG390" s="23">
        <v>0</v>
      </c>
      <c r="AH390" s="23">
        <v>0</v>
      </c>
      <c r="AI390" s="23">
        <v>0</v>
      </c>
      <c r="AJ390" s="22"/>
      <c r="AK390" s="102">
        <v>43040</v>
      </c>
    </row>
    <row r="391" spans="1:37" ht="13.2" hidden="1" x14ac:dyDescent="0.2">
      <c r="A391" s="124">
        <v>43009</v>
      </c>
      <c r="B391" s="21">
        <v>5</v>
      </c>
      <c r="C391" s="22" t="s">
        <v>209</v>
      </c>
      <c r="D391" s="22" t="s">
        <v>318</v>
      </c>
      <c r="E391" s="23" t="s">
        <v>18</v>
      </c>
      <c r="F391" s="23" t="s">
        <v>19</v>
      </c>
      <c r="G391" s="23" t="s">
        <v>205</v>
      </c>
      <c r="H391" s="25">
        <v>9684</v>
      </c>
      <c r="I391" s="25">
        <f>H391-J391</f>
        <v>9384</v>
      </c>
      <c r="J391" s="63">
        <v>300</v>
      </c>
      <c r="K391" s="23">
        <v>712</v>
      </c>
      <c r="L391" s="23">
        <v>6037</v>
      </c>
      <c r="M391" s="68">
        <v>43004</v>
      </c>
      <c r="N391" s="26">
        <v>43059</v>
      </c>
      <c r="O391" s="27">
        <v>43007</v>
      </c>
      <c r="P391" s="63" t="s">
        <v>144</v>
      </c>
      <c r="Q391" s="27">
        <v>42871</v>
      </c>
      <c r="R391" s="27">
        <v>42856</v>
      </c>
      <c r="S391" s="27" t="s">
        <v>314</v>
      </c>
      <c r="T391" s="27"/>
      <c r="V391" s="31" t="s">
        <v>156</v>
      </c>
      <c r="W391" s="31" t="s">
        <v>145</v>
      </c>
      <c r="X391" s="31" t="s">
        <v>152</v>
      </c>
      <c r="Y391" s="85" t="s">
        <v>148</v>
      </c>
      <c r="Z391" s="26"/>
      <c r="AA391" s="26"/>
      <c r="AB391" s="26"/>
      <c r="AC391" s="23">
        <v>1</v>
      </c>
      <c r="AD391" s="23">
        <v>0</v>
      </c>
      <c r="AE391" s="23">
        <v>0</v>
      </c>
      <c r="AF391" s="23">
        <v>1</v>
      </c>
      <c r="AG391" s="23">
        <v>0</v>
      </c>
      <c r="AH391" s="23">
        <v>0</v>
      </c>
      <c r="AI391" s="23">
        <v>0</v>
      </c>
      <c r="AJ391" s="22"/>
      <c r="AK391" s="102">
        <v>43040</v>
      </c>
    </row>
    <row r="392" spans="1:37" ht="13.2" hidden="1" x14ac:dyDescent="0.2">
      <c r="A392" s="124">
        <v>43009</v>
      </c>
      <c r="B392" s="21">
        <v>6</v>
      </c>
      <c r="C392" s="22" t="s">
        <v>209</v>
      </c>
      <c r="D392" s="22" t="s">
        <v>319</v>
      </c>
      <c r="E392" s="23" t="s">
        <v>18</v>
      </c>
      <c r="F392" s="23" t="s">
        <v>19</v>
      </c>
      <c r="G392" s="23" t="s">
        <v>205</v>
      </c>
      <c r="H392" s="25">
        <v>3510</v>
      </c>
      <c r="I392" s="25">
        <v>3510</v>
      </c>
      <c r="J392" s="63">
        <v>154</v>
      </c>
      <c r="K392" s="25">
        <v>508</v>
      </c>
      <c r="L392" s="23">
        <v>1070</v>
      </c>
      <c r="M392" s="68">
        <v>42947</v>
      </c>
      <c r="N392" s="26">
        <v>43054</v>
      </c>
      <c r="O392" s="27">
        <v>42947</v>
      </c>
      <c r="P392" s="63" t="s">
        <v>144</v>
      </c>
      <c r="Q392" s="27">
        <v>42871</v>
      </c>
      <c r="R392" s="27">
        <v>42856</v>
      </c>
      <c r="S392" s="27" t="s">
        <v>314</v>
      </c>
      <c r="T392" s="27"/>
      <c r="V392" s="31" t="s">
        <v>156</v>
      </c>
      <c r="W392" s="31" t="s">
        <v>145</v>
      </c>
      <c r="X392" s="31" t="s">
        <v>152</v>
      </c>
      <c r="Y392" s="85" t="s">
        <v>148</v>
      </c>
      <c r="Z392" s="26"/>
      <c r="AA392" s="26"/>
      <c r="AB392" s="26"/>
      <c r="AC392" s="23">
        <v>0</v>
      </c>
      <c r="AD392" s="23">
        <v>0</v>
      </c>
      <c r="AE392" s="23">
        <v>0</v>
      </c>
      <c r="AF392" s="23">
        <v>0</v>
      </c>
      <c r="AG392" s="23">
        <v>0</v>
      </c>
      <c r="AH392" s="23">
        <v>0</v>
      </c>
      <c r="AI392" s="23">
        <v>0</v>
      </c>
      <c r="AJ392" s="22"/>
      <c r="AK392" s="102">
        <v>43040</v>
      </c>
    </row>
    <row r="393" spans="1:37" ht="13.2" hidden="1" x14ac:dyDescent="0.2">
      <c r="A393" s="124">
        <v>43009</v>
      </c>
      <c r="B393" s="21">
        <v>7</v>
      </c>
      <c r="C393" s="22" t="s">
        <v>209</v>
      </c>
      <c r="D393" s="22" t="s">
        <v>320</v>
      </c>
      <c r="E393" s="23" t="s">
        <v>31</v>
      </c>
      <c r="F393" s="23" t="s">
        <v>19</v>
      </c>
      <c r="G393" s="23" t="s">
        <v>205</v>
      </c>
      <c r="H393" s="25">
        <v>5564</v>
      </c>
      <c r="I393" s="23">
        <v>5564</v>
      </c>
      <c r="J393" s="63">
        <v>0</v>
      </c>
      <c r="K393" s="25"/>
      <c r="L393" s="25">
        <v>0</v>
      </c>
      <c r="M393" s="68">
        <v>42879</v>
      </c>
      <c r="N393" s="26"/>
      <c r="O393" s="27">
        <v>42879</v>
      </c>
      <c r="P393" s="63" t="s">
        <v>144</v>
      </c>
      <c r="Q393" s="27">
        <v>42871</v>
      </c>
      <c r="R393" s="27">
        <v>42856</v>
      </c>
      <c r="S393" s="27" t="s">
        <v>314</v>
      </c>
      <c r="T393" s="27"/>
      <c r="V393" s="31" t="s">
        <v>156</v>
      </c>
      <c r="W393" s="31" t="s">
        <v>145</v>
      </c>
      <c r="X393" s="31" t="s">
        <v>152</v>
      </c>
      <c r="Y393" s="85" t="s">
        <v>107</v>
      </c>
      <c r="Z393" s="26"/>
      <c r="AA393" s="26"/>
      <c r="AB393" s="26"/>
      <c r="AC393" s="23">
        <v>0</v>
      </c>
      <c r="AD393" s="23">
        <v>0</v>
      </c>
      <c r="AE393" s="23">
        <v>0</v>
      </c>
      <c r="AF393" s="23">
        <v>0</v>
      </c>
      <c r="AG393" s="23">
        <v>0</v>
      </c>
      <c r="AH393" s="23">
        <v>0</v>
      </c>
      <c r="AI393" s="23">
        <v>0</v>
      </c>
      <c r="AJ393" s="22"/>
      <c r="AK393" s="102">
        <v>43040</v>
      </c>
    </row>
    <row r="394" spans="1:37" ht="13.2" hidden="1" x14ac:dyDescent="0.2">
      <c r="A394" s="124">
        <v>43009</v>
      </c>
      <c r="B394" s="21">
        <v>8</v>
      </c>
      <c r="C394" s="22" t="s">
        <v>209</v>
      </c>
      <c r="D394" s="22" t="s">
        <v>321</v>
      </c>
      <c r="E394" s="23" t="s">
        <v>82</v>
      </c>
      <c r="F394" s="23" t="s">
        <v>19</v>
      </c>
      <c r="G394" s="23" t="s">
        <v>205</v>
      </c>
      <c r="H394" s="25">
        <v>513</v>
      </c>
      <c r="I394" s="23">
        <v>513</v>
      </c>
      <c r="J394" s="63">
        <v>0</v>
      </c>
      <c r="K394" s="25">
        <v>58</v>
      </c>
      <c r="L394" s="25">
        <v>455</v>
      </c>
      <c r="M394" s="68">
        <v>43014</v>
      </c>
      <c r="N394" s="26"/>
      <c r="O394" s="68">
        <v>43017</v>
      </c>
      <c r="P394" s="63" t="s">
        <v>144</v>
      </c>
      <c r="Q394" s="27">
        <v>42911</v>
      </c>
      <c r="R394" s="27">
        <v>42856</v>
      </c>
      <c r="S394" s="27" t="s">
        <v>314</v>
      </c>
      <c r="T394" s="27"/>
      <c r="V394" s="31" t="s">
        <v>156</v>
      </c>
      <c r="W394" s="31" t="s">
        <v>145</v>
      </c>
      <c r="X394" s="31" t="s">
        <v>152</v>
      </c>
      <c r="Y394" s="85" t="s">
        <v>148</v>
      </c>
      <c r="Z394" s="26"/>
      <c r="AA394" s="26"/>
      <c r="AB394" s="26"/>
      <c r="AC394" s="23">
        <v>0</v>
      </c>
      <c r="AD394" s="23">
        <v>0</v>
      </c>
      <c r="AE394" s="23">
        <v>0</v>
      </c>
      <c r="AF394" s="23">
        <v>0</v>
      </c>
      <c r="AG394" s="23">
        <v>0</v>
      </c>
      <c r="AH394" s="23">
        <v>0</v>
      </c>
      <c r="AI394" s="23">
        <v>0</v>
      </c>
      <c r="AJ394" s="22"/>
      <c r="AK394" s="102">
        <v>43040</v>
      </c>
    </row>
    <row r="395" spans="1:37" ht="13.2" hidden="1" x14ac:dyDescent="0.2">
      <c r="A395" s="124">
        <v>43009</v>
      </c>
      <c r="B395" s="21">
        <v>9</v>
      </c>
      <c r="C395" s="22" t="s">
        <v>209</v>
      </c>
      <c r="D395" s="22" t="s">
        <v>322</v>
      </c>
      <c r="E395" s="23" t="s">
        <v>31</v>
      </c>
      <c r="F395" s="23" t="s">
        <v>19</v>
      </c>
      <c r="G395" s="23" t="s">
        <v>205</v>
      </c>
      <c r="H395" s="25">
        <v>816</v>
      </c>
      <c r="I395" s="23">
        <v>816</v>
      </c>
      <c r="J395" s="63">
        <v>0</v>
      </c>
      <c r="K395" s="25">
        <f>83+255</f>
        <v>338</v>
      </c>
      <c r="L395" s="25">
        <v>278</v>
      </c>
      <c r="M395" s="68">
        <v>42923</v>
      </c>
      <c r="N395" s="26"/>
      <c r="O395" s="27">
        <v>42923</v>
      </c>
      <c r="P395" s="63" t="s">
        <v>144</v>
      </c>
      <c r="Q395" s="27">
        <v>42990</v>
      </c>
      <c r="R395" s="27">
        <v>42856</v>
      </c>
      <c r="S395" s="27" t="s">
        <v>314</v>
      </c>
      <c r="T395" s="27"/>
      <c r="V395" s="31" t="s">
        <v>156</v>
      </c>
      <c r="W395" s="31" t="s">
        <v>145</v>
      </c>
      <c r="X395" s="31" t="s">
        <v>152</v>
      </c>
      <c r="Y395" s="85" t="s">
        <v>148</v>
      </c>
      <c r="Z395" s="26"/>
      <c r="AA395" s="26"/>
      <c r="AB395" s="26"/>
      <c r="AC395" s="23">
        <v>0</v>
      </c>
      <c r="AD395" s="23">
        <v>0</v>
      </c>
      <c r="AE395" s="23">
        <v>0</v>
      </c>
      <c r="AF395" s="23">
        <v>0</v>
      </c>
      <c r="AG395" s="23">
        <v>0</v>
      </c>
      <c r="AH395" s="23">
        <v>0</v>
      </c>
      <c r="AI395" s="23">
        <v>0</v>
      </c>
      <c r="AJ395" s="83"/>
      <c r="AK395" s="102">
        <v>43040</v>
      </c>
    </row>
    <row r="396" spans="1:37" ht="13.2" hidden="1" x14ac:dyDescent="0.2">
      <c r="A396" s="124">
        <v>43009</v>
      </c>
      <c r="B396" s="71">
        <v>10</v>
      </c>
      <c r="C396" s="103" t="s">
        <v>38</v>
      </c>
      <c r="D396" s="30" t="s">
        <v>351</v>
      </c>
      <c r="E396" s="31" t="s">
        <v>31</v>
      </c>
      <c r="F396" s="31" t="s">
        <v>19</v>
      </c>
      <c r="G396" s="31" t="s">
        <v>41</v>
      </c>
      <c r="H396" s="31">
        <v>438</v>
      </c>
      <c r="I396" s="31">
        <v>438</v>
      </c>
      <c r="J396" s="31">
        <v>0</v>
      </c>
      <c r="K396" s="31">
        <v>28</v>
      </c>
      <c r="L396" s="31">
        <f>I396-K396</f>
        <v>410</v>
      </c>
      <c r="M396" s="27">
        <v>42995</v>
      </c>
      <c r="N396" s="27"/>
      <c r="O396" s="27">
        <v>42996</v>
      </c>
      <c r="P396" s="31" t="s">
        <v>194</v>
      </c>
      <c r="Q396" s="27">
        <v>43031</v>
      </c>
      <c r="R396" s="27">
        <v>43036</v>
      </c>
      <c r="S396" s="27"/>
      <c r="T396" s="27"/>
      <c r="V396" s="31" t="s">
        <v>146</v>
      </c>
      <c r="W396" s="31" t="s">
        <v>194</v>
      </c>
      <c r="X396" s="31" t="s">
        <v>147</v>
      </c>
      <c r="Y396" s="85" t="s">
        <v>148</v>
      </c>
      <c r="Z396" s="27"/>
      <c r="AA396" s="75">
        <v>43018</v>
      </c>
      <c r="AB396" s="27"/>
      <c r="AC396" s="31">
        <v>0</v>
      </c>
      <c r="AD396" s="31">
        <v>0</v>
      </c>
      <c r="AE396" s="31">
        <v>0</v>
      </c>
      <c r="AF396" s="31">
        <v>0</v>
      </c>
      <c r="AG396" s="31">
        <v>0</v>
      </c>
      <c r="AH396" s="31">
        <v>0</v>
      </c>
      <c r="AI396" s="31">
        <v>0</v>
      </c>
      <c r="AJ396" s="30"/>
      <c r="AK396" s="28">
        <v>43026</v>
      </c>
    </row>
    <row r="397" spans="1:37" ht="13.2" hidden="1" x14ac:dyDescent="0.2">
      <c r="A397" s="124">
        <v>43009</v>
      </c>
      <c r="B397" s="21">
        <v>11</v>
      </c>
      <c r="C397" s="83" t="s">
        <v>42</v>
      </c>
      <c r="D397" s="103" t="s">
        <v>43</v>
      </c>
      <c r="E397" s="63" t="s">
        <v>44</v>
      </c>
      <c r="F397" s="23" t="s">
        <v>19</v>
      </c>
      <c r="G397" s="23" t="s">
        <v>41</v>
      </c>
      <c r="H397" s="25">
        <v>6251</v>
      </c>
      <c r="I397" s="23">
        <v>1010</v>
      </c>
      <c r="J397" s="25">
        <f>H397-1612</f>
        <v>4639</v>
      </c>
      <c r="K397" s="25">
        <v>600</v>
      </c>
      <c r="L397" s="25">
        <f>J397-K397</f>
        <v>4039</v>
      </c>
      <c r="M397" s="26">
        <v>43018</v>
      </c>
      <c r="N397" s="26">
        <v>43046</v>
      </c>
      <c r="O397" s="26">
        <v>43018</v>
      </c>
      <c r="P397" s="23" t="s">
        <v>145</v>
      </c>
      <c r="Q397" s="26">
        <v>43019</v>
      </c>
      <c r="R397" s="26"/>
      <c r="S397" s="26"/>
      <c r="T397" s="26"/>
      <c r="V397" s="23" t="s">
        <v>160</v>
      </c>
      <c r="W397" s="23" t="s">
        <v>145</v>
      </c>
      <c r="X397" s="23" t="s">
        <v>152</v>
      </c>
      <c r="Y397" s="85" t="s">
        <v>148</v>
      </c>
      <c r="Z397" s="26"/>
      <c r="AA397" s="26"/>
      <c r="AB397" s="26"/>
      <c r="AC397" s="23">
        <v>3</v>
      </c>
      <c r="AD397" s="23">
        <v>0</v>
      </c>
      <c r="AE397" s="23">
        <v>2</v>
      </c>
      <c r="AF397" s="23">
        <v>2</v>
      </c>
      <c r="AG397" s="23">
        <v>0</v>
      </c>
      <c r="AH397" s="23">
        <v>0</v>
      </c>
      <c r="AI397" s="23">
        <v>0</v>
      </c>
      <c r="AJ397" s="83" t="s">
        <v>445</v>
      </c>
      <c r="AK397" s="38"/>
    </row>
    <row r="398" spans="1:37" ht="13.2" hidden="1" x14ac:dyDescent="0.2">
      <c r="A398" s="124">
        <v>43009</v>
      </c>
      <c r="B398" s="21">
        <v>12</v>
      </c>
      <c r="C398" s="83" t="s">
        <v>45</v>
      </c>
      <c r="D398" s="103" t="s">
        <v>46</v>
      </c>
      <c r="E398" s="63" t="s">
        <v>31</v>
      </c>
      <c r="F398" s="23" t="s">
        <v>19</v>
      </c>
      <c r="G398" s="23" t="s">
        <v>41</v>
      </c>
      <c r="H398" s="25">
        <v>316</v>
      </c>
      <c r="I398" s="23">
        <v>316</v>
      </c>
      <c r="J398" s="25">
        <f>H398-I398</f>
        <v>0</v>
      </c>
      <c r="K398" s="25">
        <v>316</v>
      </c>
      <c r="L398" s="25">
        <f>I398-K398</f>
        <v>0</v>
      </c>
      <c r="M398" s="26">
        <v>43006</v>
      </c>
      <c r="N398" s="26"/>
      <c r="O398" s="26">
        <v>43006</v>
      </c>
      <c r="P398" s="23" t="s">
        <v>145</v>
      </c>
      <c r="Q398" s="26"/>
      <c r="R398" s="26"/>
      <c r="S398" s="26"/>
      <c r="T398" s="26"/>
      <c r="V398" s="23"/>
      <c r="W398" s="23" t="s">
        <v>145</v>
      </c>
      <c r="X398" s="23" t="s">
        <v>152</v>
      </c>
      <c r="Y398" s="85" t="s">
        <v>148</v>
      </c>
      <c r="Z398" s="26"/>
      <c r="AA398" s="75">
        <v>43020</v>
      </c>
      <c r="AB398" s="75">
        <v>43020</v>
      </c>
      <c r="AC398" s="23">
        <v>7</v>
      </c>
      <c r="AD398" s="23">
        <v>0</v>
      </c>
      <c r="AE398" s="23">
        <v>0</v>
      </c>
      <c r="AF398" s="23">
        <v>0</v>
      </c>
      <c r="AG398" s="23">
        <v>0</v>
      </c>
      <c r="AH398" s="23">
        <v>0</v>
      </c>
      <c r="AI398" s="23">
        <v>0</v>
      </c>
      <c r="AJ398" s="83" t="s">
        <v>446</v>
      </c>
      <c r="AK398" s="38"/>
    </row>
    <row r="399" spans="1:37" ht="12.6" hidden="1" x14ac:dyDescent="0.2">
      <c r="A399" s="124">
        <v>43009</v>
      </c>
      <c r="B399" s="21">
        <v>13</v>
      </c>
      <c r="C399" s="83" t="s">
        <v>47</v>
      </c>
      <c r="D399" s="83" t="s">
        <v>48</v>
      </c>
      <c r="E399" s="85" t="s">
        <v>49</v>
      </c>
      <c r="F399" s="23" t="s">
        <v>19</v>
      </c>
      <c r="G399" s="23" t="s">
        <v>41</v>
      </c>
      <c r="H399" s="25">
        <v>4300</v>
      </c>
      <c r="I399" s="23">
        <v>4300</v>
      </c>
      <c r="J399" s="25">
        <f>H399-I399</f>
        <v>0</v>
      </c>
      <c r="K399" s="25">
        <f>I399-(1400+1400)</f>
        <v>1500</v>
      </c>
      <c r="L399" s="25">
        <v>0</v>
      </c>
      <c r="M399" s="26">
        <v>43020</v>
      </c>
      <c r="N399" s="26"/>
      <c r="O399" s="26">
        <v>42970</v>
      </c>
      <c r="P399" s="23" t="s">
        <v>145</v>
      </c>
      <c r="Q399" s="26">
        <v>42977</v>
      </c>
      <c r="R399" s="27"/>
      <c r="S399" s="26"/>
      <c r="T399" s="26"/>
      <c r="V399" s="23" t="s">
        <v>160</v>
      </c>
      <c r="W399" s="23" t="s">
        <v>145</v>
      </c>
      <c r="X399" s="23" t="s">
        <v>147</v>
      </c>
      <c r="Y399" s="85" t="s">
        <v>148</v>
      </c>
      <c r="Z399" s="26"/>
      <c r="AA399" s="26"/>
      <c r="AB399" s="26"/>
      <c r="AC399" s="23">
        <v>11</v>
      </c>
      <c r="AD399" s="23">
        <v>0</v>
      </c>
      <c r="AE399" s="23">
        <v>9</v>
      </c>
      <c r="AF399" s="23">
        <v>6</v>
      </c>
      <c r="AG399" s="23">
        <v>0</v>
      </c>
      <c r="AH399" s="23">
        <v>0</v>
      </c>
      <c r="AI399" s="23">
        <v>0</v>
      </c>
      <c r="AJ399" s="83" t="s">
        <v>447</v>
      </c>
      <c r="AK399" s="38"/>
    </row>
    <row r="400" spans="1:37" ht="12.6" hidden="1" x14ac:dyDescent="0.2">
      <c r="A400" s="124">
        <v>43009</v>
      </c>
      <c r="B400" s="21">
        <v>14</v>
      </c>
      <c r="C400" s="30" t="s">
        <v>173</v>
      </c>
      <c r="D400" s="30" t="s">
        <v>174</v>
      </c>
      <c r="E400" s="23" t="s">
        <v>175</v>
      </c>
      <c r="F400" s="23" t="s">
        <v>19</v>
      </c>
      <c r="G400" s="23" t="s">
        <v>41</v>
      </c>
      <c r="H400" s="25">
        <v>2819</v>
      </c>
      <c r="I400" s="23">
        <v>2819</v>
      </c>
      <c r="J400" s="25">
        <f>H400-I400</f>
        <v>0</v>
      </c>
      <c r="K400" s="25">
        <f>2819-80</f>
        <v>2739</v>
      </c>
      <c r="L400" s="25">
        <v>0</v>
      </c>
      <c r="M400" s="26">
        <v>42996</v>
      </c>
      <c r="N400" s="26"/>
      <c r="O400" s="26">
        <v>42999</v>
      </c>
      <c r="P400" s="23" t="s">
        <v>145</v>
      </c>
      <c r="Q400" s="26">
        <v>42598</v>
      </c>
      <c r="R400" s="26">
        <v>42598</v>
      </c>
      <c r="S400" s="26"/>
      <c r="T400" s="26">
        <v>42598</v>
      </c>
      <c r="V400" s="23" t="s">
        <v>156</v>
      </c>
      <c r="W400" s="23" t="s">
        <v>145</v>
      </c>
      <c r="X400" s="23" t="s">
        <v>152</v>
      </c>
      <c r="Y400" s="85" t="s">
        <v>148</v>
      </c>
      <c r="Z400" s="26"/>
      <c r="AA400" s="26"/>
      <c r="AB400" s="26"/>
      <c r="AC400" s="23">
        <v>0</v>
      </c>
      <c r="AD400" s="23">
        <v>0</v>
      </c>
      <c r="AE400" s="23">
        <v>0</v>
      </c>
      <c r="AF400" s="23">
        <v>0</v>
      </c>
      <c r="AG400" s="23">
        <v>0</v>
      </c>
      <c r="AH400" s="23">
        <v>0</v>
      </c>
      <c r="AI400" s="23">
        <v>0</v>
      </c>
      <c r="AJ400" s="83"/>
      <c r="AK400" s="38"/>
    </row>
    <row r="401" spans="1:37" ht="12.6" x14ac:dyDescent="0.2">
      <c r="A401" s="124">
        <v>43009</v>
      </c>
      <c r="B401" s="21">
        <v>15</v>
      </c>
      <c r="C401" s="30" t="s">
        <v>324</v>
      </c>
      <c r="D401" s="30" t="s">
        <v>55</v>
      </c>
      <c r="E401" s="23" t="s">
        <v>44</v>
      </c>
      <c r="F401" s="23" t="s">
        <v>40</v>
      </c>
      <c r="G401" s="23" t="s">
        <v>41</v>
      </c>
      <c r="H401" s="25">
        <v>3920</v>
      </c>
      <c r="I401" s="23">
        <v>0</v>
      </c>
      <c r="J401" s="25">
        <v>1523</v>
      </c>
      <c r="K401" s="25">
        <v>0</v>
      </c>
      <c r="L401" s="25">
        <v>1523</v>
      </c>
      <c r="M401" s="26"/>
      <c r="N401" s="26">
        <v>43045</v>
      </c>
      <c r="O401" s="26"/>
      <c r="P401" s="23"/>
      <c r="Q401" s="26"/>
      <c r="R401" s="26"/>
      <c r="S401" s="26"/>
      <c r="T401" s="26"/>
      <c r="V401" s="23"/>
      <c r="W401" s="23"/>
      <c r="X401" s="23"/>
      <c r="Y401" s="85"/>
      <c r="Z401" s="26"/>
      <c r="AA401" s="26"/>
      <c r="AB401" s="26"/>
      <c r="AC401" s="23"/>
      <c r="AD401" s="23"/>
      <c r="AE401" s="23"/>
      <c r="AF401" s="23"/>
      <c r="AG401" s="23"/>
      <c r="AH401" s="23"/>
      <c r="AI401" s="23"/>
      <c r="AJ401" s="83"/>
      <c r="AK401" s="38"/>
    </row>
    <row r="402" spans="1:37" ht="12.6" hidden="1" x14ac:dyDescent="0.2">
      <c r="A402" s="124">
        <v>43009</v>
      </c>
      <c r="B402" s="21">
        <v>16</v>
      </c>
      <c r="C402" s="22" t="s">
        <v>60</v>
      </c>
      <c r="D402" s="22" t="s">
        <v>448</v>
      </c>
      <c r="E402" s="23" t="s">
        <v>31</v>
      </c>
      <c r="F402" s="23" t="s">
        <v>19</v>
      </c>
      <c r="G402" s="23" t="s">
        <v>62</v>
      </c>
      <c r="H402" s="25">
        <v>2337</v>
      </c>
      <c r="I402" s="23">
        <v>0</v>
      </c>
      <c r="J402" s="24">
        <v>0</v>
      </c>
      <c r="K402" s="25">
        <v>0</v>
      </c>
      <c r="L402" s="25">
        <v>0</v>
      </c>
      <c r="M402" s="26">
        <v>42916</v>
      </c>
      <c r="N402" s="26"/>
      <c r="O402" s="26">
        <v>42916</v>
      </c>
      <c r="P402" s="23" t="s">
        <v>144</v>
      </c>
      <c r="Q402" s="26">
        <v>42924</v>
      </c>
      <c r="R402" s="26">
        <v>42920</v>
      </c>
      <c r="S402" s="26">
        <v>42923</v>
      </c>
      <c r="T402" s="26">
        <v>42923</v>
      </c>
      <c r="V402" s="23" t="s">
        <v>146</v>
      </c>
      <c r="W402" s="23" t="s">
        <v>145</v>
      </c>
      <c r="X402" s="70" t="s">
        <v>161</v>
      </c>
      <c r="Y402" s="23" t="s">
        <v>107</v>
      </c>
      <c r="Z402" s="26">
        <v>43034</v>
      </c>
      <c r="AA402" s="26">
        <v>43020</v>
      </c>
      <c r="AB402" s="26">
        <v>43048</v>
      </c>
      <c r="AC402" s="23">
        <v>0</v>
      </c>
      <c r="AD402" s="23">
        <v>0</v>
      </c>
      <c r="AE402" s="23">
        <v>0</v>
      </c>
      <c r="AF402" s="23">
        <v>0</v>
      </c>
      <c r="AG402" s="23">
        <v>0</v>
      </c>
      <c r="AH402" s="23">
        <v>0</v>
      </c>
      <c r="AI402" s="23">
        <v>0</v>
      </c>
      <c r="AJ402" s="83"/>
      <c r="AK402" s="38">
        <v>43039</v>
      </c>
    </row>
    <row r="403" spans="1:37" ht="12.6" hidden="1" x14ac:dyDescent="0.2">
      <c r="A403" s="124">
        <v>43009</v>
      </c>
      <c r="B403" s="21">
        <v>17</v>
      </c>
      <c r="C403" s="22" t="s">
        <v>63</v>
      </c>
      <c r="D403" s="22" t="s">
        <v>449</v>
      </c>
      <c r="E403" s="23" t="s">
        <v>31</v>
      </c>
      <c r="F403" s="23" t="s">
        <v>19</v>
      </c>
      <c r="G403" s="23" t="s">
        <v>62</v>
      </c>
      <c r="H403" s="25">
        <f>230+380</f>
        <v>610</v>
      </c>
      <c r="I403" s="23">
        <v>610</v>
      </c>
      <c r="J403" s="24">
        <v>0</v>
      </c>
      <c r="K403" s="25">
        <v>610</v>
      </c>
      <c r="L403" s="25">
        <v>0</v>
      </c>
      <c r="M403" s="26">
        <v>43011</v>
      </c>
      <c r="N403" s="26"/>
      <c r="O403" s="26">
        <v>43012</v>
      </c>
      <c r="P403" s="23" t="s">
        <v>144</v>
      </c>
      <c r="Q403" s="26">
        <v>43017</v>
      </c>
      <c r="R403" s="26">
        <v>43013</v>
      </c>
      <c r="S403" s="26">
        <v>43018</v>
      </c>
      <c r="T403" s="26">
        <v>43018</v>
      </c>
      <c r="V403" s="23" t="s">
        <v>160</v>
      </c>
      <c r="W403" s="70" t="s">
        <v>144</v>
      </c>
      <c r="X403" s="70" t="s">
        <v>161</v>
      </c>
      <c r="Y403" s="23" t="s">
        <v>107</v>
      </c>
      <c r="Z403" s="26">
        <v>43039</v>
      </c>
      <c r="AA403" s="26">
        <v>43039</v>
      </c>
      <c r="AB403" s="26">
        <v>43041</v>
      </c>
      <c r="AC403" s="23">
        <v>2</v>
      </c>
      <c r="AD403" s="23">
        <v>0</v>
      </c>
      <c r="AE403" s="23">
        <v>1</v>
      </c>
      <c r="AF403" s="23">
        <v>1</v>
      </c>
      <c r="AG403" s="23">
        <v>0</v>
      </c>
      <c r="AH403" s="23">
        <v>0</v>
      </c>
      <c r="AI403" s="23">
        <v>0</v>
      </c>
      <c r="AJ403" s="83"/>
      <c r="AK403" s="38">
        <v>43039</v>
      </c>
    </row>
    <row r="404" spans="1:37" ht="12.6" hidden="1" x14ac:dyDescent="0.2">
      <c r="A404" s="124">
        <v>43009</v>
      </c>
      <c r="B404" s="21">
        <v>18</v>
      </c>
      <c r="C404" s="22" t="s">
        <v>63</v>
      </c>
      <c r="D404" s="22" t="s">
        <v>450</v>
      </c>
      <c r="E404" s="23" t="s">
        <v>31</v>
      </c>
      <c r="F404" s="23" t="s">
        <v>19</v>
      </c>
      <c r="G404" s="23" t="s">
        <v>62</v>
      </c>
      <c r="H404" s="23">
        <v>430</v>
      </c>
      <c r="I404" s="23">
        <v>430</v>
      </c>
      <c r="J404" s="23">
        <v>0</v>
      </c>
      <c r="K404" s="23">
        <v>180</v>
      </c>
      <c r="L404" s="23">
        <v>0</v>
      </c>
      <c r="M404" s="26">
        <v>42999</v>
      </c>
      <c r="N404" s="26"/>
      <c r="O404" s="26">
        <v>42999</v>
      </c>
      <c r="P404" s="23" t="s">
        <v>145</v>
      </c>
      <c r="Q404" s="26">
        <v>43001</v>
      </c>
      <c r="R404" s="26">
        <v>42998</v>
      </c>
      <c r="S404" s="26">
        <v>43003</v>
      </c>
      <c r="T404" s="26">
        <v>43005</v>
      </c>
      <c r="V404" s="23" t="s">
        <v>160</v>
      </c>
      <c r="W404" s="23" t="s">
        <v>145</v>
      </c>
      <c r="X404" s="70" t="s">
        <v>161</v>
      </c>
      <c r="Y404" s="23" t="s">
        <v>107</v>
      </c>
      <c r="Z404" s="26">
        <v>43039</v>
      </c>
      <c r="AA404" s="26">
        <v>43039</v>
      </c>
      <c r="AB404" s="26">
        <v>43041</v>
      </c>
      <c r="AC404" s="23">
        <v>2</v>
      </c>
      <c r="AD404" s="23">
        <v>0</v>
      </c>
      <c r="AE404" s="23">
        <v>2</v>
      </c>
      <c r="AF404" s="23">
        <v>1</v>
      </c>
      <c r="AG404" s="23">
        <v>0</v>
      </c>
      <c r="AH404" s="23">
        <v>0</v>
      </c>
      <c r="AI404" s="23">
        <v>0</v>
      </c>
      <c r="AJ404" s="22"/>
      <c r="AK404" s="38">
        <v>43039</v>
      </c>
    </row>
    <row r="405" spans="1:37" ht="12.6" hidden="1" x14ac:dyDescent="0.2">
      <c r="A405" s="124">
        <v>43009</v>
      </c>
      <c r="B405" s="21">
        <v>19</v>
      </c>
      <c r="C405" s="30" t="s">
        <v>65</v>
      </c>
      <c r="D405" s="30" t="s">
        <v>66</v>
      </c>
      <c r="E405" s="31" t="s">
        <v>18</v>
      </c>
      <c r="F405" s="31" t="s">
        <v>40</v>
      </c>
      <c r="G405" s="31" t="s">
        <v>40</v>
      </c>
      <c r="H405" s="23">
        <v>466</v>
      </c>
      <c r="I405" s="23">
        <v>466</v>
      </c>
      <c r="J405" s="23">
        <v>0</v>
      </c>
      <c r="K405" s="23">
        <v>466</v>
      </c>
      <c r="L405" s="23">
        <v>0</v>
      </c>
      <c r="M405" s="27">
        <v>43039</v>
      </c>
      <c r="N405" s="27"/>
      <c r="O405" s="27">
        <v>43039</v>
      </c>
      <c r="P405" s="95">
        <v>42750</v>
      </c>
      <c r="Q405" s="27" t="s">
        <v>54</v>
      </c>
      <c r="R405" s="27" t="s">
        <v>145</v>
      </c>
      <c r="S405" s="95">
        <v>42750</v>
      </c>
      <c r="T405" s="27">
        <v>42750</v>
      </c>
      <c r="V405" s="31" t="s">
        <v>151</v>
      </c>
      <c r="W405" s="31" t="s">
        <v>145</v>
      </c>
      <c r="X405" s="31" t="s">
        <v>152</v>
      </c>
      <c r="Y405" s="31" t="s">
        <v>148</v>
      </c>
      <c r="Z405" s="26"/>
      <c r="AA405" s="26"/>
      <c r="AB405" s="26"/>
      <c r="AC405" s="23">
        <v>12</v>
      </c>
      <c r="AD405" s="23">
        <v>0</v>
      </c>
      <c r="AE405" s="23">
        <v>0</v>
      </c>
      <c r="AF405" s="23">
        <v>0</v>
      </c>
      <c r="AG405" s="23">
        <v>0</v>
      </c>
      <c r="AH405" s="23">
        <v>0</v>
      </c>
      <c r="AI405" s="23">
        <v>0</v>
      </c>
      <c r="AJ405" s="22"/>
      <c r="AK405" s="38">
        <v>43041</v>
      </c>
    </row>
    <row r="406" spans="1:37" ht="12.6" hidden="1" x14ac:dyDescent="0.2">
      <c r="A406" s="124">
        <v>43009</v>
      </c>
      <c r="B406" s="21">
        <v>20</v>
      </c>
      <c r="C406" s="30" t="s">
        <v>69</v>
      </c>
      <c r="D406" s="30" t="s">
        <v>70</v>
      </c>
      <c r="E406" s="31" t="s">
        <v>31</v>
      </c>
      <c r="F406" s="31" t="s">
        <v>19</v>
      </c>
      <c r="G406" s="31" t="s">
        <v>40</v>
      </c>
      <c r="H406" s="25">
        <v>12498</v>
      </c>
      <c r="I406" s="23">
        <v>12498</v>
      </c>
      <c r="J406" s="23">
        <v>0</v>
      </c>
      <c r="K406" s="23">
        <v>3000</v>
      </c>
      <c r="L406" s="23">
        <v>0</v>
      </c>
      <c r="M406" s="27">
        <v>42904</v>
      </c>
      <c r="N406" s="27"/>
      <c r="O406" s="27">
        <v>42906</v>
      </c>
      <c r="P406" s="95">
        <v>42894</v>
      </c>
      <c r="Q406" s="27">
        <v>42895</v>
      </c>
      <c r="R406" s="27" t="s">
        <v>145</v>
      </c>
      <c r="S406" s="27">
        <v>42896</v>
      </c>
      <c r="T406" s="27">
        <v>42896</v>
      </c>
      <c r="V406" s="31" t="s">
        <v>156</v>
      </c>
      <c r="W406" s="31" t="s">
        <v>145</v>
      </c>
      <c r="X406" s="31" t="s">
        <v>152</v>
      </c>
      <c r="Y406" s="31" t="s">
        <v>148</v>
      </c>
      <c r="Z406" s="26"/>
      <c r="AA406" s="26"/>
      <c r="AB406" s="26"/>
      <c r="AC406" s="23">
        <v>5</v>
      </c>
      <c r="AD406" s="23">
        <v>0</v>
      </c>
      <c r="AE406" s="23">
        <v>3</v>
      </c>
      <c r="AF406" s="23">
        <v>1</v>
      </c>
      <c r="AG406" s="23">
        <v>0</v>
      </c>
      <c r="AH406" s="23">
        <v>0</v>
      </c>
      <c r="AI406" s="23">
        <v>0</v>
      </c>
      <c r="AJ406" s="22"/>
      <c r="AK406" s="38">
        <v>43041</v>
      </c>
    </row>
    <row r="407" spans="1:37" ht="14.4" hidden="1" x14ac:dyDescent="0.2">
      <c r="A407" s="124">
        <v>43009</v>
      </c>
      <c r="B407" s="21">
        <v>21</v>
      </c>
      <c r="C407" s="22" t="s">
        <v>71</v>
      </c>
      <c r="D407" s="30" t="s">
        <v>187</v>
      </c>
      <c r="E407" s="31" t="s">
        <v>31</v>
      </c>
      <c r="F407" s="31" t="s">
        <v>19</v>
      </c>
      <c r="G407" s="31" t="s">
        <v>40</v>
      </c>
      <c r="H407" s="31">
        <v>21104</v>
      </c>
      <c r="I407" s="25">
        <v>0</v>
      </c>
      <c r="J407" s="25">
        <v>21104</v>
      </c>
      <c r="K407" s="25">
        <v>0</v>
      </c>
      <c r="L407" s="25">
        <v>21104</v>
      </c>
      <c r="M407" s="26"/>
      <c r="N407" s="26">
        <v>43059</v>
      </c>
      <c r="O407" s="26"/>
      <c r="P407" s="23"/>
      <c r="Q407" s="26"/>
      <c r="R407" s="26"/>
      <c r="S407" s="26"/>
      <c r="T407" s="26"/>
      <c r="V407" s="23" t="s">
        <v>156</v>
      </c>
      <c r="W407" s="23" t="s">
        <v>194</v>
      </c>
      <c r="X407" s="23" t="s">
        <v>152</v>
      </c>
      <c r="Y407" s="85" t="s">
        <v>163</v>
      </c>
      <c r="Z407" s="26"/>
      <c r="AA407" s="26"/>
      <c r="AB407" s="26"/>
      <c r="AC407" s="104">
        <v>0</v>
      </c>
      <c r="AD407" s="104">
        <v>0</v>
      </c>
      <c r="AE407" s="104">
        <v>0</v>
      </c>
      <c r="AF407" s="104">
        <v>0</v>
      </c>
      <c r="AG407" s="104">
        <v>0</v>
      </c>
      <c r="AH407" s="104">
        <v>0</v>
      </c>
      <c r="AI407" s="104">
        <v>0</v>
      </c>
      <c r="AJ407" s="83" t="s">
        <v>451</v>
      </c>
      <c r="AK407" s="38">
        <v>43041</v>
      </c>
    </row>
    <row r="408" spans="1:37" ht="13.2" hidden="1" x14ac:dyDescent="0.2">
      <c r="A408" s="124">
        <v>43009</v>
      </c>
      <c r="B408" s="21">
        <v>22</v>
      </c>
      <c r="C408" s="30" t="s">
        <v>69</v>
      </c>
      <c r="D408" s="30" t="s">
        <v>69</v>
      </c>
      <c r="E408" s="31" t="s">
        <v>44</v>
      </c>
      <c r="F408" s="31" t="s">
        <v>19</v>
      </c>
      <c r="G408" s="31" t="s">
        <v>78</v>
      </c>
      <c r="H408" s="31">
        <v>185</v>
      </c>
      <c r="I408" s="31">
        <v>185</v>
      </c>
      <c r="J408" s="31">
        <v>0</v>
      </c>
      <c r="K408" s="31">
        <v>31</v>
      </c>
      <c r="L408" s="31">
        <v>154</v>
      </c>
      <c r="M408" s="68">
        <v>43021</v>
      </c>
      <c r="N408" s="27"/>
      <c r="O408" s="27">
        <v>43021</v>
      </c>
      <c r="P408" s="31" t="s">
        <v>145</v>
      </c>
      <c r="Q408" s="27">
        <v>43039</v>
      </c>
      <c r="R408" s="27">
        <v>43031</v>
      </c>
      <c r="S408" s="27">
        <v>43033</v>
      </c>
      <c r="T408" s="27">
        <v>43033</v>
      </c>
      <c r="V408" s="31" t="s">
        <v>156</v>
      </c>
      <c r="W408" s="31" t="s">
        <v>145</v>
      </c>
      <c r="X408" s="31" t="s">
        <v>147</v>
      </c>
      <c r="Y408" s="31" t="s">
        <v>148</v>
      </c>
      <c r="Z408" s="27"/>
      <c r="AA408" s="27"/>
      <c r="AB408" s="27"/>
      <c r="AC408" s="31">
        <v>0</v>
      </c>
      <c r="AD408" s="31">
        <v>0</v>
      </c>
      <c r="AE408" s="31">
        <v>0</v>
      </c>
      <c r="AF408" s="31">
        <v>0</v>
      </c>
      <c r="AG408" s="31">
        <v>0</v>
      </c>
      <c r="AH408" s="31">
        <v>0</v>
      </c>
      <c r="AI408" s="31">
        <v>0</v>
      </c>
      <c r="AJ408" s="30"/>
      <c r="AK408" s="38">
        <v>43039</v>
      </c>
    </row>
    <row r="409" spans="1:37" ht="12.6" hidden="1" x14ac:dyDescent="0.2">
      <c r="A409" s="124">
        <v>43009</v>
      </c>
      <c r="B409" s="21">
        <v>23</v>
      </c>
      <c r="C409" s="22" t="s">
        <v>452</v>
      </c>
      <c r="D409" s="22" t="s">
        <v>77</v>
      </c>
      <c r="E409" s="23" t="s">
        <v>34</v>
      </c>
      <c r="F409" s="23" t="s">
        <v>19</v>
      </c>
      <c r="G409" s="23" t="s">
        <v>78</v>
      </c>
      <c r="H409" s="31">
        <v>995</v>
      </c>
      <c r="I409" s="31">
        <v>995</v>
      </c>
      <c r="J409" s="31">
        <v>0</v>
      </c>
      <c r="K409" s="31">
        <v>929</v>
      </c>
      <c r="L409" s="31">
        <v>0</v>
      </c>
      <c r="M409" s="27">
        <v>42996</v>
      </c>
      <c r="N409" s="27"/>
      <c r="O409" s="27">
        <v>42996</v>
      </c>
      <c r="P409" s="31" t="s">
        <v>145</v>
      </c>
      <c r="Q409" s="27">
        <v>43004</v>
      </c>
      <c r="R409" s="27">
        <v>43003</v>
      </c>
      <c r="S409" s="27">
        <v>43014</v>
      </c>
      <c r="T409" s="27">
        <v>43014</v>
      </c>
      <c r="V409" s="31" t="s">
        <v>160</v>
      </c>
      <c r="W409" s="31" t="s">
        <v>145</v>
      </c>
      <c r="X409" s="31" t="s">
        <v>147</v>
      </c>
      <c r="Y409" s="31" t="s">
        <v>107</v>
      </c>
      <c r="Z409" s="27"/>
      <c r="AA409" s="27">
        <v>43063</v>
      </c>
      <c r="AB409" s="27"/>
      <c r="AC409" s="31">
        <v>1</v>
      </c>
      <c r="AD409" s="31">
        <v>0</v>
      </c>
      <c r="AE409" s="31">
        <v>0</v>
      </c>
      <c r="AF409" s="31">
        <v>0</v>
      </c>
      <c r="AG409" s="31">
        <v>0</v>
      </c>
      <c r="AH409" s="31">
        <v>0</v>
      </c>
      <c r="AI409" s="31">
        <v>0</v>
      </c>
      <c r="AJ409" s="30"/>
      <c r="AK409" s="38">
        <v>43068</v>
      </c>
    </row>
    <row r="410" spans="1:37" ht="12.6" hidden="1" x14ac:dyDescent="0.2">
      <c r="A410" s="124">
        <v>43009</v>
      </c>
      <c r="B410" s="21">
        <v>24</v>
      </c>
      <c r="C410" s="30" t="s">
        <v>154</v>
      </c>
      <c r="D410" s="30" t="s">
        <v>415</v>
      </c>
      <c r="E410" s="31" t="s">
        <v>416</v>
      </c>
      <c r="F410" s="31" t="s">
        <v>19</v>
      </c>
      <c r="G410" s="31" t="s">
        <v>58</v>
      </c>
      <c r="H410" s="25">
        <v>3767</v>
      </c>
      <c r="I410" s="25">
        <v>3767</v>
      </c>
      <c r="J410" s="32">
        <v>0</v>
      </c>
      <c r="K410" s="32">
        <v>2794</v>
      </c>
      <c r="L410" s="32">
        <f>H410-K410-200</f>
        <v>773</v>
      </c>
      <c r="M410" s="27">
        <v>42978</v>
      </c>
      <c r="N410" s="27"/>
      <c r="O410" s="27">
        <v>42982</v>
      </c>
      <c r="P410" s="27">
        <v>43017</v>
      </c>
      <c r="Q410" s="27">
        <v>42982</v>
      </c>
      <c r="R410" s="27">
        <v>43006</v>
      </c>
      <c r="S410" s="27">
        <v>42992</v>
      </c>
      <c r="T410" s="27">
        <v>42984</v>
      </c>
      <c r="V410" s="31" t="s">
        <v>145</v>
      </c>
      <c r="W410" s="31" t="s">
        <v>145</v>
      </c>
      <c r="X410" s="23" t="s">
        <v>152</v>
      </c>
      <c r="Y410" s="31" t="s">
        <v>148</v>
      </c>
      <c r="Z410" s="27"/>
      <c r="AA410" s="27"/>
      <c r="AB410" s="27"/>
      <c r="AC410" s="31">
        <v>15</v>
      </c>
      <c r="AD410" s="31">
        <v>1</v>
      </c>
      <c r="AE410" s="31">
        <v>0</v>
      </c>
      <c r="AF410" s="31">
        <v>0</v>
      </c>
      <c r="AG410" s="31">
        <v>0</v>
      </c>
      <c r="AH410" s="31">
        <v>0</v>
      </c>
      <c r="AI410" s="31">
        <v>0</v>
      </c>
      <c r="AJ410" s="30" t="s">
        <v>453</v>
      </c>
      <c r="AK410" s="28">
        <v>43041</v>
      </c>
    </row>
    <row r="411" spans="1:37" ht="12.6" hidden="1" x14ac:dyDescent="0.2">
      <c r="A411" s="124">
        <v>43009</v>
      </c>
      <c r="B411" s="21">
        <v>25</v>
      </c>
      <c r="C411" s="30" t="s">
        <v>16</v>
      </c>
      <c r="D411" s="30" t="s">
        <v>454</v>
      </c>
      <c r="E411" s="31" t="s">
        <v>31</v>
      </c>
      <c r="F411" s="31" t="s">
        <v>19</v>
      </c>
      <c r="G411" s="31" t="s">
        <v>58</v>
      </c>
      <c r="H411" s="31">
        <v>100</v>
      </c>
      <c r="I411" s="31">
        <v>100</v>
      </c>
      <c r="J411" s="31">
        <v>0</v>
      </c>
      <c r="K411" s="31">
        <v>100</v>
      </c>
      <c r="L411" s="31">
        <v>100</v>
      </c>
      <c r="M411" s="27">
        <v>43007</v>
      </c>
      <c r="N411" s="27"/>
      <c r="O411" s="27">
        <v>43008</v>
      </c>
      <c r="P411" s="27">
        <v>43018</v>
      </c>
      <c r="Q411" s="27">
        <v>43014</v>
      </c>
      <c r="R411" s="27">
        <v>43016</v>
      </c>
      <c r="S411" s="27">
        <v>43018</v>
      </c>
      <c r="T411" s="27">
        <v>43018</v>
      </c>
      <c r="V411" s="31" t="s">
        <v>145</v>
      </c>
      <c r="W411" s="31" t="s">
        <v>54</v>
      </c>
      <c r="X411" s="31" t="s">
        <v>147</v>
      </c>
      <c r="Y411" s="23" t="s">
        <v>107</v>
      </c>
      <c r="Z411" s="27"/>
      <c r="AA411" s="27"/>
      <c r="AB411" s="27"/>
      <c r="AC411" s="31">
        <v>1</v>
      </c>
      <c r="AD411" s="31">
        <v>0</v>
      </c>
      <c r="AE411" s="31">
        <v>1</v>
      </c>
      <c r="AF411" s="31">
        <v>1</v>
      </c>
      <c r="AG411" s="31">
        <v>0</v>
      </c>
      <c r="AH411" s="31">
        <v>0</v>
      </c>
      <c r="AI411" s="31">
        <v>0</v>
      </c>
      <c r="AJ411" s="30" t="s">
        <v>455</v>
      </c>
      <c r="AK411" s="28">
        <v>43041</v>
      </c>
    </row>
    <row r="412" spans="1:37" ht="12.6" hidden="1" x14ac:dyDescent="0.2">
      <c r="A412" s="124">
        <v>43009</v>
      </c>
      <c r="B412" s="21">
        <v>26</v>
      </c>
      <c r="C412" s="22" t="s">
        <v>16</v>
      </c>
      <c r="D412" s="22" t="s">
        <v>17</v>
      </c>
      <c r="E412" s="23" t="s">
        <v>366</v>
      </c>
      <c r="F412" s="31" t="s">
        <v>19</v>
      </c>
      <c r="G412" s="23" t="s">
        <v>20</v>
      </c>
      <c r="H412" s="25">
        <v>2000</v>
      </c>
      <c r="I412" s="23">
        <v>2000</v>
      </c>
      <c r="J412" s="25">
        <f t="shared" ref="J412:J423" si="10">H412-I412</f>
        <v>0</v>
      </c>
      <c r="K412" s="25">
        <v>133</v>
      </c>
      <c r="L412" s="25">
        <v>74</v>
      </c>
      <c r="M412" s="26">
        <v>42905</v>
      </c>
      <c r="N412" s="26"/>
      <c r="O412" s="27">
        <v>42905</v>
      </c>
      <c r="P412" s="27">
        <v>42909</v>
      </c>
      <c r="Q412" s="27">
        <v>42905</v>
      </c>
      <c r="R412" s="27">
        <v>42909</v>
      </c>
      <c r="S412" s="27">
        <v>42909</v>
      </c>
      <c r="T412" s="27">
        <v>42909</v>
      </c>
      <c r="V412" s="23" t="s">
        <v>160</v>
      </c>
      <c r="W412" s="23" t="s">
        <v>145</v>
      </c>
      <c r="X412" s="23" t="s">
        <v>147</v>
      </c>
      <c r="Y412" s="23" t="s">
        <v>148</v>
      </c>
      <c r="Z412" s="27"/>
      <c r="AA412" s="27"/>
      <c r="AB412" s="27"/>
      <c r="AC412" s="31">
        <v>2</v>
      </c>
      <c r="AD412" s="31">
        <v>0</v>
      </c>
      <c r="AE412" s="31">
        <v>1</v>
      </c>
      <c r="AF412" s="31">
        <v>0</v>
      </c>
      <c r="AG412" s="31">
        <v>0</v>
      </c>
      <c r="AH412" s="31">
        <v>0</v>
      </c>
      <c r="AI412" s="31">
        <v>0</v>
      </c>
      <c r="AJ412" s="22" t="s">
        <v>456</v>
      </c>
      <c r="AK412" s="28">
        <v>43041</v>
      </c>
    </row>
    <row r="413" spans="1:37" ht="12.6" hidden="1" x14ac:dyDescent="0.2">
      <c r="A413" s="124">
        <v>43009</v>
      </c>
      <c r="B413" s="21">
        <v>27</v>
      </c>
      <c r="C413" s="22" t="s">
        <v>16</v>
      </c>
      <c r="D413" s="22" t="s">
        <v>22</v>
      </c>
      <c r="E413" s="23" t="s">
        <v>366</v>
      </c>
      <c r="F413" s="31" t="s">
        <v>19</v>
      </c>
      <c r="G413" s="23" t="s">
        <v>20</v>
      </c>
      <c r="H413" s="25">
        <v>135</v>
      </c>
      <c r="I413" s="23">
        <v>110</v>
      </c>
      <c r="J413" s="25">
        <f t="shared" si="10"/>
        <v>25</v>
      </c>
      <c r="K413" s="25">
        <v>23</v>
      </c>
      <c r="L413" s="25">
        <v>23</v>
      </c>
      <c r="M413" s="26">
        <v>42927</v>
      </c>
      <c r="N413" s="26">
        <v>43048</v>
      </c>
      <c r="O413" s="27">
        <v>42927</v>
      </c>
      <c r="P413" s="27">
        <v>42928</v>
      </c>
      <c r="Q413" s="27">
        <v>42940</v>
      </c>
      <c r="R413" s="27">
        <v>42928</v>
      </c>
      <c r="S413" s="27">
        <v>42928</v>
      </c>
      <c r="T413" s="27">
        <v>42928</v>
      </c>
      <c r="V413" s="23" t="s">
        <v>160</v>
      </c>
      <c r="W413" s="23" t="s">
        <v>54</v>
      </c>
      <c r="X413" s="23" t="s">
        <v>161</v>
      </c>
      <c r="Y413" s="23" t="s">
        <v>148</v>
      </c>
      <c r="Z413" s="27"/>
      <c r="AA413" s="27"/>
      <c r="AB413" s="27"/>
      <c r="AC413" s="31">
        <v>2</v>
      </c>
      <c r="AD413" s="31">
        <v>0</v>
      </c>
      <c r="AE413" s="31">
        <v>1</v>
      </c>
      <c r="AF413" s="31">
        <v>0</v>
      </c>
      <c r="AG413" s="31">
        <v>0</v>
      </c>
      <c r="AH413" s="31">
        <v>0</v>
      </c>
      <c r="AI413" s="31">
        <v>0</v>
      </c>
      <c r="AJ413" s="22" t="s">
        <v>457</v>
      </c>
      <c r="AK413" s="28">
        <v>43041</v>
      </c>
    </row>
    <row r="414" spans="1:37" ht="12.6" hidden="1" x14ac:dyDescent="0.2">
      <c r="A414" s="124">
        <v>43009</v>
      </c>
      <c r="B414" s="21">
        <v>28</v>
      </c>
      <c r="C414" s="22" t="s">
        <v>16</v>
      </c>
      <c r="D414" s="22" t="s">
        <v>431</v>
      </c>
      <c r="E414" s="23" t="s">
        <v>175</v>
      </c>
      <c r="F414" s="31" t="s">
        <v>19</v>
      </c>
      <c r="G414" s="23" t="s">
        <v>20</v>
      </c>
      <c r="H414" s="25"/>
      <c r="I414" s="23"/>
      <c r="J414" s="25"/>
      <c r="K414" s="25"/>
      <c r="L414" s="25"/>
      <c r="M414" s="26"/>
      <c r="N414" s="26"/>
      <c r="O414" s="27"/>
      <c r="P414" s="23"/>
      <c r="Q414" s="27"/>
      <c r="R414" s="27"/>
      <c r="S414" s="27"/>
      <c r="T414" s="27"/>
      <c r="V414" s="23"/>
      <c r="W414" s="23"/>
      <c r="X414" s="23"/>
      <c r="Y414" s="23" t="s">
        <v>163</v>
      </c>
      <c r="Z414" s="27"/>
      <c r="AA414" s="27"/>
      <c r="AB414" s="27"/>
      <c r="AC414" s="31">
        <v>0</v>
      </c>
      <c r="AD414" s="31">
        <v>0</v>
      </c>
      <c r="AE414" s="31">
        <v>0</v>
      </c>
      <c r="AF414" s="31">
        <v>0</v>
      </c>
      <c r="AG414" s="31">
        <v>0</v>
      </c>
      <c r="AH414" s="31">
        <v>0</v>
      </c>
      <c r="AI414" s="31">
        <v>0</v>
      </c>
      <c r="AJ414" s="22" t="s">
        <v>458</v>
      </c>
      <c r="AK414" s="28">
        <v>43041</v>
      </c>
    </row>
    <row r="415" spans="1:37" ht="12.6" hidden="1" x14ac:dyDescent="0.2">
      <c r="A415" s="124">
        <v>43009</v>
      </c>
      <c r="B415" s="21">
        <v>29</v>
      </c>
      <c r="C415" s="22" t="s">
        <v>16</v>
      </c>
      <c r="D415" s="22" t="s">
        <v>23</v>
      </c>
      <c r="E415" s="23" t="s">
        <v>366</v>
      </c>
      <c r="F415" s="31" t="s">
        <v>19</v>
      </c>
      <c r="G415" s="23" t="s">
        <v>20</v>
      </c>
      <c r="H415" s="25">
        <v>58</v>
      </c>
      <c r="I415" s="23">
        <v>58</v>
      </c>
      <c r="J415" s="25">
        <v>0</v>
      </c>
      <c r="K415" s="25">
        <v>25</v>
      </c>
      <c r="L415" s="25">
        <v>0</v>
      </c>
      <c r="M415" s="26">
        <v>43034</v>
      </c>
      <c r="N415" s="26"/>
      <c r="O415" s="27">
        <v>43034</v>
      </c>
      <c r="P415" s="27">
        <v>43034</v>
      </c>
      <c r="Q415" s="27">
        <v>43035</v>
      </c>
      <c r="R415" s="27">
        <v>43035</v>
      </c>
      <c r="S415" s="27">
        <v>43035</v>
      </c>
      <c r="T415" s="27">
        <v>43035</v>
      </c>
      <c r="V415" s="23" t="s">
        <v>160</v>
      </c>
      <c r="W415" s="23" t="s">
        <v>54</v>
      </c>
      <c r="X415" s="23"/>
      <c r="Y415" s="23" t="s">
        <v>148</v>
      </c>
      <c r="Z415" s="27"/>
      <c r="AA415" s="27"/>
      <c r="AB415" s="27"/>
      <c r="AC415" s="31">
        <v>1</v>
      </c>
      <c r="AD415" s="31">
        <v>0</v>
      </c>
      <c r="AE415" s="31">
        <v>0</v>
      </c>
      <c r="AF415" s="31">
        <v>0</v>
      </c>
      <c r="AG415" s="31">
        <v>0</v>
      </c>
      <c r="AH415" s="31">
        <v>0</v>
      </c>
      <c r="AI415" s="31">
        <v>0</v>
      </c>
      <c r="AJ415" s="22"/>
      <c r="AK415" s="28">
        <v>43041</v>
      </c>
    </row>
    <row r="416" spans="1:37" ht="12.6" hidden="1" x14ac:dyDescent="0.2">
      <c r="A416" s="124">
        <v>43009</v>
      </c>
      <c r="B416" s="21">
        <v>30</v>
      </c>
      <c r="C416" s="22" t="s">
        <v>24</v>
      </c>
      <c r="D416" s="22" t="s">
        <v>170</v>
      </c>
      <c r="E416" s="23" t="s">
        <v>18</v>
      </c>
      <c r="F416" s="31" t="s">
        <v>19</v>
      </c>
      <c r="G416" s="23" t="s">
        <v>20</v>
      </c>
      <c r="H416" s="25">
        <v>6534</v>
      </c>
      <c r="I416" s="23">
        <v>1750</v>
      </c>
      <c r="J416" s="25">
        <f t="shared" si="10"/>
        <v>4784</v>
      </c>
      <c r="K416" s="25">
        <v>500</v>
      </c>
      <c r="L416" s="25">
        <v>6534</v>
      </c>
      <c r="M416" s="26">
        <v>42972</v>
      </c>
      <c r="N416" s="26">
        <v>43041</v>
      </c>
      <c r="O416" s="27">
        <v>42972</v>
      </c>
      <c r="P416" s="27">
        <v>43020</v>
      </c>
      <c r="Q416" s="27">
        <v>43021</v>
      </c>
      <c r="R416" s="27">
        <v>43020</v>
      </c>
      <c r="S416" s="27">
        <v>43024</v>
      </c>
      <c r="T416" s="27">
        <v>43021</v>
      </c>
      <c r="V416" s="23" t="s">
        <v>160</v>
      </c>
      <c r="W416" s="23" t="s">
        <v>194</v>
      </c>
      <c r="X416" s="23"/>
      <c r="Y416" s="23" t="s">
        <v>148</v>
      </c>
      <c r="Z416" s="27"/>
      <c r="AA416" s="27"/>
      <c r="AB416" s="27"/>
      <c r="AC416" s="31">
        <v>0</v>
      </c>
      <c r="AD416" s="31">
        <v>0</v>
      </c>
      <c r="AE416" s="31">
        <v>0</v>
      </c>
      <c r="AF416" s="31">
        <v>0</v>
      </c>
      <c r="AG416" s="31">
        <v>0</v>
      </c>
      <c r="AH416" s="31">
        <v>0</v>
      </c>
      <c r="AI416" s="31">
        <v>0</v>
      </c>
      <c r="AJ416" s="83" t="s">
        <v>459</v>
      </c>
      <c r="AK416" s="28">
        <v>43041</v>
      </c>
    </row>
    <row r="417" spans="1:37" ht="12.6" hidden="1" x14ac:dyDescent="0.2">
      <c r="A417" s="124">
        <v>43009</v>
      </c>
      <c r="B417" s="21">
        <v>31</v>
      </c>
      <c r="C417" s="22" t="s">
        <v>24</v>
      </c>
      <c r="D417" s="22" t="s">
        <v>171</v>
      </c>
      <c r="E417" s="23" t="s">
        <v>18</v>
      </c>
      <c r="F417" s="31" t="s">
        <v>19</v>
      </c>
      <c r="G417" s="23" t="s">
        <v>20</v>
      </c>
      <c r="H417" s="25">
        <v>6534</v>
      </c>
      <c r="I417" s="23">
        <v>0</v>
      </c>
      <c r="J417" s="25">
        <f t="shared" si="10"/>
        <v>6534</v>
      </c>
      <c r="K417" s="25">
        <v>0</v>
      </c>
      <c r="L417" s="25">
        <v>6534</v>
      </c>
      <c r="M417" s="26"/>
      <c r="N417" s="26">
        <v>43097</v>
      </c>
      <c r="O417" s="27"/>
      <c r="P417" s="23"/>
      <c r="Q417" s="27"/>
      <c r="R417" s="27"/>
      <c r="S417" s="27"/>
      <c r="T417" s="27"/>
      <c r="V417" s="23" t="s">
        <v>160</v>
      </c>
      <c r="W417" s="23" t="s">
        <v>194</v>
      </c>
      <c r="X417" s="23"/>
      <c r="Y417" s="23" t="s">
        <v>163</v>
      </c>
      <c r="Z417" s="27"/>
      <c r="AA417" s="27"/>
      <c r="AB417" s="27"/>
      <c r="AC417" s="31">
        <v>0</v>
      </c>
      <c r="AD417" s="31">
        <v>0</v>
      </c>
      <c r="AE417" s="31">
        <v>0</v>
      </c>
      <c r="AF417" s="31">
        <v>0</v>
      </c>
      <c r="AG417" s="31">
        <v>0</v>
      </c>
      <c r="AH417" s="31">
        <v>0</v>
      </c>
      <c r="AI417" s="31">
        <v>0</v>
      </c>
      <c r="AJ417" s="83" t="s">
        <v>460</v>
      </c>
      <c r="AK417" s="28">
        <v>43041</v>
      </c>
    </row>
    <row r="418" spans="1:37" ht="12.6" hidden="1" x14ac:dyDescent="0.2">
      <c r="A418" s="124">
        <v>43009</v>
      </c>
      <c r="B418" s="21">
        <v>32</v>
      </c>
      <c r="C418" s="22" t="s">
        <v>24</v>
      </c>
      <c r="D418" s="22" t="s">
        <v>276</v>
      </c>
      <c r="E418" s="23" t="s">
        <v>18</v>
      </c>
      <c r="F418" s="31" t="s">
        <v>19</v>
      </c>
      <c r="G418" s="23" t="s">
        <v>20</v>
      </c>
      <c r="H418" s="25">
        <v>1031</v>
      </c>
      <c r="I418" s="23">
        <v>1031</v>
      </c>
      <c r="J418" s="25">
        <f t="shared" si="10"/>
        <v>0</v>
      </c>
      <c r="K418" s="25">
        <v>200</v>
      </c>
      <c r="L418" s="25">
        <v>741</v>
      </c>
      <c r="M418" s="26">
        <v>42928</v>
      </c>
      <c r="N418" s="26"/>
      <c r="O418" s="27">
        <v>42928</v>
      </c>
      <c r="P418" s="27">
        <v>42982</v>
      </c>
      <c r="Q418" s="27">
        <v>42983</v>
      </c>
      <c r="R418" s="27">
        <v>42982</v>
      </c>
      <c r="S418" s="27">
        <v>42982</v>
      </c>
      <c r="T418" s="27">
        <v>42982</v>
      </c>
      <c r="V418" s="23" t="s">
        <v>160</v>
      </c>
      <c r="W418" s="23" t="s">
        <v>145</v>
      </c>
      <c r="X418" s="23"/>
      <c r="Y418" s="23" t="s">
        <v>148</v>
      </c>
      <c r="Z418" s="27"/>
      <c r="AA418" s="27"/>
      <c r="AB418" s="27"/>
      <c r="AC418" s="31">
        <v>0</v>
      </c>
      <c r="AD418" s="31">
        <v>0</v>
      </c>
      <c r="AE418" s="31">
        <v>0</v>
      </c>
      <c r="AF418" s="31">
        <v>0</v>
      </c>
      <c r="AG418" s="31">
        <v>0</v>
      </c>
      <c r="AH418" s="31">
        <v>0</v>
      </c>
      <c r="AI418" s="31">
        <v>0</v>
      </c>
      <c r="AJ418" s="83"/>
      <c r="AK418" s="28">
        <v>43041</v>
      </c>
    </row>
    <row r="419" spans="1:37" ht="12.6" hidden="1" x14ac:dyDescent="0.2">
      <c r="A419" s="124">
        <v>43009</v>
      </c>
      <c r="B419" s="21">
        <v>33</v>
      </c>
      <c r="C419" s="22" t="s">
        <v>24</v>
      </c>
      <c r="D419" s="22" t="s">
        <v>274</v>
      </c>
      <c r="E419" s="23" t="s">
        <v>18</v>
      </c>
      <c r="F419" s="31" t="s">
        <v>19</v>
      </c>
      <c r="G419" s="23" t="s">
        <v>20</v>
      </c>
      <c r="H419" s="25">
        <v>1070</v>
      </c>
      <c r="I419" s="23">
        <v>1070</v>
      </c>
      <c r="J419" s="25">
        <f t="shared" si="10"/>
        <v>0</v>
      </c>
      <c r="K419" s="25">
        <v>200</v>
      </c>
      <c r="L419" s="25">
        <v>836</v>
      </c>
      <c r="M419" s="26">
        <v>42933</v>
      </c>
      <c r="N419" s="26"/>
      <c r="O419" s="27">
        <v>42933</v>
      </c>
      <c r="P419" s="27">
        <v>42982</v>
      </c>
      <c r="Q419" s="27">
        <v>42983</v>
      </c>
      <c r="R419" s="27">
        <v>42982</v>
      </c>
      <c r="S419" s="27">
        <v>42999</v>
      </c>
      <c r="T419" s="27">
        <v>42983</v>
      </c>
      <c r="V419" s="23" t="s">
        <v>160</v>
      </c>
      <c r="W419" s="23" t="s">
        <v>145</v>
      </c>
      <c r="X419" s="23"/>
      <c r="Y419" s="23" t="s">
        <v>148</v>
      </c>
      <c r="Z419" s="27"/>
      <c r="AA419" s="27"/>
      <c r="AB419" s="27"/>
      <c r="AC419" s="31">
        <v>0</v>
      </c>
      <c r="AD419" s="31">
        <v>0</v>
      </c>
      <c r="AE419" s="31">
        <v>0</v>
      </c>
      <c r="AF419" s="31">
        <v>0</v>
      </c>
      <c r="AG419" s="31">
        <v>0</v>
      </c>
      <c r="AH419" s="31">
        <v>0</v>
      </c>
      <c r="AI419" s="31">
        <v>0</v>
      </c>
      <c r="AJ419" s="83"/>
      <c r="AK419" s="28">
        <v>43041</v>
      </c>
    </row>
    <row r="420" spans="1:37" ht="12.6" hidden="1" x14ac:dyDescent="0.2">
      <c r="A420" s="124">
        <v>43009</v>
      </c>
      <c r="B420" s="21">
        <v>34</v>
      </c>
      <c r="C420" s="22" t="s">
        <v>24</v>
      </c>
      <c r="D420" s="22" t="s">
        <v>275</v>
      </c>
      <c r="E420" s="23" t="s">
        <v>18</v>
      </c>
      <c r="F420" s="31" t="s">
        <v>19</v>
      </c>
      <c r="G420" s="23" t="s">
        <v>20</v>
      </c>
      <c r="H420" s="25">
        <v>1109</v>
      </c>
      <c r="I420" s="23">
        <v>1109</v>
      </c>
      <c r="J420" s="25">
        <f t="shared" si="10"/>
        <v>0</v>
      </c>
      <c r="K420" s="25">
        <v>500</v>
      </c>
      <c r="L420" s="25">
        <v>579</v>
      </c>
      <c r="M420" s="26">
        <v>43005</v>
      </c>
      <c r="N420" s="26"/>
      <c r="O420" s="27">
        <v>43006</v>
      </c>
      <c r="P420" s="27">
        <v>43007</v>
      </c>
      <c r="Q420" s="27">
        <v>43011</v>
      </c>
      <c r="R420" s="27">
        <v>43007</v>
      </c>
      <c r="S420" s="27">
        <v>43024</v>
      </c>
      <c r="T420" s="27">
        <v>43011</v>
      </c>
      <c r="V420" s="23" t="s">
        <v>160</v>
      </c>
      <c r="W420" s="23" t="s">
        <v>145</v>
      </c>
      <c r="X420" s="23"/>
      <c r="Y420" s="23" t="s">
        <v>148</v>
      </c>
      <c r="Z420" s="27"/>
      <c r="AA420" s="27"/>
      <c r="AB420" s="27"/>
      <c r="AC420" s="31">
        <v>1</v>
      </c>
      <c r="AD420" s="31">
        <v>0</v>
      </c>
      <c r="AE420" s="31">
        <v>1</v>
      </c>
      <c r="AF420" s="31">
        <v>0</v>
      </c>
      <c r="AG420" s="31">
        <v>0</v>
      </c>
      <c r="AH420" s="31">
        <v>0</v>
      </c>
      <c r="AI420" s="31">
        <v>0</v>
      </c>
      <c r="AJ420" s="83"/>
      <c r="AK420" s="28">
        <v>43041</v>
      </c>
    </row>
    <row r="421" spans="1:37" ht="12.6" hidden="1" x14ac:dyDescent="0.2">
      <c r="A421" s="124">
        <v>43009</v>
      </c>
      <c r="B421" s="21">
        <v>35</v>
      </c>
      <c r="C421" s="22" t="s">
        <v>209</v>
      </c>
      <c r="D421" s="22" t="s">
        <v>280</v>
      </c>
      <c r="E421" s="23" t="s">
        <v>82</v>
      </c>
      <c r="F421" s="23" t="s">
        <v>19</v>
      </c>
      <c r="G421" s="23" t="s">
        <v>20</v>
      </c>
      <c r="H421" s="25">
        <v>3993.0003409090914</v>
      </c>
      <c r="I421" s="23">
        <v>3993</v>
      </c>
      <c r="J421" s="25">
        <f t="shared" si="10"/>
        <v>3.4090909139194991E-4</v>
      </c>
      <c r="K421" s="25">
        <f>349+529+80</f>
        <v>958</v>
      </c>
      <c r="L421" s="25">
        <v>1200</v>
      </c>
      <c r="M421" s="26">
        <v>42926</v>
      </c>
      <c r="N421" s="27"/>
      <c r="O421" s="27">
        <v>42926</v>
      </c>
      <c r="P421" s="27">
        <v>42928</v>
      </c>
      <c r="Q421" s="27">
        <v>42928</v>
      </c>
      <c r="R421" s="27">
        <v>42928</v>
      </c>
      <c r="S421" s="27">
        <v>42928</v>
      </c>
      <c r="T421" s="27">
        <v>42928</v>
      </c>
      <c r="V421" s="23" t="s">
        <v>156</v>
      </c>
      <c r="W421" s="23" t="s">
        <v>145</v>
      </c>
      <c r="X421" s="23" t="s">
        <v>152</v>
      </c>
      <c r="Y421" s="23" t="s">
        <v>148</v>
      </c>
      <c r="Z421" s="27"/>
      <c r="AA421" s="27"/>
      <c r="AB421" s="27"/>
      <c r="AC421" s="31">
        <v>2</v>
      </c>
      <c r="AD421" s="31">
        <v>0</v>
      </c>
      <c r="AE421" s="31">
        <v>0</v>
      </c>
      <c r="AF421" s="31">
        <v>0</v>
      </c>
      <c r="AG421" s="31">
        <v>0</v>
      </c>
      <c r="AH421" s="31">
        <v>0</v>
      </c>
      <c r="AI421" s="31">
        <v>0</v>
      </c>
      <c r="AJ421" s="83" t="s">
        <v>278</v>
      </c>
      <c r="AK421" s="28">
        <v>43041</v>
      </c>
    </row>
    <row r="422" spans="1:37" ht="12.6" hidden="1" x14ac:dyDescent="0.2">
      <c r="A422" s="124">
        <v>43009</v>
      </c>
      <c r="B422" s="21">
        <v>36</v>
      </c>
      <c r="C422" s="22" t="s">
        <v>209</v>
      </c>
      <c r="D422" s="22" t="s">
        <v>281</v>
      </c>
      <c r="E422" s="23" t="s">
        <v>82</v>
      </c>
      <c r="F422" s="23" t="s">
        <v>19</v>
      </c>
      <c r="G422" s="23" t="s">
        <v>20</v>
      </c>
      <c r="H422" s="25">
        <v>5745</v>
      </c>
      <c r="I422" s="23">
        <v>2164</v>
      </c>
      <c r="J422" s="25">
        <f t="shared" si="10"/>
        <v>3581</v>
      </c>
      <c r="K422" s="25">
        <v>0</v>
      </c>
      <c r="L422" s="25">
        <v>5745</v>
      </c>
      <c r="M422" s="26">
        <v>43021</v>
      </c>
      <c r="N422" s="27">
        <v>43070</v>
      </c>
      <c r="O422" s="27">
        <v>43025</v>
      </c>
      <c r="P422" s="27">
        <v>43031</v>
      </c>
      <c r="Q422" s="27">
        <v>43033</v>
      </c>
      <c r="R422" s="27">
        <v>43031</v>
      </c>
      <c r="S422" s="27">
        <v>43033</v>
      </c>
      <c r="T422" s="27">
        <v>43033</v>
      </c>
      <c r="V422" s="23" t="s">
        <v>156</v>
      </c>
      <c r="W422" s="23" t="s">
        <v>145</v>
      </c>
      <c r="X422" s="23" t="s">
        <v>152</v>
      </c>
      <c r="Y422" s="23" t="s">
        <v>148</v>
      </c>
      <c r="Z422" s="27"/>
      <c r="AA422" s="27"/>
      <c r="AB422" s="27"/>
      <c r="AC422" s="31">
        <v>0</v>
      </c>
      <c r="AD422" s="31">
        <v>0</v>
      </c>
      <c r="AE422" s="31">
        <v>0</v>
      </c>
      <c r="AF422" s="31">
        <v>0</v>
      </c>
      <c r="AG422" s="31">
        <v>0</v>
      </c>
      <c r="AH422" s="31">
        <v>0</v>
      </c>
      <c r="AI422" s="31">
        <v>0</v>
      </c>
      <c r="AJ422" s="83" t="s">
        <v>461</v>
      </c>
      <c r="AK422" s="28">
        <v>43041</v>
      </c>
    </row>
    <row r="423" spans="1:37" ht="12.6" hidden="1" x14ac:dyDescent="0.2">
      <c r="A423" s="124">
        <v>43009</v>
      </c>
      <c r="B423" s="21">
        <v>37</v>
      </c>
      <c r="C423" s="30" t="s">
        <v>154</v>
      </c>
      <c r="D423" s="30" t="s">
        <v>279</v>
      </c>
      <c r="E423" s="31" t="s">
        <v>434</v>
      </c>
      <c r="F423" s="31" t="s">
        <v>19</v>
      </c>
      <c r="G423" s="31" t="s">
        <v>20</v>
      </c>
      <c r="H423" s="31">
        <v>604</v>
      </c>
      <c r="I423" s="23">
        <v>604</v>
      </c>
      <c r="J423" s="25">
        <f t="shared" si="10"/>
        <v>0</v>
      </c>
      <c r="K423" s="31">
        <v>254</v>
      </c>
      <c r="L423" s="31">
        <v>0</v>
      </c>
      <c r="M423" s="26">
        <v>42978</v>
      </c>
      <c r="N423" s="26"/>
      <c r="O423" s="27">
        <v>42978</v>
      </c>
      <c r="P423" s="27">
        <v>42979</v>
      </c>
      <c r="Q423" s="27">
        <v>42982</v>
      </c>
      <c r="R423" s="27">
        <v>42979</v>
      </c>
      <c r="S423" s="27">
        <v>42984</v>
      </c>
      <c r="T423" s="27">
        <v>42982</v>
      </c>
      <c r="V423" s="31" t="s">
        <v>156</v>
      </c>
      <c r="W423" s="31" t="s">
        <v>54</v>
      </c>
      <c r="X423" s="31" t="s">
        <v>152</v>
      </c>
      <c r="Y423" s="31" t="s">
        <v>107</v>
      </c>
      <c r="Z423" s="27"/>
      <c r="AA423" s="27"/>
      <c r="AB423" s="27"/>
      <c r="AC423" s="31">
        <v>8</v>
      </c>
      <c r="AD423" s="31">
        <v>2</v>
      </c>
      <c r="AE423" s="31">
        <v>0</v>
      </c>
      <c r="AF423" s="31">
        <v>0</v>
      </c>
      <c r="AG423" s="31">
        <v>0</v>
      </c>
      <c r="AH423" s="31">
        <v>0</v>
      </c>
      <c r="AI423" s="31">
        <v>0</v>
      </c>
      <c r="AJ423" s="30" t="s">
        <v>462</v>
      </c>
      <c r="AK423" s="28">
        <v>43041</v>
      </c>
    </row>
    <row r="424" spans="1:37" ht="14.4" hidden="1" x14ac:dyDescent="0.2">
      <c r="A424" s="124">
        <v>43009</v>
      </c>
      <c r="B424" s="21">
        <v>38</v>
      </c>
      <c r="C424" s="22" t="s">
        <v>79</v>
      </c>
      <c r="D424" s="105" t="s">
        <v>80</v>
      </c>
      <c r="E424" s="23" t="s">
        <v>81</v>
      </c>
      <c r="F424" s="23" t="s">
        <v>40</v>
      </c>
      <c r="G424" s="23" t="s">
        <v>78</v>
      </c>
      <c r="H424" s="25">
        <v>60</v>
      </c>
      <c r="I424" s="23">
        <v>60</v>
      </c>
      <c r="J424" s="25">
        <v>0</v>
      </c>
      <c r="K424" s="85">
        <v>60</v>
      </c>
      <c r="L424" s="85">
        <v>0</v>
      </c>
      <c r="M424" s="26">
        <v>43012</v>
      </c>
      <c r="N424" s="26"/>
      <c r="O424" s="26">
        <v>43013</v>
      </c>
      <c r="P424" s="23" t="s">
        <v>145</v>
      </c>
      <c r="Q424" s="26">
        <v>43014</v>
      </c>
      <c r="R424" s="26">
        <v>43014</v>
      </c>
      <c r="S424" s="27">
        <v>43014</v>
      </c>
      <c r="T424" s="27">
        <v>43014</v>
      </c>
      <c r="V424" s="23" t="s">
        <v>160</v>
      </c>
      <c r="W424" s="85" t="s">
        <v>145</v>
      </c>
      <c r="X424" s="85" t="s">
        <v>147</v>
      </c>
      <c r="Y424" s="85" t="s">
        <v>107</v>
      </c>
      <c r="Z424" s="26"/>
      <c r="AA424" s="26">
        <v>43025</v>
      </c>
      <c r="AB424" s="26"/>
      <c r="AC424" s="104">
        <v>1</v>
      </c>
      <c r="AD424" s="104">
        <v>0</v>
      </c>
      <c r="AE424" s="104">
        <v>0</v>
      </c>
      <c r="AF424" s="104">
        <v>0</v>
      </c>
      <c r="AG424" s="104">
        <v>0</v>
      </c>
      <c r="AH424" s="104">
        <v>0</v>
      </c>
      <c r="AI424" s="104">
        <v>0</v>
      </c>
      <c r="AJ424" s="83"/>
      <c r="AK424" s="28">
        <v>43039</v>
      </c>
    </row>
    <row r="425" spans="1:37" ht="12.6" hidden="1" x14ac:dyDescent="0.2">
      <c r="A425" s="124">
        <v>43009</v>
      </c>
      <c r="B425" s="21">
        <v>39</v>
      </c>
      <c r="C425" s="83" t="s">
        <v>83</v>
      </c>
      <c r="D425" s="83" t="s">
        <v>88</v>
      </c>
      <c r="E425" s="23" t="s">
        <v>85</v>
      </c>
      <c r="F425" s="23" t="s">
        <v>19</v>
      </c>
      <c r="G425" s="85" t="s">
        <v>86</v>
      </c>
      <c r="H425" s="23">
        <v>43</v>
      </c>
      <c r="I425" s="23">
        <v>43</v>
      </c>
      <c r="J425" s="23">
        <v>0</v>
      </c>
      <c r="K425" s="23">
        <v>43</v>
      </c>
      <c r="L425" s="23">
        <v>0</v>
      </c>
      <c r="M425" s="26">
        <v>43014</v>
      </c>
      <c r="N425" s="26"/>
      <c r="O425" s="26">
        <v>43014</v>
      </c>
      <c r="P425" s="23" t="s">
        <v>145</v>
      </c>
      <c r="Q425" s="26">
        <v>43017</v>
      </c>
      <c r="R425" s="27" t="s">
        <v>145</v>
      </c>
      <c r="S425" s="26">
        <v>43017</v>
      </c>
      <c r="T425" s="26">
        <v>43017</v>
      </c>
      <c r="V425" s="31" t="s">
        <v>194</v>
      </c>
      <c r="W425" s="23" t="s">
        <v>194</v>
      </c>
      <c r="X425" s="85" t="s">
        <v>161</v>
      </c>
      <c r="Y425" s="85" t="s">
        <v>107</v>
      </c>
      <c r="Z425" s="26"/>
      <c r="AA425" s="26">
        <v>43024</v>
      </c>
      <c r="AB425" s="26"/>
      <c r="AC425" s="31">
        <v>2</v>
      </c>
      <c r="AD425" s="31">
        <v>0</v>
      </c>
      <c r="AE425" s="31">
        <v>0</v>
      </c>
      <c r="AF425" s="31">
        <v>0</v>
      </c>
      <c r="AG425" s="31">
        <v>0</v>
      </c>
      <c r="AH425" s="31">
        <v>0</v>
      </c>
      <c r="AI425" s="31">
        <v>0</v>
      </c>
      <c r="AJ425" s="22"/>
      <c r="AK425" s="28">
        <v>43021</v>
      </c>
    </row>
    <row r="426" spans="1:37" ht="14.4" hidden="1" x14ac:dyDescent="0.2">
      <c r="A426" s="124">
        <v>43009</v>
      </c>
      <c r="B426" s="21">
        <v>40</v>
      </c>
      <c r="C426" s="22" t="s">
        <v>71</v>
      </c>
      <c r="D426" s="22" t="s">
        <v>182</v>
      </c>
      <c r="E426" s="23" t="s">
        <v>49</v>
      </c>
      <c r="F426" s="23" t="s">
        <v>19</v>
      </c>
      <c r="G426" s="23" t="s">
        <v>183</v>
      </c>
      <c r="H426" s="25">
        <v>16955</v>
      </c>
      <c r="I426" s="23">
        <v>5993</v>
      </c>
      <c r="J426" s="25">
        <f>H426-I426</f>
        <v>10962</v>
      </c>
      <c r="K426" s="25">
        <v>1369</v>
      </c>
      <c r="L426" s="25">
        <v>0</v>
      </c>
      <c r="M426" s="26"/>
      <c r="N426" s="26"/>
      <c r="O426" s="26"/>
      <c r="P426" s="23" t="s">
        <v>145</v>
      </c>
      <c r="Q426" s="27"/>
      <c r="R426" s="27"/>
      <c r="S426" s="27"/>
      <c r="T426" s="27"/>
      <c r="V426" s="23" t="s">
        <v>156</v>
      </c>
      <c r="W426" s="23" t="s">
        <v>145</v>
      </c>
      <c r="X426" s="23" t="s">
        <v>152</v>
      </c>
      <c r="Y426" s="23" t="s">
        <v>148</v>
      </c>
      <c r="Z426" s="27"/>
      <c r="AA426" s="27"/>
      <c r="AB426" s="27"/>
      <c r="AC426" s="64">
        <v>6</v>
      </c>
      <c r="AD426" s="64">
        <v>0</v>
      </c>
      <c r="AE426" s="64">
        <v>0</v>
      </c>
      <c r="AF426" s="64">
        <v>6</v>
      </c>
      <c r="AG426" s="64">
        <v>0</v>
      </c>
      <c r="AH426" s="64">
        <v>0</v>
      </c>
      <c r="AI426" s="64">
        <v>0</v>
      </c>
      <c r="AJ426" s="65"/>
      <c r="AK426" s="28">
        <v>43039</v>
      </c>
    </row>
    <row r="427" spans="1:37" ht="14.4" hidden="1" x14ac:dyDescent="0.2">
      <c r="A427" s="124">
        <v>43009</v>
      </c>
      <c r="B427" s="21">
        <v>41</v>
      </c>
      <c r="C427" s="22" t="s">
        <v>221</v>
      </c>
      <c r="D427" s="22" t="s">
        <v>463</v>
      </c>
      <c r="E427" s="23" t="s">
        <v>464</v>
      </c>
      <c r="F427" s="23" t="s">
        <v>40</v>
      </c>
      <c r="G427" s="23" t="s">
        <v>183</v>
      </c>
      <c r="H427" s="25">
        <f>822+188</f>
        <v>1010</v>
      </c>
      <c r="I427" s="25">
        <f>822+188</f>
        <v>1010</v>
      </c>
      <c r="J427" s="25">
        <v>0</v>
      </c>
      <c r="K427" s="25">
        <v>188</v>
      </c>
      <c r="L427" s="25">
        <v>0</v>
      </c>
      <c r="M427" s="26">
        <v>42902</v>
      </c>
      <c r="N427" s="26"/>
      <c r="O427" s="26">
        <v>42902</v>
      </c>
      <c r="P427" s="23" t="s">
        <v>145</v>
      </c>
      <c r="Q427" s="27">
        <v>42920</v>
      </c>
      <c r="R427" s="27">
        <v>42917</v>
      </c>
      <c r="S427" s="27">
        <v>42918</v>
      </c>
      <c r="T427" s="27" t="s">
        <v>145</v>
      </c>
      <c r="V427" s="23" t="s">
        <v>151</v>
      </c>
      <c r="W427" s="23" t="s">
        <v>145</v>
      </c>
      <c r="X427" s="23" t="s">
        <v>147</v>
      </c>
      <c r="Y427" s="85" t="s">
        <v>107</v>
      </c>
      <c r="Z427" s="27"/>
      <c r="AA427" s="27"/>
      <c r="AB427" s="27"/>
      <c r="AC427" s="64">
        <v>1</v>
      </c>
      <c r="AD427" s="64">
        <v>0</v>
      </c>
      <c r="AE427" s="64">
        <v>0</v>
      </c>
      <c r="AF427" s="64">
        <v>1</v>
      </c>
      <c r="AG427" s="64">
        <v>0</v>
      </c>
      <c r="AH427" s="64">
        <v>0</v>
      </c>
      <c r="AI427" s="64">
        <v>188</v>
      </c>
      <c r="AJ427" s="106" t="s">
        <v>465</v>
      </c>
      <c r="AK427" s="28">
        <v>43036</v>
      </c>
    </row>
    <row r="428" spans="1:37" ht="14.4" hidden="1" x14ac:dyDescent="0.2">
      <c r="A428" s="124">
        <v>43009</v>
      </c>
      <c r="B428" s="21">
        <v>42</v>
      </c>
      <c r="C428" s="22" t="s">
        <v>221</v>
      </c>
      <c r="D428" s="22" t="s">
        <v>466</v>
      </c>
      <c r="E428" s="23" t="s">
        <v>82</v>
      </c>
      <c r="F428" s="23" t="s">
        <v>40</v>
      </c>
      <c r="G428" s="23" t="s">
        <v>183</v>
      </c>
      <c r="H428" s="25">
        <f>353+8</f>
        <v>361</v>
      </c>
      <c r="I428" s="25">
        <f>353+8</f>
        <v>361</v>
      </c>
      <c r="J428" s="25">
        <v>0</v>
      </c>
      <c r="K428" s="25">
        <v>83</v>
      </c>
      <c r="L428" s="25">
        <v>0</v>
      </c>
      <c r="M428" s="26">
        <v>42902</v>
      </c>
      <c r="N428" s="26"/>
      <c r="O428" s="26">
        <v>42902</v>
      </c>
      <c r="P428" s="23" t="s">
        <v>145</v>
      </c>
      <c r="Q428" s="27">
        <v>42920</v>
      </c>
      <c r="R428" s="27">
        <v>42917</v>
      </c>
      <c r="S428" s="27">
        <v>42924</v>
      </c>
      <c r="T428" s="27" t="s">
        <v>145</v>
      </c>
      <c r="V428" s="23" t="s">
        <v>151</v>
      </c>
      <c r="W428" s="23" t="s">
        <v>145</v>
      </c>
      <c r="X428" s="23" t="s">
        <v>147</v>
      </c>
      <c r="Y428" s="85" t="s">
        <v>107</v>
      </c>
      <c r="Z428" s="27"/>
      <c r="AA428" s="27"/>
      <c r="AB428" s="27"/>
      <c r="AC428" s="23">
        <v>1</v>
      </c>
      <c r="AD428" s="23">
        <v>0</v>
      </c>
      <c r="AE428" s="23">
        <v>0</v>
      </c>
      <c r="AF428" s="23">
        <v>0</v>
      </c>
      <c r="AG428" s="23">
        <v>0</v>
      </c>
      <c r="AH428" s="23">
        <v>0</v>
      </c>
      <c r="AI428" s="23">
        <v>8</v>
      </c>
      <c r="AJ428" s="106" t="s">
        <v>465</v>
      </c>
      <c r="AK428" s="28">
        <v>43036</v>
      </c>
    </row>
    <row r="429" spans="1:37" ht="12.6" hidden="1" x14ac:dyDescent="0.2">
      <c r="A429" s="124">
        <v>43009</v>
      </c>
      <c r="B429" s="21">
        <v>43</v>
      </c>
      <c r="C429" s="22" t="s">
        <v>221</v>
      </c>
      <c r="D429" s="22" t="s">
        <v>467</v>
      </c>
      <c r="E429" s="23" t="s">
        <v>44</v>
      </c>
      <c r="F429" s="23" t="s">
        <v>40</v>
      </c>
      <c r="G429" s="23" t="s">
        <v>183</v>
      </c>
      <c r="H429" s="25">
        <f>886+98</f>
        <v>984</v>
      </c>
      <c r="I429" s="25">
        <f>886+98</f>
        <v>984</v>
      </c>
      <c r="J429" s="25">
        <v>0</v>
      </c>
      <c r="K429" s="25">
        <v>886</v>
      </c>
      <c r="L429" s="25">
        <v>0</v>
      </c>
      <c r="M429" s="26">
        <v>42915</v>
      </c>
      <c r="N429" s="26"/>
      <c r="O429" s="26">
        <v>42915</v>
      </c>
      <c r="P429" s="23" t="s">
        <v>145</v>
      </c>
      <c r="Q429" s="27">
        <v>42979</v>
      </c>
      <c r="R429" s="27">
        <v>42978</v>
      </c>
      <c r="S429" s="27">
        <v>42989</v>
      </c>
      <c r="T429" s="27" t="s">
        <v>145</v>
      </c>
      <c r="V429" s="23" t="s">
        <v>151</v>
      </c>
      <c r="W429" s="23" t="s">
        <v>145</v>
      </c>
      <c r="X429" s="23" t="s">
        <v>147</v>
      </c>
      <c r="Y429" s="23" t="s">
        <v>148</v>
      </c>
      <c r="Z429" s="27"/>
      <c r="AA429" s="27"/>
      <c r="AB429" s="27"/>
      <c r="AC429" s="23">
        <v>1</v>
      </c>
      <c r="AD429" s="23">
        <v>0</v>
      </c>
      <c r="AE429" s="23">
        <v>0</v>
      </c>
      <c r="AF429" s="23">
        <v>1</v>
      </c>
      <c r="AG429" s="23">
        <v>0</v>
      </c>
      <c r="AH429" s="23">
        <v>0</v>
      </c>
      <c r="AI429" s="23">
        <v>0</v>
      </c>
      <c r="AJ429" s="22"/>
      <c r="AK429" s="28">
        <v>43036</v>
      </c>
    </row>
    <row r="430" spans="1:37" ht="12.6" hidden="1" x14ac:dyDescent="0.2">
      <c r="A430" s="124">
        <v>43009</v>
      </c>
      <c r="B430" s="21">
        <v>44</v>
      </c>
      <c r="C430" s="22" t="s">
        <v>221</v>
      </c>
      <c r="D430" s="22" t="s">
        <v>468</v>
      </c>
      <c r="E430" s="23" t="s">
        <v>438</v>
      </c>
      <c r="F430" s="23" t="s">
        <v>40</v>
      </c>
      <c r="G430" s="23" t="s">
        <v>183</v>
      </c>
      <c r="H430" s="107">
        <f>543+175+1165+1254+1162+843</f>
        <v>5142</v>
      </c>
      <c r="I430" s="107">
        <f>543+175+1165+1254+1162+843</f>
        <v>5142</v>
      </c>
      <c r="J430" s="25">
        <v>0</v>
      </c>
      <c r="K430" s="25">
        <v>859</v>
      </c>
      <c r="L430" s="25">
        <v>0</v>
      </c>
      <c r="M430" s="26">
        <v>42947</v>
      </c>
      <c r="N430" s="26"/>
      <c r="O430" s="26">
        <v>42947</v>
      </c>
      <c r="P430" s="23" t="s">
        <v>145</v>
      </c>
      <c r="Q430" s="27">
        <v>42920</v>
      </c>
      <c r="R430" s="27">
        <v>42918</v>
      </c>
      <c r="S430" s="27">
        <v>42921</v>
      </c>
      <c r="T430" s="27" t="s">
        <v>145</v>
      </c>
      <c r="V430" s="23" t="s">
        <v>156</v>
      </c>
      <c r="W430" s="23" t="s">
        <v>145</v>
      </c>
      <c r="X430" s="23" t="s">
        <v>147</v>
      </c>
      <c r="Y430" s="23" t="s">
        <v>107</v>
      </c>
      <c r="Z430" s="27"/>
      <c r="AA430" s="27"/>
      <c r="AB430" s="27"/>
      <c r="AC430" s="23">
        <v>1</v>
      </c>
      <c r="AD430" s="23">
        <v>0</v>
      </c>
      <c r="AE430" s="23">
        <v>0</v>
      </c>
      <c r="AF430" s="23">
        <v>1</v>
      </c>
      <c r="AG430" s="23">
        <v>0</v>
      </c>
      <c r="AH430" s="23">
        <v>0</v>
      </c>
      <c r="AI430" s="23">
        <v>0</v>
      </c>
      <c r="AJ430" s="83"/>
      <c r="AK430" s="28">
        <v>43036</v>
      </c>
    </row>
    <row r="431" spans="1:37" ht="12.6" hidden="1" x14ac:dyDescent="0.2">
      <c r="A431" s="124">
        <v>43009</v>
      </c>
      <c r="B431" s="21">
        <v>45</v>
      </c>
      <c r="C431" s="22" t="s">
        <v>221</v>
      </c>
      <c r="D431" s="83" t="s">
        <v>437</v>
      </c>
      <c r="E431" s="23" t="s">
        <v>438</v>
      </c>
      <c r="F431" s="23" t="s">
        <v>40</v>
      </c>
      <c r="G431" s="23" t="s">
        <v>183</v>
      </c>
      <c r="H431" s="25">
        <f>2242+218+85</f>
        <v>2545</v>
      </c>
      <c r="I431" s="25">
        <f>2242+218+85</f>
        <v>2545</v>
      </c>
      <c r="J431" s="25">
        <v>0</v>
      </c>
      <c r="K431" s="25">
        <v>800</v>
      </c>
      <c r="L431" s="85">
        <v>0</v>
      </c>
      <c r="M431" s="26">
        <v>42937</v>
      </c>
      <c r="N431" s="26"/>
      <c r="O431" s="26">
        <v>42937</v>
      </c>
      <c r="P431" s="23" t="s">
        <v>145</v>
      </c>
      <c r="Q431" s="27">
        <v>42956</v>
      </c>
      <c r="R431" s="27">
        <v>42954</v>
      </c>
      <c r="S431" s="27">
        <v>42989</v>
      </c>
      <c r="T431" s="27" t="s">
        <v>145</v>
      </c>
      <c r="V431" s="23" t="s">
        <v>156</v>
      </c>
      <c r="W431" s="85" t="s">
        <v>145</v>
      </c>
      <c r="X431" s="85" t="s">
        <v>147</v>
      </c>
      <c r="Y431" s="23" t="s">
        <v>148</v>
      </c>
      <c r="Z431" s="27"/>
      <c r="AA431" s="27"/>
      <c r="AB431" s="27"/>
      <c r="AC431" s="64">
        <v>2</v>
      </c>
      <c r="AD431" s="64">
        <v>0</v>
      </c>
      <c r="AE431" s="64">
        <v>0</v>
      </c>
      <c r="AF431" s="64">
        <v>1</v>
      </c>
      <c r="AG431" s="64">
        <v>0</v>
      </c>
      <c r="AH431" s="64">
        <v>0</v>
      </c>
      <c r="AI431" s="64">
        <v>0</v>
      </c>
      <c r="AJ431" s="83"/>
      <c r="AK431" s="28">
        <v>43036</v>
      </c>
    </row>
    <row r="432" spans="1:37" ht="12.6" hidden="1" x14ac:dyDescent="0.2">
      <c r="A432" s="124">
        <v>43009</v>
      </c>
      <c r="B432" s="21">
        <v>46</v>
      </c>
      <c r="C432" s="22" t="s">
        <v>60</v>
      </c>
      <c r="D432" s="83" t="s">
        <v>143</v>
      </c>
      <c r="E432" s="23" t="s">
        <v>31</v>
      </c>
      <c r="F432" s="23" t="s">
        <v>19</v>
      </c>
      <c r="G432" s="23" t="s">
        <v>62</v>
      </c>
      <c r="H432" s="25">
        <f>4907*6/10</f>
        <v>2944.2</v>
      </c>
      <c r="I432" s="25">
        <f>4907*6/10</f>
        <v>2944.2</v>
      </c>
      <c r="J432" s="25">
        <v>0</v>
      </c>
      <c r="K432" s="85">
        <v>350</v>
      </c>
      <c r="L432" s="69">
        <f>H432-K432</f>
        <v>2594.1999999999998</v>
      </c>
      <c r="M432" s="26">
        <v>43019</v>
      </c>
      <c r="N432" s="26"/>
      <c r="O432" s="26">
        <v>43019</v>
      </c>
      <c r="P432" s="23" t="s">
        <v>144</v>
      </c>
      <c r="Q432" s="27">
        <v>43020</v>
      </c>
      <c r="R432" s="27">
        <v>43013</v>
      </c>
      <c r="S432" s="26">
        <v>43031</v>
      </c>
      <c r="T432" s="27">
        <v>43021</v>
      </c>
      <c r="V432" s="23" t="s">
        <v>146</v>
      </c>
      <c r="W432" s="23" t="s">
        <v>145</v>
      </c>
      <c r="X432" s="85" t="s">
        <v>147</v>
      </c>
      <c r="Y432" s="85" t="s">
        <v>148</v>
      </c>
      <c r="Z432" s="27"/>
      <c r="AA432" s="27"/>
      <c r="AB432" s="27"/>
      <c r="AC432" s="64">
        <v>0</v>
      </c>
      <c r="AD432" s="64">
        <v>0</v>
      </c>
      <c r="AE432" s="64">
        <v>0</v>
      </c>
      <c r="AF432" s="64">
        <v>0</v>
      </c>
      <c r="AG432" s="64">
        <v>0</v>
      </c>
      <c r="AH432" s="64">
        <v>0</v>
      </c>
      <c r="AI432" s="64">
        <v>0</v>
      </c>
      <c r="AJ432" s="83"/>
      <c r="AK432" s="38">
        <v>43039</v>
      </c>
    </row>
    <row r="433" spans="1:37" ht="13.2" hidden="1" x14ac:dyDescent="0.2">
      <c r="A433" s="124">
        <v>43009</v>
      </c>
      <c r="B433" s="21">
        <v>47</v>
      </c>
      <c r="C433" s="22" t="s">
        <v>71</v>
      </c>
      <c r="D433" s="83" t="s">
        <v>369</v>
      </c>
      <c r="E433" s="23" t="s">
        <v>82</v>
      </c>
      <c r="F433" s="23" t="s">
        <v>19</v>
      </c>
      <c r="G433" s="63" t="s">
        <v>363</v>
      </c>
      <c r="H433" s="63">
        <v>425</v>
      </c>
      <c r="I433" s="63">
        <v>197</v>
      </c>
      <c r="J433" s="63">
        <v>0</v>
      </c>
      <c r="K433" s="63">
        <v>97</v>
      </c>
      <c r="L433" s="63">
        <v>100</v>
      </c>
      <c r="M433" s="26">
        <v>43005</v>
      </c>
      <c r="N433" s="92"/>
      <c r="O433" s="26">
        <v>43005</v>
      </c>
      <c r="P433" s="63" t="s">
        <v>145</v>
      </c>
      <c r="Q433" s="26">
        <v>43005</v>
      </c>
      <c r="R433" s="26">
        <v>42957</v>
      </c>
      <c r="S433" s="26">
        <v>43005</v>
      </c>
      <c r="T433" s="26">
        <v>43005</v>
      </c>
      <c r="V433" s="23" t="s">
        <v>156</v>
      </c>
      <c r="W433" s="23" t="s">
        <v>194</v>
      </c>
      <c r="X433" s="23" t="s">
        <v>147</v>
      </c>
      <c r="Y433" s="85" t="s">
        <v>148</v>
      </c>
      <c r="Z433" s="26"/>
      <c r="AA433" s="26"/>
      <c r="AB433" s="26"/>
      <c r="AC433" s="23">
        <v>5</v>
      </c>
      <c r="AD433" s="23">
        <v>0</v>
      </c>
      <c r="AE433" s="23">
        <v>0</v>
      </c>
      <c r="AF433" s="23">
        <v>0</v>
      </c>
      <c r="AG433" s="23">
        <v>0</v>
      </c>
      <c r="AH433" s="23">
        <v>0</v>
      </c>
      <c r="AI433" s="23">
        <v>150</v>
      </c>
      <c r="AJ433" s="22"/>
      <c r="AK433" s="28">
        <v>43040</v>
      </c>
    </row>
    <row r="434" spans="1:37" ht="13.2" hidden="1" x14ac:dyDescent="0.2">
      <c r="A434" s="124">
        <v>43009</v>
      </c>
      <c r="B434" s="21">
        <v>48</v>
      </c>
      <c r="C434" s="30" t="s">
        <v>56</v>
      </c>
      <c r="D434" s="30" t="s">
        <v>469</v>
      </c>
      <c r="E434" s="31" t="s">
        <v>44</v>
      </c>
      <c r="F434" s="31" t="s">
        <v>40</v>
      </c>
      <c r="G434" s="31" t="s">
        <v>41</v>
      </c>
      <c r="H434" s="23">
        <v>30</v>
      </c>
      <c r="I434" s="23">
        <v>30</v>
      </c>
      <c r="J434" s="23">
        <v>0</v>
      </c>
      <c r="K434" s="23">
        <v>30</v>
      </c>
      <c r="L434" s="23">
        <v>0</v>
      </c>
      <c r="M434" s="26">
        <v>43017</v>
      </c>
      <c r="N434" s="92"/>
      <c r="O434" s="26">
        <v>43018</v>
      </c>
      <c r="P434" s="63" t="s">
        <v>145</v>
      </c>
      <c r="Q434" s="26">
        <v>42997</v>
      </c>
      <c r="R434" s="26"/>
      <c r="S434" s="26"/>
      <c r="T434" s="26"/>
      <c r="V434" s="23" t="s">
        <v>160</v>
      </c>
      <c r="W434" s="23" t="s">
        <v>194</v>
      </c>
      <c r="X434" s="23" t="s">
        <v>147</v>
      </c>
      <c r="Y434" s="85" t="s">
        <v>107</v>
      </c>
      <c r="Z434" s="26"/>
      <c r="AA434" s="75">
        <v>43013</v>
      </c>
      <c r="AB434" s="26"/>
      <c r="AC434" s="23">
        <v>1</v>
      </c>
      <c r="AD434" s="23">
        <v>0</v>
      </c>
      <c r="AE434" s="23">
        <v>1</v>
      </c>
      <c r="AF434" s="23">
        <v>1</v>
      </c>
      <c r="AG434" s="23">
        <v>0</v>
      </c>
      <c r="AH434" s="23">
        <v>0</v>
      </c>
      <c r="AI434" s="23">
        <v>0</v>
      </c>
      <c r="AJ434" s="22"/>
      <c r="AK434" s="28"/>
    </row>
    <row r="435" spans="1:37" ht="13.2" hidden="1" x14ac:dyDescent="0.2">
      <c r="A435" s="124">
        <v>43009</v>
      </c>
      <c r="B435" s="21">
        <v>49</v>
      </c>
      <c r="C435" s="103" t="s">
        <v>100</v>
      </c>
      <c r="D435" s="103" t="s">
        <v>470</v>
      </c>
      <c r="E435" s="23" t="s">
        <v>175</v>
      </c>
      <c r="F435" s="63" t="s">
        <v>40</v>
      </c>
      <c r="G435" s="23" t="s">
        <v>41</v>
      </c>
      <c r="H435" s="23">
        <v>105</v>
      </c>
      <c r="I435" s="23">
        <v>105</v>
      </c>
      <c r="J435" s="23">
        <v>0</v>
      </c>
      <c r="K435" s="23">
        <v>105</v>
      </c>
      <c r="L435" s="23">
        <v>0</v>
      </c>
      <c r="M435" s="26">
        <v>43012</v>
      </c>
      <c r="N435" s="92"/>
      <c r="O435" s="26">
        <v>43012</v>
      </c>
      <c r="P435" s="63" t="s">
        <v>145</v>
      </c>
      <c r="Q435" s="26">
        <v>43014</v>
      </c>
      <c r="R435" s="26">
        <v>43014</v>
      </c>
      <c r="S435" s="26"/>
      <c r="T435" s="26"/>
      <c r="V435" s="23" t="s">
        <v>160</v>
      </c>
      <c r="W435" s="23" t="s">
        <v>194</v>
      </c>
      <c r="X435" s="23" t="s">
        <v>147</v>
      </c>
      <c r="Y435" s="85" t="s">
        <v>107</v>
      </c>
      <c r="Z435" s="26"/>
      <c r="AA435" s="26"/>
      <c r="AB435" s="26"/>
      <c r="AC435" s="23">
        <v>1</v>
      </c>
      <c r="AD435" s="23">
        <v>0</v>
      </c>
      <c r="AE435" s="23">
        <v>0</v>
      </c>
      <c r="AF435" s="23">
        <v>0</v>
      </c>
      <c r="AG435" s="23">
        <v>0</v>
      </c>
      <c r="AH435" s="23">
        <v>0</v>
      </c>
      <c r="AI435" s="23">
        <v>0</v>
      </c>
      <c r="AJ435" s="22"/>
      <c r="AK435" s="28"/>
    </row>
    <row r="436" spans="1:37" ht="13.2" hidden="1" x14ac:dyDescent="0.2">
      <c r="A436" s="124">
        <v>43009</v>
      </c>
      <c r="B436" s="21">
        <v>50</v>
      </c>
      <c r="C436" s="22" t="s">
        <v>221</v>
      </c>
      <c r="D436" s="103" t="s">
        <v>408</v>
      </c>
      <c r="E436" s="63" t="s">
        <v>31</v>
      </c>
      <c r="F436" s="63" t="s">
        <v>40</v>
      </c>
      <c r="G436" s="63" t="s">
        <v>78</v>
      </c>
      <c r="H436" s="63">
        <v>2298</v>
      </c>
      <c r="I436" s="63">
        <v>2298</v>
      </c>
      <c r="J436" s="63">
        <v>0</v>
      </c>
      <c r="K436" s="63">
        <v>1850</v>
      </c>
      <c r="L436" s="63">
        <v>448</v>
      </c>
      <c r="M436" s="68">
        <v>43014</v>
      </c>
      <c r="N436" s="92"/>
      <c r="O436" s="26">
        <v>43017</v>
      </c>
      <c r="P436" s="63" t="s">
        <v>145</v>
      </c>
      <c r="Q436" s="26">
        <v>43018</v>
      </c>
      <c r="R436" s="26">
        <v>43019</v>
      </c>
      <c r="S436" s="26">
        <v>43020</v>
      </c>
      <c r="T436" s="26">
        <v>43020</v>
      </c>
      <c r="V436" s="23" t="s">
        <v>156</v>
      </c>
      <c r="W436" s="23" t="s">
        <v>145</v>
      </c>
      <c r="X436" s="23" t="s">
        <v>147</v>
      </c>
      <c r="Y436" s="85" t="s">
        <v>148</v>
      </c>
      <c r="Z436" s="26"/>
      <c r="AA436" s="26"/>
      <c r="AB436" s="26"/>
      <c r="AC436" s="23">
        <v>0</v>
      </c>
      <c r="AD436" s="23">
        <v>0</v>
      </c>
      <c r="AE436" s="23">
        <v>0</v>
      </c>
      <c r="AF436" s="23">
        <v>0</v>
      </c>
      <c r="AG436" s="23">
        <v>0</v>
      </c>
      <c r="AH436" s="23">
        <v>0</v>
      </c>
      <c r="AI436" s="23">
        <v>0</v>
      </c>
      <c r="AJ436" s="22"/>
      <c r="AK436" s="28">
        <v>43039</v>
      </c>
    </row>
    <row r="437" spans="1:37" ht="13.2" x14ac:dyDescent="0.2">
      <c r="A437" s="124">
        <v>43009</v>
      </c>
      <c r="B437" s="21">
        <v>51</v>
      </c>
      <c r="C437" s="103" t="s">
        <v>324</v>
      </c>
      <c r="D437" s="103" t="s">
        <v>471</v>
      </c>
      <c r="E437" s="63" t="s">
        <v>44</v>
      </c>
      <c r="F437" s="63" t="s">
        <v>40</v>
      </c>
      <c r="G437" s="23" t="s">
        <v>41</v>
      </c>
      <c r="H437" s="23">
        <v>4</v>
      </c>
      <c r="I437" s="23">
        <v>4</v>
      </c>
      <c r="J437" s="23">
        <v>0</v>
      </c>
      <c r="K437" s="23">
        <v>4</v>
      </c>
      <c r="L437" s="23">
        <v>0</v>
      </c>
      <c r="M437" s="26">
        <v>43019</v>
      </c>
      <c r="N437" s="92"/>
      <c r="O437" s="26">
        <v>43019</v>
      </c>
      <c r="P437" s="63" t="s">
        <v>145</v>
      </c>
      <c r="Q437" s="26"/>
      <c r="R437" s="26"/>
      <c r="S437" s="26"/>
      <c r="T437" s="26"/>
      <c r="V437" s="23" t="s">
        <v>422</v>
      </c>
      <c r="W437" s="23" t="s">
        <v>194</v>
      </c>
      <c r="X437" s="23" t="s">
        <v>147</v>
      </c>
      <c r="Y437" s="85" t="s">
        <v>107</v>
      </c>
      <c r="Z437" s="26"/>
      <c r="AA437" s="26"/>
      <c r="AB437" s="26"/>
      <c r="AC437" s="23">
        <v>1</v>
      </c>
      <c r="AD437" s="23">
        <v>0</v>
      </c>
      <c r="AE437" s="23">
        <v>0</v>
      </c>
      <c r="AF437" s="23">
        <v>0</v>
      </c>
      <c r="AG437" s="23">
        <v>0</v>
      </c>
      <c r="AH437" s="23">
        <v>0</v>
      </c>
      <c r="AI437" s="23">
        <v>0</v>
      </c>
      <c r="AJ437" s="22" t="s">
        <v>472</v>
      </c>
      <c r="AK437" s="28"/>
    </row>
    <row r="438" spans="1:37" ht="13.2" hidden="1" x14ac:dyDescent="0.2">
      <c r="A438" s="124">
        <v>43009</v>
      </c>
      <c r="B438" s="21">
        <v>52</v>
      </c>
      <c r="C438" s="103" t="s">
        <v>45</v>
      </c>
      <c r="D438" s="103" t="s">
        <v>473</v>
      </c>
      <c r="E438" s="63" t="s">
        <v>44</v>
      </c>
      <c r="F438" s="63" t="s">
        <v>19</v>
      </c>
      <c r="G438" s="23" t="s">
        <v>41</v>
      </c>
      <c r="H438" s="23">
        <v>15</v>
      </c>
      <c r="I438" s="23">
        <v>15</v>
      </c>
      <c r="J438" s="23">
        <v>0</v>
      </c>
      <c r="K438" s="23">
        <v>15</v>
      </c>
      <c r="L438" s="23">
        <v>0</v>
      </c>
      <c r="M438" s="26">
        <v>43020</v>
      </c>
      <c r="N438" s="68"/>
      <c r="O438" s="26"/>
      <c r="P438" s="63"/>
      <c r="Q438" s="26"/>
      <c r="R438" s="26"/>
      <c r="S438" s="26"/>
      <c r="T438" s="26"/>
      <c r="V438" s="23"/>
      <c r="W438" s="23"/>
      <c r="X438" s="23" t="s">
        <v>147</v>
      </c>
      <c r="Y438" s="85" t="s">
        <v>107</v>
      </c>
      <c r="Z438" s="26"/>
      <c r="AA438" s="26"/>
      <c r="AB438" s="26"/>
      <c r="AC438" s="23">
        <v>1</v>
      </c>
      <c r="AD438" s="23">
        <v>0</v>
      </c>
      <c r="AE438" s="23">
        <v>0</v>
      </c>
      <c r="AF438" s="23">
        <v>0</v>
      </c>
      <c r="AG438" s="23">
        <v>0</v>
      </c>
      <c r="AH438" s="23">
        <v>0</v>
      </c>
      <c r="AI438" s="23">
        <v>0</v>
      </c>
      <c r="AJ438" s="22" t="s">
        <v>446</v>
      </c>
      <c r="AK438" s="28"/>
    </row>
    <row r="439" spans="1:37" ht="13.2" hidden="1" x14ac:dyDescent="0.2">
      <c r="A439" s="124">
        <v>43009</v>
      </c>
      <c r="B439" s="21">
        <v>53</v>
      </c>
      <c r="C439" s="103" t="s">
        <v>83</v>
      </c>
      <c r="D439" s="103" t="s">
        <v>89</v>
      </c>
      <c r="E439" s="23" t="s">
        <v>85</v>
      </c>
      <c r="F439" s="23" t="s">
        <v>19</v>
      </c>
      <c r="G439" s="85" t="s">
        <v>86</v>
      </c>
      <c r="H439" s="63">
        <v>13</v>
      </c>
      <c r="I439" s="63">
        <v>13</v>
      </c>
      <c r="J439" s="63">
        <v>0</v>
      </c>
      <c r="K439" s="63">
        <v>13</v>
      </c>
      <c r="L439" s="63">
        <v>0</v>
      </c>
      <c r="M439" s="68">
        <v>43031</v>
      </c>
      <c r="N439" s="92"/>
      <c r="O439" s="68">
        <v>43031</v>
      </c>
      <c r="P439" s="63" t="s">
        <v>145</v>
      </c>
      <c r="Q439" s="26">
        <v>43031</v>
      </c>
      <c r="R439" s="26">
        <v>43031</v>
      </c>
      <c r="S439" s="26">
        <v>43032</v>
      </c>
      <c r="T439" s="26">
        <v>43032</v>
      </c>
      <c r="V439" s="31" t="s">
        <v>194</v>
      </c>
      <c r="W439" s="23" t="s">
        <v>194</v>
      </c>
      <c r="X439" s="85" t="s">
        <v>147</v>
      </c>
      <c r="Y439" s="85" t="s">
        <v>107</v>
      </c>
      <c r="Z439" s="26"/>
      <c r="AA439" s="26">
        <v>43035</v>
      </c>
      <c r="AB439" s="26"/>
      <c r="AC439" s="23">
        <v>2</v>
      </c>
      <c r="AD439" s="23">
        <v>0</v>
      </c>
      <c r="AE439" s="23">
        <v>0</v>
      </c>
      <c r="AF439" s="23">
        <v>0</v>
      </c>
      <c r="AG439" s="23">
        <v>0</v>
      </c>
      <c r="AH439" s="23">
        <v>0</v>
      </c>
      <c r="AI439" s="23">
        <v>0</v>
      </c>
      <c r="AJ439" s="22"/>
      <c r="AK439" s="28">
        <v>43041</v>
      </c>
    </row>
    <row r="440" spans="1:37" ht="13.2" hidden="1" x14ac:dyDescent="0.2">
      <c r="A440" s="124">
        <v>43009</v>
      </c>
      <c r="B440" s="21">
        <v>54</v>
      </c>
      <c r="C440" s="103" t="s">
        <v>45</v>
      </c>
      <c r="D440" s="108" t="s">
        <v>474</v>
      </c>
      <c r="E440" s="63" t="s">
        <v>44</v>
      </c>
      <c r="F440" s="63" t="s">
        <v>19</v>
      </c>
      <c r="G440" s="63" t="s">
        <v>41</v>
      </c>
      <c r="H440" s="63">
        <v>4</v>
      </c>
      <c r="I440" s="63">
        <v>4</v>
      </c>
      <c r="J440" s="63">
        <v>0</v>
      </c>
      <c r="K440" s="63">
        <v>4</v>
      </c>
      <c r="L440" s="23">
        <v>0</v>
      </c>
      <c r="M440" s="26">
        <v>43031</v>
      </c>
      <c r="N440" s="92"/>
      <c r="O440" s="26"/>
      <c r="P440" s="63"/>
      <c r="Q440" s="26"/>
      <c r="R440" s="26"/>
      <c r="S440" s="26"/>
      <c r="T440" s="26"/>
      <c r="V440" s="23"/>
      <c r="W440" s="23"/>
      <c r="X440" s="23" t="s">
        <v>147</v>
      </c>
      <c r="Y440" s="85" t="s">
        <v>107</v>
      </c>
      <c r="Z440" s="26"/>
      <c r="AA440" s="26"/>
      <c r="AB440" s="26"/>
      <c r="AC440" s="23">
        <v>1</v>
      </c>
      <c r="AD440" s="23">
        <v>0</v>
      </c>
      <c r="AE440" s="23">
        <v>0</v>
      </c>
      <c r="AF440" s="23">
        <v>0</v>
      </c>
      <c r="AG440" s="23">
        <v>0</v>
      </c>
      <c r="AH440" s="23">
        <v>0</v>
      </c>
      <c r="AI440" s="23">
        <v>0</v>
      </c>
      <c r="AJ440" s="22" t="s">
        <v>472</v>
      </c>
      <c r="AK440" s="28"/>
    </row>
    <row r="441" spans="1:37" ht="13.2" hidden="1" x14ac:dyDescent="0.2">
      <c r="A441" s="124">
        <v>43009</v>
      </c>
      <c r="B441" s="21">
        <v>55</v>
      </c>
      <c r="C441" s="83" t="s">
        <v>45</v>
      </c>
      <c r="D441" s="83" t="s">
        <v>424</v>
      </c>
      <c r="E441" s="23" t="s">
        <v>44</v>
      </c>
      <c r="F441" s="23" t="s">
        <v>19</v>
      </c>
      <c r="G441" s="85" t="s">
        <v>41</v>
      </c>
      <c r="H441" s="85">
        <v>70</v>
      </c>
      <c r="I441" s="63">
        <v>70</v>
      </c>
      <c r="J441" s="63">
        <v>0</v>
      </c>
      <c r="K441" s="85">
        <v>70</v>
      </c>
      <c r="L441" s="85">
        <v>0</v>
      </c>
      <c r="M441" s="26">
        <v>43027</v>
      </c>
      <c r="N441" s="68"/>
      <c r="O441" s="26">
        <v>43031</v>
      </c>
      <c r="P441" s="26"/>
      <c r="Q441" s="85"/>
      <c r="R441" s="26"/>
      <c r="S441" s="26"/>
      <c r="T441" s="26"/>
      <c r="V441" s="85"/>
      <c r="W441" s="85"/>
      <c r="X441" s="23" t="s">
        <v>147</v>
      </c>
      <c r="Y441" s="85" t="s">
        <v>148</v>
      </c>
      <c r="Z441" s="26"/>
      <c r="AA441" s="26"/>
      <c r="AB441" s="26"/>
      <c r="AC441" s="23">
        <v>0</v>
      </c>
      <c r="AD441" s="23">
        <v>0</v>
      </c>
      <c r="AE441" s="23">
        <v>0</v>
      </c>
      <c r="AF441" s="23">
        <v>0</v>
      </c>
      <c r="AG441" s="23">
        <v>0</v>
      </c>
      <c r="AH441" s="23">
        <v>0</v>
      </c>
      <c r="AI441" s="23">
        <v>0</v>
      </c>
      <c r="AJ441" s="22"/>
      <c r="AK441" s="28"/>
    </row>
    <row r="442" spans="1:37" ht="13.2" hidden="1" x14ac:dyDescent="0.2">
      <c r="A442" s="124">
        <v>43009</v>
      </c>
      <c r="B442" s="21">
        <v>56</v>
      </c>
      <c r="C442" s="83" t="s">
        <v>56</v>
      </c>
      <c r="D442" s="22" t="s">
        <v>475</v>
      </c>
      <c r="E442" s="23" t="s">
        <v>44</v>
      </c>
      <c r="F442" s="23" t="s">
        <v>40</v>
      </c>
      <c r="G442" s="85" t="s">
        <v>41</v>
      </c>
      <c r="H442" s="23">
        <v>50</v>
      </c>
      <c r="I442" s="63">
        <v>50</v>
      </c>
      <c r="J442" s="63">
        <v>0</v>
      </c>
      <c r="K442" s="23">
        <v>50</v>
      </c>
      <c r="L442" s="23">
        <v>0</v>
      </c>
      <c r="M442" s="26">
        <v>43026</v>
      </c>
      <c r="N442" s="68"/>
      <c r="O442" s="26">
        <v>43026</v>
      </c>
      <c r="P442" s="63" t="s">
        <v>145</v>
      </c>
      <c r="Q442" s="26"/>
      <c r="R442" s="26"/>
      <c r="S442" s="26"/>
      <c r="T442" s="26"/>
      <c r="V442" s="85"/>
      <c r="W442" s="85"/>
      <c r="X442" s="23" t="s">
        <v>147</v>
      </c>
      <c r="Y442" s="85" t="s">
        <v>107</v>
      </c>
      <c r="Z442" s="26"/>
      <c r="AA442" s="26"/>
      <c r="AB442" s="26"/>
      <c r="AC442" s="23">
        <v>1</v>
      </c>
      <c r="AD442" s="23">
        <v>0</v>
      </c>
      <c r="AE442" s="23">
        <v>0</v>
      </c>
      <c r="AF442" s="23">
        <v>1</v>
      </c>
      <c r="AG442" s="23">
        <v>0</v>
      </c>
      <c r="AH442" s="23">
        <v>0</v>
      </c>
      <c r="AI442" s="23">
        <v>0</v>
      </c>
      <c r="AJ442" s="22"/>
      <c r="AK442" s="28"/>
    </row>
    <row r="443" spans="1:37" ht="12.6" x14ac:dyDescent="0.2">
      <c r="A443" s="124">
        <v>43009</v>
      </c>
      <c r="B443" s="21">
        <v>57</v>
      </c>
      <c r="C443" s="83" t="s">
        <v>324</v>
      </c>
      <c r="D443" s="22" t="s">
        <v>476</v>
      </c>
      <c r="E443" s="23" t="s">
        <v>44</v>
      </c>
      <c r="F443" s="23" t="s">
        <v>40</v>
      </c>
      <c r="G443" s="23" t="s">
        <v>41</v>
      </c>
      <c r="H443" s="23">
        <v>40</v>
      </c>
      <c r="I443" s="23">
        <v>40</v>
      </c>
      <c r="J443" s="23">
        <v>0</v>
      </c>
      <c r="K443" s="23">
        <v>40</v>
      </c>
      <c r="L443" s="23">
        <v>0</v>
      </c>
      <c r="M443" s="26">
        <v>43020</v>
      </c>
      <c r="N443" s="26"/>
      <c r="O443" s="26"/>
      <c r="P443" s="23"/>
      <c r="Q443" s="26"/>
      <c r="R443" s="26"/>
      <c r="S443" s="26"/>
      <c r="T443" s="26"/>
      <c r="V443" s="23"/>
      <c r="W443" s="23"/>
      <c r="X443" s="23" t="s">
        <v>147</v>
      </c>
      <c r="Y443" s="85" t="s">
        <v>107</v>
      </c>
      <c r="Z443" s="26"/>
      <c r="AA443" s="26"/>
      <c r="AB443" s="26"/>
      <c r="AC443" s="23">
        <v>1</v>
      </c>
      <c r="AD443" s="23">
        <v>0</v>
      </c>
      <c r="AE443" s="23">
        <v>0</v>
      </c>
      <c r="AF443" s="23">
        <v>0</v>
      </c>
      <c r="AG443" s="23">
        <v>0</v>
      </c>
      <c r="AH443" s="23">
        <v>0</v>
      </c>
      <c r="AI443" s="23">
        <v>0</v>
      </c>
      <c r="AJ443" s="22"/>
      <c r="AK443" s="28"/>
    </row>
    <row r="444" spans="1:37" ht="13.2" hidden="1" x14ac:dyDescent="0.2">
      <c r="A444" s="124">
        <v>43009</v>
      </c>
      <c r="B444" s="21">
        <v>58</v>
      </c>
      <c r="C444" s="22" t="s">
        <v>83</v>
      </c>
      <c r="D444" s="22" t="s">
        <v>90</v>
      </c>
      <c r="E444" s="23" t="s">
        <v>85</v>
      </c>
      <c r="F444" s="23" t="s">
        <v>19</v>
      </c>
      <c r="G444" s="85" t="s">
        <v>86</v>
      </c>
      <c r="H444" s="23">
        <v>56</v>
      </c>
      <c r="I444" s="23">
        <v>56</v>
      </c>
      <c r="J444" s="23">
        <v>0</v>
      </c>
      <c r="K444" s="23">
        <v>56</v>
      </c>
      <c r="L444" s="23">
        <v>0</v>
      </c>
      <c r="M444" s="26">
        <v>43033</v>
      </c>
      <c r="N444" s="26"/>
      <c r="O444" s="26">
        <v>43033</v>
      </c>
      <c r="P444" s="63" t="s">
        <v>145</v>
      </c>
      <c r="Q444" s="26">
        <v>43038</v>
      </c>
      <c r="R444" s="26">
        <v>43038</v>
      </c>
      <c r="S444" s="26">
        <v>43038</v>
      </c>
      <c r="T444" s="26">
        <v>43038</v>
      </c>
      <c r="V444" s="23"/>
      <c r="W444" s="23" t="s">
        <v>194</v>
      </c>
      <c r="X444" s="85" t="s">
        <v>147</v>
      </c>
      <c r="Y444" s="85" t="s">
        <v>107</v>
      </c>
      <c r="Z444" s="26"/>
      <c r="AA444" s="26"/>
      <c r="AB444" s="26"/>
      <c r="AC444" s="23">
        <v>2</v>
      </c>
      <c r="AD444" s="23">
        <v>0</v>
      </c>
      <c r="AE444" s="23">
        <v>0</v>
      </c>
      <c r="AF444" s="23">
        <v>0</v>
      </c>
      <c r="AG444" s="23">
        <v>0</v>
      </c>
      <c r="AH444" s="23">
        <v>0</v>
      </c>
      <c r="AI444" s="23">
        <v>0</v>
      </c>
      <c r="AJ444" s="22"/>
      <c r="AK444" s="28">
        <v>43041</v>
      </c>
    </row>
    <row r="445" spans="1:37" ht="12.6" hidden="1" x14ac:dyDescent="0.2">
      <c r="A445" s="124">
        <v>43009</v>
      </c>
      <c r="B445" s="21">
        <v>59</v>
      </c>
      <c r="C445" s="22" t="s">
        <v>221</v>
      </c>
      <c r="D445" s="22" t="s">
        <v>392</v>
      </c>
      <c r="E445" s="23" t="s">
        <v>393</v>
      </c>
      <c r="F445" s="23" t="s">
        <v>40</v>
      </c>
      <c r="G445" s="23" t="s">
        <v>95</v>
      </c>
      <c r="H445" s="23">
        <v>1934</v>
      </c>
      <c r="I445" s="23">
        <v>0</v>
      </c>
      <c r="J445" s="23">
        <f>H445-I445</f>
        <v>1934</v>
      </c>
      <c r="K445" s="25">
        <v>0</v>
      </c>
      <c r="L445" s="25">
        <f>J445-K445</f>
        <v>1934</v>
      </c>
      <c r="M445" s="26"/>
      <c r="N445" s="26"/>
      <c r="O445" s="26"/>
      <c r="P445" s="23"/>
      <c r="Q445" s="26"/>
      <c r="R445" s="26"/>
      <c r="S445" s="26"/>
      <c r="T445" s="26"/>
      <c r="V445" s="23"/>
      <c r="W445" s="23"/>
      <c r="X445" s="23"/>
      <c r="Y445" s="23"/>
      <c r="Z445" s="26"/>
      <c r="AA445" s="26"/>
      <c r="AB445" s="26"/>
      <c r="AC445" s="23"/>
      <c r="AD445" s="23"/>
      <c r="AE445" s="23"/>
      <c r="AF445" s="23"/>
      <c r="AG445" s="23"/>
      <c r="AH445" s="23"/>
      <c r="AI445" s="23"/>
      <c r="AJ445" s="22" t="s">
        <v>477</v>
      </c>
      <c r="AK445" s="28">
        <v>43039</v>
      </c>
    </row>
    <row r="446" spans="1:37" ht="13.2" hidden="1" x14ac:dyDescent="0.2">
      <c r="A446" s="124">
        <v>43009</v>
      </c>
      <c r="B446" s="21">
        <v>60</v>
      </c>
      <c r="C446" s="103" t="s">
        <v>38</v>
      </c>
      <c r="D446" s="103" t="s">
        <v>94</v>
      </c>
      <c r="E446" s="63" t="s">
        <v>31</v>
      </c>
      <c r="F446" s="23" t="s">
        <v>40</v>
      </c>
      <c r="G446" s="23" t="s">
        <v>41</v>
      </c>
      <c r="H446" s="25">
        <v>207</v>
      </c>
      <c r="I446" s="23">
        <v>0</v>
      </c>
      <c r="J446" s="25">
        <f>H446-I446</f>
        <v>207</v>
      </c>
      <c r="K446" s="25">
        <v>0</v>
      </c>
      <c r="L446" s="25">
        <f>J446-K446</f>
        <v>207</v>
      </c>
      <c r="M446" s="26"/>
      <c r="N446" s="26"/>
      <c r="O446" s="26"/>
      <c r="P446" s="23"/>
      <c r="Q446" s="26"/>
      <c r="R446" s="26"/>
      <c r="S446" s="26"/>
      <c r="T446" s="26"/>
      <c r="V446" s="23"/>
      <c r="W446" s="23"/>
      <c r="X446" s="23"/>
      <c r="Y446" s="23"/>
      <c r="Z446" s="26"/>
      <c r="AA446" s="26"/>
      <c r="AB446" s="26"/>
      <c r="AC446" s="23"/>
      <c r="AD446" s="23"/>
      <c r="AE446" s="23"/>
      <c r="AF446" s="23"/>
      <c r="AG446" s="23"/>
      <c r="AH446" s="23"/>
      <c r="AI446" s="23"/>
      <c r="AJ446" s="22" t="s">
        <v>478</v>
      </c>
      <c r="AK446" s="28"/>
    </row>
    <row r="447" spans="1:37" ht="12.6" x14ac:dyDescent="0.2">
      <c r="A447" s="124">
        <v>43009</v>
      </c>
      <c r="B447" s="21">
        <v>62</v>
      </c>
      <c r="C447" s="22" t="s">
        <v>324</v>
      </c>
      <c r="D447" s="22" t="s">
        <v>51</v>
      </c>
      <c r="E447" s="23" t="s">
        <v>44</v>
      </c>
      <c r="F447" s="23" t="s">
        <v>40</v>
      </c>
      <c r="G447" s="23" t="s">
        <v>41</v>
      </c>
      <c r="H447" s="23">
        <v>458</v>
      </c>
      <c r="I447" s="23">
        <v>229</v>
      </c>
      <c r="J447" s="23">
        <f>H447-I447</f>
        <v>229</v>
      </c>
      <c r="K447" s="23">
        <v>30</v>
      </c>
      <c r="L447" s="23">
        <f>J447-K447</f>
        <v>199</v>
      </c>
      <c r="M447" s="26">
        <v>43036</v>
      </c>
      <c r="N447" s="26">
        <v>43042</v>
      </c>
      <c r="O447" s="26">
        <v>43036</v>
      </c>
      <c r="P447" s="23"/>
      <c r="Q447" s="26"/>
      <c r="R447" s="26"/>
      <c r="S447" s="26"/>
      <c r="T447" s="26"/>
      <c r="V447" s="23" t="s">
        <v>151</v>
      </c>
      <c r="W447" s="23" t="s">
        <v>194</v>
      </c>
      <c r="X447" s="23" t="s">
        <v>147</v>
      </c>
      <c r="Y447" s="23" t="s">
        <v>163</v>
      </c>
      <c r="Z447" s="26"/>
      <c r="AA447" s="26"/>
      <c r="AB447" s="26"/>
      <c r="AC447" s="23"/>
      <c r="AD447" s="23"/>
      <c r="AE447" s="23"/>
      <c r="AF447" s="23"/>
      <c r="AG447" s="23"/>
      <c r="AH447" s="23"/>
      <c r="AI447" s="23"/>
      <c r="AJ447" s="22" t="s">
        <v>479</v>
      </c>
      <c r="AK447" s="28"/>
    </row>
    <row r="448" spans="1:37" ht="12.6" hidden="1" x14ac:dyDescent="0.2">
      <c r="A448" s="124">
        <v>43009</v>
      </c>
      <c r="B448" s="21">
        <v>63</v>
      </c>
      <c r="C448" s="22" t="s">
        <v>42</v>
      </c>
      <c r="D448" s="22" t="s">
        <v>421</v>
      </c>
      <c r="E448" s="23" t="s">
        <v>44</v>
      </c>
      <c r="F448" s="23" t="s">
        <v>19</v>
      </c>
      <c r="G448" s="23" t="s">
        <v>41</v>
      </c>
      <c r="H448" s="23">
        <v>25</v>
      </c>
      <c r="I448" s="23">
        <v>25</v>
      </c>
      <c r="J448" s="23">
        <v>0</v>
      </c>
      <c r="K448" s="23">
        <v>0</v>
      </c>
      <c r="L448" s="23">
        <v>0</v>
      </c>
      <c r="M448" s="26">
        <v>43036</v>
      </c>
      <c r="N448" s="26">
        <v>43038</v>
      </c>
      <c r="O448" s="26">
        <v>43036</v>
      </c>
      <c r="P448" s="23"/>
      <c r="Q448" s="26"/>
      <c r="R448" s="26"/>
      <c r="S448" s="26"/>
      <c r="T448" s="26"/>
      <c r="V448" s="23" t="s">
        <v>422</v>
      </c>
      <c r="W448" s="23" t="s">
        <v>194</v>
      </c>
      <c r="X448" s="23" t="s">
        <v>147</v>
      </c>
      <c r="Y448" s="23" t="s">
        <v>163</v>
      </c>
      <c r="Z448" s="26"/>
      <c r="AA448" s="26"/>
      <c r="AB448" s="26"/>
      <c r="AC448" s="23"/>
      <c r="AD448" s="23"/>
      <c r="AE448" s="23"/>
      <c r="AF448" s="23"/>
      <c r="AG448" s="23"/>
      <c r="AH448" s="23"/>
      <c r="AI448" s="23"/>
      <c r="AJ448" s="22" t="s">
        <v>480</v>
      </c>
      <c r="AK448" s="28"/>
    </row>
    <row r="449" spans="1:37" ht="12.6" hidden="1" x14ac:dyDescent="0.2">
      <c r="A449" s="124">
        <v>43009</v>
      </c>
      <c r="B449" s="21">
        <v>64</v>
      </c>
      <c r="C449" s="22" t="s">
        <v>45</v>
      </c>
      <c r="D449" s="22" t="s">
        <v>481</v>
      </c>
      <c r="E449" s="23" t="s">
        <v>44</v>
      </c>
      <c r="F449" s="23" t="s">
        <v>19</v>
      </c>
      <c r="G449" s="23" t="s">
        <v>41</v>
      </c>
      <c r="H449" s="23">
        <v>20</v>
      </c>
      <c r="I449" s="23">
        <v>20</v>
      </c>
      <c r="J449" s="23">
        <v>0</v>
      </c>
      <c r="K449" s="23">
        <v>20</v>
      </c>
      <c r="L449" s="23">
        <v>0</v>
      </c>
      <c r="M449" s="26">
        <v>43033</v>
      </c>
      <c r="N449" s="26"/>
      <c r="O449" s="26">
        <v>43034</v>
      </c>
      <c r="P449" s="23"/>
      <c r="Q449" s="26"/>
      <c r="R449" s="26"/>
      <c r="S449" s="26"/>
      <c r="T449" s="26"/>
      <c r="V449" s="23" t="s">
        <v>422</v>
      </c>
      <c r="W449" s="23" t="s">
        <v>194</v>
      </c>
      <c r="X449" s="23" t="s">
        <v>147</v>
      </c>
      <c r="Y449" s="23" t="s">
        <v>107</v>
      </c>
      <c r="Z449" s="26"/>
      <c r="AA449" s="26"/>
      <c r="AB449" s="26"/>
      <c r="AC449" s="23">
        <v>1</v>
      </c>
      <c r="AD449" s="23">
        <v>0</v>
      </c>
      <c r="AE449" s="23">
        <v>0</v>
      </c>
      <c r="AF449" s="23">
        <v>0</v>
      </c>
      <c r="AG449" s="23">
        <v>0</v>
      </c>
      <c r="AH449" s="23">
        <v>0</v>
      </c>
      <c r="AI449" s="23">
        <v>0</v>
      </c>
      <c r="AJ449" s="22"/>
      <c r="AK449" s="28"/>
    </row>
    <row r="450" spans="1:37" ht="13.2" hidden="1" thickBot="1" x14ac:dyDescent="0.25">
      <c r="A450" s="124">
        <v>42979</v>
      </c>
      <c r="B450" s="210" t="s">
        <v>0</v>
      </c>
      <c r="C450" s="210" t="s">
        <v>1</v>
      </c>
      <c r="D450" s="212" t="s">
        <v>2</v>
      </c>
      <c r="E450" s="212" t="s">
        <v>3</v>
      </c>
      <c r="F450" s="212" t="s">
        <v>4</v>
      </c>
      <c r="G450" s="212" t="s">
        <v>5</v>
      </c>
      <c r="H450" s="212" t="s">
        <v>117</v>
      </c>
      <c r="I450" s="213" t="s">
        <v>118</v>
      </c>
      <c r="J450" s="213" t="s">
        <v>119</v>
      </c>
      <c r="K450" s="212" t="s">
        <v>385</v>
      </c>
      <c r="L450" s="213" t="s">
        <v>340</v>
      </c>
      <c r="M450" s="214" t="s">
        <v>122</v>
      </c>
      <c r="N450" s="214" t="s">
        <v>123</v>
      </c>
      <c r="O450" s="214" t="s">
        <v>341</v>
      </c>
      <c r="P450" s="213" t="s">
        <v>126</v>
      </c>
      <c r="Q450" s="214" t="s">
        <v>127</v>
      </c>
      <c r="R450" s="214" t="s">
        <v>128</v>
      </c>
      <c r="S450" s="214" t="s">
        <v>129</v>
      </c>
      <c r="T450" s="214" t="s">
        <v>130</v>
      </c>
      <c r="V450" s="212" t="s">
        <v>131</v>
      </c>
      <c r="W450" s="212" t="s">
        <v>132</v>
      </c>
      <c r="X450" s="212" t="s">
        <v>133</v>
      </c>
      <c r="Y450" s="215" t="s">
        <v>134</v>
      </c>
      <c r="Z450" s="214" t="s">
        <v>7</v>
      </c>
      <c r="AA450" s="214" t="s">
        <v>8</v>
      </c>
      <c r="AB450" s="214" t="s">
        <v>9</v>
      </c>
      <c r="AC450" s="212" t="s">
        <v>135</v>
      </c>
      <c r="AD450" s="212" t="s">
        <v>136</v>
      </c>
      <c r="AE450" s="212" t="s">
        <v>387</v>
      </c>
      <c r="AF450" s="212" t="s">
        <v>138</v>
      </c>
      <c r="AG450" s="212" t="s">
        <v>139</v>
      </c>
      <c r="AH450" s="212" t="s">
        <v>140</v>
      </c>
      <c r="AI450" s="211" t="s">
        <v>141</v>
      </c>
      <c r="AJ450" s="220" t="s">
        <v>15</v>
      </c>
    </row>
    <row r="451" spans="1:37" ht="12.6" hidden="1" x14ac:dyDescent="0.2">
      <c r="A451" s="124">
        <v>42979</v>
      </c>
      <c r="B451" s="110">
        <v>1</v>
      </c>
      <c r="C451" s="89" t="s">
        <v>65</v>
      </c>
      <c r="D451" s="89" t="s">
        <v>66</v>
      </c>
      <c r="E451" s="89" t="s">
        <v>18</v>
      </c>
      <c r="F451" s="89" t="s">
        <v>40</v>
      </c>
      <c r="G451" s="89" t="s">
        <v>40</v>
      </c>
      <c r="H451" s="86">
        <v>238</v>
      </c>
      <c r="I451" s="89"/>
      <c r="J451" s="89">
        <v>0</v>
      </c>
      <c r="K451" s="89">
        <v>238</v>
      </c>
      <c r="L451" s="89"/>
      <c r="M451" s="75">
        <v>42990</v>
      </c>
      <c r="N451" s="75"/>
      <c r="O451" s="75">
        <v>42990</v>
      </c>
      <c r="P451" s="111">
        <v>42750</v>
      </c>
      <c r="Q451" s="75" t="s">
        <v>54</v>
      </c>
      <c r="R451" s="75" t="s">
        <v>145</v>
      </c>
      <c r="S451" s="75" t="s">
        <v>54</v>
      </c>
      <c r="T451" s="75">
        <v>42750</v>
      </c>
      <c r="V451" s="89" t="s">
        <v>54</v>
      </c>
      <c r="W451" s="89" t="s">
        <v>145</v>
      </c>
      <c r="X451" s="89" t="s">
        <v>152</v>
      </c>
      <c r="Y451" s="89" t="s">
        <v>148</v>
      </c>
      <c r="Z451" s="75"/>
      <c r="AA451" s="75"/>
      <c r="AB451" s="75"/>
      <c r="AC451" s="89">
        <v>9</v>
      </c>
      <c r="AD451" s="89">
        <v>0</v>
      </c>
      <c r="AE451" s="89">
        <v>0</v>
      </c>
      <c r="AF451" s="89">
        <v>0</v>
      </c>
      <c r="AG451" s="89">
        <v>0</v>
      </c>
      <c r="AH451" s="89">
        <v>0</v>
      </c>
      <c r="AI451" s="89">
        <v>0</v>
      </c>
      <c r="AJ451" s="112" t="s">
        <v>482</v>
      </c>
    </row>
    <row r="452" spans="1:37" ht="12.6" hidden="1" x14ac:dyDescent="0.2">
      <c r="A452" s="124">
        <v>42979</v>
      </c>
      <c r="B452" s="113">
        <v>2</v>
      </c>
      <c r="C452" s="31" t="s">
        <v>69</v>
      </c>
      <c r="D452" s="31" t="s">
        <v>70</v>
      </c>
      <c r="E452" s="31" t="s">
        <v>31</v>
      </c>
      <c r="F452" s="31" t="s">
        <v>19</v>
      </c>
      <c r="G452" s="31" t="s">
        <v>40</v>
      </c>
      <c r="H452" s="25">
        <v>12498</v>
      </c>
      <c r="I452" s="31"/>
      <c r="J452" s="31">
        <v>0</v>
      </c>
      <c r="K452" s="31">
        <v>3200</v>
      </c>
      <c r="L452" s="89"/>
      <c r="M452" s="75">
        <v>42904</v>
      </c>
      <c r="N452" s="75"/>
      <c r="O452" s="75">
        <v>42906</v>
      </c>
      <c r="P452" s="95">
        <v>42894</v>
      </c>
      <c r="Q452" s="75">
        <v>42895</v>
      </c>
      <c r="R452" s="75" t="s">
        <v>145</v>
      </c>
      <c r="S452" s="75">
        <v>42896</v>
      </c>
      <c r="T452" s="75">
        <v>42896</v>
      </c>
      <c r="V452" s="31" t="s">
        <v>54</v>
      </c>
      <c r="W452" s="31" t="s">
        <v>145</v>
      </c>
      <c r="X452" s="31" t="s">
        <v>152</v>
      </c>
      <c r="Y452" s="31" t="s">
        <v>148</v>
      </c>
      <c r="Z452" s="75" t="s">
        <v>483</v>
      </c>
      <c r="AA452" s="75" t="s">
        <v>483</v>
      </c>
      <c r="AB452" s="75" t="s">
        <v>483</v>
      </c>
      <c r="AC452" s="31">
        <v>4</v>
      </c>
      <c r="AD452" s="31">
        <v>0</v>
      </c>
      <c r="AE452" s="31">
        <v>4</v>
      </c>
      <c r="AF452" s="31">
        <v>0</v>
      </c>
      <c r="AG452" s="31">
        <v>0</v>
      </c>
      <c r="AH452" s="31">
        <v>0</v>
      </c>
      <c r="AI452" s="31">
        <v>0</v>
      </c>
      <c r="AJ452" s="114" t="s">
        <v>484</v>
      </c>
    </row>
    <row r="453" spans="1:37" ht="12.6" hidden="1" x14ac:dyDescent="0.2">
      <c r="A453" s="124">
        <v>42979</v>
      </c>
      <c r="B453" s="113">
        <v>3</v>
      </c>
      <c r="C453" s="31" t="s">
        <v>71</v>
      </c>
      <c r="D453" s="31" t="s">
        <v>72</v>
      </c>
      <c r="E453" s="31" t="s">
        <v>31</v>
      </c>
      <c r="F453" s="31" t="s">
        <v>19</v>
      </c>
      <c r="G453" s="31" t="s">
        <v>40</v>
      </c>
      <c r="H453" s="25">
        <v>3220</v>
      </c>
      <c r="I453" s="31"/>
      <c r="J453" s="31">
        <v>0</v>
      </c>
      <c r="K453" s="31">
        <v>822</v>
      </c>
      <c r="L453" s="31"/>
      <c r="M453" s="27">
        <v>42907</v>
      </c>
      <c r="N453" s="27"/>
      <c r="O453" s="75">
        <v>42913</v>
      </c>
      <c r="P453" s="95">
        <v>42933</v>
      </c>
      <c r="Q453" s="75">
        <v>42936</v>
      </c>
      <c r="R453" s="75" t="s">
        <v>145</v>
      </c>
      <c r="S453" s="75">
        <v>42937</v>
      </c>
      <c r="T453" s="75">
        <v>42937</v>
      </c>
      <c r="V453" s="31" t="s">
        <v>54</v>
      </c>
      <c r="W453" s="31" t="s">
        <v>145</v>
      </c>
      <c r="X453" s="31" t="s">
        <v>152</v>
      </c>
      <c r="Y453" s="31" t="s">
        <v>148</v>
      </c>
      <c r="Z453" s="75" t="s">
        <v>483</v>
      </c>
      <c r="AA453" s="75" t="s">
        <v>483</v>
      </c>
      <c r="AB453" s="75" t="s">
        <v>483</v>
      </c>
      <c r="AC453" s="31">
        <v>3</v>
      </c>
      <c r="AD453" s="31">
        <v>0</v>
      </c>
      <c r="AE453" s="31">
        <v>0</v>
      </c>
      <c r="AF453" s="31">
        <v>0</v>
      </c>
      <c r="AG453" s="31">
        <v>0</v>
      </c>
      <c r="AH453" s="31">
        <v>0</v>
      </c>
      <c r="AI453" s="31">
        <v>0</v>
      </c>
      <c r="AJ453" s="114" t="s">
        <v>484</v>
      </c>
    </row>
    <row r="454" spans="1:37" ht="12.6" hidden="1" x14ac:dyDescent="0.2">
      <c r="A454" s="124">
        <v>42979</v>
      </c>
      <c r="B454" s="113">
        <v>4</v>
      </c>
      <c r="C454" s="31" t="s">
        <v>485</v>
      </c>
      <c r="D454" s="23" t="s">
        <v>486</v>
      </c>
      <c r="E454" s="23" t="s">
        <v>82</v>
      </c>
      <c r="F454" s="23" t="s">
        <v>19</v>
      </c>
      <c r="G454" s="23" t="s">
        <v>58</v>
      </c>
      <c r="H454" s="25">
        <v>1300</v>
      </c>
      <c r="I454" s="23">
        <v>0</v>
      </c>
      <c r="J454" s="23">
        <v>0</v>
      </c>
      <c r="K454" s="31">
        <v>0</v>
      </c>
      <c r="L454" s="31">
        <v>0</v>
      </c>
      <c r="M454" s="26">
        <v>42892</v>
      </c>
      <c r="N454" s="26"/>
      <c r="O454" s="75">
        <v>42892</v>
      </c>
      <c r="P454" s="23" t="s">
        <v>145</v>
      </c>
      <c r="Q454" s="75">
        <v>42902</v>
      </c>
      <c r="R454" s="75" t="s">
        <v>145</v>
      </c>
      <c r="S454" s="75">
        <v>42957</v>
      </c>
      <c r="T454" s="75">
        <v>42902</v>
      </c>
      <c r="V454" s="31" t="s">
        <v>145</v>
      </c>
      <c r="W454" s="31" t="s">
        <v>145</v>
      </c>
      <c r="X454" s="31" t="s">
        <v>161</v>
      </c>
      <c r="Y454" s="23" t="s">
        <v>107</v>
      </c>
      <c r="Z454" s="75"/>
      <c r="AA454" s="75">
        <v>42992</v>
      </c>
      <c r="AB454" s="75">
        <v>43017</v>
      </c>
      <c r="AC454" s="31">
        <v>0</v>
      </c>
      <c r="AD454" s="31">
        <v>0</v>
      </c>
      <c r="AE454" s="31">
        <v>0</v>
      </c>
      <c r="AF454" s="31"/>
      <c r="AG454" s="31">
        <v>0</v>
      </c>
      <c r="AH454" s="31"/>
      <c r="AI454" s="31">
        <v>0</v>
      </c>
      <c r="AJ454" s="115" t="s">
        <v>487</v>
      </c>
    </row>
    <row r="455" spans="1:37" ht="12.6" hidden="1" x14ac:dyDescent="0.2">
      <c r="A455" s="124">
        <v>42979</v>
      </c>
      <c r="B455" s="113">
        <v>5</v>
      </c>
      <c r="C455" s="31" t="s">
        <v>488</v>
      </c>
      <c r="D455" s="31" t="s">
        <v>59</v>
      </c>
      <c r="E455" s="31" t="s">
        <v>82</v>
      </c>
      <c r="F455" s="31" t="s">
        <v>40</v>
      </c>
      <c r="G455" s="31" t="s">
        <v>58</v>
      </c>
      <c r="H455" s="25">
        <v>307</v>
      </c>
      <c r="I455" s="31">
        <v>78</v>
      </c>
      <c r="J455" s="31">
        <v>0</v>
      </c>
      <c r="K455" s="31">
        <v>78</v>
      </c>
      <c r="L455" s="31">
        <v>0</v>
      </c>
      <c r="M455" s="27">
        <v>42962</v>
      </c>
      <c r="N455" s="27"/>
      <c r="O455" s="75">
        <v>42963</v>
      </c>
      <c r="P455" s="31" t="s">
        <v>145</v>
      </c>
      <c r="Q455" s="75">
        <v>42942</v>
      </c>
      <c r="R455" s="75" t="s">
        <v>145</v>
      </c>
      <c r="S455" s="75">
        <v>42978</v>
      </c>
      <c r="T455" s="75">
        <v>42965</v>
      </c>
      <c r="V455" s="31" t="s">
        <v>145</v>
      </c>
      <c r="W455" s="31" t="s">
        <v>145</v>
      </c>
      <c r="X455" s="31" t="s">
        <v>161</v>
      </c>
      <c r="Y455" s="23" t="s">
        <v>107</v>
      </c>
      <c r="Z455" s="75">
        <v>42993</v>
      </c>
      <c r="AA455" s="75">
        <v>42992</v>
      </c>
      <c r="AB455" s="75">
        <v>42992</v>
      </c>
      <c r="AC455" s="31">
        <v>3</v>
      </c>
      <c r="AD455" s="31">
        <v>0</v>
      </c>
      <c r="AE455" s="31">
        <v>3</v>
      </c>
      <c r="AF455" s="31" t="s">
        <v>54</v>
      </c>
      <c r="AG455" s="31">
        <v>0</v>
      </c>
      <c r="AH455" s="31"/>
      <c r="AI455" s="31">
        <v>0</v>
      </c>
      <c r="AJ455" s="114"/>
    </row>
    <row r="456" spans="1:37" ht="12.6" hidden="1" x14ac:dyDescent="0.2">
      <c r="A456" s="124">
        <v>42979</v>
      </c>
      <c r="B456" s="113">
        <v>6</v>
      </c>
      <c r="C456" s="31" t="s">
        <v>154</v>
      </c>
      <c r="D456" s="31" t="s">
        <v>415</v>
      </c>
      <c r="E456" s="31" t="s">
        <v>416</v>
      </c>
      <c r="F456" s="31" t="s">
        <v>19</v>
      </c>
      <c r="G456" s="31" t="s">
        <v>58</v>
      </c>
      <c r="H456" s="25">
        <v>3249</v>
      </c>
      <c r="I456" s="25">
        <v>1700</v>
      </c>
      <c r="J456" s="32">
        <v>1549</v>
      </c>
      <c r="K456" s="32">
        <v>200</v>
      </c>
      <c r="L456" s="32">
        <f>J456-K456</f>
        <v>1349</v>
      </c>
      <c r="M456" s="27">
        <v>42978</v>
      </c>
      <c r="N456" s="27">
        <v>43023</v>
      </c>
      <c r="O456" s="75">
        <v>42982</v>
      </c>
      <c r="P456" s="31" t="s">
        <v>145</v>
      </c>
      <c r="Q456" s="75">
        <v>42982</v>
      </c>
      <c r="R456" s="75" t="s">
        <v>145</v>
      </c>
      <c r="S456" s="75">
        <v>42992</v>
      </c>
      <c r="T456" s="75">
        <v>42984</v>
      </c>
      <c r="V456" s="31" t="s">
        <v>145</v>
      </c>
      <c r="W456" s="31" t="s">
        <v>145</v>
      </c>
      <c r="X456" s="31"/>
      <c r="Y456" s="31" t="s">
        <v>148</v>
      </c>
      <c r="Z456" s="75"/>
      <c r="AA456" s="75"/>
      <c r="AB456" s="75"/>
      <c r="AC456" s="31">
        <v>3</v>
      </c>
      <c r="AD456" s="31">
        <v>0</v>
      </c>
      <c r="AE456" s="31">
        <v>3</v>
      </c>
      <c r="AF456" s="31" t="s">
        <v>54</v>
      </c>
      <c r="AG456" s="31">
        <v>0</v>
      </c>
      <c r="AH456" s="31"/>
      <c r="AI456" s="31">
        <v>0</v>
      </c>
      <c r="AJ456" s="114" t="s">
        <v>489</v>
      </c>
    </row>
    <row r="457" spans="1:37" ht="12.6" hidden="1" x14ac:dyDescent="0.2">
      <c r="A457" s="124">
        <v>42979</v>
      </c>
      <c r="B457" s="113">
        <v>7</v>
      </c>
      <c r="C457" s="23" t="s">
        <v>16</v>
      </c>
      <c r="D457" s="22" t="s">
        <v>17</v>
      </c>
      <c r="E457" s="23" t="s">
        <v>366</v>
      </c>
      <c r="F457" s="31" t="s">
        <v>19</v>
      </c>
      <c r="G457" s="23" t="s">
        <v>20</v>
      </c>
      <c r="H457" s="25">
        <v>2000</v>
      </c>
      <c r="I457" s="23">
        <v>1821</v>
      </c>
      <c r="J457" s="25">
        <f t="shared" ref="J457:J469" si="11">H457-I457</f>
        <v>179</v>
      </c>
      <c r="K457" s="25">
        <v>180</v>
      </c>
      <c r="L457" s="25">
        <v>179</v>
      </c>
      <c r="M457" s="26">
        <v>42905</v>
      </c>
      <c r="N457" s="26">
        <v>43019</v>
      </c>
      <c r="O457" s="75">
        <v>42905</v>
      </c>
      <c r="P457" s="23" t="s">
        <v>144</v>
      </c>
      <c r="Q457" s="75" t="s">
        <v>145</v>
      </c>
      <c r="R457" s="75" t="s">
        <v>145</v>
      </c>
      <c r="S457" s="75">
        <v>42909</v>
      </c>
      <c r="T457" s="75">
        <v>42909</v>
      </c>
      <c r="V457" s="23" t="s">
        <v>160</v>
      </c>
      <c r="W457" s="23" t="s">
        <v>145</v>
      </c>
      <c r="X457" s="23" t="s">
        <v>147</v>
      </c>
      <c r="Y457" s="23" t="s">
        <v>148</v>
      </c>
      <c r="Z457" s="75"/>
      <c r="AA457" s="75"/>
      <c r="AB457" s="75"/>
      <c r="AC457" s="31">
        <v>4</v>
      </c>
      <c r="AD457" s="31">
        <v>0</v>
      </c>
      <c r="AE457" s="31">
        <v>0</v>
      </c>
      <c r="AF457" s="31">
        <v>0</v>
      </c>
      <c r="AG457" s="31">
        <v>0</v>
      </c>
      <c r="AH457" s="31">
        <v>0</v>
      </c>
      <c r="AI457" s="31">
        <v>0</v>
      </c>
      <c r="AJ457" s="115" t="s">
        <v>490</v>
      </c>
    </row>
    <row r="458" spans="1:37" ht="12.6" hidden="1" x14ac:dyDescent="0.2">
      <c r="A458" s="124">
        <v>42979</v>
      </c>
      <c r="B458" s="113">
        <v>8</v>
      </c>
      <c r="C458" s="23" t="s">
        <v>16</v>
      </c>
      <c r="D458" s="22" t="s">
        <v>22</v>
      </c>
      <c r="E458" s="23" t="s">
        <v>366</v>
      </c>
      <c r="F458" s="31" t="s">
        <v>19</v>
      </c>
      <c r="G458" s="23" t="s">
        <v>20</v>
      </c>
      <c r="H458" s="25">
        <v>135</v>
      </c>
      <c r="I458" s="23">
        <v>95</v>
      </c>
      <c r="J458" s="25">
        <f t="shared" si="11"/>
        <v>40</v>
      </c>
      <c r="K458" s="25">
        <v>0</v>
      </c>
      <c r="L458" s="25">
        <v>40</v>
      </c>
      <c r="M458" s="26">
        <v>42927</v>
      </c>
      <c r="N458" s="26"/>
      <c r="O458" s="75">
        <v>42927</v>
      </c>
      <c r="P458" s="23" t="s">
        <v>144</v>
      </c>
      <c r="Q458" s="75" t="s">
        <v>145</v>
      </c>
      <c r="R458" s="75" t="s">
        <v>145</v>
      </c>
      <c r="S458" s="75">
        <v>42928</v>
      </c>
      <c r="T458" s="75">
        <v>42928</v>
      </c>
      <c r="V458" s="23" t="s">
        <v>160</v>
      </c>
      <c r="W458" s="23" t="s">
        <v>54</v>
      </c>
      <c r="X458" s="23" t="s">
        <v>161</v>
      </c>
      <c r="Y458" s="23" t="s">
        <v>148</v>
      </c>
      <c r="Z458" s="75"/>
      <c r="AA458" s="75"/>
      <c r="AB458" s="75"/>
      <c r="AC458" s="31">
        <v>0</v>
      </c>
      <c r="AD458" s="31">
        <v>0</v>
      </c>
      <c r="AE458" s="31">
        <v>0</v>
      </c>
      <c r="AF458" s="31">
        <v>0</v>
      </c>
      <c r="AG458" s="31">
        <v>0</v>
      </c>
      <c r="AH458" s="31">
        <v>0</v>
      </c>
      <c r="AI458" s="31">
        <v>0</v>
      </c>
      <c r="AJ458" s="115" t="s">
        <v>491</v>
      </c>
    </row>
    <row r="459" spans="1:37" ht="12.6" hidden="1" x14ac:dyDescent="0.2">
      <c r="A459" s="124">
        <v>42979</v>
      </c>
      <c r="B459" s="113">
        <v>9</v>
      </c>
      <c r="C459" s="23" t="s">
        <v>24</v>
      </c>
      <c r="D459" s="22" t="s">
        <v>170</v>
      </c>
      <c r="E459" s="23" t="s">
        <v>18</v>
      </c>
      <c r="F459" s="31" t="s">
        <v>19</v>
      </c>
      <c r="G459" s="23" t="s">
        <v>20</v>
      </c>
      <c r="H459" s="25">
        <v>6534</v>
      </c>
      <c r="I459" s="23">
        <v>0</v>
      </c>
      <c r="J459" s="25">
        <f t="shared" si="11"/>
        <v>6534</v>
      </c>
      <c r="K459" s="25">
        <v>0</v>
      </c>
      <c r="L459" s="25">
        <v>6534</v>
      </c>
      <c r="M459" s="26">
        <v>42972</v>
      </c>
      <c r="N459" s="26">
        <v>43018</v>
      </c>
      <c r="O459" s="75">
        <v>42972</v>
      </c>
      <c r="P459" s="23" t="s">
        <v>145</v>
      </c>
      <c r="Q459" s="75"/>
      <c r="R459" s="75"/>
      <c r="S459" s="75"/>
      <c r="T459" s="75"/>
      <c r="V459" s="23" t="s">
        <v>160</v>
      </c>
      <c r="W459" s="23" t="s">
        <v>194</v>
      </c>
      <c r="X459" s="23"/>
      <c r="Y459" s="23" t="s">
        <v>163</v>
      </c>
      <c r="Z459" s="75"/>
      <c r="AA459" s="75"/>
      <c r="AB459" s="75"/>
      <c r="AC459" s="31">
        <v>0</v>
      </c>
      <c r="AD459" s="31">
        <v>0</v>
      </c>
      <c r="AE459" s="31">
        <v>0</v>
      </c>
      <c r="AF459" s="31">
        <v>0</v>
      </c>
      <c r="AG459" s="31">
        <v>0</v>
      </c>
      <c r="AH459" s="31">
        <v>0</v>
      </c>
      <c r="AI459" s="31">
        <v>0</v>
      </c>
      <c r="AJ459" s="116" t="s">
        <v>492</v>
      </c>
    </row>
    <row r="460" spans="1:37" ht="12.6" hidden="1" x14ac:dyDescent="0.2">
      <c r="A460" s="124">
        <v>42979</v>
      </c>
      <c r="B460" s="113">
        <v>10</v>
      </c>
      <c r="C460" s="23" t="s">
        <v>24</v>
      </c>
      <c r="D460" s="22" t="s">
        <v>171</v>
      </c>
      <c r="E460" s="23" t="s">
        <v>18</v>
      </c>
      <c r="F460" s="31" t="s">
        <v>19</v>
      </c>
      <c r="G460" s="23" t="s">
        <v>20</v>
      </c>
      <c r="H460" s="25">
        <v>6534</v>
      </c>
      <c r="I460" s="23">
        <v>0</v>
      </c>
      <c r="J460" s="25">
        <f t="shared" si="11"/>
        <v>6534</v>
      </c>
      <c r="K460" s="25">
        <v>0</v>
      </c>
      <c r="L460" s="25">
        <v>6534</v>
      </c>
      <c r="M460" s="26"/>
      <c r="N460" s="26">
        <v>43038</v>
      </c>
      <c r="O460" s="75"/>
      <c r="P460" s="23" t="s">
        <v>145</v>
      </c>
      <c r="Q460" s="75"/>
      <c r="R460" s="75"/>
      <c r="S460" s="75"/>
      <c r="T460" s="75"/>
      <c r="V460" s="23" t="s">
        <v>160</v>
      </c>
      <c r="W460" s="23" t="s">
        <v>194</v>
      </c>
      <c r="X460" s="23"/>
      <c r="Y460" s="23" t="s">
        <v>163</v>
      </c>
      <c r="Z460" s="75"/>
      <c r="AA460" s="75"/>
      <c r="AB460" s="75"/>
      <c r="AC460" s="31">
        <v>0</v>
      </c>
      <c r="AD460" s="31">
        <v>0</v>
      </c>
      <c r="AE460" s="31">
        <v>0</v>
      </c>
      <c r="AF460" s="31">
        <v>0</v>
      </c>
      <c r="AG460" s="31">
        <v>0</v>
      </c>
      <c r="AH460" s="31">
        <v>0</v>
      </c>
      <c r="AI460" s="31">
        <v>0</v>
      </c>
      <c r="AJ460" s="116" t="s">
        <v>493</v>
      </c>
    </row>
    <row r="461" spans="1:37" ht="12.6" hidden="1" x14ac:dyDescent="0.2">
      <c r="A461" s="124">
        <v>42979</v>
      </c>
      <c r="B461" s="113">
        <v>11</v>
      </c>
      <c r="C461" s="23" t="s">
        <v>24</v>
      </c>
      <c r="D461" s="22" t="s">
        <v>276</v>
      </c>
      <c r="E461" s="23" t="s">
        <v>18</v>
      </c>
      <c r="F461" s="31" t="s">
        <v>19</v>
      </c>
      <c r="G461" s="23" t="s">
        <v>20</v>
      </c>
      <c r="H461" s="25">
        <v>1031</v>
      </c>
      <c r="I461" s="23">
        <v>1031</v>
      </c>
      <c r="J461" s="23">
        <f t="shared" si="11"/>
        <v>0</v>
      </c>
      <c r="K461" s="25">
        <f>66.5+4.5</f>
        <v>71</v>
      </c>
      <c r="L461" s="25">
        <f>I461-K461</f>
        <v>960</v>
      </c>
      <c r="M461" s="26">
        <v>42928</v>
      </c>
      <c r="N461" s="26"/>
      <c r="O461" s="75">
        <v>42928</v>
      </c>
      <c r="P461" s="23" t="s">
        <v>144</v>
      </c>
      <c r="Q461" s="75"/>
      <c r="R461" s="75"/>
      <c r="S461" s="75">
        <v>42982</v>
      </c>
      <c r="T461" s="75">
        <v>42982</v>
      </c>
      <c r="V461" s="23" t="s">
        <v>160</v>
      </c>
      <c r="W461" s="23" t="s">
        <v>145</v>
      </c>
      <c r="X461" s="23"/>
      <c r="Y461" s="23" t="s">
        <v>148</v>
      </c>
      <c r="Z461" s="75"/>
      <c r="AA461" s="75"/>
      <c r="AB461" s="75"/>
      <c r="AC461" s="31">
        <v>1</v>
      </c>
      <c r="AD461" s="31">
        <v>0</v>
      </c>
      <c r="AE461" s="31">
        <v>0</v>
      </c>
      <c r="AF461" s="31">
        <v>1</v>
      </c>
      <c r="AG461" s="31">
        <v>0</v>
      </c>
      <c r="AH461" s="31">
        <v>0</v>
      </c>
      <c r="AI461" s="31">
        <v>0</v>
      </c>
      <c r="AJ461" s="116"/>
    </row>
    <row r="462" spans="1:37" ht="12.6" hidden="1" x14ac:dyDescent="0.2">
      <c r="A462" s="124">
        <v>42979</v>
      </c>
      <c r="B462" s="113">
        <v>12</v>
      </c>
      <c r="C462" s="23" t="s">
        <v>24</v>
      </c>
      <c r="D462" s="22" t="s">
        <v>274</v>
      </c>
      <c r="E462" s="23" t="s">
        <v>18</v>
      </c>
      <c r="F462" s="31" t="s">
        <v>19</v>
      </c>
      <c r="G462" s="23" t="s">
        <v>20</v>
      </c>
      <c r="H462" s="25">
        <v>1070</v>
      </c>
      <c r="I462" s="23">
        <v>1070</v>
      </c>
      <c r="J462" s="23">
        <f t="shared" si="11"/>
        <v>0</v>
      </c>
      <c r="K462" s="25">
        <f>678+40</f>
        <v>718</v>
      </c>
      <c r="L462" s="25">
        <f>I462-K462</f>
        <v>352</v>
      </c>
      <c r="M462" s="26">
        <v>42933</v>
      </c>
      <c r="N462" s="26"/>
      <c r="O462" s="75">
        <v>42933</v>
      </c>
      <c r="P462" s="23" t="s">
        <v>144</v>
      </c>
      <c r="Q462" s="75"/>
      <c r="R462" s="75"/>
      <c r="S462" s="75"/>
      <c r="T462" s="75"/>
      <c r="V462" s="23" t="s">
        <v>160</v>
      </c>
      <c r="W462" s="23" t="s">
        <v>145</v>
      </c>
      <c r="X462" s="23"/>
      <c r="Y462" s="23" t="s">
        <v>148</v>
      </c>
      <c r="Z462" s="75"/>
      <c r="AA462" s="75"/>
      <c r="AB462" s="75"/>
      <c r="AC462" s="31">
        <v>1</v>
      </c>
      <c r="AD462" s="31">
        <v>0</v>
      </c>
      <c r="AE462" s="31">
        <v>0</v>
      </c>
      <c r="AF462" s="31">
        <v>1</v>
      </c>
      <c r="AG462" s="31">
        <v>0</v>
      </c>
      <c r="AH462" s="31">
        <v>0</v>
      </c>
      <c r="AI462" s="31">
        <v>0</v>
      </c>
      <c r="AJ462" s="116"/>
    </row>
    <row r="463" spans="1:37" ht="12.6" hidden="1" x14ac:dyDescent="0.2">
      <c r="A463" s="124">
        <v>42979</v>
      </c>
      <c r="B463" s="113">
        <v>13</v>
      </c>
      <c r="C463" s="23" t="s">
        <v>24</v>
      </c>
      <c r="D463" s="22" t="s">
        <v>275</v>
      </c>
      <c r="E463" s="23" t="s">
        <v>18</v>
      </c>
      <c r="F463" s="31" t="s">
        <v>19</v>
      </c>
      <c r="G463" s="23" t="s">
        <v>20</v>
      </c>
      <c r="H463" s="25">
        <v>1109</v>
      </c>
      <c r="I463" s="23">
        <v>1109</v>
      </c>
      <c r="J463" s="23">
        <f t="shared" si="11"/>
        <v>0</v>
      </c>
      <c r="K463" s="25">
        <v>0</v>
      </c>
      <c r="L463" s="25">
        <v>1109</v>
      </c>
      <c r="M463" s="26">
        <v>43005</v>
      </c>
      <c r="N463" s="26"/>
      <c r="O463" s="75">
        <v>43006</v>
      </c>
      <c r="P463" s="23" t="s">
        <v>145</v>
      </c>
      <c r="Q463" s="75"/>
      <c r="R463" s="75"/>
      <c r="S463" s="75"/>
      <c r="T463" s="75"/>
      <c r="V463" s="23" t="s">
        <v>160</v>
      </c>
      <c r="W463" s="23" t="s">
        <v>145</v>
      </c>
      <c r="X463" s="23"/>
      <c r="Y463" s="23" t="s">
        <v>163</v>
      </c>
      <c r="Z463" s="75"/>
      <c r="AA463" s="75"/>
      <c r="AB463" s="75"/>
      <c r="AC463" s="31">
        <v>0</v>
      </c>
      <c r="AD463" s="31">
        <v>0</v>
      </c>
      <c r="AE463" s="31">
        <v>0</v>
      </c>
      <c r="AF463" s="31">
        <v>0</v>
      </c>
      <c r="AG463" s="31">
        <v>0</v>
      </c>
      <c r="AH463" s="31">
        <v>0</v>
      </c>
      <c r="AI463" s="31">
        <v>0</v>
      </c>
      <c r="AJ463" s="116"/>
    </row>
    <row r="464" spans="1:37" ht="12.6" hidden="1" x14ac:dyDescent="0.2">
      <c r="A464" s="124">
        <v>42979</v>
      </c>
      <c r="B464" s="113">
        <v>14</v>
      </c>
      <c r="C464" s="23" t="s">
        <v>27</v>
      </c>
      <c r="D464" s="22" t="s">
        <v>494</v>
      </c>
      <c r="E464" s="23" t="s">
        <v>31</v>
      </c>
      <c r="F464" s="23" t="s">
        <v>40</v>
      </c>
      <c r="G464" s="23" t="s">
        <v>20</v>
      </c>
      <c r="H464" s="25">
        <v>325</v>
      </c>
      <c r="I464" s="23">
        <v>325</v>
      </c>
      <c r="J464" s="23">
        <f t="shared" si="11"/>
        <v>0</v>
      </c>
      <c r="K464" s="25">
        <v>0</v>
      </c>
      <c r="L464" s="25">
        <v>0</v>
      </c>
      <c r="M464" s="26">
        <v>42940</v>
      </c>
      <c r="N464" s="26"/>
      <c r="O464" s="75" t="s">
        <v>54</v>
      </c>
      <c r="P464" s="23" t="s">
        <v>144</v>
      </c>
      <c r="Q464" s="75" t="s">
        <v>145</v>
      </c>
      <c r="R464" s="75" t="s">
        <v>145</v>
      </c>
      <c r="S464" s="75">
        <v>42951</v>
      </c>
      <c r="T464" s="75">
        <v>42951</v>
      </c>
      <c r="V464" s="23" t="s">
        <v>160</v>
      </c>
      <c r="W464" s="23" t="s">
        <v>54</v>
      </c>
      <c r="X464" s="23" t="s">
        <v>147</v>
      </c>
      <c r="Y464" s="23" t="s">
        <v>107</v>
      </c>
      <c r="Z464" s="75"/>
      <c r="AA464" s="75">
        <v>42991</v>
      </c>
      <c r="AB464" s="75">
        <v>42991</v>
      </c>
      <c r="AC464" s="31">
        <v>2</v>
      </c>
      <c r="AD464" s="31">
        <v>0</v>
      </c>
      <c r="AE464" s="31">
        <v>0</v>
      </c>
      <c r="AF464" s="31">
        <v>0</v>
      </c>
      <c r="AG464" s="31">
        <v>0</v>
      </c>
      <c r="AH464" s="31">
        <v>0</v>
      </c>
      <c r="AI464" s="31">
        <v>0</v>
      </c>
      <c r="AJ464" s="116"/>
    </row>
    <row r="465" spans="1:36" ht="12.6" hidden="1" x14ac:dyDescent="0.2">
      <c r="A465" s="124">
        <v>42979</v>
      </c>
      <c r="B465" s="113">
        <v>15</v>
      </c>
      <c r="C465" s="23" t="s">
        <v>209</v>
      </c>
      <c r="D465" s="22" t="s">
        <v>280</v>
      </c>
      <c r="E465" s="23" t="s">
        <v>82</v>
      </c>
      <c r="F465" s="23" t="s">
        <v>19</v>
      </c>
      <c r="G465" s="23" t="s">
        <v>20</v>
      </c>
      <c r="H465" s="25">
        <v>3993.0003409090914</v>
      </c>
      <c r="I465" s="23">
        <v>3600</v>
      </c>
      <c r="J465" s="24">
        <f t="shared" si="11"/>
        <v>393.00034090909139</v>
      </c>
      <c r="K465" s="25">
        <f>349+529+80</f>
        <v>958</v>
      </c>
      <c r="L465" s="25">
        <v>3000</v>
      </c>
      <c r="M465" s="26">
        <v>42926</v>
      </c>
      <c r="N465" s="27">
        <v>43031</v>
      </c>
      <c r="O465" s="75">
        <v>42926</v>
      </c>
      <c r="P465" s="23" t="s">
        <v>144</v>
      </c>
      <c r="Q465" s="75" t="s">
        <v>145</v>
      </c>
      <c r="R465" s="75" t="s">
        <v>145</v>
      </c>
      <c r="S465" s="75" t="s">
        <v>145</v>
      </c>
      <c r="T465" s="75" t="s">
        <v>145</v>
      </c>
      <c r="V465" s="23" t="s">
        <v>156</v>
      </c>
      <c r="W465" s="23" t="s">
        <v>145</v>
      </c>
      <c r="X465" s="23" t="s">
        <v>152</v>
      </c>
      <c r="Y465" s="23" t="s">
        <v>148</v>
      </c>
      <c r="Z465" s="75"/>
      <c r="AA465" s="75"/>
      <c r="AB465" s="75"/>
      <c r="AC465" s="31">
        <v>5</v>
      </c>
      <c r="AD465" s="31">
        <v>0</v>
      </c>
      <c r="AE465" s="31">
        <v>0</v>
      </c>
      <c r="AF465" s="31">
        <v>0</v>
      </c>
      <c r="AG465" s="31">
        <v>0</v>
      </c>
      <c r="AH465" s="31">
        <v>0</v>
      </c>
      <c r="AI465" s="31">
        <v>0</v>
      </c>
      <c r="AJ465" s="116" t="s">
        <v>495</v>
      </c>
    </row>
    <row r="466" spans="1:36" ht="12.6" hidden="1" x14ac:dyDescent="0.2">
      <c r="A466" s="124">
        <v>42979</v>
      </c>
      <c r="B466" s="113">
        <v>16</v>
      </c>
      <c r="C466" s="23" t="s">
        <v>209</v>
      </c>
      <c r="D466" s="22" t="s">
        <v>281</v>
      </c>
      <c r="E466" s="23" t="s">
        <v>82</v>
      </c>
      <c r="F466" s="23" t="s">
        <v>19</v>
      </c>
      <c r="G466" s="23" t="s">
        <v>20</v>
      </c>
      <c r="H466" s="25">
        <v>5410</v>
      </c>
      <c r="I466" s="23">
        <v>0</v>
      </c>
      <c r="J466" s="24">
        <v>5410</v>
      </c>
      <c r="K466" s="25">
        <v>0</v>
      </c>
      <c r="L466" s="25">
        <v>5410</v>
      </c>
      <c r="M466" s="26"/>
      <c r="N466" s="27">
        <v>43018</v>
      </c>
      <c r="O466" s="75"/>
      <c r="P466" s="23" t="s">
        <v>145</v>
      </c>
      <c r="Q466" s="75"/>
      <c r="R466" s="75"/>
      <c r="S466" s="75"/>
      <c r="T466" s="75"/>
      <c r="V466" s="23" t="s">
        <v>156</v>
      </c>
      <c r="W466" s="23" t="s">
        <v>194</v>
      </c>
      <c r="X466" s="23" t="s">
        <v>152</v>
      </c>
      <c r="Y466" s="23" t="s">
        <v>163</v>
      </c>
      <c r="Z466" s="75"/>
      <c r="AA466" s="75"/>
      <c r="AB466" s="75"/>
      <c r="AC466" s="31">
        <v>0</v>
      </c>
      <c r="AD466" s="31">
        <v>0</v>
      </c>
      <c r="AE466" s="31">
        <v>0</v>
      </c>
      <c r="AF466" s="31">
        <v>0</v>
      </c>
      <c r="AG466" s="31">
        <v>0</v>
      </c>
      <c r="AH466" s="31">
        <v>0</v>
      </c>
      <c r="AI466" s="31">
        <v>0</v>
      </c>
      <c r="AJ466" s="116"/>
    </row>
    <row r="467" spans="1:36" ht="12.6" hidden="1" x14ac:dyDescent="0.2">
      <c r="A467" s="124">
        <v>42979</v>
      </c>
      <c r="B467" s="113">
        <v>17</v>
      </c>
      <c r="C467" s="31" t="s">
        <v>154</v>
      </c>
      <c r="D467" s="30" t="s">
        <v>279</v>
      </c>
      <c r="E467" s="31" t="s">
        <v>434</v>
      </c>
      <c r="F467" s="31" t="s">
        <v>19</v>
      </c>
      <c r="G467" s="31" t="s">
        <v>20</v>
      </c>
      <c r="H467" s="31">
        <v>604</v>
      </c>
      <c r="I467" s="23">
        <v>604</v>
      </c>
      <c r="J467" s="23">
        <f t="shared" si="11"/>
        <v>0</v>
      </c>
      <c r="K467" s="31">
        <v>350</v>
      </c>
      <c r="L467" s="31">
        <f>I467-K467</f>
        <v>254</v>
      </c>
      <c r="M467" s="26">
        <v>42978</v>
      </c>
      <c r="N467" s="26"/>
      <c r="O467" s="75">
        <v>42978</v>
      </c>
      <c r="P467" s="31" t="s">
        <v>144</v>
      </c>
      <c r="Q467" s="75" t="s">
        <v>145</v>
      </c>
      <c r="R467" s="75" t="s">
        <v>145</v>
      </c>
      <c r="S467" s="75" t="s">
        <v>145</v>
      </c>
      <c r="T467" s="75" t="s">
        <v>145</v>
      </c>
      <c r="V467" s="31" t="s">
        <v>194</v>
      </c>
      <c r="W467" s="31" t="s">
        <v>54</v>
      </c>
      <c r="X467" s="31" t="s">
        <v>152</v>
      </c>
      <c r="Y467" s="31" t="s">
        <v>148</v>
      </c>
      <c r="Z467" s="75"/>
      <c r="AA467" s="75"/>
      <c r="AB467" s="75"/>
      <c r="AC467" s="31">
        <v>1</v>
      </c>
      <c r="AD467" s="31">
        <v>0</v>
      </c>
      <c r="AE467" s="31">
        <v>0</v>
      </c>
      <c r="AF467" s="31">
        <v>0</v>
      </c>
      <c r="AG467" s="31">
        <v>0</v>
      </c>
      <c r="AH467" s="31">
        <v>0</v>
      </c>
      <c r="AI467" s="31">
        <v>0</v>
      </c>
      <c r="AJ467" s="114" t="s">
        <v>496</v>
      </c>
    </row>
    <row r="468" spans="1:36" ht="12.6" hidden="1" x14ac:dyDescent="0.2">
      <c r="A468" s="124">
        <v>42979</v>
      </c>
      <c r="B468" s="113">
        <v>18</v>
      </c>
      <c r="C468" s="31" t="s">
        <v>30</v>
      </c>
      <c r="D468" s="30">
        <v>17010</v>
      </c>
      <c r="E468" s="31" t="s">
        <v>82</v>
      </c>
      <c r="F468" s="31" t="s">
        <v>40</v>
      </c>
      <c r="G468" s="31" t="s">
        <v>20</v>
      </c>
      <c r="H468" s="31">
        <v>63</v>
      </c>
      <c r="I468" s="23">
        <v>63</v>
      </c>
      <c r="J468" s="23">
        <f t="shared" si="11"/>
        <v>0</v>
      </c>
      <c r="K468" s="31">
        <v>63</v>
      </c>
      <c r="L468" s="31">
        <v>0</v>
      </c>
      <c r="M468" s="26">
        <v>42979</v>
      </c>
      <c r="N468" s="26"/>
      <c r="O468" s="75" t="s">
        <v>54</v>
      </c>
      <c r="P468" s="31" t="s">
        <v>144</v>
      </c>
      <c r="Q468" s="75" t="s">
        <v>145</v>
      </c>
      <c r="R468" s="75" t="s">
        <v>145</v>
      </c>
      <c r="S468" s="75">
        <v>42983</v>
      </c>
      <c r="T468" s="75">
        <v>42983</v>
      </c>
      <c r="V468" s="31" t="s">
        <v>160</v>
      </c>
      <c r="W468" s="31" t="s">
        <v>54</v>
      </c>
      <c r="X468" s="31" t="s">
        <v>147</v>
      </c>
      <c r="Y468" s="31" t="s">
        <v>107</v>
      </c>
      <c r="Z468" s="75"/>
      <c r="AA468" s="75">
        <v>42997</v>
      </c>
      <c r="AB468" s="75"/>
      <c r="AC468" s="31">
        <v>2</v>
      </c>
      <c r="AD468" s="31">
        <v>0</v>
      </c>
      <c r="AE468" s="31">
        <v>0</v>
      </c>
      <c r="AF468" s="31">
        <v>0</v>
      </c>
      <c r="AG468" s="31">
        <v>0</v>
      </c>
      <c r="AH468" s="31">
        <v>0</v>
      </c>
      <c r="AI468" s="31">
        <v>0</v>
      </c>
      <c r="AJ468" s="114" t="s">
        <v>497</v>
      </c>
    </row>
    <row r="469" spans="1:36" ht="12.6" hidden="1" x14ac:dyDescent="0.2">
      <c r="A469" s="124">
        <v>42979</v>
      </c>
      <c r="B469" s="113">
        <v>19</v>
      </c>
      <c r="C469" s="31" t="s">
        <v>30</v>
      </c>
      <c r="D469" s="30" t="s">
        <v>33</v>
      </c>
      <c r="E469" s="31" t="s">
        <v>34</v>
      </c>
      <c r="F469" s="31" t="s">
        <v>40</v>
      </c>
      <c r="G469" s="31" t="s">
        <v>20</v>
      </c>
      <c r="H469" s="31">
        <v>44</v>
      </c>
      <c r="I469" s="23">
        <v>44</v>
      </c>
      <c r="J469" s="23">
        <f t="shared" si="11"/>
        <v>0</v>
      </c>
      <c r="K469" s="31">
        <v>44</v>
      </c>
      <c r="L469" s="31">
        <v>0</v>
      </c>
      <c r="M469" s="26">
        <v>42979</v>
      </c>
      <c r="N469" s="26"/>
      <c r="O469" s="75" t="s">
        <v>54</v>
      </c>
      <c r="P469" s="31" t="s">
        <v>54</v>
      </c>
      <c r="Q469" s="75" t="s">
        <v>54</v>
      </c>
      <c r="R469" s="75" t="s">
        <v>54</v>
      </c>
      <c r="S469" s="75" t="s">
        <v>54</v>
      </c>
      <c r="T469" s="75" t="s">
        <v>145</v>
      </c>
      <c r="V469" s="31" t="s">
        <v>194</v>
      </c>
      <c r="W469" s="31" t="s">
        <v>54</v>
      </c>
      <c r="X469" s="31" t="s">
        <v>147</v>
      </c>
      <c r="Y469" s="31" t="s">
        <v>107</v>
      </c>
      <c r="Z469" s="75"/>
      <c r="AA469" s="75">
        <v>42998</v>
      </c>
      <c r="AB469" s="75"/>
      <c r="AC469" s="31">
        <v>1</v>
      </c>
      <c r="AD469" s="31">
        <v>0</v>
      </c>
      <c r="AE469" s="31">
        <v>0</v>
      </c>
      <c r="AF469" s="31">
        <v>0</v>
      </c>
      <c r="AG469" s="31">
        <v>0</v>
      </c>
      <c r="AH469" s="31">
        <v>0</v>
      </c>
      <c r="AI469" s="31">
        <v>0</v>
      </c>
      <c r="AJ469" s="114" t="s">
        <v>497</v>
      </c>
    </row>
    <row r="470" spans="1:36" ht="14.4" hidden="1" x14ac:dyDescent="0.2">
      <c r="A470" s="124">
        <v>42979</v>
      </c>
      <c r="B470" s="113">
        <v>20</v>
      </c>
      <c r="C470" s="23" t="s">
        <v>79</v>
      </c>
      <c r="D470" s="23" t="s">
        <v>498</v>
      </c>
      <c r="E470" s="23" t="s">
        <v>82</v>
      </c>
      <c r="F470" s="23" t="s">
        <v>40</v>
      </c>
      <c r="G470" s="23" t="s">
        <v>78</v>
      </c>
      <c r="H470" s="25">
        <v>690</v>
      </c>
      <c r="I470" s="25">
        <v>230</v>
      </c>
      <c r="J470" s="25">
        <v>0</v>
      </c>
      <c r="K470" s="25">
        <v>230</v>
      </c>
      <c r="L470" s="25">
        <v>0</v>
      </c>
      <c r="M470" s="26">
        <v>42957</v>
      </c>
      <c r="N470" s="26"/>
      <c r="O470" s="75">
        <v>42957</v>
      </c>
      <c r="P470" s="23" t="s">
        <v>144</v>
      </c>
      <c r="Q470" s="75">
        <v>42928</v>
      </c>
      <c r="R470" s="75" t="s">
        <v>145</v>
      </c>
      <c r="S470" s="75">
        <v>42928</v>
      </c>
      <c r="T470" s="75">
        <v>42928</v>
      </c>
      <c r="V470" s="23" t="s">
        <v>146</v>
      </c>
      <c r="W470" s="23" t="s">
        <v>145</v>
      </c>
      <c r="X470" s="23" t="s">
        <v>161</v>
      </c>
      <c r="Y470" s="85" t="s">
        <v>107</v>
      </c>
      <c r="Z470" s="75"/>
      <c r="AA470" s="75">
        <v>42993</v>
      </c>
      <c r="AB470" s="75"/>
      <c r="AC470" s="104">
        <v>2</v>
      </c>
      <c r="AD470" s="104">
        <v>0</v>
      </c>
      <c r="AE470" s="104">
        <v>0</v>
      </c>
      <c r="AF470" s="104">
        <v>0</v>
      </c>
      <c r="AG470" s="104">
        <v>0</v>
      </c>
      <c r="AH470" s="104">
        <v>0</v>
      </c>
      <c r="AI470" s="104">
        <v>0</v>
      </c>
      <c r="AJ470" s="116"/>
    </row>
    <row r="471" spans="1:36" ht="14.4" hidden="1" x14ac:dyDescent="0.2">
      <c r="A471" s="124">
        <v>42979</v>
      </c>
      <c r="B471" s="113">
        <v>21</v>
      </c>
      <c r="C471" s="23" t="s">
        <v>452</v>
      </c>
      <c r="D471" s="23" t="s">
        <v>77</v>
      </c>
      <c r="E471" s="23" t="s">
        <v>499</v>
      </c>
      <c r="F471" s="23" t="s">
        <v>19</v>
      </c>
      <c r="G471" s="23" t="s">
        <v>78</v>
      </c>
      <c r="H471" s="23">
        <v>834</v>
      </c>
      <c r="I471" s="85">
        <v>784</v>
      </c>
      <c r="J471" s="85">
        <v>0</v>
      </c>
      <c r="K471" s="85">
        <v>784</v>
      </c>
      <c r="L471" s="85">
        <v>0</v>
      </c>
      <c r="M471" s="26">
        <v>42963</v>
      </c>
      <c r="N471" s="26"/>
      <c r="O471" s="75">
        <v>42963</v>
      </c>
      <c r="P471" s="23" t="s">
        <v>144</v>
      </c>
      <c r="Q471" s="75">
        <v>42985</v>
      </c>
      <c r="R471" s="75" t="s">
        <v>145</v>
      </c>
      <c r="S471" s="75">
        <v>42984</v>
      </c>
      <c r="T471" s="75">
        <v>42986</v>
      </c>
      <c r="V471" s="85" t="s">
        <v>160</v>
      </c>
      <c r="W471" s="85" t="s">
        <v>145</v>
      </c>
      <c r="X471" s="85" t="s">
        <v>147</v>
      </c>
      <c r="Y471" s="85" t="s">
        <v>107</v>
      </c>
      <c r="Z471" s="75"/>
      <c r="AA471" s="75"/>
      <c r="AB471" s="75"/>
      <c r="AC471" s="104">
        <v>1</v>
      </c>
      <c r="AD471" s="104">
        <v>0</v>
      </c>
      <c r="AE471" s="104">
        <v>0</v>
      </c>
      <c r="AF471" s="104">
        <v>0</v>
      </c>
      <c r="AG471" s="104">
        <v>0</v>
      </c>
      <c r="AH471" s="104">
        <v>0</v>
      </c>
      <c r="AI471" s="104">
        <v>0</v>
      </c>
      <c r="AJ471" s="116"/>
    </row>
    <row r="472" spans="1:36" ht="14.4" hidden="1" x14ac:dyDescent="0.2">
      <c r="A472" s="124">
        <v>42979</v>
      </c>
      <c r="B472" s="113">
        <v>22</v>
      </c>
      <c r="C472" s="23" t="s">
        <v>71</v>
      </c>
      <c r="D472" s="23" t="s">
        <v>182</v>
      </c>
      <c r="E472" s="23" t="s">
        <v>49</v>
      </c>
      <c r="F472" s="23" t="s">
        <v>19</v>
      </c>
      <c r="G472" s="23" t="s">
        <v>183</v>
      </c>
      <c r="H472" s="25">
        <v>14199</v>
      </c>
      <c r="I472" s="23">
        <v>1031</v>
      </c>
      <c r="J472" s="25">
        <v>0</v>
      </c>
      <c r="K472" s="25">
        <v>388.6</v>
      </c>
      <c r="L472" s="25">
        <v>0</v>
      </c>
      <c r="M472" s="26">
        <v>42986</v>
      </c>
      <c r="N472" s="26"/>
      <c r="O472" s="76" t="s">
        <v>54</v>
      </c>
      <c r="P472" s="23" t="s">
        <v>145</v>
      </c>
      <c r="Q472" s="75" t="s">
        <v>145</v>
      </c>
      <c r="R472" s="75" t="s">
        <v>145</v>
      </c>
      <c r="S472" s="75" t="s">
        <v>145</v>
      </c>
      <c r="T472" s="75" t="s">
        <v>145</v>
      </c>
      <c r="V472" s="23" t="s">
        <v>422</v>
      </c>
      <c r="W472" s="23" t="s">
        <v>145</v>
      </c>
      <c r="X472" s="23" t="s">
        <v>152</v>
      </c>
      <c r="Y472" s="23" t="s">
        <v>148</v>
      </c>
      <c r="Z472" s="75"/>
      <c r="AA472" s="75"/>
      <c r="AB472" s="75"/>
      <c r="AC472" s="64">
        <v>1</v>
      </c>
      <c r="AD472" s="64">
        <v>0</v>
      </c>
      <c r="AE472" s="64">
        <v>0</v>
      </c>
      <c r="AF472" s="64">
        <v>1</v>
      </c>
      <c r="AG472" s="64">
        <v>0</v>
      </c>
      <c r="AH472" s="64">
        <v>0</v>
      </c>
      <c r="AI472" s="64">
        <v>0</v>
      </c>
      <c r="AJ472" s="117" t="s">
        <v>500</v>
      </c>
    </row>
    <row r="473" spans="1:36" ht="12.6" hidden="1" x14ac:dyDescent="0.2">
      <c r="A473" s="124">
        <v>42979</v>
      </c>
      <c r="B473" s="113">
        <v>23</v>
      </c>
      <c r="C473" s="23" t="s">
        <v>221</v>
      </c>
      <c r="D473" s="23" t="s">
        <v>466</v>
      </c>
      <c r="E473" s="23" t="s">
        <v>82</v>
      </c>
      <c r="F473" s="23" t="s">
        <v>40</v>
      </c>
      <c r="G473" s="23" t="s">
        <v>183</v>
      </c>
      <c r="H473" s="25">
        <v>353</v>
      </c>
      <c r="I473" s="25">
        <v>353</v>
      </c>
      <c r="J473" s="25">
        <v>0</v>
      </c>
      <c r="K473" s="25">
        <v>140</v>
      </c>
      <c r="L473" s="25">
        <v>0</v>
      </c>
      <c r="M473" s="26">
        <v>42902</v>
      </c>
      <c r="N473" s="26"/>
      <c r="O473" s="76">
        <v>42902</v>
      </c>
      <c r="P473" s="23" t="s">
        <v>145</v>
      </c>
      <c r="Q473" s="75">
        <v>42920</v>
      </c>
      <c r="R473" s="75">
        <v>42917</v>
      </c>
      <c r="S473" s="75">
        <v>42924</v>
      </c>
      <c r="T473" s="75" t="s">
        <v>145</v>
      </c>
      <c r="V473" s="23" t="s">
        <v>151</v>
      </c>
      <c r="W473" s="23" t="s">
        <v>145</v>
      </c>
      <c r="X473" s="23" t="s">
        <v>147</v>
      </c>
      <c r="Y473" s="23" t="s">
        <v>148</v>
      </c>
      <c r="Z473" s="75"/>
      <c r="AA473" s="75"/>
      <c r="AB473" s="75"/>
      <c r="AC473" s="23">
        <v>1</v>
      </c>
      <c r="AD473" s="23">
        <v>0</v>
      </c>
      <c r="AE473" s="23">
        <v>0</v>
      </c>
      <c r="AF473" s="23">
        <v>0</v>
      </c>
      <c r="AG473" s="23">
        <v>0</v>
      </c>
      <c r="AH473" s="23">
        <v>0</v>
      </c>
      <c r="AI473" s="23">
        <v>0</v>
      </c>
      <c r="AJ473" s="115"/>
    </row>
    <row r="474" spans="1:36" ht="12.6" hidden="1" x14ac:dyDescent="0.2">
      <c r="A474" s="124">
        <v>42979</v>
      </c>
      <c r="B474" s="113">
        <v>24</v>
      </c>
      <c r="C474" s="23" t="s">
        <v>221</v>
      </c>
      <c r="D474" s="23" t="s">
        <v>467</v>
      </c>
      <c r="E474" s="23" t="s">
        <v>44</v>
      </c>
      <c r="F474" s="23" t="s">
        <v>40</v>
      </c>
      <c r="G474" s="23" t="s">
        <v>183</v>
      </c>
      <c r="H474" s="25">
        <v>593</v>
      </c>
      <c r="I474" s="25">
        <v>593</v>
      </c>
      <c r="J474" s="25">
        <v>0</v>
      </c>
      <c r="K474" s="25">
        <v>98</v>
      </c>
      <c r="L474" s="25">
        <v>0</v>
      </c>
      <c r="M474" s="76">
        <v>42915</v>
      </c>
      <c r="N474" s="26"/>
      <c r="O474" s="76">
        <v>42915</v>
      </c>
      <c r="P474" s="23" t="s">
        <v>145</v>
      </c>
      <c r="Q474" s="75">
        <v>42979</v>
      </c>
      <c r="R474" s="75">
        <v>42978</v>
      </c>
      <c r="S474" s="75">
        <v>42989</v>
      </c>
      <c r="T474" s="75" t="s">
        <v>145</v>
      </c>
      <c r="V474" s="23" t="s">
        <v>151</v>
      </c>
      <c r="W474" s="23" t="s">
        <v>145</v>
      </c>
      <c r="X474" s="23" t="s">
        <v>147</v>
      </c>
      <c r="Y474" s="23" t="s">
        <v>148</v>
      </c>
      <c r="Z474" s="75"/>
      <c r="AA474" s="75"/>
      <c r="AB474" s="75"/>
      <c r="AC474" s="23">
        <v>1</v>
      </c>
      <c r="AD474" s="23">
        <v>0</v>
      </c>
      <c r="AE474" s="23">
        <v>0</v>
      </c>
      <c r="AF474" s="23">
        <v>0</v>
      </c>
      <c r="AG474" s="23">
        <v>1</v>
      </c>
      <c r="AH474" s="23">
        <v>0</v>
      </c>
      <c r="AI474" s="23">
        <v>405</v>
      </c>
      <c r="AJ474" s="115" t="s">
        <v>501</v>
      </c>
    </row>
    <row r="475" spans="1:36" ht="12.6" hidden="1" x14ac:dyDescent="0.2">
      <c r="A475" s="124">
        <v>42979</v>
      </c>
      <c r="B475" s="113">
        <v>25</v>
      </c>
      <c r="C475" s="23" t="s">
        <v>221</v>
      </c>
      <c r="D475" s="23" t="s">
        <v>468</v>
      </c>
      <c r="E475" s="23" t="s">
        <v>464</v>
      </c>
      <c r="F475" s="23" t="s">
        <v>40</v>
      </c>
      <c r="G475" s="23" t="s">
        <v>183</v>
      </c>
      <c r="H475" s="107">
        <f>543+175+1165+1288+1106+650</f>
        <v>4927</v>
      </c>
      <c r="I475" s="107">
        <f>543+175+1165+1288+1106+650</f>
        <v>4927</v>
      </c>
      <c r="J475" s="25">
        <v>0</v>
      </c>
      <c r="K475" s="25">
        <v>996</v>
      </c>
      <c r="L475" s="25">
        <v>0</v>
      </c>
      <c r="M475" s="76">
        <v>42947</v>
      </c>
      <c r="N475" s="26"/>
      <c r="O475" s="76">
        <v>42947</v>
      </c>
      <c r="P475" s="23" t="s">
        <v>145</v>
      </c>
      <c r="Q475" s="75">
        <v>42920</v>
      </c>
      <c r="R475" s="75">
        <v>42918</v>
      </c>
      <c r="S475" s="75">
        <v>42921</v>
      </c>
      <c r="T475" s="75" t="s">
        <v>145</v>
      </c>
      <c r="V475" s="23" t="s">
        <v>422</v>
      </c>
      <c r="W475" s="23" t="s">
        <v>145</v>
      </c>
      <c r="X475" s="23" t="s">
        <v>147</v>
      </c>
      <c r="Y475" s="23" t="s">
        <v>148</v>
      </c>
      <c r="Z475" s="75"/>
      <c r="AA475" s="75"/>
      <c r="AB475" s="75"/>
      <c r="AC475" s="23">
        <v>1</v>
      </c>
      <c r="AD475" s="23">
        <v>0</v>
      </c>
      <c r="AE475" s="23">
        <v>0</v>
      </c>
      <c r="AF475" s="23">
        <v>1</v>
      </c>
      <c r="AG475" s="23">
        <v>0</v>
      </c>
      <c r="AH475" s="23">
        <v>0</v>
      </c>
      <c r="AI475" s="23">
        <v>0</v>
      </c>
      <c r="AJ475" s="116"/>
    </row>
    <row r="476" spans="1:36" ht="12.6" hidden="1" x14ac:dyDescent="0.2">
      <c r="A476" s="124">
        <v>42979</v>
      </c>
      <c r="B476" s="113">
        <v>26</v>
      </c>
      <c r="C476" s="23" t="s">
        <v>221</v>
      </c>
      <c r="D476" s="85" t="s">
        <v>502</v>
      </c>
      <c r="E476" s="23" t="s">
        <v>82</v>
      </c>
      <c r="F476" s="23" t="s">
        <v>40</v>
      </c>
      <c r="G476" s="23" t="s">
        <v>183</v>
      </c>
      <c r="H476" s="85">
        <v>429</v>
      </c>
      <c r="I476" s="85">
        <v>429</v>
      </c>
      <c r="J476" s="25">
        <v>0</v>
      </c>
      <c r="K476" s="85">
        <v>239</v>
      </c>
      <c r="L476" s="85">
        <v>0</v>
      </c>
      <c r="M476" s="76">
        <v>42937</v>
      </c>
      <c r="N476" s="26"/>
      <c r="O476" s="76">
        <v>42937</v>
      </c>
      <c r="P476" s="23" t="s">
        <v>145</v>
      </c>
      <c r="Q476" s="75">
        <v>42968</v>
      </c>
      <c r="R476" s="75">
        <v>42944</v>
      </c>
      <c r="S476" s="75">
        <v>42972</v>
      </c>
      <c r="T476" s="75" t="s">
        <v>145</v>
      </c>
      <c r="V476" s="23" t="s">
        <v>156</v>
      </c>
      <c r="W476" s="85" t="s">
        <v>145</v>
      </c>
      <c r="X476" s="85" t="s">
        <v>147</v>
      </c>
      <c r="Y476" s="85" t="s">
        <v>107</v>
      </c>
      <c r="Z476" s="75"/>
      <c r="AA476" s="75"/>
      <c r="AB476" s="75"/>
      <c r="AC476" s="64">
        <v>1</v>
      </c>
      <c r="AD476" s="64">
        <v>0</v>
      </c>
      <c r="AE476" s="64">
        <v>0</v>
      </c>
      <c r="AF476" s="64">
        <v>0</v>
      </c>
      <c r="AG476" s="64">
        <v>0</v>
      </c>
      <c r="AH476" s="64">
        <v>0</v>
      </c>
      <c r="AI476" s="64">
        <v>0</v>
      </c>
      <c r="AJ476" s="116"/>
    </row>
    <row r="477" spans="1:36" ht="12.6" hidden="1" x14ac:dyDescent="0.2">
      <c r="A477" s="124">
        <v>42979</v>
      </c>
      <c r="B477" s="113">
        <v>27</v>
      </c>
      <c r="C477" s="23" t="s">
        <v>221</v>
      </c>
      <c r="D477" s="85" t="s">
        <v>503</v>
      </c>
      <c r="E477" s="23" t="s">
        <v>464</v>
      </c>
      <c r="F477" s="23" t="s">
        <v>40</v>
      </c>
      <c r="G477" s="23" t="s">
        <v>183</v>
      </c>
      <c r="H477" s="25">
        <v>2242</v>
      </c>
      <c r="I477" s="25">
        <v>2242</v>
      </c>
      <c r="J477" s="25">
        <v>0</v>
      </c>
      <c r="K477" s="85">
        <f>116+200+712</f>
        <v>1028</v>
      </c>
      <c r="L477" s="85">
        <v>573</v>
      </c>
      <c r="M477" s="76">
        <v>42937</v>
      </c>
      <c r="N477" s="26">
        <v>43011</v>
      </c>
      <c r="O477" s="76">
        <v>42937</v>
      </c>
      <c r="P477" s="23" t="s">
        <v>145</v>
      </c>
      <c r="Q477" s="75">
        <v>42956</v>
      </c>
      <c r="R477" s="75">
        <v>42954</v>
      </c>
      <c r="S477" s="75">
        <v>42989</v>
      </c>
      <c r="T477" s="75" t="s">
        <v>145</v>
      </c>
      <c r="V477" s="23" t="s">
        <v>422</v>
      </c>
      <c r="W477" s="85" t="s">
        <v>145</v>
      </c>
      <c r="X477" s="85" t="s">
        <v>147</v>
      </c>
      <c r="Y477" s="85" t="s">
        <v>148</v>
      </c>
      <c r="Z477" s="75"/>
      <c r="AA477" s="75"/>
      <c r="AB477" s="75"/>
      <c r="AC477" s="64">
        <v>1</v>
      </c>
      <c r="AD477" s="64">
        <v>0</v>
      </c>
      <c r="AE477" s="64">
        <v>0</v>
      </c>
      <c r="AF477" s="64">
        <v>0</v>
      </c>
      <c r="AG477" s="64">
        <v>1</v>
      </c>
      <c r="AH477" s="64">
        <v>0</v>
      </c>
      <c r="AI477" s="23">
        <v>218</v>
      </c>
      <c r="AJ477" s="116" t="s">
        <v>504</v>
      </c>
    </row>
    <row r="478" spans="1:36" ht="12.6" hidden="1" x14ac:dyDescent="0.2">
      <c r="A478" s="124">
        <v>42979</v>
      </c>
      <c r="B478" s="113">
        <v>28</v>
      </c>
      <c r="C478" s="31" t="s">
        <v>93</v>
      </c>
      <c r="D478" s="31" t="s">
        <v>505</v>
      </c>
      <c r="E478" s="31" t="s">
        <v>49</v>
      </c>
      <c r="F478" s="31" t="s">
        <v>40</v>
      </c>
      <c r="G478" s="31" t="s">
        <v>62</v>
      </c>
      <c r="H478" s="31">
        <v>120</v>
      </c>
      <c r="I478" s="31">
        <v>0</v>
      </c>
      <c r="J478" s="31">
        <v>0</v>
      </c>
      <c r="K478" s="31">
        <v>50</v>
      </c>
      <c r="L478" s="31">
        <v>0</v>
      </c>
      <c r="M478" s="27">
        <v>42929</v>
      </c>
      <c r="N478" s="27"/>
      <c r="O478" s="75">
        <v>42931</v>
      </c>
      <c r="P478" s="31" t="s">
        <v>144</v>
      </c>
      <c r="Q478" s="75">
        <v>42943</v>
      </c>
      <c r="R478" s="75">
        <v>42941</v>
      </c>
      <c r="S478" s="75">
        <v>42943</v>
      </c>
      <c r="T478" s="75">
        <v>42943</v>
      </c>
      <c r="V478" s="31" t="s">
        <v>146</v>
      </c>
      <c r="W478" s="31" t="s">
        <v>145</v>
      </c>
      <c r="X478" s="85" t="s">
        <v>161</v>
      </c>
      <c r="Y478" s="31" t="s">
        <v>107</v>
      </c>
      <c r="Z478" s="75">
        <v>42993</v>
      </c>
      <c r="AA478" s="75">
        <v>42993</v>
      </c>
      <c r="AB478" s="75"/>
      <c r="AC478" s="31">
        <v>5</v>
      </c>
      <c r="AD478" s="31">
        <v>0</v>
      </c>
      <c r="AE478" s="31">
        <v>0</v>
      </c>
      <c r="AF478" s="31">
        <v>0</v>
      </c>
      <c r="AG478" s="31">
        <v>0</v>
      </c>
      <c r="AH478" s="31">
        <v>0</v>
      </c>
      <c r="AI478" s="31">
        <v>0</v>
      </c>
      <c r="AJ478" s="114"/>
    </row>
    <row r="479" spans="1:36" ht="13.2" hidden="1" x14ac:dyDescent="0.2">
      <c r="A479" s="124">
        <v>42979</v>
      </c>
      <c r="B479" s="113">
        <v>29</v>
      </c>
      <c r="C479" s="85" t="s">
        <v>42</v>
      </c>
      <c r="D479" s="63" t="s">
        <v>43</v>
      </c>
      <c r="E479" s="63" t="s">
        <v>44</v>
      </c>
      <c r="F479" s="63" t="s">
        <v>19</v>
      </c>
      <c r="G479" s="31" t="s">
        <v>41</v>
      </c>
      <c r="H479" s="31">
        <v>6251</v>
      </c>
      <c r="I479" s="31" t="s">
        <v>194</v>
      </c>
      <c r="J479" s="31">
        <v>5226</v>
      </c>
      <c r="K479" s="31">
        <v>1025</v>
      </c>
      <c r="L479" s="31"/>
      <c r="M479" s="27" t="s">
        <v>506</v>
      </c>
      <c r="N479" s="27">
        <v>43040</v>
      </c>
      <c r="O479" s="75" t="s">
        <v>194</v>
      </c>
      <c r="P479" s="31" t="s">
        <v>507</v>
      </c>
      <c r="Q479" s="75" t="s">
        <v>145</v>
      </c>
      <c r="R479" s="75" t="s">
        <v>145</v>
      </c>
      <c r="S479" s="75" t="s">
        <v>145</v>
      </c>
      <c r="T479" s="75" t="s">
        <v>145</v>
      </c>
      <c r="V479" s="31" t="s">
        <v>145</v>
      </c>
      <c r="W479" s="31" t="s">
        <v>145</v>
      </c>
      <c r="X479" s="31" t="s">
        <v>147</v>
      </c>
      <c r="Y479" s="31" t="s">
        <v>148</v>
      </c>
      <c r="Z479" s="75"/>
      <c r="AA479" s="75"/>
      <c r="AB479" s="75"/>
      <c r="AC479" s="31">
        <v>0</v>
      </c>
      <c r="AD479" s="31">
        <v>0</v>
      </c>
      <c r="AE479" s="31">
        <v>0</v>
      </c>
      <c r="AF479" s="31">
        <v>0</v>
      </c>
      <c r="AG479" s="31">
        <v>0</v>
      </c>
      <c r="AH479" s="31">
        <v>0</v>
      </c>
      <c r="AI479" s="31">
        <v>0</v>
      </c>
      <c r="AJ479" s="114" t="s">
        <v>508</v>
      </c>
    </row>
    <row r="480" spans="1:36" ht="13.2" hidden="1" x14ac:dyDescent="0.2">
      <c r="A480" s="124">
        <v>42979</v>
      </c>
      <c r="B480" s="113">
        <v>30</v>
      </c>
      <c r="C480" s="85" t="s">
        <v>45</v>
      </c>
      <c r="D480" s="63" t="s">
        <v>46</v>
      </c>
      <c r="E480" s="63" t="s">
        <v>31</v>
      </c>
      <c r="F480" s="63" t="s">
        <v>19</v>
      </c>
      <c r="G480" s="31" t="s">
        <v>41</v>
      </c>
      <c r="H480" s="31">
        <v>345</v>
      </c>
      <c r="I480" s="31" t="s">
        <v>194</v>
      </c>
      <c r="J480" s="31">
        <v>0</v>
      </c>
      <c r="K480" s="31">
        <v>345</v>
      </c>
      <c r="L480" s="31"/>
      <c r="M480" s="27" t="s">
        <v>506</v>
      </c>
      <c r="N480" s="27" t="s">
        <v>509</v>
      </c>
      <c r="O480" s="75" t="s">
        <v>194</v>
      </c>
      <c r="P480" s="31" t="s">
        <v>507</v>
      </c>
      <c r="Q480" s="75" t="s">
        <v>54</v>
      </c>
      <c r="R480" s="75" t="s">
        <v>145</v>
      </c>
      <c r="S480" s="75" t="s">
        <v>145</v>
      </c>
      <c r="T480" s="75" t="s">
        <v>145</v>
      </c>
      <c r="V480" s="31" t="s">
        <v>145</v>
      </c>
      <c r="W480" s="31" t="s">
        <v>145</v>
      </c>
      <c r="X480" s="31" t="s">
        <v>152</v>
      </c>
      <c r="Y480" s="31" t="s">
        <v>148</v>
      </c>
      <c r="Z480" s="75"/>
      <c r="AA480" s="75">
        <v>43020</v>
      </c>
      <c r="AB480" s="75">
        <v>43020</v>
      </c>
      <c r="AC480" s="31">
        <v>0</v>
      </c>
      <c r="AD480" s="31">
        <v>0</v>
      </c>
      <c r="AE480" s="31">
        <v>0</v>
      </c>
      <c r="AF480" s="31">
        <v>0</v>
      </c>
      <c r="AG480" s="31">
        <v>0</v>
      </c>
      <c r="AH480" s="31">
        <v>0</v>
      </c>
      <c r="AI480" s="31">
        <v>0</v>
      </c>
      <c r="AJ480" s="114" t="s">
        <v>510</v>
      </c>
    </row>
    <row r="481" spans="1:36" ht="12.6" x14ac:dyDescent="0.2">
      <c r="A481" s="124">
        <v>42979</v>
      </c>
      <c r="B481" s="113">
        <v>31</v>
      </c>
      <c r="C481" s="30" t="s">
        <v>324</v>
      </c>
      <c r="D481" s="85" t="s">
        <v>55</v>
      </c>
      <c r="E481" s="85" t="s">
        <v>44</v>
      </c>
      <c r="F481" s="85" t="s">
        <v>40</v>
      </c>
      <c r="G481" s="31" t="s">
        <v>41</v>
      </c>
      <c r="H481" s="31">
        <v>483</v>
      </c>
      <c r="I481" s="31" t="s">
        <v>194</v>
      </c>
      <c r="J481" s="31">
        <v>0</v>
      </c>
      <c r="K481" s="31">
        <v>483</v>
      </c>
      <c r="L481" s="31"/>
      <c r="M481" s="27" t="s">
        <v>506</v>
      </c>
      <c r="N481" s="27" t="s">
        <v>511</v>
      </c>
      <c r="O481" s="75" t="s">
        <v>194</v>
      </c>
      <c r="P481" s="31" t="s">
        <v>507</v>
      </c>
      <c r="Q481" s="75" t="s">
        <v>54</v>
      </c>
      <c r="R481" s="75" t="s">
        <v>145</v>
      </c>
      <c r="S481" s="75" t="s">
        <v>54</v>
      </c>
      <c r="T481" s="75" t="s">
        <v>145</v>
      </c>
      <c r="V481" s="31" t="s">
        <v>145</v>
      </c>
      <c r="W481" s="31" t="s">
        <v>145</v>
      </c>
      <c r="X481" s="31" t="s">
        <v>147</v>
      </c>
      <c r="Y481" s="31" t="s">
        <v>107</v>
      </c>
      <c r="Z481" s="75"/>
      <c r="AA481" s="75"/>
      <c r="AB481" s="75"/>
      <c r="AC481" s="31">
        <v>0</v>
      </c>
      <c r="AD481" s="31">
        <v>0</v>
      </c>
      <c r="AE481" s="31">
        <v>0</v>
      </c>
      <c r="AF481" s="31">
        <v>0</v>
      </c>
      <c r="AG481" s="31">
        <v>0</v>
      </c>
      <c r="AH481" s="31">
        <v>0</v>
      </c>
      <c r="AI481" s="31">
        <v>0</v>
      </c>
      <c r="AJ481" s="114"/>
    </row>
    <row r="482" spans="1:36" ht="12.6" hidden="1" x14ac:dyDescent="0.2">
      <c r="A482" s="124">
        <v>42979</v>
      </c>
      <c r="B482" s="113">
        <v>32</v>
      </c>
      <c r="C482" s="85" t="s">
        <v>485</v>
      </c>
      <c r="D482" s="85" t="s">
        <v>48</v>
      </c>
      <c r="E482" s="85" t="s">
        <v>49</v>
      </c>
      <c r="F482" s="85" t="s">
        <v>19</v>
      </c>
      <c r="G482" s="31" t="s">
        <v>41</v>
      </c>
      <c r="H482" s="31">
        <v>4590</v>
      </c>
      <c r="I482" s="31" t="s">
        <v>145</v>
      </c>
      <c r="J482" s="31">
        <v>0</v>
      </c>
      <c r="K482" s="31">
        <v>1500</v>
      </c>
      <c r="L482" s="31"/>
      <c r="M482" s="27" t="s">
        <v>145</v>
      </c>
      <c r="N482" s="27"/>
      <c r="O482" s="75" t="s">
        <v>512</v>
      </c>
      <c r="P482" s="31" t="s">
        <v>507</v>
      </c>
      <c r="Q482" s="75" t="s">
        <v>145</v>
      </c>
      <c r="R482" s="75" t="s">
        <v>145</v>
      </c>
      <c r="S482" s="75" t="s">
        <v>145</v>
      </c>
      <c r="T482" s="75" t="s">
        <v>145</v>
      </c>
      <c r="V482" s="31" t="s">
        <v>145</v>
      </c>
      <c r="W482" s="31" t="s">
        <v>145</v>
      </c>
      <c r="X482" s="31" t="s">
        <v>147</v>
      </c>
      <c r="Y482" s="31" t="s">
        <v>148</v>
      </c>
      <c r="Z482" s="75"/>
      <c r="AA482" s="75"/>
      <c r="AB482" s="75"/>
      <c r="AC482" s="31">
        <v>0</v>
      </c>
      <c r="AD482" s="31">
        <v>0</v>
      </c>
      <c r="AE482" s="31">
        <v>0</v>
      </c>
      <c r="AF482" s="31">
        <v>0</v>
      </c>
      <c r="AG482" s="31">
        <v>0</v>
      </c>
      <c r="AH482" s="31">
        <v>0</v>
      </c>
      <c r="AI482" s="31">
        <v>0</v>
      </c>
      <c r="AJ482" s="114"/>
    </row>
    <row r="483" spans="1:36" ht="12.6" hidden="1" x14ac:dyDescent="0.2">
      <c r="A483" s="124">
        <v>42979</v>
      </c>
      <c r="B483" s="113">
        <v>33</v>
      </c>
      <c r="C483" s="85" t="s">
        <v>45</v>
      </c>
      <c r="D483" s="85" t="s">
        <v>513</v>
      </c>
      <c r="E483" s="85" t="s">
        <v>44</v>
      </c>
      <c r="F483" s="85" t="s">
        <v>19</v>
      </c>
      <c r="G483" s="31" t="s">
        <v>41</v>
      </c>
      <c r="H483" s="31">
        <v>35</v>
      </c>
      <c r="I483" s="31" t="s">
        <v>194</v>
      </c>
      <c r="J483" s="31">
        <v>0</v>
      </c>
      <c r="K483" s="31">
        <v>35</v>
      </c>
      <c r="L483" s="31"/>
      <c r="M483" s="27" t="s">
        <v>145</v>
      </c>
      <c r="N483" s="27"/>
      <c r="O483" s="75" t="s">
        <v>194</v>
      </c>
      <c r="P483" s="31" t="s">
        <v>54</v>
      </c>
      <c r="Q483" s="75" t="s">
        <v>54</v>
      </c>
      <c r="R483" s="75" t="s">
        <v>54</v>
      </c>
      <c r="S483" s="75" t="s">
        <v>54</v>
      </c>
      <c r="T483" s="75" t="s">
        <v>54</v>
      </c>
      <c r="V483" s="31" t="s">
        <v>145</v>
      </c>
      <c r="W483" s="31" t="s">
        <v>54</v>
      </c>
      <c r="X483" s="31" t="s">
        <v>147</v>
      </c>
      <c r="Y483" s="31" t="s">
        <v>107</v>
      </c>
      <c r="Z483" s="75"/>
      <c r="AA483" s="75"/>
      <c r="AB483" s="75"/>
      <c r="AC483" s="31">
        <v>0</v>
      </c>
      <c r="AD483" s="31">
        <v>0</v>
      </c>
      <c r="AE483" s="31">
        <v>0</v>
      </c>
      <c r="AF483" s="31">
        <v>0</v>
      </c>
      <c r="AG483" s="31">
        <v>0</v>
      </c>
      <c r="AH483" s="31">
        <v>0</v>
      </c>
      <c r="AI483" s="31">
        <v>0</v>
      </c>
      <c r="AJ483" s="114"/>
    </row>
    <row r="484" spans="1:36" ht="13.2" hidden="1" x14ac:dyDescent="0.2">
      <c r="A484" s="124">
        <v>42979</v>
      </c>
      <c r="B484" s="113">
        <v>34</v>
      </c>
      <c r="C484" s="63" t="s">
        <v>209</v>
      </c>
      <c r="D484" s="85" t="s">
        <v>514</v>
      </c>
      <c r="E484" s="23" t="s">
        <v>31</v>
      </c>
      <c r="F484" s="23" t="s">
        <v>19</v>
      </c>
      <c r="G484" s="23" t="s">
        <v>205</v>
      </c>
      <c r="H484" s="85">
        <v>0</v>
      </c>
      <c r="I484" s="23">
        <v>0</v>
      </c>
      <c r="J484" s="23"/>
      <c r="K484" s="85">
        <v>0</v>
      </c>
      <c r="L484" s="85"/>
      <c r="M484" s="26"/>
      <c r="N484" s="27"/>
      <c r="O484" s="75"/>
      <c r="P484" s="23"/>
      <c r="Q484" s="75"/>
      <c r="R484" s="75"/>
      <c r="S484" s="75"/>
      <c r="T484" s="75"/>
      <c r="V484" s="23"/>
      <c r="W484" s="23"/>
      <c r="X484" s="85"/>
      <c r="Y484" s="85" t="s">
        <v>107</v>
      </c>
      <c r="Z484" s="75"/>
      <c r="AA484" s="75"/>
      <c r="AB484" s="75"/>
      <c r="AC484" s="31">
        <v>0</v>
      </c>
      <c r="AD484" s="31">
        <v>0</v>
      </c>
      <c r="AE484" s="31">
        <v>0</v>
      </c>
      <c r="AF484" s="31">
        <v>0</v>
      </c>
      <c r="AG484" s="31">
        <v>0</v>
      </c>
      <c r="AH484" s="31">
        <v>0</v>
      </c>
      <c r="AI484" s="31">
        <v>0</v>
      </c>
      <c r="AJ484" s="114"/>
    </row>
    <row r="485" spans="1:36" ht="13.2" hidden="1" x14ac:dyDescent="0.2">
      <c r="A485" s="124">
        <v>42979</v>
      </c>
      <c r="B485" s="113">
        <v>35</v>
      </c>
      <c r="C485" s="63" t="s">
        <v>209</v>
      </c>
      <c r="D485" s="63" t="s">
        <v>244</v>
      </c>
      <c r="E485" s="63" t="s">
        <v>18</v>
      </c>
      <c r="F485" s="63" t="s">
        <v>19</v>
      </c>
      <c r="G485" s="63" t="s">
        <v>205</v>
      </c>
      <c r="H485" s="63">
        <v>1100</v>
      </c>
      <c r="I485" s="63">
        <v>1100</v>
      </c>
      <c r="J485" s="63"/>
      <c r="K485" s="63">
        <v>170</v>
      </c>
      <c r="L485" s="63">
        <v>0</v>
      </c>
      <c r="M485" s="68">
        <v>42864</v>
      </c>
      <c r="N485" s="118"/>
      <c r="O485" s="75">
        <v>42864</v>
      </c>
      <c r="P485" s="63" t="s">
        <v>144</v>
      </c>
      <c r="Q485" s="75">
        <v>42871</v>
      </c>
      <c r="R485" s="75">
        <v>42856</v>
      </c>
      <c r="S485" s="75"/>
      <c r="T485" s="75"/>
      <c r="V485" s="31" t="s">
        <v>156</v>
      </c>
      <c r="W485" s="31" t="s">
        <v>145</v>
      </c>
      <c r="X485" s="31" t="s">
        <v>152</v>
      </c>
      <c r="Y485" s="85" t="s">
        <v>107</v>
      </c>
      <c r="Z485" s="75"/>
      <c r="AA485" s="75"/>
      <c r="AB485" s="75"/>
      <c r="AC485" s="31">
        <v>0</v>
      </c>
      <c r="AD485" s="31">
        <v>0</v>
      </c>
      <c r="AE485" s="31">
        <v>0</v>
      </c>
      <c r="AF485" s="31">
        <v>1</v>
      </c>
      <c r="AG485" s="31">
        <v>0</v>
      </c>
      <c r="AH485" s="31">
        <v>0</v>
      </c>
      <c r="AI485" s="31">
        <v>0</v>
      </c>
      <c r="AJ485" s="114"/>
    </row>
    <row r="486" spans="1:36" ht="13.2" hidden="1" x14ac:dyDescent="0.2">
      <c r="A486" s="124">
        <v>42979</v>
      </c>
      <c r="B486" s="113">
        <v>36</v>
      </c>
      <c r="C486" s="63" t="s">
        <v>209</v>
      </c>
      <c r="D486" s="63" t="s">
        <v>315</v>
      </c>
      <c r="E486" s="63" t="s">
        <v>18</v>
      </c>
      <c r="F486" s="63" t="s">
        <v>19</v>
      </c>
      <c r="G486" s="63" t="s">
        <v>205</v>
      </c>
      <c r="H486" s="63">
        <v>2672</v>
      </c>
      <c r="I486" s="63">
        <v>2672</v>
      </c>
      <c r="J486" s="63"/>
      <c r="K486" s="63">
        <v>1102</v>
      </c>
      <c r="L486" s="63">
        <v>1500</v>
      </c>
      <c r="M486" s="68">
        <v>42864</v>
      </c>
      <c r="N486" s="118"/>
      <c r="O486" s="75">
        <v>42864</v>
      </c>
      <c r="P486" s="63" t="s">
        <v>144</v>
      </c>
      <c r="Q486" s="75">
        <v>42871</v>
      </c>
      <c r="R486" s="75">
        <v>42856</v>
      </c>
      <c r="S486" s="75"/>
      <c r="T486" s="75"/>
      <c r="V486" s="31" t="s">
        <v>156</v>
      </c>
      <c r="W486" s="31" t="s">
        <v>145</v>
      </c>
      <c r="X486" s="31" t="s">
        <v>152</v>
      </c>
      <c r="Y486" s="85" t="s">
        <v>148</v>
      </c>
      <c r="Z486" s="75"/>
      <c r="AA486" s="75"/>
      <c r="AB486" s="75"/>
      <c r="AC486" s="31">
        <v>0</v>
      </c>
      <c r="AD486" s="31">
        <v>0</v>
      </c>
      <c r="AE486" s="31">
        <v>0</v>
      </c>
      <c r="AF486" s="31">
        <v>0</v>
      </c>
      <c r="AG486" s="31">
        <v>0</v>
      </c>
      <c r="AH486" s="31">
        <v>0</v>
      </c>
      <c r="AI486" s="31">
        <v>0</v>
      </c>
      <c r="AJ486" s="114"/>
    </row>
    <row r="487" spans="1:36" ht="13.2" hidden="1" x14ac:dyDescent="0.2">
      <c r="A487" s="124">
        <v>42979</v>
      </c>
      <c r="B487" s="113">
        <v>37</v>
      </c>
      <c r="C487" s="63" t="s">
        <v>209</v>
      </c>
      <c r="D487" s="63" t="s">
        <v>316</v>
      </c>
      <c r="E487" s="63" t="s">
        <v>18</v>
      </c>
      <c r="F487" s="63" t="s">
        <v>19</v>
      </c>
      <c r="G487" s="63" t="s">
        <v>205</v>
      </c>
      <c r="H487" s="63">
        <v>9433</v>
      </c>
      <c r="I487" s="63">
        <v>9433</v>
      </c>
      <c r="J487" s="63"/>
      <c r="K487" s="63">
        <v>2152</v>
      </c>
      <c r="L487" s="63">
        <v>3369</v>
      </c>
      <c r="M487" s="68">
        <v>42913</v>
      </c>
      <c r="N487" s="118"/>
      <c r="O487" s="75">
        <v>42913</v>
      </c>
      <c r="P487" s="63" t="s">
        <v>144</v>
      </c>
      <c r="Q487" s="75">
        <v>42864</v>
      </c>
      <c r="R487" s="75">
        <v>42856</v>
      </c>
      <c r="S487" s="75"/>
      <c r="T487" s="75"/>
      <c r="V487" s="31" t="s">
        <v>156</v>
      </c>
      <c r="W487" s="31" t="s">
        <v>145</v>
      </c>
      <c r="X487" s="31" t="s">
        <v>152</v>
      </c>
      <c r="Y487" s="85" t="s">
        <v>148</v>
      </c>
      <c r="Z487" s="75"/>
      <c r="AA487" s="75"/>
      <c r="AB487" s="75"/>
      <c r="AC487" s="31">
        <v>4</v>
      </c>
      <c r="AD487" s="31">
        <v>0</v>
      </c>
      <c r="AE487" s="31">
        <v>0</v>
      </c>
      <c r="AF487" s="31">
        <v>2</v>
      </c>
      <c r="AG487" s="31">
        <v>0</v>
      </c>
      <c r="AH487" s="31">
        <v>0</v>
      </c>
      <c r="AI487" s="31">
        <v>0</v>
      </c>
      <c r="AJ487" s="114"/>
    </row>
    <row r="488" spans="1:36" ht="13.2" hidden="1" x14ac:dyDescent="0.2">
      <c r="A488" s="124">
        <v>42979</v>
      </c>
      <c r="B488" s="113">
        <v>38</v>
      </c>
      <c r="C488" s="63" t="s">
        <v>209</v>
      </c>
      <c r="D488" s="63" t="s">
        <v>317</v>
      </c>
      <c r="E488" s="63" t="s">
        <v>18</v>
      </c>
      <c r="F488" s="63" t="s">
        <v>19</v>
      </c>
      <c r="G488" s="63" t="s">
        <v>205</v>
      </c>
      <c r="H488" s="63">
        <v>9367</v>
      </c>
      <c r="I488" s="63">
        <v>9367</v>
      </c>
      <c r="J488" s="63"/>
      <c r="K488" s="63">
        <v>1538</v>
      </c>
      <c r="L488" s="63">
        <v>1106</v>
      </c>
      <c r="M488" s="68">
        <v>42882</v>
      </c>
      <c r="N488" s="118"/>
      <c r="O488" s="75">
        <v>42882</v>
      </c>
      <c r="P488" s="63" t="s">
        <v>144</v>
      </c>
      <c r="Q488" s="75">
        <v>42871</v>
      </c>
      <c r="R488" s="75">
        <v>42856</v>
      </c>
      <c r="S488" s="75"/>
      <c r="T488" s="75"/>
      <c r="V488" s="31" t="s">
        <v>156</v>
      </c>
      <c r="W488" s="31" t="s">
        <v>145</v>
      </c>
      <c r="X488" s="31" t="s">
        <v>152</v>
      </c>
      <c r="Y488" s="85" t="s">
        <v>148</v>
      </c>
      <c r="Z488" s="75"/>
      <c r="AA488" s="75"/>
      <c r="AB488" s="75"/>
      <c r="AC488" s="31">
        <v>5</v>
      </c>
      <c r="AD488" s="31">
        <v>0</v>
      </c>
      <c r="AE488" s="31">
        <v>0</v>
      </c>
      <c r="AF488" s="31">
        <v>5</v>
      </c>
      <c r="AG488" s="31">
        <v>0</v>
      </c>
      <c r="AH488" s="31">
        <v>0</v>
      </c>
      <c r="AI488" s="31">
        <v>0</v>
      </c>
      <c r="AJ488" s="114"/>
    </row>
    <row r="489" spans="1:36" ht="13.2" hidden="1" x14ac:dyDescent="0.2">
      <c r="A489" s="124">
        <v>42979</v>
      </c>
      <c r="B489" s="113">
        <v>39</v>
      </c>
      <c r="C489" s="63" t="s">
        <v>209</v>
      </c>
      <c r="D489" s="63" t="s">
        <v>318</v>
      </c>
      <c r="E489" s="63" t="s">
        <v>18</v>
      </c>
      <c r="F489" s="63" t="s">
        <v>19</v>
      </c>
      <c r="G489" s="63" t="s">
        <v>205</v>
      </c>
      <c r="H489" s="63">
        <v>9353</v>
      </c>
      <c r="I489" s="63">
        <v>9353</v>
      </c>
      <c r="J489" s="63">
        <v>1000</v>
      </c>
      <c r="K489" s="63">
        <v>0</v>
      </c>
      <c r="L489" s="63">
        <v>6749</v>
      </c>
      <c r="M489" s="68">
        <v>43004</v>
      </c>
      <c r="N489" s="118"/>
      <c r="O489" s="75">
        <v>43007</v>
      </c>
      <c r="P489" s="63" t="s">
        <v>144</v>
      </c>
      <c r="Q489" s="75">
        <v>42871</v>
      </c>
      <c r="R489" s="75">
        <v>42856</v>
      </c>
      <c r="S489" s="75"/>
      <c r="T489" s="75"/>
      <c r="V489" s="31" t="s">
        <v>156</v>
      </c>
      <c r="W489" s="31" t="s">
        <v>145</v>
      </c>
      <c r="X489" s="31" t="s">
        <v>152</v>
      </c>
      <c r="Y489" s="85" t="s">
        <v>163</v>
      </c>
      <c r="Z489" s="75"/>
      <c r="AA489" s="75"/>
      <c r="AB489" s="75"/>
      <c r="AC489" s="31">
        <v>0</v>
      </c>
      <c r="AD489" s="31">
        <v>0</v>
      </c>
      <c r="AE489" s="31">
        <v>0</v>
      </c>
      <c r="AF489" s="31">
        <v>0</v>
      </c>
      <c r="AG489" s="31">
        <v>0</v>
      </c>
      <c r="AH489" s="31">
        <v>0</v>
      </c>
      <c r="AI489" s="31">
        <v>0</v>
      </c>
      <c r="AJ489" s="114" t="s">
        <v>515</v>
      </c>
    </row>
    <row r="490" spans="1:36" ht="13.2" hidden="1" x14ac:dyDescent="0.2">
      <c r="A490" s="124">
        <v>42979</v>
      </c>
      <c r="B490" s="113">
        <v>40</v>
      </c>
      <c r="C490" s="63" t="s">
        <v>209</v>
      </c>
      <c r="D490" s="63" t="s">
        <v>319</v>
      </c>
      <c r="E490" s="63" t="s">
        <v>18</v>
      </c>
      <c r="F490" s="63" t="s">
        <v>19</v>
      </c>
      <c r="G490" s="63" t="s">
        <v>205</v>
      </c>
      <c r="H490" s="63">
        <v>3510</v>
      </c>
      <c r="I490" s="63">
        <v>3510</v>
      </c>
      <c r="J490" s="63"/>
      <c r="K490" s="63">
        <v>308</v>
      </c>
      <c r="L490" s="63">
        <v>1696</v>
      </c>
      <c r="M490" s="68">
        <v>42947</v>
      </c>
      <c r="N490" s="118"/>
      <c r="O490" s="75">
        <v>42947</v>
      </c>
      <c r="P490" s="63" t="s">
        <v>144</v>
      </c>
      <c r="Q490" s="75">
        <v>42871</v>
      </c>
      <c r="R490" s="75">
        <v>42856</v>
      </c>
      <c r="S490" s="75"/>
      <c r="T490" s="75"/>
      <c r="V490" s="31" t="s">
        <v>156</v>
      </c>
      <c r="W490" s="31" t="s">
        <v>145</v>
      </c>
      <c r="X490" s="31" t="s">
        <v>152</v>
      </c>
      <c r="Y490" s="85" t="s">
        <v>148</v>
      </c>
      <c r="Z490" s="75"/>
      <c r="AA490" s="75"/>
      <c r="AB490" s="75"/>
      <c r="AC490" s="31">
        <v>0</v>
      </c>
      <c r="AD490" s="31">
        <v>0</v>
      </c>
      <c r="AE490" s="31">
        <v>0</v>
      </c>
      <c r="AF490" s="31">
        <v>0</v>
      </c>
      <c r="AG490" s="31">
        <v>0</v>
      </c>
      <c r="AH490" s="31">
        <v>0</v>
      </c>
      <c r="AI490" s="31">
        <v>0</v>
      </c>
      <c r="AJ490" s="114"/>
    </row>
    <row r="491" spans="1:36" ht="13.2" hidden="1" x14ac:dyDescent="0.2">
      <c r="A491" s="124">
        <v>42979</v>
      </c>
      <c r="B491" s="113">
        <v>41</v>
      </c>
      <c r="C491" s="63" t="s">
        <v>209</v>
      </c>
      <c r="D491" s="63" t="s">
        <v>320</v>
      </c>
      <c r="E491" s="63" t="s">
        <v>31</v>
      </c>
      <c r="F491" s="63" t="s">
        <v>19</v>
      </c>
      <c r="G491" s="63" t="s">
        <v>205</v>
      </c>
      <c r="H491" s="63">
        <v>5921</v>
      </c>
      <c r="I491" s="63">
        <v>5921</v>
      </c>
      <c r="J491" s="63"/>
      <c r="K491" s="63">
        <v>5</v>
      </c>
      <c r="L491" s="63">
        <v>0</v>
      </c>
      <c r="M491" s="68">
        <v>42879</v>
      </c>
      <c r="N491" s="119"/>
      <c r="O491" s="75">
        <v>42879</v>
      </c>
      <c r="P491" s="63" t="s">
        <v>144</v>
      </c>
      <c r="Q491" s="75">
        <v>42871</v>
      </c>
      <c r="R491" s="75">
        <v>42856</v>
      </c>
      <c r="S491" s="75"/>
      <c r="T491" s="75"/>
      <c r="V491" s="31" t="s">
        <v>156</v>
      </c>
      <c r="W491" s="31" t="s">
        <v>145</v>
      </c>
      <c r="X491" s="31" t="s">
        <v>152</v>
      </c>
      <c r="Y491" s="85" t="s">
        <v>107</v>
      </c>
      <c r="Z491" s="75"/>
      <c r="AA491" s="75"/>
      <c r="AB491" s="75"/>
      <c r="AC491" s="31">
        <v>2</v>
      </c>
      <c r="AD491" s="31">
        <v>0</v>
      </c>
      <c r="AE491" s="31">
        <v>0</v>
      </c>
      <c r="AF491" s="31">
        <v>0</v>
      </c>
      <c r="AG491" s="31">
        <v>0</v>
      </c>
      <c r="AH491" s="31">
        <v>0</v>
      </c>
      <c r="AI491" s="31">
        <v>0</v>
      </c>
      <c r="AJ491" s="114"/>
    </row>
    <row r="492" spans="1:36" ht="13.2" hidden="1" x14ac:dyDescent="0.2">
      <c r="A492" s="124">
        <v>42979</v>
      </c>
      <c r="B492" s="113">
        <v>42</v>
      </c>
      <c r="C492" s="63" t="s">
        <v>209</v>
      </c>
      <c r="D492" s="63" t="s">
        <v>321</v>
      </c>
      <c r="E492" s="63" t="s">
        <v>82</v>
      </c>
      <c r="F492" s="63" t="s">
        <v>19</v>
      </c>
      <c r="G492" s="63" t="s">
        <v>205</v>
      </c>
      <c r="H492" s="63">
        <v>513</v>
      </c>
      <c r="I492" s="63">
        <v>513</v>
      </c>
      <c r="J492" s="63">
        <v>513</v>
      </c>
      <c r="K492" s="63">
        <v>0</v>
      </c>
      <c r="L492" s="63">
        <v>513</v>
      </c>
      <c r="M492" s="68"/>
      <c r="N492" s="118">
        <v>43014</v>
      </c>
      <c r="O492" s="75"/>
      <c r="P492" s="63" t="s">
        <v>144</v>
      </c>
      <c r="Q492" s="75"/>
      <c r="R492" s="75"/>
      <c r="S492" s="75"/>
      <c r="T492" s="75"/>
      <c r="V492" s="31" t="s">
        <v>156</v>
      </c>
      <c r="W492" s="31" t="s">
        <v>145</v>
      </c>
      <c r="X492" s="31" t="s">
        <v>152</v>
      </c>
      <c r="Y492" s="85" t="s">
        <v>163</v>
      </c>
      <c r="Z492" s="75"/>
      <c r="AA492" s="75"/>
      <c r="AB492" s="75"/>
      <c r="AC492" s="31">
        <v>0</v>
      </c>
      <c r="AD492" s="31">
        <v>0</v>
      </c>
      <c r="AE492" s="31">
        <v>0</v>
      </c>
      <c r="AF492" s="31">
        <v>0</v>
      </c>
      <c r="AG492" s="31">
        <v>0</v>
      </c>
      <c r="AH492" s="31">
        <v>0</v>
      </c>
      <c r="AI492" s="31">
        <v>0</v>
      </c>
      <c r="AJ492" s="114"/>
    </row>
    <row r="493" spans="1:36" ht="13.2" hidden="1" x14ac:dyDescent="0.2">
      <c r="A493" s="124">
        <v>42979</v>
      </c>
      <c r="B493" s="113">
        <v>43</v>
      </c>
      <c r="C493" s="63" t="s">
        <v>209</v>
      </c>
      <c r="D493" s="63" t="s">
        <v>322</v>
      </c>
      <c r="E493" s="63" t="s">
        <v>31</v>
      </c>
      <c r="F493" s="63" t="s">
        <v>19</v>
      </c>
      <c r="G493" s="63" t="s">
        <v>205</v>
      </c>
      <c r="H493" s="63">
        <v>816</v>
      </c>
      <c r="I493" s="63">
        <v>816</v>
      </c>
      <c r="J493" s="63"/>
      <c r="K493" s="63">
        <v>0</v>
      </c>
      <c r="L493" s="63">
        <v>816</v>
      </c>
      <c r="M493" s="68">
        <v>42923</v>
      </c>
      <c r="N493" s="118"/>
      <c r="O493" s="75">
        <v>42923</v>
      </c>
      <c r="P493" s="63" t="s">
        <v>144</v>
      </c>
      <c r="Q493" s="75">
        <v>42990</v>
      </c>
      <c r="R493" s="75">
        <v>42856</v>
      </c>
      <c r="S493" s="75"/>
      <c r="T493" s="75"/>
      <c r="V493" s="31" t="s">
        <v>156</v>
      </c>
      <c r="W493" s="31" t="s">
        <v>145</v>
      </c>
      <c r="X493" s="31" t="s">
        <v>152</v>
      </c>
      <c r="Y493" s="85" t="s">
        <v>148</v>
      </c>
      <c r="Z493" s="75"/>
      <c r="AA493" s="75"/>
      <c r="AB493" s="75"/>
      <c r="AC493" s="31">
        <v>0</v>
      </c>
      <c r="AD493" s="31">
        <v>0</v>
      </c>
      <c r="AE493" s="31">
        <v>0</v>
      </c>
      <c r="AF493" s="31">
        <v>0</v>
      </c>
      <c r="AG493" s="31">
        <v>0</v>
      </c>
      <c r="AH493" s="31">
        <v>0</v>
      </c>
      <c r="AI493" s="31">
        <v>0</v>
      </c>
      <c r="AJ493" s="114"/>
    </row>
    <row r="494" spans="1:36" ht="14.4" hidden="1" x14ac:dyDescent="0.2">
      <c r="A494" s="124">
        <v>42979</v>
      </c>
      <c r="B494" s="113">
        <v>44</v>
      </c>
      <c r="C494" s="85" t="s">
        <v>83</v>
      </c>
      <c r="D494" s="85" t="s">
        <v>84</v>
      </c>
      <c r="E494" s="23" t="s">
        <v>85</v>
      </c>
      <c r="F494" s="23" t="s">
        <v>19</v>
      </c>
      <c r="G494" s="85" t="s">
        <v>86</v>
      </c>
      <c r="H494" s="85">
        <v>29</v>
      </c>
      <c r="I494" s="63">
        <v>0</v>
      </c>
      <c r="J494" s="63">
        <v>0</v>
      </c>
      <c r="K494" s="85">
        <v>20</v>
      </c>
      <c r="L494" s="85">
        <v>0</v>
      </c>
      <c r="M494" s="68" t="s">
        <v>145</v>
      </c>
      <c r="N494" s="68" t="s">
        <v>145</v>
      </c>
      <c r="O494" s="75" t="s">
        <v>145</v>
      </c>
      <c r="P494" s="75" t="s">
        <v>145</v>
      </c>
      <c r="Q494" s="75" t="s">
        <v>145</v>
      </c>
      <c r="R494" s="75" t="s">
        <v>145</v>
      </c>
      <c r="S494" s="75" t="s">
        <v>145</v>
      </c>
      <c r="T494" s="75" t="s">
        <v>145</v>
      </c>
      <c r="V494" s="85" t="s">
        <v>54</v>
      </c>
      <c r="W494" s="85" t="s">
        <v>194</v>
      </c>
      <c r="X494" s="31" t="s">
        <v>161</v>
      </c>
      <c r="Y494" s="85" t="s">
        <v>107</v>
      </c>
      <c r="Z494" s="75"/>
      <c r="AA494" s="75">
        <v>42983</v>
      </c>
      <c r="AB494" s="75"/>
      <c r="AC494" s="31">
        <v>2</v>
      </c>
      <c r="AD494" s="104">
        <v>0</v>
      </c>
      <c r="AE494" s="104">
        <v>0</v>
      </c>
      <c r="AF494" s="104">
        <v>0</v>
      </c>
      <c r="AG494" s="104">
        <v>0</v>
      </c>
      <c r="AH494" s="104">
        <v>0</v>
      </c>
      <c r="AI494" s="104">
        <v>0</v>
      </c>
      <c r="AJ494" s="114"/>
    </row>
    <row r="495" spans="1:36" ht="13.2" hidden="1" x14ac:dyDescent="0.2">
      <c r="A495" s="124">
        <v>42979</v>
      </c>
      <c r="B495" s="113">
        <v>45</v>
      </c>
      <c r="C495" s="85" t="s">
        <v>83</v>
      </c>
      <c r="D495" s="31" t="s">
        <v>87</v>
      </c>
      <c r="E495" s="23" t="s">
        <v>85</v>
      </c>
      <c r="F495" s="23" t="s">
        <v>19</v>
      </c>
      <c r="G495" s="85" t="s">
        <v>86</v>
      </c>
      <c r="H495" s="31">
        <v>205</v>
      </c>
      <c r="I495" s="63">
        <v>0</v>
      </c>
      <c r="J495" s="63">
        <v>0</v>
      </c>
      <c r="K495" s="31">
        <v>205</v>
      </c>
      <c r="L495" s="31">
        <v>0</v>
      </c>
      <c r="M495" s="68" t="s">
        <v>145</v>
      </c>
      <c r="N495" s="68" t="s">
        <v>145</v>
      </c>
      <c r="O495" s="75" t="s">
        <v>145</v>
      </c>
      <c r="P495" s="75" t="s">
        <v>145</v>
      </c>
      <c r="Q495" s="75" t="s">
        <v>145</v>
      </c>
      <c r="R495" s="75" t="s">
        <v>145</v>
      </c>
      <c r="S495" s="75" t="s">
        <v>145</v>
      </c>
      <c r="T495" s="75" t="s">
        <v>145</v>
      </c>
      <c r="V495" s="85" t="s">
        <v>54</v>
      </c>
      <c r="W495" s="85" t="s">
        <v>194</v>
      </c>
      <c r="X495" s="31" t="s">
        <v>147</v>
      </c>
      <c r="Y495" s="85" t="s">
        <v>107</v>
      </c>
      <c r="Z495" s="75"/>
      <c r="AA495" s="75">
        <v>42993</v>
      </c>
      <c r="AB495" s="75"/>
      <c r="AC495" s="31">
        <v>2</v>
      </c>
      <c r="AD495" s="31">
        <v>0</v>
      </c>
      <c r="AE495" s="31">
        <v>0</v>
      </c>
      <c r="AF495" s="31">
        <v>0</v>
      </c>
      <c r="AG495" s="31">
        <v>0</v>
      </c>
      <c r="AH495" s="31">
        <v>0</v>
      </c>
      <c r="AI495" s="31">
        <v>0</v>
      </c>
      <c r="AJ495" s="114"/>
    </row>
    <row r="496" spans="1:36" ht="12.6" hidden="1" x14ac:dyDescent="0.2">
      <c r="A496" s="124">
        <v>42979</v>
      </c>
      <c r="B496" s="113">
        <v>46</v>
      </c>
      <c r="C496" s="85" t="s">
        <v>488</v>
      </c>
      <c r="D496" s="31" t="s">
        <v>516</v>
      </c>
      <c r="E496" s="31" t="s">
        <v>31</v>
      </c>
      <c r="F496" s="31" t="s">
        <v>40</v>
      </c>
      <c r="G496" s="31" t="s">
        <v>41</v>
      </c>
      <c r="H496" s="31">
        <v>588</v>
      </c>
      <c r="I496" s="31" t="s">
        <v>194</v>
      </c>
      <c r="J496" s="31">
        <v>0</v>
      </c>
      <c r="K496" s="31">
        <v>588</v>
      </c>
      <c r="L496" s="31"/>
      <c r="M496" s="27" t="s">
        <v>145</v>
      </c>
      <c r="N496" s="27"/>
      <c r="O496" s="75" t="s">
        <v>194</v>
      </c>
      <c r="P496" s="31" t="s">
        <v>517</v>
      </c>
      <c r="Q496" s="75" t="s">
        <v>145</v>
      </c>
      <c r="R496" s="75" t="s">
        <v>145</v>
      </c>
      <c r="S496" s="75" t="s">
        <v>145</v>
      </c>
      <c r="T496" s="75" t="s">
        <v>145</v>
      </c>
      <c r="V496" s="31" t="s">
        <v>194</v>
      </c>
      <c r="W496" s="31" t="s">
        <v>194</v>
      </c>
      <c r="X496" s="31" t="s">
        <v>147</v>
      </c>
      <c r="Y496" s="31" t="s">
        <v>107</v>
      </c>
      <c r="Z496" s="75"/>
      <c r="AA496" s="75">
        <v>43018</v>
      </c>
      <c r="AB496" s="75"/>
      <c r="AC496" s="31">
        <v>0</v>
      </c>
      <c r="AD496" s="31">
        <v>0</v>
      </c>
      <c r="AE496" s="31">
        <v>0</v>
      </c>
      <c r="AF496" s="31">
        <v>0</v>
      </c>
      <c r="AG496" s="31">
        <v>0</v>
      </c>
      <c r="AH496" s="31">
        <v>0</v>
      </c>
      <c r="AI496" s="31">
        <v>0</v>
      </c>
      <c r="AJ496" s="114"/>
    </row>
    <row r="497" spans="1:36" ht="12.6" hidden="1" x14ac:dyDescent="0.2">
      <c r="A497" s="124">
        <v>42979</v>
      </c>
      <c r="B497" s="113">
        <v>47</v>
      </c>
      <c r="C497" s="31" t="s">
        <v>45</v>
      </c>
      <c r="D497" s="31" t="s">
        <v>518</v>
      </c>
      <c r="E497" s="31" t="s">
        <v>44</v>
      </c>
      <c r="F497" s="31" t="s">
        <v>19</v>
      </c>
      <c r="G497" s="31" t="s">
        <v>41</v>
      </c>
      <c r="H497" s="31">
        <v>28</v>
      </c>
      <c r="I497" s="31" t="s">
        <v>194</v>
      </c>
      <c r="J497" s="31">
        <v>0</v>
      </c>
      <c r="K497" s="31">
        <v>28</v>
      </c>
      <c r="L497" s="31"/>
      <c r="M497" s="27" t="s">
        <v>145</v>
      </c>
      <c r="N497" s="27"/>
      <c r="O497" s="75" t="s">
        <v>194</v>
      </c>
      <c r="P497" s="31" t="s">
        <v>54</v>
      </c>
      <c r="Q497" s="75" t="s">
        <v>54</v>
      </c>
      <c r="R497" s="75" t="s">
        <v>54</v>
      </c>
      <c r="S497" s="75" t="s">
        <v>54</v>
      </c>
      <c r="T497" s="75" t="s">
        <v>54</v>
      </c>
      <c r="V497" s="31" t="s">
        <v>145</v>
      </c>
      <c r="W497" s="31" t="s">
        <v>54</v>
      </c>
      <c r="X497" s="31" t="s">
        <v>147</v>
      </c>
      <c r="Y497" s="31" t="s">
        <v>148</v>
      </c>
      <c r="Z497" s="75"/>
      <c r="AA497" s="75"/>
      <c r="AB497" s="75"/>
      <c r="AC497" s="31">
        <v>0</v>
      </c>
      <c r="AD497" s="31">
        <v>0</v>
      </c>
      <c r="AE497" s="31">
        <v>0</v>
      </c>
      <c r="AF497" s="31">
        <v>0</v>
      </c>
      <c r="AG497" s="31">
        <v>0</v>
      </c>
      <c r="AH497" s="31">
        <v>0</v>
      </c>
      <c r="AI497" s="31">
        <v>0</v>
      </c>
      <c r="AJ497" s="114"/>
    </row>
    <row r="498" spans="1:36" ht="12.6" hidden="1" x14ac:dyDescent="0.2">
      <c r="A498" s="124">
        <v>42979</v>
      </c>
      <c r="B498" s="113">
        <v>48</v>
      </c>
      <c r="C498" s="31" t="s">
        <v>519</v>
      </c>
      <c r="D498" s="31" t="s">
        <v>174</v>
      </c>
      <c r="E498" s="23" t="s">
        <v>175</v>
      </c>
      <c r="F498" s="31" t="s">
        <v>19</v>
      </c>
      <c r="G498" s="31" t="s">
        <v>41</v>
      </c>
      <c r="H498" s="31">
        <v>2819</v>
      </c>
      <c r="I498" s="31" t="s">
        <v>54</v>
      </c>
      <c r="J498" s="31">
        <v>0</v>
      </c>
      <c r="K498" s="31">
        <v>340</v>
      </c>
      <c r="L498" s="31"/>
      <c r="M498" s="27" t="s">
        <v>506</v>
      </c>
      <c r="N498" s="27" t="s">
        <v>520</v>
      </c>
      <c r="O498" s="75" t="s">
        <v>521</v>
      </c>
      <c r="P498" s="31" t="s">
        <v>507</v>
      </c>
      <c r="Q498" s="75" t="s">
        <v>145</v>
      </c>
      <c r="R498" s="75" t="s">
        <v>145</v>
      </c>
      <c r="S498" s="75" t="s">
        <v>145</v>
      </c>
      <c r="T498" s="75" t="s">
        <v>145</v>
      </c>
      <c r="V498" s="31" t="s">
        <v>194</v>
      </c>
      <c r="W498" s="31" t="s">
        <v>194</v>
      </c>
      <c r="X498" s="31" t="s">
        <v>152</v>
      </c>
      <c r="Y498" s="31" t="s">
        <v>148</v>
      </c>
      <c r="Z498" s="75"/>
      <c r="AA498" s="75"/>
      <c r="AB498" s="75"/>
      <c r="AC498" s="31">
        <v>0</v>
      </c>
      <c r="AD498" s="31">
        <v>0</v>
      </c>
      <c r="AE498" s="31">
        <v>0</v>
      </c>
      <c r="AF498" s="31">
        <v>0</v>
      </c>
      <c r="AG498" s="31">
        <v>0</v>
      </c>
      <c r="AH498" s="31">
        <v>0</v>
      </c>
      <c r="AI498" s="31">
        <v>0</v>
      </c>
      <c r="AJ498" s="114" t="s">
        <v>522</v>
      </c>
    </row>
    <row r="499" spans="1:36" ht="13.2" hidden="1" x14ac:dyDescent="0.2">
      <c r="A499" s="124">
        <v>42979</v>
      </c>
      <c r="B499" s="113">
        <v>49</v>
      </c>
      <c r="C499" s="63" t="s">
        <v>60</v>
      </c>
      <c r="D499" s="63" t="s">
        <v>523</v>
      </c>
      <c r="E499" s="63" t="s">
        <v>31</v>
      </c>
      <c r="F499" s="31" t="s">
        <v>19</v>
      </c>
      <c r="G499" s="23" t="s">
        <v>62</v>
      </c>
      <c r="H499" s="25">
        <v>2009</v>
      </c>
      <c r="I499" s="31">
        <v>0</v>
      </c>
      <c r="J499" s="31">
        <v>0</v>
      </c>
      <c r="K499" s="25">
        <v>0</v>
      </c>
      <c r="L499" s="25">
        <v>0</v>
      </c>
      <c r="M499" s="27">
        <v>42901</v>
      </c>
      <c r="N499" s="27"/>
      <c r="O499" s="75">
        <v>42901</v>
      </c>
      <c r="P499" s="31" t="s">
        <v>144</v>
      </c>
      <c r="Q499" s="75">
        <v>42908</v>
      </c>
      <c r="R499" s="75">
        <v>42902</v>
      </c>
      <c r="S499" s="75">
        <v>42912</v>
      </c>
      <c r="T499" s="75">
        <v>42908</v>
      </c>
      <c r="V499" s="31" t="s">
        <v>146</v>
      </c>
      <c r="W499" s="31" t="s">
        <v>145</v>
      </c>
      <c r="X499" s="31" t="s">
        <v>161</v>
      </c>
      <c r="Y499" s="31" t="s">
        <v>107</v>
      </c>
      <c r="Z499" s="75"/>
      <c r="AA499" s="75"/>
      <c r="AB499" s="75"/>
      <c r="AC499" s="31">
        <v>1</v>
      </c>
      <c r="AD499" s="31">
        <v>0</v>
      </c>
      <c r="AE499" s="31">
        <v>2</v>
      </c>
      <c r="AF499" s="31">
        <v>2</v>
      </c>
      <c r="AG499" s="31">
        <v>0</v>
      </c>
      <c r="AH499" s="31">
        <v>0</v>
      </c>
      <c r="AI499" s="31">
        <v>0</v>
      </c>
      <c r="AJ499" s="114" t="s">
        <v>245</v>
      </c>
    </row>
    <row r="500" spans="1:36" ht="13.2" hidden="1" x14ac:dyDescent="0.2">
      <c r="A500" s="124">
        <v>42979</v>
      </c>
      <c r="B500" s="113">
        <v>50</v>
      </c>
      <c r="C500" s="63" t="s">
        <v>60</v>
      </c>
      <c r="D500" s="63" t="s">
        <v>448</v>
      </c>
      <c r="E500" s="63" t="s">
        <v>31</v>
      </c>
      <c r="F500" s="31" t="s">
        <v>19</v>
      </c>
      <c r="G500" s="23" t="s">
        <v>62</v>
      </c>
      <c r="H500" s="25">
        <v>2337</v>
      </c>
      <c r="I500" s="31">
        <v>0</v>
      </c>
      <c r="J500" s="31">
        <v>0</v>
      </c>
      <c r="K500" s="25">
        <v>0</v>
      </c>
      <c r="L500" s="25">
        <v>0</v>
      </c>
      <c r="M500" s="27">
        <v>42916</v>
      </c>
      <c r="N500" s="27"/>
      <c r="O500" s="75">
        <v>42916</v>
      </c>
      <c r="P500" s="31" t="s">
        <v>144</v>
      </c>
      <c r="Q500" s="75">
        <v>42924</v>
      </c>
      <c r="R500" s="75">
        <v>42920</v>
      </c>
      <c r="S500" s="75">
        <v>42923</v>
      </c>
      <c r="T500" s="75">
        <v>42923</v>
      </c>
      <c r="V500" s="31" t="s">
        <v>146</v>
      </c>
      <c r="W500" s="31" t="s">
        <v>145</v>
      </c>
      <c r="X500" s="31" t="s">
        <v>147</v>
      </c>
      <c r="Y500" s="31" t="s">
        <v>245</v>
      </c>
      <c r="Z500" s="75"/>
      <c r="AA500" s="75"/>
      <c r="AB500" s="75"/>
      <c r="AC500" s="31">
        <v>1</v>
      </c>
      <c r="AD500" s="31">
        <v>0</v>
      </c>
      <c r="AE500" s="31">
        <v>4</v>
      </c>
      <c r="AF500" s="31">
        <v>0</v>
      </c>
      <c r="AG500" s="31">
        <v>4</v>
      </c>
      <c r="AH500" s="31">
        <v>2</v>
      </c>
      <c r="AI500" s="31">
        <v>0</v>
      </c>
      <c r="AJ500" s="114" t="s">
        <v>245</v>
      </c>
    </row>
    <row r="501" spans="1:36" ht="12.6" hidden="1" x14ac:dyDescent="0.2">
      <c r="A501" s="124">
        <v>42979</v>
      </c>
      <c r="B501" s="113">
        <v>51</v>
      </c>
      <c r="C501" s="23" t="s">
        <v>452</v>
      </c>
      <c r="D501" s="23" t="s">
        <v>77</v>
      </c>
      <c r="E501" s="23" t="s">
        <v>34</v>
      </c>
      <c r="F501" s="23" t="s">
        <v>19</v>
      </c>
      <c r="G501" s="23" t="s">
        <v>78</v>
      </c>
      <c r="H501" s="31">
        <v>995</v>
      </c>
      <c r="I501" s="31">
        <v>995</v>
      </c>
      <c r="J501" s="31">
        <v>0</v>
      </c>
      <c r="K501" s="31">
        <v>66</v>
      </c>
      <c r="L501" s="31">
        <v>929</v>
      </c>
      <c r="M501" s="27">
        <v>42996</v>
      </c>
      <c r="N501" s="27"/>
      <c r="O501" s="75">
        <v>42996</v>
      </c>
      <c r="P501" s="31" t="s">
        <v>145</v>
      </c>
      <c r="Q501" s="75">
        <v>43004</v>
      </c>
      <c r="R501" s="75" t="s">
        <v>145</v>
      </c>
      <c r="S501" s="27">
        <v>43014</v>
      </c>
      <c r="T501" s="27">
        <v>43014</v>
      </c>
      <c r="V501" s="31" t="s">
        <v>160</v>
      </c>
      <c r="W501" s="31" t="s">
        <v>145</v>
      </c>
      <c r="X501" s="31" t="s">
        <v>147</v>
      </c>
      <c r="Y501" s="31" t="s">
        <v>148</v>
      </c>
      <c r="Z501" s="75"/>
      <c r="AA501" s="75"/>
      <c r="AB501" s="75"/>
      <c r="AC501" s="31">
        <v>0</v>
      </c>
      <c r="AD501" s="31">
        <v>0</v>
      </c>
      <c r="AE501" s="31">
        <v>0</v>
      </c>
      <c r="AF501" s="31">
        <v>0</v>
      </c>
      <c r="AG501" s="31">
        <v>0</v>
      </c>
      <c r="AH501" s="31">
        <v>0</v>
      </c>
      <c r="AI501" s="31">
        <v>0</v>
      </c>
      <c r="AJ501" s="114"/>
    </row>
    <row r="502" spans="1:36" ht="12.6" hidden="1" x14ac:dyDescent="0.2">
      <c r="A502" s="124">
        <v>42979</v>
      </c>
      <c r="B502" s="113">
        <v>53</v>
      </c>
      <c r="C502" s="31" t="s">
        <v>63</v>
      </c>
      <c r="D502" s="31" t="s">
        <v>449</v>
      </c>
      <c r="E502" s="31" t="s">
        <v>31</v>
      </c>
      <c r="F502" s="31" t="s">
        <v>19</v>
      </c>
      <c r="G502" s="31" t="s">
        <v>62</v>
      </c>
      <c r="H502" s="31">
        <v>230</v>
      </c>
      <c r="I502" s="31">
        <v>230</v>
      </c>
      <c r="J502" s="31">
        <v>0</v>
      </c>
      <c r="K502" s="31">
        <v>0</v>
      </c>
      <c r="L502" s="31">
        <v>230</v>
      </c>
      <c r="M502" s="27">
        <v>43011</v>
      </c>
      <c r="N502" s="27"/>
      <c r="O502" s="75"/>
      <c r="P502" s="31" t="s">
        <v>181</v>
      </c>
      <c r="Q502" s="75"/>
      <c r="R502" s="75"/>
      <c r="S502" s="75"/>
      <c r="T502" s="75"/>
      <c r="V502" s="31" t="s">
        <v>422</v>
      </c>
      <c r="W502" s="31" t="s">
        <v>194</v>
      </c>
      <c r="X502" s="31"/>
      <c r="Y502" s="31" t="s">
        <v>163</v>
      </c>
      <c r="Z502" s="75"/>
      <c r="AA502" s="75"/>
      <c r="AB502" s="75"/>
      <c r="AC502" s="31">
        <v>0</v>
      </c>
      <c r="AD502" s="31">
        <v>0</v>
      </c>
      <c r="AE502" s="31">
        <v>0</v>
      </c>
      <c r="AF502" s="31">
        <v>0</v>
      </c>
      <c r="AG502" s="31">
        <v>0</v>
      </c>
      <c r="AH502" s="31">
        <v>0</v>
      </c>
      <c r="AI502" s="31">
        <v>0</v>
      </c>
      <c r="AJ502" s="114"/>
    </row>
    <row r="503" spans="1:36" ht="12.6" hidden="1" x14ac:dyDescent="0.2">
      <c r="A503" s="124">
        <v>42979</v>
      </c>
      <c r="B503" s="113">
        <v>54</v>
      </c>
      <c r="C503" s="31" t="s">
        <v>63</v>
      </c>
      <c r="D503" s="31" t="s">
        <v>450</v>
      </c>
      <c r="E503" s="31" t="s">
        <v>31</v>
      </c>
      <c r="F503" s="31" t="s">
        <v>19</v>
      </c>
      <c r="G503" s="31" t="s">
        <v>62</v>
      </c>
      <c r="H503" s="31">
        <v>430</v>
      </c>
      <c r="I503" s="31">
        <v>430</v>
      </c>
      <c r="J503" s="31">
        <v>0</v>
      </c>
      <c r="K503" s="31">
        <v>250</v>
      </c>
      <c r="L503" s="31">
        <v>180</v>
      </c>
      <c r="M503" s="27">
        <v>42999</v>
      </c>
      <c r="N503" s="27"/>
      <c r="O503" s="75">
        <v>42997</v>
      </c>
      <c r="P503" s="31" t="s">
        <v>145</v>
      </c>
      <c r="Q503" s="75">
        <v>43001</v>
      </c>
      <c r="R503" s="75">
        <v>42998</v>
      </c>
      <c r="S503" s="75"/>
      <c r="T503" s="75"/>
      <c r="V503" s="31" t="s">
        <v>160</v>
      </c>
      <c r="W503" s="31" t="s">
        <v>145</v>
      </c>
      <c r="X503" s="31"/>
      <c r="Y503" s="31" t="s">
        <v>148</v>
      </c>
      <c r="Z503" s="75"/>
      <c r="AA503" s="75"/>
      <c r="AB503" s="75"/>
      <c r="AC503" s="31">
        <v>1</v>
      </c>
      <c r="AD503" s="31">
        <v>0</v>
      </c>
      <c r="AE503" s="31">
        <v>1</v>
      </c>
      <c r="AF503" s="31">
        <v>1</v>
      </c>
      <c r="AG503" s="31">
        <v>0</v>
      </c>
      <c r="AH503" s="31">
        <v>0</v>
      </c>
      <c r="AI503" s="31">
        <v>0</v>
      </c>
      <c r="AJ503" s="114"/>
    </row>
    <row r="504" spans="1:36" ht="12.6" hidden="1" x14ac:dyDescent="0.2">
      <c r="A504" s="124">
        <v>42979</v>
      </c>
      <c r="B504" s="113">
        <v>55</v>
      </c>
      <c r="C504" s="23" t="s">
        <v>71</v>
      </c>
      <c r="D504" s="31" t="s">
        <v>187</v>
      </c>
      <c r="E504" s="31" t="s">
        <v>31</v>
      </c>
      <c r="F504" s="31" t="s">
        <v>19</v>
      </c>
      <c r="G504" s="31" t="s">
        <v>40</v>
      </c>
      <c r="H504" s="31">
        <v>21104</v>
      </c>
      <c r="I504" s="31"/>
      <c r="J504" s="31"/>
      <c r="K504" s="31"/>
      <c r="L504" s="31"/>
      <c r="M504" s="27"/>
      <c r="N504" s="27"/>
      <c r="O504" s="75"/>
      <c r="P504" s="31"/>
      <c r="Q504" s="75"/>
      <c r="R504" s="75"/>
      <c r="S504" s="75"/>
      <c r="T504" s="75"/>
      <c r="V504" s="31"/>
      <c r="W504" s="31"/>
      <c r="X504" s="31"/>
      <c r="Y504" s="31"/>
      <c r="Z504" s="75"/>
      <c r="AA504" s="75"/>
      <c r="AB504" s="75"/>
      <c r="AC504" s="31"/>
      <c r="AD504" s="31"/>
      <c r="AE504" s="31"/>
      <c r="AF504" s="31"/>
      <c r="AG504" s="31"/>
      <c r="AH504" s="31"/>
      <c r="AI504" s="31"/>
      <c r="AJ504" s="114"/>
    </row>
    <row r="505" spans="1:36" ht="12.6" hidden="1" x14ac:dyDescent="0.2">
      <c r="A505" s="124">
        <v>42979</v>
      </c>
      <c r="B505" s="113">
        <v>56</v>
      </c>
      <c r="C505" s="31" t="s">
        <v>488</v>
      </c>
      <c r="D505" s="31" t="s">
        <v>351</v>
      </c>
      <c r="E505" s="31" t="s">
        <v>31</v>
      </c>
      <c r="F505" s="31" t="s">
        <v>19</v>
      </c>
      <c r="G505" s="31" t="s">
        <v>363</v>
      </c>
      <c r="H505" s="31">
        <v>358</v>
      </c>
      <c r="I505" s="31">
        <v>0</v>
      </c>
      <c r="J505" s="31">
        <v>358</v>
      </c>
      <c r="K505" s="31">
        <v>358</v>
      </c>
      <c r="L505" s="31">
        <v>0</v>
      </c>
      <c r="M505" s="27">
        <v>43010</v>
      </c>
      <c r="N505" s="27">
        <v>43025</v>
      </c>
      <c r="O505" s="75"/>
      <c r="P505" s="31" t="s">
        <v>145</v>
      </c>
      <c r="Q505" s="75"/>
      <c r="R505" s="75">
        <v>43010</v>
      </c>
      <c r="S505" s="75"/>
      <c r="T505" s="75"/>
      <c r="V505" s="31" t="s">
        <v>146</v>
      </c>
      <c r="W505" s="31" t="s">
        <v>194</v>
      </c>
      <c r="X505" s="31"/>
      <c r="Y505" s="31" t="s">
        <v>282</v>
      </c>
      <c r="Z505" s="75"/>
      <c r="AA505" s="75"/>
      <c r="AB505" s="75"/>
      <c r="AC505" s="31">
        <v>0</v>
      </c>
      <c r="AD505" s="31">
        <v>0</v>
      </c>
      <c r="AE505" s="31">
        <v>0</v>
      </c>
      <c r="AF505" s="31">
        <v>0</v>
      </c>
      <c r="AG505" s="31">
        <v>0</v>
      </c>
      <c r="AH505" s="31">
        <v>0</v>
      </c>
      <c r="AI505" s="31">
        <v>0</v>
      </c>
      <c r="AJ505" s="114" t="s">
        <v>524</v>
      </c>
    </row>
    <row r="506" spans="1:36" ht="12.6" hidden="1" x14ac:dyDescent="0.2">
      <c r="A506" s="124">
        <v>42979</v>
      </c>
      <c r="B506" s="113">
        <v>57</v>
      </c>
      <c r="C506" s="31" t="s">
        <v>16</v>
      </c>
      <c r="D506" s="31" t="s">
        <v>454</v>
      </c>
      <c r="E506" s="31" t="s">
        <v>31</v>
      </c>
      <c r="F506" s="31" t="s">
        <v>19</v>
      </c>
      <c r="G506" s="31" t="s">
        <v>58</v>
      </c>
      <c r="H506" s="31">
        <v>100</v>
      </c>
      <c r="I506" s="31"/>
      <c r="J506" s="31"/>
      <c r="K506" s="31">
        <v>0</v>
      </c>
      <c r="L506" s="31">
        <v>100</v>
      </c>
      <c r="M506" s="27"/>
      <c r="N506" s="27"/>
      <c r="O506" s="75"/>
      <c r="P506" s="31"/>
      <c r="Q506" s="75"/>
      <c r="R506" s="75"/>
      <c r="S506" s="75"/>
      <c r="T506" s="75"/>
      <c r="V506" s="31"/>
      <c r="W506" s="31"/>
      <c r="X506" s="31"/>
      <c r="Y506" s="31"/>
      <c r="Z506" s="75"/>
      <c r="AA506" s="75"/>
      <c r="AB506" s="75"/>
      <c r="AC506" s="31"/>
      <c r="AD506" s="31"/>
      <c r="AE506" s="31"/>
      <c r="AF506" s="31"/>
      <c r="AG506" s="31"/>
      <c r="AH506" s="31"/>
      <c r="AI506" s="31"/>
      <c r="AJ506" s="114"/>
    </row>
    <row r="507" spans="1:36" ht="12.6" hidden="1" x14ac:dyDescent="0.2">
      <c r="A507" s="124">
        <v>42979</v>
      </c>
      <c r="B507" s="113">
        <v>58</v>
      </c>
      <c r="C507" s="31" t="s">
        <v>56</v>
      </c>
      <c r="D507" s="31" t="s">
        <v>525</v>
      </c>
      <c r="E507" s="31" t="s">
        <v>31</v>
      </c>
      <c r="F507" s="31" t="s">
        <v>40</v>
      </c>
      <c r="G507" s="31" t="s">
        <v>41</v>
      </c>
      <c r="H507" s="31">
        <v>70</v>
      </c>
      <c r="I507" s="31">
        <v>70</v>
      </c>
      <c r="J507" s="31">
        <v>0</v>
      </c>
      <c r="K507" s="31">
        <v>70</v>
      </c>
      <c r="L507" s="31">
        <v>0</v>
      </c>
      <c r="M507" s="27">
        <v>42993</v>
      </c>
      <c r="N507" s="27"/>
      <c r="O507" s="75"/>
      <c r="P507" s="31" t="s">
        <v>145</v>
      </c>
      <c r="Q507" s="75">
        <v>42997</v>
      </c>
      <c r="R507" s="75">
        <v>42997</v>
      </c>
      <c r="S507" s="75">
        <v>42999</v>
      </c>
      <c r="T507" s="75">
        <v>42999</v>
      </c>
      <c r="V507" s="31" t="s">
        <v>160</v>
      </c>
      <c r="W507" s="31" t="s">
        <v>145</v>
      </c>
      <c r="X507" s="31" t="s">
        <v>147</v>
      </c>
      <c r="Y507" s="31" t="s">
        <v>107</v>
      </c>
      <c r="Z507" s="75"/>
      <c r="AA507" s="75">
        <v>43013</v>
      </c>
      <c r="AB507" s="75"/>
      <c r="AC507" s="31">
        <v>1</v>
      </c>
      <c r="AD507" s="31">
        <v>0</v>
      </c>
      <c r="AE507" s="31">
        <v>0</v>
      </c>
      <c r="AF507" s="31">
        <v>1</v>
      </c>
      <c r="AG507" s="31">
        <v>0</v>
      </c>
      <c r="AH507" s="31">
        <v>0</v>
      </c>
      <c r="AI507" s="31">
        <v>0</v>
      </c>
      <c r="AJ507" s="114"/>
    </row>
    <row r="508" spans="1:36" ht="13.2" hidden="1" thickBot="1" x14ac:dyDescent="0.25">
      <c r="A508" s="124">
        <v>42948</v>
      </c>
      <c r="C508" s="221" t="s">
        <v>1</v>
      </c>
      <c r="D508" s="222" t="s">
        <v>2</v>
      </c>
      <c r="E508" s="222" t="s">
        <v>3</v>
      </c>
      <c r="F508" s="222" t="s">
        <v>5</v>
      </c>
      <c r="G508" s="222" t="s">
        <v>117</v>
      </c>
      <c r="H508" s="222" t="s">
        <v>385</v>
      </c>
      <c r="I508" s="222" t="s">
        <v>530</v>
      </c>
      <c r="J508" s="222" t="s">
        <v>531</v>
      </c>
      <c r="K508" s="222" t="s">
        <v>532</v>
      </c>
      <c r="L508" s="222" t="s">
        <v>533</v>
      </c>
      <c r="M508" s="222" t="s">
        <v>534</v>
      </c>
      <c r="N508" s="222" t="s">
        <v>535</v>
      </c>
      <c r="O508" s="222" t="s">
        <v>536</v>
      </c>
      <c r="P508" s="222" t="s">
        <v>537</v>
      </c>
      <c r="Q508" s="222" t="s">
        <v>538</v>
      </c>
      <c r="R508" s="222" t="s">
        <v>132</v>
      </c>
      <c r="S508" s="222" t="s">
        <v>133</v>
      </c>
      <c r="T508" s="223" t="s">
        <v>134</v>
      </c>
      <c r="AB508" s="31"/>
      <c r="AC508" s="224" t="s">
        <v>135</v>
      </c>
      <c r="AD508" s="224" t="s">
        <v>136</v>
      </c>
      <c r="AE508" s="224" t="s">
        <v>387</v>
      </c>
      <c r="AF508" s="225" t="s">
        <v>138</v>
      </c>
      <c r="AG508" s="224" t="s">
        <v>139</v>
      </c>
      <c r="AH508" s="225" t="s">
        <v>140</v>
      </c>
      <c r="AI508" s="224" t="s">
        <v>141</v>
      </c>
      <c r="AJ508" s="226" t="s">
        <v>15</v>
      </c>
    </row>
    <row r="509" spans="1:36" ht="14.4" hidden="1" x14ac:dyDescent="0.2">
      <c r="C509" s="126" t="s">
        <v>60</v>
      </c>
      <c r="D509" s="127" t="s">
        <v>523</v>
      </c>
      <c r="E509" s="127" t="s">
        <v>31</v>
      </c>
      <c r="F509" s="78" t="s">
        <v>62</v>
      </c>
      <c r="G509" s="127">
        <v>2009</v>
      </c>
      <c r="H509" s="128">
        <v>2009</v>
      </c>
      <c r="I509" s="129">
        <v>20088.78</v>
      </c>
      <c r="J509" s="127" t="s">
        <v>539</v>
      </c>
      <c r="K509" s="130" t="s">
        <v>194</v>
      </c>
      <c r="L509" s="127" t="s">
        <v>54</v>
      </c>
      <c r="M509" s="127" t="s">
        <v>145</v>
      </c>
      <c r="N509" s="127" t="s">
        <v>145</v>
      </c>
      <c r="O509" s="127" t="s">
        <v>145</v>
      </c>
      <c r="P509" s="131" t="s">
        <v>145</v>
      </c>
      <c r="Q509" s="127" t="s">
        <v>145</v>
      </c>
      <c r="R509" s="127" t="s">
        <v>145</v>
      </c>
      <c r="S509" s="227"/>
      <c r="T509" s="227" t="s">
        <v>148</v>
      </c>
      <c r="AB509" s="31"/>
      <c r="AC509" s="132">
        <v>5</v>
      </c>
      <c r="AD509" s="132">
        <v>0</v>
      </c>
      <c r="AE509" s="132">
        <v>1</v>
      </c>
      <c r="AF509" s="132">
        <v>1</v>
      </c>
      <c r="AG509" s="132">
        <v>0</v>
      </c>
      <c r="AH509" s="132">
        <v>0</v>
      </c>
      <c r="AI509" s="132">
        <v>0</v>
      </c>
      <c r="AJ509" s="133"/>
    </row>
    <row r="510" spans="1:36" ht="14.4" hidden="1" x14ac:dyDescent="0.2">
      <c r="C510" s="134" t="s">
        <v>60</v>
      </c>
      <c r="D510" s="103" t="s">
        <v>448</v>
      </c>
      <c r="E510" s="103" t="s">
        <v>31</v>
      </c>
      <c r="F510" s="22" t="s">
        <v>62</v>
      </c>
      <c r="G510" s="103">
        <v>2337</v>
      </c>
      <c r="H510" s="135">
        <v>2337</v>
      </c>
      <c r="I510" s="136">
        <v>23371.31</v>
      </c>
      <c r="J510" s="103" t="s">
        <v>539</v>
      </c>
      <c r="K510" s="137" t="s">
        <v>194</v>
      </c>
      <c r="L510" s="103" t="s">
        <v>54</v>
      </c>
      <c r="M510" s="103" t="s">
        <v>145</v>
      </c>
      <c r="N510" s="138" t="s">
        <v>144</v>
      </c>
      <c r="O510" s="138" t="s">
        <v>144</v>
      </c>
      <c r="P510" s="138" t="s">
        <v>145</v>
      </c>
      <c r="Q510" s="103" t="s">
        <v>145</v>
      </c>
      <c r="R510" s="103" t="s">
        <v>145</v>
      </c>
      <c r="S510" s="83"/>
      <c r="T510" s="83" t="s">
        <v>148</v>
      </c>
      <c r="AB510" s="31"/>
      <c r="AC510" s="104">
        <v>6</v>
      </c>
      <c r="AD510" s="104">
        <v>0</v>
      </c>
      <c r="AE510" s="104">
        <v>6</v>
      </c>
      <c r="AF510" s="104">
        <v>2</v>
      </c>
      <c r="AG510" s="104">
        <v>4</v>
      </c>
      <c r="AH510" s="104">
        <v>3</v>
      </c>
      <c r="AI510" s="104">
        <v>55</v>
      </c>
      <c r="AJ510" s="116" t="s">
        <v>540</v>
      </c>
    </row>
    <row r="511" spans="1:36" ht="14.4" hidden="1" x14ac:dyDescent="0.2">
      <c r="C511" s="139" t="s">
        <v>42</v>
      </c>
      <c r="D511" s="103" t="s">
        <v>43</v>
      </c>
      <c r="E511" s="103" t="s">
        <v>44</v>
      </c>
      <c r="F511" s="103" t="s">
        <v>41</v>
      </c>
      <c r="G511" s="103">
        <v>6251</v>
      </c>
      <c r="H511" s="103">
        <v>671</v>
      </c>
      <c r="I511" s="103">
        <v>62510</v>
      </c>
      <c r="J511" s="103" t="s">
        <v>541</v>
      </c>
      <c r="K511" s="140" t="s">
        <v>194</v>
      </c>
      <c r="L511" s="103" t="s">
        <v>54</v>
      </c>
      <c r="M511" s="103" t="s">
        <v>54</v>
      </c>
      <c r="N511" s="103" t="s">
        <v>145</v>
      </c>
      <c r="O511" s="103" t="s">
        <v>145</v>
      </c>
      <c r="P511" s="140" t="s">
        <v>194</v>
      </c>
      <c r="Q511" s="103" t="s">
        <v>145</v>
      </c>
      <c r="R511" s="103" t="s">
        <v>145</v>
      </c>
      <c r="S511" s="83" t="s">
        <v>147</v>
      </c>
      <c r="T511" s="141" t="s">
        <v>148</v>
      </c>
      <c r="AB511" s="31"/>
      <c r="AC511" s="104">
        <v>0</v>
      </c>
      <c r="AD511" s="104">
        <v>0</v>
      </c>
      <c r="AE511" s="104">
        <v>0</v>
      </c>
      <c r="AF511" s="104"/>
      <c r="AG511" s="104">
        <v>0</v>
      </c>
      <c r="AH511" s="104"/>
      <c r="AI511" s="104">
        <v>0</v>
      </c>
      <c r="AJ511" s="116"/>
    </row>
    <row r="512" spans="1:36" ht="14.4" hidden="1" x14ac:dyDescent="0.2">
      <c r="C512" s="142" t="s">
        <v>485</v>
      </c>
      <c r="D512" s="22" t="s">
        <v>486</v>
      </c>
      <c r="E512" s="22" t="s">
        <v>82</v>
      </c>
      <c r="F512" s="22" t="s">
        <v>58</v>
      </c>
      <c r="G512" s="143">
        <v>1300</v>
      </c>
      <c r="H512" s="143">
        <v>300</v>
      </c>
      <c r="I512" s="143">
        <v>13000</v>
      </c>
      <c r="J512" s="22" t="s">
        <v>541</v>
      </c>
      <c r="K512" s="22" t="s">
        <v>145</v>
      </c>
      <c r="L512" s="22" t="s">
        <v>54</v>
      </c>
      <c r="M512" s="22" t="s">
        <v>145</v>
      </c>
      <c r="N512" s="22" t="s">
        <v>145</v>
      </c>
      <c r="O512" s="22" t="s">
        <v>145</v>
      </c>
      <c r="P512" s="22" t="s">
        <v>145</v>
      </c>
      <c r="Q512" s="22" t="s">
        <v>145</v>
      </c>
      <c r="R512" s="22" t="s">
        <v>145</v>
      </c>
      <c r="S512" s="22" t="s">
        <v>147</v>
      </c>
      <c r="T512" s="22" t="s">
        <v>107</v>
      </c>
      <c r="AB512" s="31"/>
      <c r="AC512" s="104">
        <v>5</v>
      </c>
      <c r="AD512" s="104">
        <v>0</v>
      </c>
      <c r="AE512" s="104">
        <v>5</v>
      </c>
      <c r="AF512" s="104"/>
      <c r="AG512" s="104">
        <v>0</v>
      </c>
      <c r="AH512" s="104"/>
      <c r="AI512" s="104">
        <v>0</v>
      </c>
      <c r="AJ512" s="115"/>
    </row>
    <row r="513" spans="3:36" ht="14.4" hidden="1" x14ac:dyDescent="0.2">
      <c r="C513" s="142" t="s">
        <v>71</v>
      </c>
      <c r="D513" s="22" t="s">
        <v>542</v>
      </c>
      <c r="E513" s="22" t="s">
        <v>31</v>
      </c>
      <c r="F513" s="22" t="s">
        <v>58</v>
      </c>
      <c r="G513" s="143">
        <v>5092</v>
      </c>
      <c r="H513" s="143">
        <f>G513-2151</f>
        <v>2941</v>
      </c>
      <c r="I513" s="143">
        <v>322069</v>
      </c>
      <c r="J513" s="83" t="s">
        <v>543</v>
      </c>
      <c r="K513" s="22" t="s">
        <v>194</v>
      </c>
      <c r="L513" s="22" t="s">
        <v>145</v>
      </c>
      <c r="M513" s="22" t="s">
        <v>145</v>
      </c>
      <c r="N513" s="22" t="s">
        <v>54</v>
      </c>
      <c r="O513" s="22" t="s">
        <v>145</v>
      </c>
      <c r="P513" s="22" t="s">
        <v>145</v>
      </c>
      <c r="Q513" s="22" t="s">
        <v>145</v>
      </c>
      <c r="R513" s="22" t="s">
        <v>145</v>
      </c>
      <c r="S513" s="83" t="s">
        <v>152</v>
      </c>
      <c r="T513" s="22" t="s">
        <v>107</v>
      </c>
      <c r="AB513" s="31"/>
      <c r="AC513" s="104">
        <v>14</v>
      </c>
      <c r="AD513" s="104">
        <v>0</v>
      </c>
      <c r="AE513" s="104">
        <v>13</v>
      </c>
      <c r="AF513" s="104"/>
      <c r="AG513" s="104">
        <v>1</v>
      </c>
      <c r="AH513" s="104"/>
      <c r="AI513" s="104">
        <v>0</v>
      </c>
      <c r="AJ513" s="116" t="s">
        <v>544</v>
      </c>
    </row>
    <row r="514" spans="3:36" ht="14.4" hidden="1" x14ac:dyDescent="0.2">
      <c r="C514" s="142" t="s">
        <v>488</v>
      </c>
      <c r="D514" s="22" t="s">
        <v>59</v>
      </c>
      <c r="E514" s="22" t="s">
        <v>82</v>
      </c>
      <c r="F514" s="22" t="s">
        <v>58</v>
      </c>
      <c r="G514" s="143">
        <v>307</v>
      </c>
      <c r="H514" s="143">
        <v>229</v>
      </c>
      <c r="I514" s="143">
        <v>4375</v>
      </c>
      <c r="J514" s="83" t="s">
        <v>545</v>
      </c>
      <c r="K514" s="22" t="s">
        <v>145</v>
      </c>
      <c r="L514" s="22" t="s">
        <v>54</v>
      </c>
      <c r="M514" s="22" t="s">
        <v>145</v>
      </c>
      <c r="N514" s="22" t="s">
        <v>145</v>
      </c>
      <c r="O514" s="22" t="s">
        <v>145</v>
      </c>
      <c r="P514" s="22" t="s">
        <v>145</v>
      </c>
      <c r="Q514" s="22" t="s">
        <v>145</v>
      </c>
      <c r="R514" s="22" t="s">
        <v>145</v>
      </c>
      <c r="S514" s="83"/>
      <c r="T514" s="22" t="s">
        <v>148</v>
      </c>
      <c r="AB514" s="31"/>
      <c r="AC514" s="104">
        <v>1</v>
      </c>
      <c r="AD514" s="104">
        <v>0</v>
      </c>
      <c r="AE514" s="104">
        <v>1</v>
      </c>
      <c r="AF514" s="104"/>
      <c r="AG514" s="104">
        <v>1</v>
      </c>
      <c r="AH514" s="104"/>
      <c r="AI514" s="104">
        <v>0</v>
      </c>
      <c r="AJ514" s="116" t="s">
        <v>546</v>
      </c>
    </row>
    <row r="515" spans="3:36" ht="14.4" hidden="1" x14ac:dyDescent="0.2">
      <c r="C515" s="134" t="s">
        <v>65</v>
      </c>
      <c r="D515" s="103" t="s">
        <v>66</v>
      </c>
      <c r="E515" s="103" t="s">
        <v>18</v>
      </c>
      <c r="F515" s="103" t="s">
        <v>40</v>
      </c>
      <c r="G515" s="143">
        <f>H515</f>
        <v>497</v>
      </c>
      <c r="H515" s="103">
        <v>497</v>
      </c>
      <c r="I515" s="103">
        <f>H515*10</f>
        <v>4970</v>
      </c>
      <c r="J515" s="103" t="s">
        <v>539</v>
      </c>
      <c r="K515" s="103" t="s">
        <v>54</v>
      </c>
      <c r="L515" s="103" t="s">
        <v>54</v>
      </c>
      <c r="M515" s="103" t="s">
        <v>54</v>
      </c>
      <c r="N515" s="103" t="s">
        <v>145</v>
      </c>
      <c r="O515" s="103" t="s">
        <v>145</v>
      </c>
      <c r="P515" s="103" t="s">
        <v>145</v>
      </c>
      <c r="Q515" s="103" t="s">
        <v>145</v>
      </c>
      <c r="R515" s="103" t="s">
        <v>145</v>
      </c>
      <c r="S515" s="83" t="s">
        <v>152</v>
      </c>
      <c r="T515" s="83" t="s">
        <v>107</v>
      </c>
      <c r="AB515" s="31"/>
      <c r="AC515" s="104">
        <v>33</v>
      </c>
      <c r="AD515" s="104">
        <v>0</v>
      </c>
      <c r="AE515" s="104">
        <v>1</v>
      </c>
      <c r="AF515" s="104"/>
      <c r="AG515" s="104">
        <v>0</v>
      </c>
      <c r="AH515" s="104"/>
      <c r="AI515" s="104">
        <v>0</v>
      </c>
      <c r="AJ515" s="116" t="s">
        <v>547</v>
      </c>
    </row>
    <row r="516" spans="3:36" ht="14.4" hidden="1" x14ac:dyDescent="0.2">
      <c r="C516" s="134" t="s">
        <v>69</v>
      </c>
      <c r="D516" s="103" t="s">
        <v>70</v>
      </c>
      <c r="E516" s="103" t="s">
        <v>31</v>
      </c>
      <c r="F516" s="103" t="s">
        <v>40</v>
      </c>
      <c r="G516" s="143">
        <v>12498</v>
      </c>
      <c r="H516" s="103">
        <v>3200</v>
      </c>
      <c r="I516" s="103">
        <f>H516*70</f>
        <v>224000</v>
      </c>
      <c r="J516" s="103" t="s">
        <v>543</v>
      </c>
      <c r="K516" s="103" t="s">
        <v>54</v>
      </c>
      <c r="L516" s="103" t="s">
        <v>145</v>
      </c>
      <c r="M516" s="103" t="s">
        <v>54</v>
      </c>
      <c r="N516" s="103" t="s">
        <v>145</v>
      </c>
      <c r="O516" s="103" t="s">
        <v>145</v>
      </c>
      <c r="P516" s="103" t="s">
        <v>145</v>
      </c>
      <c r="Q516" s="103" t="s">
        <v>145</v>
      </c>
      <c r="R516" s="103" t="s">
        <v>145</v>
      </c>
      <c r="S516" s="83" t="s">
        <v>152</v>
      </c>
      <c r="T516" s="83" t="s">
        <v>107</v>
      </c>
      <c r="AB516" s="31"/>
      <c r="AC516" s="104">
        <v>3</v>
      </c>
      <c r="AD516" s="104">
        <v>0</v>
      </c>
      <c r="AE516" s="104">
        <v>3</v>
      </c>
      <c r="AF516" s="104"/>
      <c r="AG516" s="104">
        <v>0</v>
      </c>
      <c r="AH516" s="104"/>
      <c r="AI516" s="104">
        <v>0</v>
      </c>
      <c r="AJ516" s="116" t="s">
        <v>548</v>
      </c>
    </row>
    <row r="517" spans="3:36" ht="14.4" hidden="1" x14ac:dyDescent="0.2">
      <c r="C517" s="134" t="s">
        <v>67</v>
      </c>
      <c r="D517" s="103" t="s">
        <v>68</v>
      </c>
      <c r="E517" s="103" t="s">
        <v>44</v>
      </c>
      <c r="F517" s="103" t="s">
        <v>40</v>
      </c>
      <c r="G517" s="143">
        <v>4378</v>
      </c>
      <c r="H517" s="103">
        <v>1378</v>
      </c>
      <c r="I517" s="103">
        <v>13780</v>
      </c>
      <c r="J517" s="103" t="s">
        <v>541</v>
      </c>
      <c r="K517" s="103" t="s">
        <v>145</v>
      </c>
      <c r="L517" s="103" t="s">
        <v>54</v>
      </c>
      <c r="M517" s="103" t="s">
        <v>54</v>
      </c>
      <c r="N517" s="103" t="s">
        <v>145</v>
      </c>
      <c r="O517" s="103" t="s">
        <v>145</v>
      </c>
      <c r="P517" s="103" t="s">
        <v>145</v>
      </c>
      <c r="Q517" s="103" t="s">
        <v>145</v>
      </c>
      <c r="R517" s="103" t="s">
        <v>145</v>
      </c>
      <c r="S517" s="83" t="s">
        <v>161</v>
      </c>
      <c r="T517" s="83" t="s">
        <v>107</v>
      </c>
      <c r="AB517" s="31"/>
      <c r="AC517" s="104">
        <v>2</v>
      </c>
      <c r="AD517" s="104">
        <v>0</v>
      </c>
      <c r="AE517" s="104">
        <v>2</v>
      </c>
      <c r="AF517" s="104"/>
      <c r="AG517" s="104">
        <v>0</v>
      </c>
      <c r="AH517" s="104"/>
      <c r="AI517" s="104">
        <v>0</v>
      </c>
      <c r="AJ517" s="116"/>
    </row>
    <row r="518" spans="3:36" ht="14.4" hidden="1" x14ac:dyDescent="0.2">
      <c r="C518" s="134" t="s">
        <v>71</v>
      </c>
      <c r="D518" s="103" t="s">
        <v>72</v>
      </c>
      <c r="E518" s="103" t="s">
        <v>31</v>
      </c>
      <c r="F518" s="103" t="s">
        <v>40</v>
      </c>
      <c r="G518" s="143">
        <v>3220</v>
      </c>
      <c r="H518" s="103">
        <v>1220</v>
      </c>
      <c r="I518" s="103">
        <f>H518*70</f>
        <v>85400</v>
      </c>
      <c r="J518" s="103" t="s">
        <v>543</v>
      </c>
      <c r="K518" s="103" t="s">
        <v>54</v>
      </c>
      <c r="L518" s="103" t="s">
        <v>194</v>
      </c>
      <c r="M518" s="103" t="s">
        <v>54</v>
      </c>
      <c r="N518" s="103" t="s">
        <v>145</v>
      </c>
      <c r="O518" s="103" t="s">
        <v>145</v>
      </c>
      <c r="P518" s="103" t="s">
        <v>145</v>
      </c>
      <c r="Q518" s="103" t="s">
        <v>145</v>
      </c>
      <c r="R518" s="103" t="s">
        <v>145</v>
      </c>
      <c r="S518" s="83" t="s">
        <v>152</v>
      </c>
      <c r="T518" s="83" t="s">
        <v>107</v>
      </c>
      <c r="AB518" s="31"/>
      <c r="AC518" s="104">
        <v>5</v>
      </c>
      <c r="AD518" s="104">
        <v>0</v>
      </c>
      <c r="AE518" s="104">
        <v>0</v>
      </c>
      <c r="AF518" s="104"/>
      <c r="AG518" s="104">
        <v>0</v>
      </c>
      <c r="AH518" s="104"/>
      <c r="AI518" s="104">
        <v>0</v>
      </c>
      <c r="AJ518" s="116" t="s">
        <v>548</v>
      </c>
    </row>
    <row r="519" spans="3:36" ht="14.4" hidden="1" x14ac:dyDescent="0.2">
      <c r="C519" s="139" t="s">
        <v>549</v>
      </c>
      <c r="D519" s="103" t="s">
        <v>550</v>
      </c>
      <c r="E519" s="103" t="s">
        <v>31</v>
      </c>
      <c r="F519" s="103" t="s">
        <v>41</v>
      </c>
      <c r="G519" s="103">
        <v>589</v>
      </c>
      <c r="H519" s="103">
        <v>589</v>
      </c>
      <c r="I519" s="103">
        <v>8250</v>
      </c>
      <c r="J519" s="103" t="s">
        <v>545</v>
      </c>
      <c r="K519" s="103" t="s">
        <v>54</v>
      </c>
      <c r="L519" s="103" t="s">
        <v>54</v>
      </c>
      <c r="M519" s="103" t="s">
        <v>145</v>
      </c>
      <c r="N519" s="103" t="s">
        <v>145</v>
      </c>
      <c r="O519" s="103" t="s">
        <v>145</v>
      </c>
      <c r="P519" s="103" t="s">
        <v>145</v>
      </c>
      <c r="Q519" s="103" t="s">
        <v>145</v>
      </c>
      <c r="R519" s="103" t="s">
        <v>145</v>
      </c>
      <c r="S519" s="83" t="s">
        <v>161</v>
      </c>
      <c r="T519" s="83" t="s">
        <v>107</v>
      </c>
      <c r="AB519" s="31"/>
      <c r="AC519" s="104">
        <v>1</v>
      </c>
      <c r="AD519" s="104">
        <v>0</v>
      </c>
      <c r="AE519" s="104">
        <v>0</v>
      </c>
      <c r="AF519" s="104"/>
      <c r="AG519" s="104">
        <v>0</v>
      </c>
      <c r="AH519" s="104"/>
      <c r="AI519" s="104">
        <v>0</v>
      </c>
      <c r="AJ519" s="116"/>
    </row>
    <row r="520" spans="3:36" ht="14.4" hidden="1" x14ac:dyDescent="0.2">
      <c r="C520" s="139" t="s">
        <v>45</v>
      </c>
      <c r="D520" s="103" t="s">
        <v>46</v>
      </c>
      <c r="E520" s="103" t="s">
        <v>31</v>
      </c>
      <c r="F520" s="103" t="s">
        <v>41</v>
      </c>
      <c r="G520" s="103">
        <v>346</v>
      </c>
      <c r="H520" s="103">
        <v>346</v>
      </c>
      <c r="I520" s="103">
        <v>2340</v>
      </c>
      <c r="J520" s="103" t="s">
        <v>541</v>
      </c>
      <c r="K520" s="103" t="s">
        <v>145</v>
      </c>
      <c r="L520" s="103" t="s">
        <v>54</v>
      </c>
      <c r="M520" s="103" t="s">
        <v>54</v>
      </c>
      <c r="N520" s="103" t="s">
        <v>145</v>
      </c>
      <c r="O520" s="103" t="s">
        <v>145</v>
      </c>
      <c r="P520" s="103" t="s">
        <v>145</v>
      </c>
      <c r="Q520" s="103" t="s">
        <v>145</v>
      </c>
      <c r="R520" s="103" t="s">
        <v>145</v>
      </c>
      <c r="S520" s="83" t="s">
        <v>152</v>
      </c>
      <c r="T520" s="83" t="s">
        <v>148</v>
      </c>
      <c r="AB520" s="31"/>
      <c r="AC520" s="104">
        <v>6</v>
      </c>
      <c r="AD520" s="104">
        <v>0</v>
      </c>
      <c r="AE520" s="104">
        <v>0</v>
      </c>
      <c r="AF520" s="104"/>
      <c r="AG520" s="104">
        <v>0</v>
      </c>
      <c r="AH520" s="104"/>
      <c r="AI520" s="104">
        <v>0</v>
      </c>
      <c r="AJ520" s="116"/>
    </row>
    <row r="521" spans="3:36" ht="14.4" hidden="1" x14ac:dyDescent="0.2">
      <c r="C521" s="134" t="s">
        <v>93</v>
      </c>
      <c r="D521" s="83" t="s">
        <v>505</v>
      </c>
      <c r="E521" s="83" t="s">
        <v>49</v>
      </c>
      <c r="F521" s="22" t="s">
        <v>62</v>
      </c>
      <c r="G521" s="83">
        <f>80+40</f>
        <v>120</v>
      </c>
      <c r="H521" s="83">
        <f>60+10</f>
        <v>70</v>
      </c>
      <c r="I521" s="83">
        <v>1200</v>
      </c>
      <c r="J521" s="83" t="s">
        <v>539</v>
      </c>
      <c r="K521" s="137" t="s">
        <v>194</v>
      </c>
      <c r="L521" s="106" t="s">
        <v>54</v>
      </c>
      <c r="M521" s="138" t="s">
        <v>144</v>
      </c>
      <c r="N521" s="106" t="s">
        <v>145</v>
      </c>
      <c r="O521" s="106" t="s">
        <v>145</v>
      </c>
      <c r="P521" s="106" t="s">
        <v>145</v>
      </c>
      <c r="Q521" s="106" t="s">
        <v>145</v>
      </c>
      <c r="R521" s="106" t="s">
        <v>145</v>
      </c>
      <c r="S521" s="83" t="s">
        <v>147</v>
      </c>
      <c r="T521" s="83" t="s">
        <v>107</v>
      </c>
      <c r="AB521" s="31"/>
      <c r="AC521" s="104">
        <v>3</v>
      </c>
      <c r="AD521" s="104">
        <v>0</v>
      </c>
      <c r="AE521" s="104">
        <v>0</v>
      </c>
      <c r="AF521" s="104">
        <v>0</v>
      </c>
      <c r="AG521" s="104">
        <v>0</v>
      </c>
      <c r="AH521" s="104">
        <v>0</v>
      </c>
      <c r="AI521" s="104">
        <v>40</v>
      </c>
      <c r="AJ521" s="116" t="s">
        <v>551</v>
      </c>
    </row>
    <row r="522" spans="3:36" ht="12.6" hidden="1" x14ac:dyDescent="0.2">
      <c r="C522" s="142" t="s">
        <v>16</v>
      </c>
      <c r="D522" s="22" t="s">
        <v>17</v>
      </c>
      <c r="E522" s="22" t="s">
        <v>366</v>
      </c>
      <c r="F522" s="22" t="s">
        <v>20</v>
      </c>
      <c r="G522" s="143">
        <v>2000</v>
      </c>
      <c r="H522" s="143">
        <v>338.8</v>
      </c>
      <c r="I522" s="143">
        <v>20000</v>
      </c>
      <c r="J522" s="22" t="s">
        <v>539</v>
      </c>
      <c r="K522" s="22" t="s">
        <v>145</v>
      </c>
      <c r="L522" s="22" t="s">
        <v>145</v>
      </c>
      <c r="M522" s="22" t="s">
        <v>145</v>
      </c>
      <c r="N522" s="22" t="s">
        <v>145</v>
      </c>
      <c r="O522" s="22" t="s">
        <v>145</v>
      </c>
      <c r="P522" s="22" t="s">
        <v>145</v>
      </c>
      <c r="Q522" s="22"/>
      <c r="R522" s="22" t="s">
        <v>145</v>
      </c>
      <c r="S522" s="22"/>
      <c r="T522" s="22" t="s">
        <v>148</v>
      </c>
      <c r="AB522" s="31"/>
      <c r="AC522" s="144">
        <v>4</v>
      </c>
      <c r="AD522" s="144">
        <v>0</v>
      </c>
      <c r="AE522" s="144">
        <v>0</v>
      </c>
      <c r="AF522" s="144"/>
      <c r="AG522" s="144">
        <v>0</v>
      </c>
      <c r="AH522" s="144"/>
      <c r="AI522" s="144">
        <v>0</v>
      </c>
      <c r="AJ522" s="115"/>
    </row>
    <row r="523" spans="3:36" ht="12.6" hidden="1" x14ac:dyDescent="0.2">
      <c r="C523" s="142" t="s">
        <v>16</v>
      </c>
      <c r="D523" s="22" t="s">
        <v>22</v>
      </c>
      <c r="E523" s="22" t="s">
        <v>366</v>
      </c>
      <c r="F523" s="22" t="s">
        <v>20</v>
      </c>
      <c r="G523" s="143">
        <v>135</v>
      </c>
      <c r="H523" s="143">
        <v>66.63</v>
      </c>
      <c r="I523" s="143">
        <v>950</v>
      </c>
      <c r="J523" s="22" t="s">
        <v>539</v>
      </c>
      <c r="K523" s="22" t="s">
        <v>145</v>
      </c>
      <c r="L523" s="22" t="s">
        <v>145</v>
      </c>
      <c r="M523" s="22" t="s">
        <v>145</v>
      </c>
      <c r="N523" s="22" t="s">
        <v>145</v>
      </c>
      <c r="O523" s="22" t="s">
        <v>145</v>
      </c>
      <c r="P523" s="22" t="s">
        <v>145</v>
      </c>
      <c r="Q523" s="22"/>
      <c r="R523" s="22" t="s">
        <v>54</v>
      </c>
      <c r="S523" s="22"/>
      <c r="T523" s="22" t="s">
        <v>148</v>
      </c>
      <c r="AB523" s="31"/>
      <c r="AC523" s="144">
        <v>3</v>
      </c>
      <c r="AD523" s="144">
        <v>0</v>
      </c>
      <c r="AE523" s="144">
        <v>0</v>
      </c>
      <c r="AF523" s="144"/>
      <c r="AG523" s="144">
        <v>0</v>
      </c>
      <c r="AH523" s="144"/>
      <c r="AI523" s="144">
        <v>40</v>
      </c>
      <c r="AJ523" s="116"/>
    </row>
    <row r="524" spans="3:36" ht="12.6" hidden="1" x14ac:dyDescent="0.2">
      <c r="C524" s="142" t="s">
        <v>24</v>
      </c>
      <c r="D524" s="22" t="s">
        <v>276</v>
      </c>
      <c r="E524" s="22" t="s">
        <v>552</v>
      </c>
      <c r="F524" s="22" t="s">
        <v>20</v>
      </c>
      <c r="G524" s="143">
        <v>1031</v>
      </c>
      <c r="H524" s="143">
        <v>24.5</v>
      </c>
      <c r="I524" s="143">
        <v>126765</v>
      </c>
      <c r="J524" s="22" t="s">
        <v>553</v>
      </c>
      <c r="K524" s="22" t="s">
        <v>54</v>
      </c>
      <c r="L524" s="22" t="s">
        <v>54</v>
      </c>
      <c r="M524" s="22" t="s">
        <v>54</v>
      </c>
      <c r="N524" s="22" t="s">
        <v>194</v>
      </c>
      <c r="O524" s="22" t="s">
        <v>194</v>
      </c>
      <c r="P524" s="22" t="s">
        <v>194</v>
      </c>
      <c r="Q524" s="22" t="s">
        <v>194</v>
      </c>
      <c r="R524" s="22" t="s">
        <v>194</v>
      </c>
      <c r="S524" s="22"/>
      <c r="T524" s="22" t="s">
        <v>163</v>
      </c>
      <c r="AB524" s="31"/>
      <c r="AC524" s="144">
        <v>1</v>
      </c>
      <c r="AD524" s="144">
        <v>0</v>
      </c>
      <c r="AE524" s="144">
        <v>0</v>
      </c>
      <c r="AF524" s="144"/>
      <c r="AG524" s="144">
        <v>0</v>
      </c>
      <c r="AH524" s="144"/>
      <c r="AI524" s="144">
        <v>0</v>
      </c>
      <c r="AJ524" s="116" t="s">
        <v>554</v>
      </c>
    </row>
    <row r="525" spans="3:36" ht="12.6" hidden="1" x14ac:dyDescent="0.2">
      <c r="C525" s="142" t="s">
        <v>27</v>
      </c>
      <c r="D525" s="22" t="s">
        <v>494</v>
      </c>
      <c r="E525" s="22" t="s">
        <v>31</v>
      </c>
      <c r="F525" s="22" t="s">
        <v>20</v>
      </c>
      <c r="G525" s="143">
        <v>325</v>
      </c>
      <c r="H525" s="143">
        <v>170</v>
      </c>
      <c r="I525" s="143">
        <v>3250</v>
      </c>
      <c r="J525" s="22" t="s">
        <v>539</v>
      </c>
      <c r="K525" s="22" t="s">
        <v>145</v>
      </c>
      <c r="L525" s="22"/>
      <c r="M525" s="22" t="s">
        <v>145</v>
      </c>
      <c r="N525" s="22" t="s">
        <v>194</v>
      </c>
      <c r="O525" s="22" t="s">
        <v>145</v>
      </c>
      <c r="P525" s="22" t="s">
        <v>54</v>
      </c>
      <c r="Q525" s="22" t="s">
        <v>54</v>
      </c>
      <c r="R525" s="22" t="s">
        <v>54</v>
      </c>
      <c r="S525" s="22"/>
      <c r="T525" s="22" t="s">
        <v>148</v>
      </c>
      <c r="AB525" s="31"/>
      <c r="AC525" s="144">
        <v>6</v>
      </c>
      <c r="AD525" s="144">
        <v>0</v>
      </c>
      <c r="AE525" s="144">
        <v>2</v>
      </c>
      <c r="AF525" s="144"/>
      <c r="AG525" s="144">
        <v>0</v>
      </c>
      <c r="AH525" s="144"/>
      <c r="AI525" s="144">
        <v>0</v>
      </c>
      <c r="AJ525" s="116"/>
    </row>
    <row r="526" spans="3:36" ht="14.4" hidden="1" x14ac:dyDescent="0.2">
      <c r="C526" s="142" t="s">
        <v>209</v>
      </c>
      <c r="D526" s="22" t="s">
        <v>555</v>
      </c>
      <c r="E526" s="22" t="s">
        <v>82</v>
      </c>
      <c r="F526" s="22" t="s">
        <v>20</v>
      </c>
      <c r="G526" s="143">
        <v>3993.0003409090914</v>
      </c>
      <c r="H526" s="143">
        <v>610</v>
      </c>
      <c r="I526" s="143">
        <v>351380</v>
      </c>
      <c r="J526" s="22" t="s">
        <v>553</v>
      </c>
      <c r="K526" s="22" t="s">
        <v>145</v>
      </c>
      <c r="L526" s="22" t="s">
        <v>145</v>
      </c>
      <c r="M526" s="22" t="s">
        <v>145</v>
      </c>
      <c r="N526" s="22" t="s">
        <v>145</v>
      </c>
      <c r="O526" s="22" t="s">
        <v>145</v>
      </c>
      <c r="P526" s="22" t="s">
        <v>54</v>
      </c>
      <c r="Q526" s="22" t="s">
        <v>145</v>
      </c>
      <c r="R526" s="22" t="s">
        <v>145</v>
      </c>
      <c r="S526" s="22"/>
      <c r="T526" s="22" t="s">
        <v>148</v>
      </c>
      <c r="AB526" s="120"/>
      <c r="AC526" s="104">
        <v>6</v>
      </c>
      <c r="AD526" s="104">
        <v>0</v>
      </c>
      <c r="AE526" s="104">
        <v>0</v>
      </c>
      <c r="AF526" s="104"/>
      <c r="AG526" s="104">
        <v>0</v>
      </c>
      <c r="AH526" s="104"/>
      <c r="AI526" s="104">
        <v>70</v>
      </c>
      <c r="AJ526" s="116"/>
    </row>
    <row r="527" spans="3:36" ht="14.4" hidden="1" x14ac:dyDescent="0.2">
      <c r="C527" s="142" t="s">
        <v>71</v>
      </c>
      <c r="D527" s="22" t="s">
        <v>182</v>
      </c>
      <c r="E527" s="22" t="s">
        <v>49</v>
      </c>
      <c r="F527" s="22" t="s">
        <v>183</v>
      </c>
      <c r="G527" s="143">
        <v>14199</v>
      </c>
      <c r="H527" s="143">
        <v>286.8</v>
      </c>
      <c r="I527" s="143">
        <f>H527*76</f>
        <v>21796.799999999999</v>
      </c>
      <c r="J527" s="22" t="s">
        <v>543</v>
      </c>
      <c r="K527" s="22" t="s">
        <v>194</v>
      </c>
      <c r="L527" s="22" t="s">
        <v>194</v>
      </c>
      <c r="M527" s="22" t="s">
        <v>194</v>
      </c>
      <c r="N527" s="22" t="s">
        <v>145</v>
      </c>
      <c r="O527" s="22" t="s">
        <v>145</v>
      </c>
      <c r="P527" s="22" t="s">
        <v>194</v>
      </c>
      <c r="Q527" s="22" t="s">
        <v>145</v>
      </c>
      <c r="R527" s="22" t="s">
        <v>145</v>
      </c>
      <c r="S527" s="22" t="s">
        <v>152</v>
      </c>
      <c r="T527" s="22" t="s">
        <v>148</v>
      </c>
      <c r="AB527" s="31"/>
      <c r="AC527" s="104">
        <v>2</v>
      </c>
      <c r="AD527" s="104">
        <v>0</v>
      </c>
      <c r="AE527" s="104">
        <v>0</v>
      </c>
      <c r="AF527" s="104">
        <v>0</v>
      </c>
      <c r="AG527" s="104">
        <v>0</v>
      </c>
      <c r="AH527" s="104">
        <v>0</v>
      </c>
      <c r="AI527" s="104">
        <v>0</v>
      </c>
      <c r="AJ527" s="116"/>
    </row>
    <row r="528" spans="3:36" ht="12.6" hidden="1" x14ac:dyDescent="0.2">
      <c r="C528" s="142" t="s">
        <v>221</v>
      </c>
      <c r="D528" s="22" t="s">
        <v>463</v>
      </c>
      <c r="E528" s="22" t="s">
        <v>464</v>
      </c>
      <c r="F528" s="22" t="s">
        <v>183</v>
      </c>
      <c r="G528" s="143">
        <f>789+33</f>
        <v>822</v>
      </c>
      <c r="H528" s="143">
        <f>822-455</f>
        <v>367</v>
      </c>
      <c r="I528" s="143">
        <f t="shared" ref="I528:I533" si="12">H528*76</f>
        <v>27892</v>
      </c>
      <c r="J528" s="22" t="s">
        <v>543</v>
      </c>
      <c r="K528" s="22" t="s">
        <v>194</v>
      </c>
      <c r="L528" s="22" t="s">
        <v>194</v>
      </c>
      <c r="M528" s="22" t="s">
        <v>145</v>
      </c>
      <c r="N528" s="22" t="s">
        <v>194</v>
      </c>
      <c r="O528" s="22" t="s">
        <v>145</v>
      </c>
      <c r="P528" s="22" t="s">
        <v>145</v>
      </c>
      <c r="Q528" s="22" t="s">
        <v>145</v>
      </c>
      <c r="R528" s="22" t="s">
        <v>145</v>
      </c>
      <c r="S528" s="22" t="s">
        <v>147</v>
      </c>
      <c r="T528" s="22" t="s">
        <v>148</v>
      </c>
      <c r="AB528" s="31"/>
      <c r="AC528" s="144">
        <v>2</v>
      </c>
      <c r="AD528" s="144">
        <v>0</v>
      </c>
      <c r="AE528" s="144">
        <v>0</v>
      </c>
      <c r="AF528" s="144">
        <v>1</v>
      </c>
      <c r="AG528" s="144">
        <v>1</v>
      </c>
      <c r="AH528" s="144">
        <v>0</v>
      </c>
      <c r="AI528" s="144">
        <v>33</v>
      </c>
      <c r="AJ528" s="115"/>
    </row>
    <row r="529" spans="3:36" ht="12.6" hidden="1" x14ac:dyDescent="0.2">
      <c r="C529" s="142" t="s">
        <v>221</v>
      </c>
      <c r="D529" s="22" t="s">
        <v>466</v>
      </c>
      <c r="E529" s="22" t="s">
        <v>82</v>
      </c>
      <c r="F529" s="22" t="s">
        <v>183</v>
      </c>
      <c r="G529" s="143">
        <v>353</v>
      </c>
      <c r="H529" s="143">
        <f>35+45</f>
        <v>80</v>
      </c>
      <c r="I529" s="143">
        <f t="shared" si="12"/>
        <v>6080</v>
      </c>
      <c r="J529" s="22" t="s">
        <v>543</v>
      </c>
      <c r="K529" s="22" t="s">
        <v>194</v>
      </c>
      <c r="L529" s="22" t="s">
        <v>194</v>
      </c>
      <c r="M529" s="22" t="s">
        <v>145</v>
      </c>
      <c r="N529" s="22" t="s">
        <v>194</v>
      </c>
      <c r="O529" s="22" t="s">
        <v>145</v>
      </c>
      <c r="P529" s="22" t="s">
        <v>145</v>
      </c>
      <c r="Q529" s="22" t="s">
        <v>145</v>
      </c>
      <c r="R529" s="22" t="s">
        <v>145</v>
      </c>
      <c r="S529" s="22" t="s">
        <v>147</v>
      </c>
      <c r="T529" s="22" t="s">
        <v>148</v>
      </c>
      <c r="AB529" s="31"/>
      <c r="AC529" s="144">
        <v>2</v>
      </c>
      <c r="AD529" s="144">
        <v>0</v>
      </c>
      <c r="AE529" s="144">
        <v>0</v>
      </c>
      <c r="AF529" s="144">
        <v>0</v>
      </c>
      <c r="AG529" s="144">
        <v>0</v>
      </c>
      <c r="AH529" s="144">
        <v>0</v>
      </c>
      <c r="AI529" s="144">
        <v>0</v>
      </c>
      <c r="AJ529" s="115"/>
    </row>
    <row r="530" spans="3:36" ht="12.6" hidden="1" x14ac:dyDescent="0.2">
      <c r="C530" s="142" t="s">
        <v>221</v>
      </c>
      <c r="D530" s="22" t="s">
        <v>468</v>
      </c>
      <c r="E530" s="22" t="s">
        <v>464</v>
      </c>
      <c r="F530" s="22" t="s">
        <v>183</v>
      </c>
      <c r="G530" s="143">
        <v>4927</v>
      </c>
      <c r="H530" s="143">
        <f>437+50+300+1288+1106</f>
        <v>3181</v>
      </c>
      <c r="I530" s="143">
        <f t="shared" si="12"/>
        <v>241756</v>
      </c>
      <c r="J530" s="22" t="s">
        <v>543</v>
      </c>
      <c r="K530" s="22" t="s">
        <v>194</v>
      </c>
      <c r="L530" s="22" t="s">
        <v>194</v>
      </c>
      <c r="M530" s="22" t="s">
        <v>194</v>
      </c>
      <c r="N530" s="22" t="s">
        <v>194</v>
      </c>
      <c r="O530" s="22" t="s">
        <v>145</v>
      </c>
      <c r="P530" s="22" t="s">
        <v>145</v>
      </c>
      <c r="Q530" s="22" t="s">
        <v>145</v>
      </c>
      <c r="R530" s="22" t="s">
        <v>145</v>
      </c>
      <c r="S530" s="22" t="s">
        <v>147</v>
      </c>
      <c r="T530" s="22" t="s">
        <v>148</v>
      </c>
      <c r="AB530" s="31"/>
      <c r="AC530" s="144">
        <v>3</v>
      </c>
      <c r="AD530" s="144">
        <v>0</v>
      </c>
      <c r="AE530" s="144">
        <v>0</v>
      </c>
      <c r="AF530" s="144">
        <v>0</v>
      </c>
      <c r="AG530" s="144">
        <v>0</v>
      </c>
      <c r="AH530" s="144">
        <v>0</v>
      </c>
      <c r="AI530" s="144">
        <v>0</v>
      </c>
      <c r="AJ530" s="115"/>
    </row>
    <row r="531" spans="3:36" ht="14.4" hidden="1" x14ac:dyDescent="0.2">
      <c r="C531" s="142" t="s">
        <v>221</v>
      </c>
      <c r="D531" s="83" t="s">
        <v>556</v>
      </c>
      <c r="E531" s="22" t="s">
        <v>557</v>
      </c>
      <c r="F531" s="22" t="s">
        <v>183</v>
      </c>
      <c r="G531" s="83">
        <v>210</v>
      </c>
      <c r="H531" s="83">
        <f>140+38+16</f>
        <v>194</v>
      </c>
      <c r="I531" s="143">
        <f t="shared" si="12"/>
        <v>14744</v>
      </c>
      <c r="J531" s="22" t="s">
        <v>543</v>
      </c>
      <c r="K531" s="22" t="s">
        <v>194</v>
      </c>
      <c r="L531" s="22" t="s">
        <v>145</v>
      </c>
      <c r="M531" s="83" t="s">
        <v>194</v>
      </c>
      <c r="N531" s="83" t="s">
        <v>145</v>
      </c>
      <c r="O531" s="83" t="s">
        <v>145</v>
      </c>
      <c r="P531" s="83" t="s">
        <v>145</v>
      </c>
      <c r="Q531" s="83" t="s">
        <v>145</v>
      </c>
      <c r="R531" s="83" t="s">
        <v>145</v>
      </c>
      <c r="S531" s="83" t="s">
        <v>147</v>
      </c>
      <c r="T531" s="22" t="s">
        <v>148</v>
      </c>
      <c r="AB531" s="31"/>
      <c r="AC531" s="104">
        <v>2</v>
      </c>
      <c r="AD531" s="104">
        <v>0</v>
      </c>
      <c r="AE531" s="104">
        <v>0</v>
      </c>
      <c r="AF531" s="104">
        <v>1</v>
      </c>
      <c r="AG531" s="104">
        <v>0</v>
      </c>
      <c r="AH531" s="104">
        <v>0</v>
      </c>
      <c r="AI531" s="104">
        <v>50</v>
      </c>
      <c r="AJ531" s="116"/>
    </row>
    <row r="532" spans="3:36" ht="14.4" hidden="1" x14ac:dyDescent="0.2">
      <c r="C532" s="142" t="s">
        <v>221</v>
      </c>
      <c r="D532" s="83" t="s">
        <v>502</v>
      </c>
      <c r="E532" s="22" t="s">
        <v>82</v>
      </c>
      <c r="F532" s="22" t="s">
        <v>183</v>
      </c>
      <c r="G532" s="83">
        <v>429</v>
      </c>
      <c r="H532" s="83">
        <f>90+100</f>
        <v>190</v>
      </c>
      <c r="I532" s="143">
        <f t="shared" si="12"/>
        <v>14440</v>
      </c>
      <c r="J532" s="22" t="s">
        <v>543</v>
      </c>
      <c r="K532" s="22" t="s">
        <v>194</v>
      </c>
      <c r="L532" s="22" t="s">
        <v>145</v>
      </c>
      <c r="M532" s="83" t="s">
        <v>194</v>
      </c>
      <c r="N532" s="83" t="s">
        <v>145</v>
      </c>
      <c r="O532" s="83" t="s">
        <v>145</v>
      </c>
      <c r="P532" s="83" t="s">
        <v>145</v>
      </c>
      <c r="Q532" s="83" t="s">
        <v>145</v>
      </c>
      <c r="R532" s="83" t="s">
        <v>145</v>
      </c>
      <c r="S532" s="83" t="s">
        <v>147</v>
      </c>
      <c r="T532" s="22" t="s">
        <v>148</v>
      </c>
      <c r="AB532" s="31"/>
      <c r="AC532" s="104">
        <v>1</v>
      </c>
      <c r="AD532" s="104">
        <v>0</v>
      </c>
      <c r="AE532" s="104">
        <v>0</v>
      </c>
      <c r="AF532" s="104">
        <v>0</v>
      </c>
      <c r="AG532" s="104">
        <v>0</v>
      </c>
      <c r="AH532" s="104">
        <v>0</v>
      </c>
      <c r="AI532" s="104">
        <v>0</v>
      </c>
      <c r="AJ532" s="116"/>
    </row>
    <row r="533" spans="3:36" ht="14.4" hidden="1" x14ac:dyDescent="0.2">
      <c r="C533" s="142" t="s">
        <v>221</v>
      </c>
      <c r="D533" s="83" t="s">
        <v>503</v>
      </c>
      <c r="E533" s="22" t="s">
        <v>464</v>
      </c>
      <c r="F533" s="22" t="s">
        <v>183</v>
      </c>
      <c r="G533" s="143">
        <v>2242</v>
      </c>
      <c r="H533" s="83">
        <f>290+351</f>
        <v>641</v>
      </c>
      <c r="I533" s="143">
        <f t="shared" si="12"/>
        <v>48716</v>
      </c>
      <c r="J533" s="22" t="s">
        <v>543</v>
      </c>
      <c r="K533" s="22" t="s">
        <v>194</v>
      </c>
      <c r="L533" s="22" t="s">
        <v>194</v>
      </c>
      <c r="M533" s="22" t="s">
        <v>194</v>
      </c>
      <c r="N533" s="22" t="s">
        <v>194</v>
      </c>
      <c r="O533" s="83" t="s">
        <v>145</v>
      </c>
      <c r="P533" s="83" t="s">
        <v>145</v>
      </c>
      <c r="Q533" s="83" t="s">
        <v>145</v>
      </c>
      <c r="R533" s="83" t="s">
        <v>145</v>
      </c>
      <c r="S533" s="83" t="s">
        <v>147</v>
      </c>
      <c r="T533" s="22" t="s">
        <v>148</v>
      </c>
      <c r="AB533" s="31"/>
      <c r="AC533" s="104">
        <v>0</v>
      </c>
      <c r="AD533" s="104">
        <v>0</v>
      </c>
      <c r="AE533" s="104">
        <v>0</v>
      </c>
      <c r="AF533" s="104">
        <v>0</v>
      </c>
      <c r="AG533" s="104">
        <v>0</v>
      </c>
      <c r="AH533" s="104">
        <v>0</v>
      </c>
      <c r="AI533" s="104">
        <v>0</v>
      </c>
      <c r="AJ533" s="116"/>
    </row>
    <row r="534" spans="3:36" ht="14.4" hidden="1" x14ac:dyDescent="0.2">
      <c r="C534" s="134" t="s">
        <v>209</v>
      </c>
      <c r="D534" s="83" t="s">
        <v>514</v>
      </c>
      <c r="E534" s="22" t="s">
        <v>31</v>
      </c>
      <c r="F534" s="22" t="s">
        <v>205</v>
      </c>
      <c r="G534" s="83"/>
      <c r="H534" s="83"/>
      <c r="I534" s="143"/>
      <c r="J534" s="22" t="s">
        <v>553</v>
      </c>
      <c r="K534" s="22"/>
      <c r="L534" s="22"/>
      <c r="M534" s="22"/>
      <c r="N534" s="22"/>
      <c r="O534" s="83"/>
      <c r="P534" s="83"/>
      <c r="Q534" s="83"/>
      <c r="R534" s="83"/>
      <c r="S534" s="83"/>
      <c r="T534" s="83"/>
      <c r="AB534" s="31"/>
      <c r="AC534" s="104">
        <v>0</v>
      </c>
      <c r="AD534" s="104">
        <v>0</v>
      </c>
      <c r="AE534" s="104">
        <v>0</v>
      </c>
      <c r="AF534" s="104">
        <v>0</v>
      </c>
      <c r="AG534" s="104">
        <v>0</v>
      </c>
      <c r="AH534" s="104">
        <v>0</v>
      </c>
      <c r="AI534" s="104">
        <v>0</v>
      </c>
      <c r="AJ534" s="116"/>
    </row>
    <row r="535" spans="3:36" ht="14.4" hidden="1" x14ac:dyDescent="0.2">
      <c r="C535" s="134" t="s">
        <v>209</v>
      </c>
      <c r="D535" s="103" t="s">
        <v>244</v>
      </c>
      <c r="E535" s="103" t="s">
        <v>18</v>
      </c>
      <c r="F535" s="103" t="s">
        <v>205</v>
      </c>
      <c r="G535" s="103">
        <v>1100</v>
      </c>
      <c r="H535" s="103">
        <v>25</v>
      </c>
      <c r="I535" s="103">
        <v>12496</v>
      </c>
      <c r="J535" s="103" t="s">
        <v>553</v>
      </c>
      <c r="K535" s="103" t="s">
        <v>54</v>
      </c>
      <c r="L535" s="103" t="s">
        <v>145</v>
      </c>
      <c r="M535" s="103" t="s">
        <v>54</v>
      </c>
      <c r="N535" s="103" t="s">
        <v>194</v>
      </c>
      <c r="O535" s="103" t="s">
        <v>194</v>
      </c>
      <c r="P535" s="83" t="s">
        <v>145</v>
      </c>
      <c r="Q535" s="83" t="s">
        <v>145</v>
      </c>
      <c r="R535" s="83" t="s">
        <v>145</v>
      </c>
      <c r="S535" s="83"/>
      <c r="T535" s="83" t="s">
        <v>148</v>
      </c>
      <c r="AB535" s="31"/>
      <c r="AC535" s="104">
        <v>0</v>
      </c>
      <c r="AD535" s="104">
        <v>0</v>
      </c>
      <c r="AE535" s="104">
        <v>0</v>
      </c>
      <c r="AF535" s="104">
        <v>0</v>
      </c>
      <c r="AG535" s="104">
        <v>0</v>
      </c>
      <c r="AH535" s="104">
        <v>0</v>
      </c>
      <c r="AI535" s="104">
        <v>0</v>
      </c>
      <c r="AJ535" s="116"/>
    </row>
    <row r="536" spans="3:36" ht="14.4" hidden="1" x14ac:dyDescent="0.2">
      <c r="C536" s="134" t="s">
        <v>209</v>
      </c>
      <c r="D536" s="103" t="s">
        <v>315</v>
      </c>
      <c r="E536" s="103" t="s">
        <v>18</v>
      </c>
      <c r="F536" s="103" t="s">
        <v>205</v>
      </c>
      <c r="G536" s="103">
        <v>2672</v>
      </c>
      <c r="H536" s="103">
        <v>117</v>
      </c>
      <c r="I536" s="103">
        <v>235136</v>
      </c>
      <c r="J536" s="103" t="s">
        <v>553</v>
      </c>
      <c r="K536" s="103" t="s">
        <v>54</v>
      </c>
      <c r="L536" s="103" t="s">
        <v>145</v>
      </c>
      <c r="M536" s="103" t="s">
        <v>54</v>
      </c>
      <c r="N536" s="103" t="s">
        <v>194</v>
      </c>
      <c r="O536" s="103" t="s">
        <v>194</v>
      </c>
      <c r="P536" s="83" t="s">
        <v>145</v>
      </c>
      <c r="Q536" s="83" t="s">
        <v>145</v>
      </c>
      <c r="R536" s="83" t="s">
        <v>194</v>
      </c>
      <c r="S536" s="83"/>
      <c r="T536" s="83" t="s">
        <v>148</v>
      </c>
      <c r="AB536" s="31"/>
      <c r="AC536" s="104">
        <v>0</v>
      </c>
      <c r="AD536" s="104">
        <v>0</v>
      </c>
      <c r="AE536" s="104">
        <v>0</v>
      </c>
      <c r="AF536" s="104">
        <v>0</v>
      </c>
      <c r="AG536" s="104">
        <v>0</v>
      </c>
      <c r="AH536" s="104">
        <v>0</v>
      </c>
      <c r="AI536" s="104">
        <v>0</v>
      </c>
      <c r="AJ536" s="116"/>
    </row>
    <row r="537" spans="3:36" ht="14.4" hidden="1" x14ac:dyDescent="0.2">
      <c r="C537" s="134" t="s">
        <v>209</v>
      </c>
      <c r="D537" s="103" t="s">
        <v>316</v>
      </c>
      <c r="E537" s="103" t="s">
        <v>18</v>
      </c>
      <c r="F537" s="103" t="s">
        <v>205</v>
      </c>
      <c r="G537" s="103">
        <v>9433</v>
      </c>
      <c r="H537" s="103">
        <v>1278</v>
      </c>
      <c r="I537" s="103">
        <v>714296</v>
      </c>
      <c r="J537" s="103" t="s">
        <v>553</v>
      </c>
      <c r="K537" s="103" t="s">
        <v>54</v>
      </c>
      <c r="L537" s="103" t="s">
        <v>145</v>
      </c>
      <c r="M537" s="83" t="s">
        <v>54</v>
      </c>
      <c r="N537" s="103" t="s">
        <v>145</v>
      </c>
      <c r="O537" s="83" t="s">
        <v>194</v>
      </c>
      <c r="P537" s="83" t="s">
        <v>145</v>
      </c>
      <c r="Q537" s="83" t="s">
        <v>145</v>
      </c>
      <c r="R537" s="83" t="s">
        <v>194</v>
      </c>
      <c r="S537" s="83"/>
      <c r="T537" s="83" t="s">
        <v>148</v>
      </c>
      <c r="AB537" s="31"/>
      <c r="AC537" s="104">
        <v>0</v>
      </c>
      <c r="AD537" s="104">
        <v>0</v>
      </c>
      <c r="AE537" s="104">
        <v>0</v>
      </c>
      <c r="AF537" s="104">
        <v>0</v>
      </c>
      <c r="AG537" s="104">
        <v>0</v>
      </c>
      <c r="AH537" s="104">
        <v>0</v>
      </c>
      <c r="AI537" s="104">
        <v>0</v>
      </c>
      <c r="AJ537" s="116"/>
    </row>
    <row r="538" spans="3:36" ht="14.4" hidden="1" x14ac:dyDescent="0.2">
      <c r="C538" s="134" t="s">
        <v>209</v>
      </c>
      <c r="D538" s="103" t="s">
        <v>317</v>
      </c>
      <c r="E538" s="103" t="s">
        <v>18</v>
      </c>
      <c r="F538" s="103" t="s">
        <v>205</v>
      </c>
      <c r="G538" s="103">
        <v>9367</v>
      </c>
      <c r="H538" s="103">
        <f>1886+900</f>
        <v>2786</v>
      </c>
      <c r="I538" s="103">
        <v>824296</v>
      </c>
      <c r="J538" s="103" t="s">
        <v>553</v>
      </c>
      <c r="K538" s="103" t="s">
        <v>54</v>
      </c>
      <c r="L538" s="103" t="s">
        <v>145</v>
      </c>
      <c r="M538" s="83" t="s">
        <v>54</v>
      </c>
      <c r="N538" s="83" t="s">
        <v>145</v>
      </c>
      <c r="O538" s="83" t="s">
        <v>194</v>
      </c>
      <c r="P538" s="83" t="s">
        <v>145</v>
      </c>
      <c r="Q538" s="83" t="s">
        <v>145</v>
      </c>
      <c r="R538" s="83" t="s">
        <v>145</v>
      </c>
      <c r="S538" s="83"/>
      <c r="T538" s="83" t="s">
        <v>148</v>
      </c>
      <c r="AB538" s="31"/>
      <c r="AC538" s="104">
        <v>3</v>
      </c>
      <c r="AD538" s="104">
        <v>0</v>
      </c>
      <c r="AE538" s="104">
        <v>0</v>
      </c>
      <c r="AF538" s="104">
        <v>1</v>
      </c>
      <c r="AG538" s="104">
        <v>0</v>
      </c>
      <c r="AH538" s="104">
        <v>0</v>
      </c>
      <c r="AI538" s="104">
        <v>0</v>
      </c>
      <c r="AJ538" s="116"/>
    </row>
    <row r="539" spans="3:36" ht="14.4" hidden="1" x14ac:dyDescent="0.2">
      <c r="C539" s="134" t="s">
        <v>209</v>
      </c>
      <c r="D539" s="103" t="s">
        <v>318</v>
      </c>
      <c r="E539" s="103" t="s">
        <v>18</v>
      </c>
      <c r="F539" s="103" t="s">
        <v>205</v>
      </c>
      <c r="G539" s="103">
        <v>9353</v>
      </c>
      <c r="H539" s="103"/>
      <c r="I539" s="103">
        <v>669715.19999999995</v>
      </c>
      <c r="J539" s="103" t="s">
        <v>553</v>
      </c>
      <c r="K539" s="83" t="s">
        <v>54</v>
      </c>
      <c r="L539" s="83" t="s">
        <v>145</v>
      </c>
      <c r="M539" s="83" t="s">
        <v>54</v>
      </c>
      <c r="N539" s="83" t="s">
        <v>194</v>
      </c>
      <c r="O539" s="83" t="s">
        <v>194</v>
      </c>
      <c r="P539" s="83" t="s">
        <v>145</v>
      </c>
      <c r="Q539" s="83" t="s">
        <v>145</v>
      </c>
      <c r="R539" s="83" t="s">
        <v>194</v>
      </c>
      <c r="S539" s="83"/>
      <c r="T539" s="83" t="s">
        <v>282</v>
      </c>
      <c r="AB539" s="31"/>
      <c r="AC539" s="104">
        <v>0</v>
      </c>
      <c r="AD539" s="104">
        <v>0</v>
      </c>
      <c r="AE539" s="104">
        <v>0</v>
      </c>
      <c r="AF539" s="104">
        <v>0</v>
      </c>
      <c r="AG539" s="104">
        <v>0</v>
      </c>
      <c r="AH539" s="104">
        <v>0</v>
      </c>
      <c r="AI539" s="104">
        <v>0</v>
      </c>
      <c r="AJ539" s="116"/>
    </row>
    <row r="540" spans="3:36" ht="14.4" hidden="1" x14ac:dyDescent="0.2">
      <c r="C540" s="134" t="s">
        <v>209</v>
      </c>
      <c r="D540" s="103" t="s">
        <v>319</v>
      </c>
      <c r="E540" s="103" t="s">
        <v>18</v>
      </c>
      <c r="F540" s="103" t="s">
        <v>205</v>
      </c>
      <c r="G540" s="103">
        <v>3510</v>
      </c>
      <c r="H540" s="103"/>
      <c r="I540" s="103">
        <v>191488</v>
      </c>
      <c r="J540" s="103" t="s">
        <v>553</v>
      </c>
      <c r="K540" s="83" t="s">
        <v>54</v>
      </c>
      <c r="L540" s="83" t="s">
        <v>145</v>
      </c>
      <c r="M540" s="83" t="s">
        <v>54</v>
      </c>
      <c r="N540" s="83" t="s">
        <v>194</v>
      </c>
      <c r="O540" s="83" t="s">
        <v>194</v>
      </c>
      <c r="P540" s="83" t="s">
        <v>145</v>
      </c>
      <c r="Q540" s="83" t="s">
        <v>145</v>
      </c>
      <c r="R540" s="83" t="s">
        <v>194</v>
      </c>
      <c r="S540" s="83"/>
      <c r="T540" s="83" t="s">
        <v>148</v>
      </c>
      <c r="AB540" s="31"/>
      <c r="AC540" s="104">
        <v>0</v>
      </c>
      <c r="AD540" s="104">
        <v>0</v>
      </c>
      <c r="AE540" s="104">
        <v>0</v>
      </c>
      <c r="AF540" s="104">
        <v>0</v>
      </c>
      <c r="AG540" s="104">
        <v>0</v>
      </c>
      <c r="AH540" s="104">
        <v>0</v>
      </c>
      <c r="AI540" s="104">
        <v>0</v>
      </c>
      <c r="AJ540" s="116"/>
    </row>
    <row r="541" spans="3:36" ht="14.4" hidden="1" x14ac:dyDescent="0.2">
      <c r="C541" s="134" t="s">
        <v>209</v>
      </c>
      <c r="D541" s="103" t="s">
        <v>320</v>
      </c>
      <c r="E541" s="103" t="s">
        <v>31</v>
      </c>
      <c r="F541" s="103" t="s">
        <v>205</v>
      </c>
      <c r="G541" s="103">
        <v>5921</v>
      </c>
      <c r="H541" s="103">
        <v>432</v>
      </c>
      <c r="I541" s="103">
        <v>484220</v>
      </c>
      <c r="J541" s="103" t="s">
        <v>553</v>
      </c>
      <c r="K541" s="83" t="s">
        <v>54</v>
      </c>
      <c r="L541" s="83" t="s">
        <v>145</v>
      </c>
      <c r="M541" s="83" t="s">
        <v>54</v>
      </c>
      <c r="N541" s="83" t="s">
        <v>194</v>
      </c>
      <c r="O541" s="83" t="s">
        <v>194</v>
      </c>
      <c r="P541" s="83" t="s">
        <v>145</v>
      </c>
      <c r="Q541" s="83" t="s">
        <v>145</v>
      </c>
      <c r="R541" s="83" t="s">
        <v>194</v>
      </c>
      <c r="S541" s="83"/>
      <c r="T541" s="83" t="s">
        <v>148</v>
      </c>
      <c r="AB541" s="31"/>
      <c r="AC541" s="104">
        <v>2</v>
      </c>
      <c r="AD541" s="104">
        <v>0</v>
      </c>
      <c r="AE541" s="104">
        <v>0</v>
      </c>
      <c r="AF541" s="104">
        <v>0</v>
      </c>
      <c r="AG541" s="104">
        <v>0</v>
      </c>
      <c r="AH541" s="104">
        <v>0</v>
      </c>
      <c r="AI541" s="104">
        <v>0</v>
      </c>
      <c r="AJ541" s="116"/>
    </row>
    <row r="542" spans="3:36" ht="14.4" hidden="1" x14ac:dyDescent="0.2">
      <c r="C542" s="134" t="s">
        <v>209</v>
      </c>
      <c r="D542" s="103" t="s">
        <v>321</v>
      </c>
      <c r="E542" s="103" t="s">
        <v>82</v>
      </c>
      <c r="F542" s="103" t="s">
        <v>205</v>
      </c>
      <c r="G542" s="103">
        <v>614</v>
      </c>
      <c r="H542" s="103"/>
      <c r="I542" s="103">
        <v>54032</v>
      </c>
      <c r="J542" s="103" t="s">
        <v>553</v>
      </c>
      <c r="K542" s="83" t="s">
        <v>54</v>
      </c>
      <c r="L542" s="83" t="s">
        <v>145</v>
      </c>
      <c r="M542" s="103" t="s">
        <v>54</v>
      </c>
      <c r="N542" s="103" t="s">
        <v>194</v>
      </c>
      <c r="O542" s="103" t="s">
        <v>194</v>
      </c>
      <c r="P542" s="103" t="s">
        <v>145</v>
      </c>
      <c r="Q542" s="103" t="s">
        <v>145</v>
      </c>
      <c r="R542" s="103" t="s">
        <v>194</v>
      </c>
      <c r="S542" s="83"/>
      <c r="T542" s="83" t="s">
        <v>163</v>
      </c>
      <c r="AB542" s="31"/>
      <c r="AC542" s="104">
        <v>0</v>
      </c>
      <c r="AD542" s="104">
        <v>0</v>
      </c>
      <c r="AE542" s="104">
        <v>0</v>
      </c>
      <c r="AF542" s="104">
        <v>0</v>
      </c>
      <c r="AG542" s="104">
        <v>0</v>
      </c>
      <c r="AH542" s="104">
        <v>0</v>
      </c>
      <c r="AI542" s="104">
        <v>0</v>
      </c>
      <c r="AJ542" s="116"/>
    </row>
    <row r="543" spans="3:36" ht="14.4" hidden="1" x14ac:dyDescent="0.2">
      <c r="C543" s="134" t="s">
        <v>209</v>
      </c>
      <c r="D543" s="103" t="s">
        <v>322</v>
      </c>
      <c r="E543" s="103" t="s">
        <v>31</v>
      </c>
      <c r="F543" s="103" t="s">
        <v>205</v>
      </c>
      <c r="G543" s="103">
        <v>792</v>
      </c>
      <c r="H543" s="103"/>
      <c r="I543" s="103">
        <v>69696</v>
      </c>
      <c r="J543" s="103" t="s">
        <v>553</v>
      </c>
      <c r="K543" s="83" t="s">
        <v>54</v>
      </c>
      <c r="L543" s="83" t="s">
        <v>145</v>
      </c>
      <c r="M543" s="103" t="s">
        <v>54</v>
      </c>
      <c r="N543" s="103" t="s">
        <v>194</v>
      </c>
      <c r="O543" s="103" t="s">
        <v>194</v>
      </c>
      <c r="P543" s="103" t="s">
        <v>194</v>
      </c>
      <c r="Q543" s="103" t="s">
        <v>145</v>
      </c>
      <c r="R543" s="103" t="s">
        <v>194</v>
      </c>
      <c r="S543" s="83"/>
      <c r="T543" s="83" t="s">
        <v>163</v>
      </c>
      <c r="AB543" s="31"/>
      <c r="AC543" s="104">
        <v>0</v>
      </c>
      <c r="AD543" s="104">
        <v>0</v>
      </c>
      <c r="AE543" s="104">
        <v>0</v>
      </c>
      <c r="AF543" s="104">
        <v>0</v>
      </c>
      <c r="AG543" s="104">
        <v>0</v>
      </c>
      <c r="AH543" s="104">
        <v>0</v>
      </c>
      <c r="AI543" s="104">
        <v>0</v>
      </c>
      <c r="AJ543" s="116"/>
    </row>
    <row r="544" spans="3:36" ht="14.4" hidden="1" x14ac:dyDescent="0.2">
      <c r="C544" s="134" t="s">
        <v>93</v>
      </c>
      <c r="D544" s="83" t="s">
        <v>269</v>
      </c>
      <c r="E544" s="83" t="s">
        <v>49</v>
      </c>
      <c r="F544" s="22" t="s">
        <v>62</v>
      </c>
      <c r="G544" s="83">
        <v>145</v>
      </c>
      <c r="H544" s="83">
        <v>10</v>
      </c>
      <c r="I544" s="83">
        <v>100</v>
      </c>
      <c r="J544" s="83" t="s">
        <v>539</v>
      </c>
      <c r="K544" s="103" t="s">
        <v>194</v>
      </c>
      <c r="L544" s="83" t="s">
        <v>54</v>
      </c>
      <c r="M544" s="103" t="s">
        <v>145</v>
      </c>
      <c r="N544" s="83" t="s">
        <v>54</v>
      </c>
      <c r="O544" s="83" t="s">
        <v>54</v>
      </c>
      <c r="P544" s="83" t="s">
        <v>54</v>
      </c>
      <c r="Q544" s="83" t="s">
        <v>54</v>
      </c>
      <c r="R544" s="83" t="s">
        <v>54</v>
      </c>
      <c r="S544" s="83" t="s">
        <v>161</v>
      </c>
      <c r="T544" s="83" t="s">
        <v>107</v>
      </c>
      <c r="AB544" s="31"/>
      <c r="AC544" s="104">
        <v>1</v>
      </c>
      <c r="AD544" s="104">
        <v>0</v>
      </c>
      <c r="AE544" s="104">
        <v>0</v>
      </c>
      <c r="AF544" s="104">
        <v>0</v>
      </c>
      <c r="AG544" s="104">
        <v>0</v>
      </c>
      <c r="AH544" s="104">
        <v>0</v>
      </c>
      <c r="AI544" s="104">
        <v>10</v>
      </c>
      <c r="AJ544" s="116" t="s">
        <v>558</v>
      </c>
    </row>
    <row r="545" spans="1:36" ht="14.4" x14ac:dyDescent="0.2">
      <c r="C545" s="134" t="s">
        <v>324</v>
      </c>
      <c r="D545" s="145" t="s">
        <v>559</v>
      </c>
      <c r="E545" s="83" t="s">
        <v>44</v>
      </c>
      <c r="F545" s="103" t="s">
        <v>41</v>
      </c>
      <c r="G545" s="83">
        <v>5</v>
      </c>
      <c r="H545" s="83">
        <v>5</v>
      </c>
      <c r="I545" s="83">
        <v>65</v>
      </c>
      <c r="J545" s="83" t="s">
        <v>545</v>
      </c>
      <c r="K545" s="83" t="s">
        <v>194</v>
      </c>
      <c r="L545" s="83" t="s">
        <v>54</v>
      </c>
      <c r="M545" s="83" t="s">
        <v>54</v>
      </c>
      <c r="N545" s="83" t="s">
        <v>54</v>
      </c>
      <c r="O545" s="83" t="s">
        <v>54</v>
      </c>
      <c r="P545" s="83" t="s">
        <v>145</v>
      </c>
      <c r="Q545" s="83" t="s">
        <v>54</v>
      </c>
      <c r="R545" s="83" t="s">
        <v>54</v>
      </c>
      <c r="S545" s="106" t="s">
        <v>161</v>
      </c>
      <c r="T545" s="83" t="s">
        <v>107</v>
      </c>
      <c r="AB545" s="31"/>
      <c r="AC545" s="104">
        <v>1</v>
      </c>
      <c r="AD545" s="104">
        <v>0</v>
      </c>
      <c r="AE545" s="104">
        <v>0</v>
      </c>
      <c r="AF545" s="104"/>
      <c r="AG545" s="104">
        <v>0</v>
      </c>
      <c r="AH545" s="104"/>
      <c r="AI545" s="104">
        <v>0</v>
      </c>
      <c r="AJ545" s="116"/>
    </row>
    <row r="546" spans="1:36" ht="14.4" x14ac:dyDescent="0.2">
      <c r="C546" s="139" t="s">
        <v>324</v>
      </c>
      <c r="D546" s="145" t="s">
        <v>560</v>
      </c>
      <c r="E546" s="83" t="s">
        <v>44</v>
      </c>
      <c r="F546" s="103" t="s">
        <v>41</v>
      </c>
      <c r="G546" s="83">
        <v>10</v>
      </c>
      <c r="H546" s="83">
        <v>10</v>
      </c>
      <c r="I546" s="83">
        <v>140</v>
      </c>
      <c r="J546" s="83" t="s">
        <v>545</v>
      </c>
      <c r="K546" s="83" t="s">
        <v>194</v>
      </c>
      <c r="L546" s="83" t="s">
        <v>54</v>
      </c>
      <c r="M546" s="83" t="s">
        <v>54</v>
      </c>
      <c r="N546" s="83" t="s">
        <v>54</v>
      </c>
      <c r="O546" s="83" t="s">
        <v>54</v>
      </c>
      <c r="P546" s="83" t="s">
        <v>54</v>
      </c>
      <c r="Q546" s="83" t="s">
        <v>54</v>
      </c>
      <c r="R546" s="83" t="s">
        <v>54</v>
      </c>
      <c r="S546" s="106" t="s">
        <v>161</v>
      </c>
      <c r="T546" s="83" t="s">
        <v>107</v>
      </c>
      <c r="AB546" s="31"/>
      <c r="AC546" s="104">
        <v>1</v>
      </c>
      <c r="AD546" s="104">
        <v>0</v>
      </c>
      <c r="AE546" s="104">
        <v>0</v>
      </c>
      <c r="AF546" s="104"/>
      <c r="AG546" s="104">
        <v>0</v>
      </c>
      <c r="AH546" s="104"/>
      <c r="AI546" s="104">
        <v>0</v>
      </c>
      <c r="AJ546" s="116"/>
    </row>
    <row r="547" spans="1:36" ht="14.4" hidden="1" x14ac:dyDescent="0.2">
      <c r="C547" s="139" t="s">
        <v>561</v>
      </c>
      <c r="D547" s="145" t="s">
        <v>562</v>
      </c>
      <c r="E547" s="83" t="s">
        <v>44</v>
      </c>
      <c r="F547" s="103" t="s">
        <v>41</v>
      </c>
      <c r="G547" s="83">
        <v>75</v>
      </c>
      <c r="H547" s="83">
        <v>75</v>
      </c>
      <c r="I547" s="83">
        <v>750</v>
      </c>
      <c r="J547" s="83" t="s">
        <v>539</v>
      </c>
      <c r="K547" s="83" t="s">
        <v>194</v>
      </c>
      <c r="L547" s="83" t="s">
        <v>54</v>
      </c>
      <c r="M547" s="83" t="s">
        <v>194</v>
      </c>
      <c r="N547" s="83" t="s">
        <v>54</v>
      </c>
      <c r="O547" s="83" t="s">
        <v>194</v>
      </c>
      <c r="P547" s="83" t="s">
        <v>194</v>
      </c>
      <c r="Q547" s="83" t="s">
        <v>145</v>
      </c>
      <c r="R547" s="83" t="s">
        <v>145</v>
      </c>
      <c r="S547" s="65" t="s">
        <v>147</v>
      </c>
      <c r="T547" s="83" t="s">
        <v>107</v>
      </c>
      <c r="AB547" s="31"/>
      <c r="AC547" s="104">
        <v>1</v>
      </c>
      <c r="AD547" s="104">
        <v>0</v>
      </c>
      <c r="AE547" s="104">
        <v>0</v>
      </c>
      <c r="AF547" s="104"/>
      <c r="AG547" s="104">
        <v>0</v>
      </c>
      <c r="AH547" s="104"/>
      <c r="AI547" s="104">
        <v>0</v>
      </c>
      <c r="AJ547" s="116"/>
    </row>
    <row r="548" spans="1:36" ht="14.4" x14ac:dyDescent="0.2">
      <c r="C548" s="139" t="s">
        <v>324</v>
      </c>
      <c r="D548" s="83" t="s">
        <v>55</v>
      </c>
      <c r="E548" s="83" t="s">
        <v>44</v>
      </c>
      <c r="F548" s="103" t="s">
        <v>41</v>
      </c>
      <c r="G548" s="83">
        <v>310</v>
      </c>
      <c r="H548" s="83">
        <v>310</v>
      </c>
      <c r="I548" s="83">
        <v>4340</v>
      </c>
      <c r="J548" s="83" t="s">
        <v>545</v>
      </c>
      <c r="K548" s="83" t="s">
        <v>194</v>
      </c>
      <c r="L548" s="83" t="s">
        <v>54</v>
      </c>
      <c r="M548" s="83" t="s">
        <v>145</v>
      </c>
      <c r="N548" s="83" t="s">
        <v>194</v>
      </c>
      <c r="O548" s="83" t="s">
        <v>194</v>
      </c>
      <c r="P548" s="83" t="s">
        <v>194</v>
      </c>
      <c r="Q548" s="83" t="s">
        <v>145</v>
      </c>
      <c r="R548" s="83" t="s">
        <v>145</v>
      </c>
      <c r="S548" s="83" t="s">
        <v>147</v>
      </c>
      <c r="T548" s="83" t="s">
        <v>148</v>
      </c>
      <c r="AB548" s="31"/>
      <c r="AC548" s="104">
        <v>0</v>
      </c>
      <c r="AD548" s="104">
        <v>0</v>
      </c>
      <c r="AE548" s="104">
        <v>0</v>
      </c>
      <c r="AF548" s="104"/>
      <c r="AG548" s="104">
        <v>0</v>
      </c>
      <c r="AH548" s="104"/>
      <c r="AI548" s="104">
        <v>0</v>
      </c>
      <c r="AJ548" s="116"/>
    </row>
    <row r="549" spans="1:36" ht="14.4" hidden="1" x14ac:dyDescent="0.2">
      <c r="C549" s="142" t="s">
        <v>79</v>
      </c>
      <c r="D549" s="22" t="s">
        <v>498</v>
      </c>
      <c r="E549" s="22" t="s">
        <v>82</v>
      </c>
      <c r="F549" s="22" t="s">
        <v>78</v>
      </c>
      <c r="G549" s="143">
        <v>690</v>
      </c>
      <c r="H549" s="143">
        <v>115</v>
      </c>
      <c r="I549" s="143">
        <v>1150</v>
      </c>
      <c r="J549" s="22" t="s">
        <v>539</v>
      </c>
      <c r="K549" s="22" t="s">
        <v>194</v>
      </c>
      <c r="L549" s="22" t="s">
        <v>54</v>
      </c>
      <c r="M549" s="22" t="s">
        <v>145</v>
      </c>
      <c r="N549" s="22" t="s">
        <v>145</v>
      </c>
      <c r="O549" s="22" t="s">
        <v>145</v>
      </c>
      <c r="P549" s="22" t="s">
        <v>145</v>
      </c>
      <c r="Q549" s="22" t="s">
        <v>145</v>
      </c>
      <c r="R549" s="22" t="s">
        <v>145</v>
      </c>
      <c r="S549" s="22" t="s">
        <v>161</v>
      </c>
      <c r="T549" s="83" t="s">
        <v>107</v>
      </c>
      <c r="AB549" s="31"/>
      <c r="AC549" s="104">
        <v>1</v>
      </c>
      <c r="AD549" s="104">
        <v>0</v>
      </c>
      <c r="AE549" s="104">
        <v>0</v>
      </c>
      <c r="AF549" s="104">
        <v>0</v>
      </c>
      <c r="AG549" s="104">
        <v>0</v>
      </c>
      <c r="AH549" s="104">
        <v>0</v>
      </c>
      <c r="AI549" s="104">
        <v>0</v>
      </c>
      <c r="AJ549" s="116" t="s">
        <v>563</v>
      </c>
    </row>
    <row r="550" spans="1:36" ht="14.4" hidden="1" x14ac:dyDescent="0.2">
      <c r="C550" s="142" t="s">
        <v>452</v>
      </c>
      <c r="D550" s="22" t="s">
        <v>77</v>
      </c>
      <c r="E550" s="22" t="s">
        <v>499</v>
      </c>
      <c r="F550" s="22" t="s">
        <v>78</v>
      </c>
      <c r="G550" s="22">
        <v>834</v>
      </c>
      <c r="H550" s="83">
        <v>50</v>
      </c>
      <c r="I550" s="83">
        <v>500</v>
      </c>
      <c r="J550" s="83" t="s">
        <v>539</v>
      </c>
      <c r="K550" s="83" t="s">
        <v>144</v>
      </c>
      <c r="L550" s="22" t="s">
        <v>54</v>
      </c>
      <c r="M550" s="83" t="s">
        <v>54</v>
      </c>
      <c r="N550" s="83" t="s">
        <v>145</v>
      </c>
      <c r="O550" s="83" t="s">
        <v>145</v>
      </c>
      <c r="P550" s="83" t="s">
        <v>194</v>
      </c>
      <c r="Q550" s="83" t="s">
        <v>145</v>
      </c>
      <c r="R550" s="83" t="s">
        <v>145</v>
      </c>
      <c r="S550" s="83"/>
      <c r="T550" s="83" t="s">
        <v>355</v>
      </c>
      <c r="AB550" s="31"/>
      <c r="AC550" s="104">
        <v>0</v>
      </c>
      <c r="AD550" s="104">
        <v>0</v>
      </c>
      <c r="AE550" s="104">
        <v>0</v>
      </c>
      <c r="AF550" s="104">
        <v>0</v>
      </c>
      <c r="AG550" s="104">
        <v>0</v>
      </c>
      <c r="AH550" s="104">
        <v>0</v>
      </c>
      <c r="AI550" s="104">
        <v>0</v>
      </c>
      <c r="AJ550" s="116" t="s">
        <v>564</v>
      </c>
    </row>
    <row r="551" spans="1:36" ht="14.4" hidden="1" x14ac:dyDescent="0.2">
      <c r="C551" s="139" t="s">
        <v>485</v>
      </c>
      <c r="D551" s="83" t="s">
        <v>48</v>
      </c>
      <c r="E551" s="83" t="s">
        <v>49</v>
      </c>
      <c r="F551" s="83" t="s">
        <v>41</v>
      </c>
      <c r="G551" s="83">
        <v>3769</v>
      </c>
      <c r="H551" s="83">
        <v>628</v>
      </c>
      <c r="I551" s="83">
        <v>37688</v>
      </c>
      <c r="J551" s="83" t="s">
        <v>541</v>
      </c>
      <c r="K551" s="83" t="s">
        <v>194</v>
      </c>
      <c r="L551" s="83" t="s">
        <v>54</v>
      </c>
      <c r="M551" s="83" t="s">
        <v>54</v>
      </c>
      <c r="N551" s="83" t="s">
        <v>145</v>
      </c>
      <c r="O551" s="83" t="s">
        <v>194</v>
      </c>
      <c r="P551" s="83" t="s">
        <v>194</v>
      </c>
      <c r="Q551" s="83" t="s">
        <v>194</v>
      </c>
      <c r="R551" s="83" t="s">
        <v>194</v>
      </c>
      <c r="S551" s="83" t="s">
        <v>147</v>
      </c>
      <c r="T551" s="83" t="s">
        <v>163</v>
      </c>
      <c r="AB551" s="31"/>
      <c r="AC551" s="104">
        <v>0</v>
      </c>
      <c r="AD551" s="104">
        <v>0</v>
      </c>
      <c r="AE551" s="104">
        <v>0</v>
      </c>
      <c r="AF551" s="104"/>
      <c r="AG551" s="104">
        <v>0</v>
      </c>
      <c r="AH551" s="104"/>
      <c r="AI551" s="104">
        <v>0</v>
      </c>
      <c r="AJ551" s="116"/>
    </row>
    <row r="552" spans="1:36" ht="14.4" hidden="1" x14ac:dyDescent="0.2">
      <c r="C552" s="139" t="s">
        <v>45</v>
      </c>
      <c r="D552" s="83" t="s">
        <v>565</v>
      </c>
      <c r="E552" s="83" t="s">
        <v>44</v>
      </c>
      <c r="F552" s="83" t="s">
        <v>41</v>
      </c>
      <c r="G552" s="83">
        <v>35</v>
      </c>
      <c r="H552" s="83">
        <v>35</v>
      </c>
      <c r="I552" s="83">
        <v>350</v>
      </c>
      <c r="J552" s="83" t="s">
        <v>541</v>
      </c>
      <c r="K552" s="83" t="s">
        <v>145</v>
      </c>
      <c r="L552" s="83" t="s">
        <v>54</v>
      </c>
      <c r="M552" s="83" t="s">
        <v>54</v>
      </c>
      <c r="N552" s="83" t="s">
        <v>54</v>
      </c>
      <c r="O552" s="83" t="s">
        <v>54</v>
      </c>
      <c r="P552" s="83" t="s">
        <v>194</v>
      </c>
      <c r="Q552" s="83" t="s">
        <v>194</v>
      </c>
      <c r="R552" s="83" t="s">
        <v>54</v>
      </c>
      <c r="S552" s="106" t="s">
        <v>147</v>
      </c>
      <c r="T552" s="83" t="s">
        <v>107</v>
      </c>
      <c r="AB552" s="31"/>
      <c r="AC552" s="104">
        <v>1</v>
      </c>
      <c r="AD552" s="104">
        <v>0</v>
      </c>
      <c r="AE552" s="104">
        <v>0</v>
      </c>
      <c r="AF552" s="104"/>
      <c r="AG552" s="104">
        <v>0</v>
      </c>
      <c r="AH552" s="104"/>
      <c r="AI552" s="104">
        <v>0</v>
      </c>
      <c r="AJ552" s="116"/>
    </row>
    <row r="553" spans="1:36" ht="15" hidden="1" thickBot="1" x14ac:dyDescent="0.25">
      <c r="C553" s="83" t="s">
        <v>83</v>
      </c>
      <c r="D553" s="83" t="s">
        <v>84</v>
      </c>
      <c r="E553" s="22" t="s">
        <v>85</v>
      </c>
      <c r="F553" s="83" t="s">
        <v>86</v>
      </c>
      <c r="G553" s="83">
        <v>29</v>
      </c>
      <c r="H553" s="83">
        <v>9</v>
      </c>
      <c r="I553" s="83">
        <v>400</v>
      </c>
      <c r="J553" s="83" t="s">
        <v>566</v>
      </c>
      <c r="K553" s="83" t="s">
        <v>54</v>
      </c>
      <c r="L553" s="83" t="s">
        <v>54</v>
      </c>
      <c r="M553" s="83" t="s">
        <v>194</v>
      </c>
      <c r="N553" s="101" t="s">
        <v>145</v>
      </c>
      <c r="O553" s="101" t="s">
        <v>145</v>
      </c>
      <c r="P553" s="83" t="s">
        <v>54</v>
      </c>
      <c r="Q553" s="83" t="s">
        <v>54</v>
      </c>
      <c r="R553" s="83" t="s">
        <v>194</v>
      </c>
      <c r="S553" s="83"/>
      <c r="T553" s="83" t="s">
        <v>148</v>
      </c>
      <c r="AB553" s="31"/>
      <c r="AC553" s="104">
        <v>1</v>
      </c>
      <c r="AD553" s="104">
        <v>0</v>
      </c>
      <c r="AE553" s="104">
        <v>0</v>
      </c>
      <c r="AF553" s="104"/>
      <c r="AG553" s="104">
        <v>0</v>
      </c>
      <c r="AH553" s="104"/>
      <c r="AI553" s="104">
        <v>0</v>
      </c>
      <c r="AJ553" s="83" t="s">
        <v>567</v>
      </c>
    </row>
    <row r="554" spans="1:36" ht="15" hidden="1" thickBot="1" x14ac:dyDescent="0.25">
      <c r="C554" s="146" t="s">
        <v>71</v>
      </c>
      <c r="D554" s="101" t="s">
        <v>568</v>
      </c>
      <c r="E554" s="101" t="s">
        <v>49</v>
      </c>
      <c r="F554" s="101" t="s">
        <v>363</v>
      </c>
      <c r="G554" s="147">
        <v>43</v>
      </c>
      <c r="H554" s="147">
        <v>43</v>
      </c>
      <c r="I554" s="147">
        <v>2975</v>
      </c>
      <c r="J554" s="101" t="s">
        <v>543</v>
      </c>
      <c r="K554" s="101" t="s">
        <v>145</v>
      </c>
      <c r="L554" s="101" t="s">
        <v>194</v>
      </c>
      <c r="M554" s="101" t="s">
        <v>54</v>
      </c>
      <c r="N554" s="101" t="s">
        <v>145</v>
      </c>
      <c r="O554" s="101" t="s">
        <v>145</v>
      </c>
      <c r="P554" s="101" t="s">
        <v>194</v>
      </c>
      <c r="Q554" s="101" t="s">
        <v>145</v>
      </c>
      <c r="R554" s="101" t="s">
        <v>194</v>
      </c>
      <c r="S554" s="101" t="s">
        <v>147</v>
      </c>
      <c r="T554" s="148" t="s">
        <v>355</v>
      </c>
      <c r="AB554" s="31"/>
      <c r="AC554" s="149">
        <v>1</v>
      </c>
      <c r="AD554" s="149">
        <v>0</v>
      </c>
      <c r="AE554" s="149">
        <v>0</v>
      </c>
      <c r="AF554" s="149"/>
      <c r="AG554" s="149">
        <v>0</v>
      </c>
      <c r="AH554" s="149"/>
      <c r="AI554" s="149">
        <v>0</v>
      </c>
      <c r="AJ554" s="150" t="s">
        <v>569</v>
      </c>
    </row>
    <row r="555" spans="1:36" ht="12.6" hidden="1" x14ac:dyDescent="0.2">
      <c r="A555" s="124">
        <v>43282</v>
      </c>
      <c r="C555" s="228" t="s">
        <v>1</v>
      </c>
      <c r="D555" s="229" t="s">
        <v>2</v>
      </c>
      <c r="E555" s="229" t="s">
        <v>3</v>
      </c>
      <c r="F555" s="229" t="s">
        <v>5</v>
      </c>
      <c r="G555" s="229" t="s">
        <v>117</v>
      </c>
      <c r="H555" s="229" t="s">
        <v>385</v>
      </c>
      <c r="I555" s="229" t="s">
        <v>530</v>
      </c>
      <c r="J555" s="229" t="s">
        <v>531</v>
      </c>
      <c r="K555" s="229" t="s">
        <v>532</v>
      </c>
      <c r="L555" s="229" t="s">
        <v>533</v>
      </c>
      <c r="M555" s="229" t="s">
        <v>534</v>
      </c>
      <c r="N555" s="229" t="s">
        <v>535</v>
      </c>
      <c r="O555" s="229" t="s">
        <v>536</v>
      </c>
      <c r="P555" s="229" t="s">
        <v>537</v>
      </c>
      <c r="Q555" s="229" t="s">
        <v>538</v>
      </c>
      <c r="R555" s="229" t="s">
        <v>132</v>
      </c>
      <c r="S555" s="229" t="s">
        <v>133</v>
      </c>
      <c r="T555" s="230" t="s">
        <v>134</v>
      </c>
      <c r="Z555" s="75"/>
      <c r="AA555" s="75"/>
      <c r="AB555" s="31"/>
      <c r="AC555" s="229" t="s">
        <v>135</v>
      </c>
      <c r="AD555" s="229" t="s">
        <v>136</v>
      </c>
      <c r="AE555" s="229" t="s">
        <v>570</v>
      </c>
      <c r="AG555" s="229" t="s">
        <v>139</v>
      </c>
      <c r="AH555" s="229" t="s">
        <v>141</v>
      </c>
      <c r="AI555" s="231" t="s">
        <v>15</v>
      </c>
    </row>
    <row r="556" spans="1:36" ht="12.6" hidden="1" x14ac:dyDescent="0.2">
      <c r="A556" s="124">
        <v>43282</v>
      </c>
      <c r="C556" s="22" t="s">
        <v>485</v>
      </c>
      <c r="D556" s="22" t="s">
        <v>571</v>
      </c>
      <c r="E556" s="22" t="s">
        <v>82</v>
      </c>
      <c r="F556" s="22" t="s">
        <v>363</v>
      </c>
      <c r="G556" s="143">
        <v>683</v>
      </c>
      <c r="H556" s="143">
        <v>0</v>
      </c>
      <c r="I556" s="143">
        <v>3020</v>
      </c>
      <c r="J556" s="22" t="s">
        <v>541</v>
      </c>
      <c r="K556" s="22" t="s">
        <v>145</v>
      </c>
      <c r="L556" s="22" t="s">
        <v>54</v>
      </c>
      <c r="M556" s="22" t="s">
        <v>54</v>
      </c>
      <c r="N556" s="22" t="s">
        <v>145</v>
      </c>
      <c r="O556" s="22" t="s">
        <v>145</v>
      </c>
      <c r="P556" s="22" t="s">
        <v>194</v>
      </c>
      <c r="Q556" s="22" t="s">
        <v>194</v>
      </c>
      <c r="R556" s="22" t="s">
        <v>145</v>
      </c>
      <c r="S556" s="22" t="s">
        <v>147</v>
      </c>
      <c r="T556" s="22" t="s">
        <v>245</v>
      </c>
      <c r="Z556" s="75"/>
      <c r="AA556" s="75"/>
      <c r="AB556" s="31"/>
      <c r="AC556" s="22">
        <v>1</v>
      </c>
      <c r="AD556" s="22">
        <v>0</v>
      </c>
      <c r="AE556" s="22">
        <v>2</v>
      </c>
      <c r="AG556" s="22">
        <v>0</v>
      </c>
      <c r="AH556" s="22">
        <v>20</v>
      </c>
      <c r="AI556" s="83"/>
    </row>
    <row r="557" spans="1:36" ht="12.6" hidden="1" x14ac:dyDescent="0.2">
      <c r="A557" s="124">
        <v>43282</v>
      </c>
      <c r="C557" s="22" t="s">
        <v>485</v>
      </c>
      <c r="D557" s="22" t="s">
        <v>572</v>
      </c>
      <c r="E557" s="22" t="s">
        <v>82</v>
      </c>
      <c r="F557" s="22" t="s">
        <v>363</v>
      </c>
      <c r="G557" s="143">
        <v>671</v>
      </c>
      <c r="H557" s="143">
        <v>460</v>
      </c>
      <c r="I557" s="143">
        <v>6714</v>
      </c>
      <c r="J557" s="22" t="s">
        <v>541</v>
      </c>
      <c r="K557" s="22" t="s">
        <v>145</v>
      </c>
      <c r="L557" s="22" t="s">
        <v>54</v>
      </c>
      <c r="M557" s="22" t="s">
        <v>54</v>
      </c>
      <c r="N557" s="22" t="s">
        <v>145</v>
      </c>
      <c r="O557" s="22" t="s">
        <v>145</v>
      </c>
      <c r="P557" s="22" t="s">
        <v>194</v>
      </c>
      <c r="Q557" s="22" t="s">
        <v>194</v>
      </c>
      <c r="R557" s="22" t="s">
        <v>145</v>
      </c>
      <c r="S557" s="22" t="s">
        <v>147</v>
      </c>
      <c r="T557" s="22" t="s">
        <v>245</v>
      </c>
      <c r="Z557" s="75"/>
      <c r="AA557" s="75"/>
      <c r="AB557" s="31"/>
      <c r="AC557" s="22">
        <v>1</v>
      </c>
      <c r="AD557" s="22">
        <v>0</v>
      </c>
      <c r="AE557" s="22">
        <v>1</v>
      </c>
      <c r="AG557" s="22">
        <v>0</v>
      </c>
      <c r="AH557" s="22"/>
      <c r="AI557" s="83" t="s">
        <v>573</v>
      </c>
    </row>
    <row r="558" spans="1:36" ht="12.6" hidden="1" x14ac:dyDescent="0.2">
      <c r="A558" s="124">
        <v>43282</v>
      </c>
      <c r="C558" s="22" t="s">
        <v>71</v>
      </c>
      <c r="D558" s="22" t="s">
        <v>568</v>
      </c>
      <c r="E558" s="22" t="s">
        <v>49</v>
      </c>
      <c r="F558" s="22" t="s">
        <v>363</v>
      </c>
      <c r="G558" s="143">
        <v>43</v>
      </c>
      <c r="H558" s="143">
        <v>43</v>
      </c>
      <c r="I558" s="143">
        <v>2975</v>
      </c>
      <c r="J558" s="22" t="s">
        <v>543</v>
      </c>
      <c r="K558" s="22" t="s">
        <v>145</v>
      </c>
      <c r="L558" s="22" t="s">
        <v>194</v>
      </c>
      <c r="M558" s="22" t="s">
        <v>54</v>
      </c>
      <c r="N558" s="22" t="s">
        <v>145</v>
      </c>
      <c r="O558" s="22" t="s">
        <v>145</v>
      </c>
      <c r="P558" s="22" t="s">
        <v>194</v>
      </c>
      <c r="Q558" s="22" t="s">
        <v>145</v>
      </c>
      <c r="R558" s="22" t="s">
        <v>194</v>
      </c>
      <c r="S558" s="22"/>
      <c r="T558" s="151" t="s">
        <v>282</v>
      </c>
      <c r="Z558" s="75"/>
      <c r="AA558" s="75"/>
      <c r="AB558" s="31"/>
      <c r="AC558" s="83"/>
      <c r="AD558" s="83"/>
      <c r="AE558" s="83"/>
      <c r="AG558" s="83"/>
      <c r="AH558" s="83"/>
      <c r="AI558" s="83" t="s">
        <v>574</v>
      </c>
    </row>
    <row r="559" spans="1:36" ht="12.6" hidden="1" x14ac:dyDescent="0.2">
      <c r="A559" s="124">
        <v>43282</v>
      </c>
      <c r="C559" s="22" t="s">
        <v>71</v>
      </c>
      <c r="D559" s="22" t="s">
        <v>182</v>
      </c>
      <c r="E559" s="22" t="s">
        <v>49</v>
      </c>
      <c r="F559" s="22" t="s">
        <v>183</v>
      </c>
      <c r="G559" s="143">
        <v>14199</v>
      </c>
      <c r="H559" s="143">
        <v>574.6</v>
      </c>
      <c r="I559" s="143">
        <f>H559*76</f>
        <v>43669.599999999999</v>
      </c>
      <c r="J559" s="22" t="s">
        <v>543</v>
      </c>
      <c r="K559" s="22" t="s">
        <v>194</v>
      </c>
      <c r="L559" s="22" t="s">
        <v>194</v>
      </c>
      <c r="M559" s="22" t="s">
        <v>194</v>
      </c>
      <c r="N559" s="22" t="s">
        <v>145</v>
      </c>
      <c r="O559" s="22" t="s">
        <v>145</v>
      </c>
      <c r="P559" s="22" t="s">
        <v>194</v>
      </c>
      <c r="Q559" s="22" t="s">
        <v>145</v>
      </c>
      <c r="R559" s="22" t="s">
        <v>145</v>
      </c>
      <c r="S559" s="22" t="s">
        <v>152</v>
      </c>
      <c r="T559" s="22" t="s">
        <v>148</v>
      </c>
      <c r="Z559" s="75"/>
      <c r="AA559" s="75"/>
      <c r="AB559" s="31"/>
      <c r="AC559" s="85">
        <v>4</v>
      </c>
      <c r="AD559" s="85">
        <v>0</v>
      </c>
      <c r="AE559" s="85">
        <v>0</v>
      </c>
      <c r="AG559" s="85">
        <v>0</v>
      </c>
      <c r="AH559" s="85">
        <v>0</v>
      </c>
      <c r="AI559" s="83"/>
    </row>
    <row r="560" spans="1:36" ht="13.2" hidden="1" x14ac:dyDescent="0.2">
      <c r="A560" s="124">
        <v>43282</v>
      </c>
      <c r="C560" s="22" t="s">
        <v>575</v>
      </c>
      <c r="D560" s="22" t="s">
        <v>576</v>
      </c>
      <c r="E560" s="103" t="s">
        <v>44</v>
      </c>
      <c r="F560" s="103" t="s">
        <v>41</v>
      </c>
      <c r="G560" s="143">
        <v>753</v>
      </c>
      <c r="H560" s="143">
        <v>192</v>
      </c>
      <c r="I560" s="143">
        <v>1920</v>
      </c>
      <c r="J560" s="103" t="s">
        <v>541</v>
      </c>
      <c r="K560" s="103" t="s">
        <v>194</v>
      </c>
      <c r="L560" s="103" t="s">
        <v>54</v>
      </c>
      <c r="M560" s="103" t="s">
        <v>194</v>
      </c>
      <c r="N560" s="103" t="s">
        <v>145</v>
      </c>
      <c r="O560" s="103" t="s">
        <v>145</v>
      </c>
      <c r="P560" s="103" t="s">
        <v>194</v>
      </c>
      <c r="Q560" s="103" t="s">
        <v>145</v>
      </c>
      <c r="R560" s="103" t="s">
        <v>145</v>
      </c>
      <c r="S560" s="83" t="s">
        <v>147</v>
      </c>
      <c r="T560" s="141" t="s">
        <v>107</v>
      </c>
      <c r="Z560" s="75"/>
      <c r="AA560" s="75"/>
      <c r="AB560" s="31"/>
      <c r="AC560" s="83">
        <v>1</v>
      </c>
      <c r="AD560" s="83">
        <v>0</v>
      </c>
      <c r="AE560" s="83">
        <v>0</v>
      </c>
      <c r="AG560" s="83">
        <v>0</v>
      </c>
      <c r="AH560" s="83">
        <v>0</v>
      </c>
      <c r="AI560" s="83"/>
    </row>
    <row r="561" spans="1:35" ht="13.8" hidden="1" thickBot="1" x14ac:dyDescent="0.25">
      <c r="A561" s="124">
        <v>43282</v>
      </c>
      <c r="C561" s="22" t="s">
        <v>45</v>
      </c>
      <c r="D561" s="103" t="s">
        <v>46</v>
      </c>
      <c r="E561" s="103" t="s">
        <v>31</v>
      </c>
      <c r="F561" s="103" t="s">
        <v>41</v>
      </c>
      <c r="G561" s="143">
        <v>274</v>
      </c>
      <c r="H561" s="143">
        <v>504</v>
      </c>
      <c r="I561" s="143">
        <v>5040</v>
      </c>
      <c r="J561" s="103" t="s">
        <v>541</v>
      </c>
      <c r="K561" s="103" t="s">
        <v>145</v>
      </c>
      <c r="L561" s="103" t="s">
        <v>54</v>
      </c>
      <c r="M561" s="103" t="s">
        <v>54</v>
      </c>
      <c r="N561" s="103" t="s">
        <v>145</v>
      </c>
      <c r="O561" s="103" t="s">
        <v>145</v>
      </c>
      <c r="P561" s="103" t="s">
        <v>145</v>
      </c>
      <c r="Q561" s="103" t="s">
        <v>145</v>
      </c>
      <c r="R561" s="103" t="s">
        <v>145</v>
      </c>
      <c r="S561" s="83" t="s">
        <v>152</v>
      </c>
      <c r="T561" s="83" t="s">
        <v>148</v>
      </c>
      <c r="Z561" s="75"/>
      <c r="AA561" s="75"/>
      <c r="AB561" s="121"/>
      <c r="AC561" s="83">
        <v>6</v>
      </c>
      <c r="AD561" s="83">
        <v>0</v>
      </c>
      <c r="AE561" s="83">
        <v>0</v>
      </c>
      <c r="AG561" s="83">
        <v>1</v>
      </c>
      <c r="AH561" s="83">
        <v>0</v>
      </c>
      <c r="AI561" s="83"/>
    </row>
    <row r="562" spans="1:35" ht="13.2" hidden="1" x14ac:dyDescent="0.2">
      <c r="A562" s="124">
        <v>43282</v>
      </c>
      <c r="C562" s="22" t="s">
        <v>71</v>
      </c>
      <c r="D562" s="22" t="s">
        <v>577</v>
      </c>
      <c r="E562" s="103" t="s">
        <v>175</v>
      </c>
      <c r="F562" s="103" t="s">
        <v>41</v>
      </c>
      <c r="G562" s="143">
        <v>0</v>
      </c>
      <c r="H562" s="143">
        <f>2456+153</f>
        <v>2609</v>
      </c>
      <c r="I562" s="143">
        <f>H562*72</f>
        <v>187848</v>
      </c>
      <c r="J562" s="103" t="s">
        <v>543</v>
      </c>
      <c r="K562" s="103" t="s">
        <v>54</v>
      </c>
      <c r="L562" s="103" t="s">
        <v>145</v>
      </c>
      <c r="M562" s="103" t="s">
        <v>54</v>
      </c>
      <c r="N562" s="103" t="s">
        <v>145</v>
      </c>
      <c r="O562" s="103" t="s">
        <v>145</v>
      </c>
      <c r="P562" s="103" t="s">
        <v>145</v>
      </c>
      <c r="Q562" s="103" t="s">
        <v>145</v>
      </c>
      <c r="R562" s="103" t="s">
        <v>145</v>
      </c>
      <c r="S562" s="83" t="s">
        <v>152</v>
      </c>
      <c r="T562" s="83" t="s">
        <v>107</v>
      </c>
      <c r="AC562" s="83">
        <v>1</v>
      </c>
      <c r="AD562" s="83">
        <v>0</v>
      </c>
      <c r="AE562" s="83">
        <v>0</v>
      </c>
      <c r="AG562" s="83">
        <v>0</v>
      </c>
      <c r="AH562" s="83">
        <v>0</v>
      </c>
      <c r="AI562" s="83"/>
    </row>
    <row r="563" spans="1:35" ht="13.2" hidden="1" x14ac:dyDescent="0.2">
      <c r="A563" s="124">
        <v>43282</v>
      </c>
      <c r="C563" s="103" t="s">
        <v>67</v>
      </c>
      <c r="D563" s="103" t="s">
        <v>68</v>
      </c>
      <c r="E563" s="103" t="s">
        <v>207</v>
      </c>
      <c r="F563" s="103" t="s">
        <v>40</v>
      </c>
      <c r="G563" s="143">
        <v>4378</v>
      </c>
      <c r="H563" s="143">
        <v>1500</v>
      </c>
      <c r="I563" s="143">
        <v>43784</v>
      </c>
      <c r="J563" s="103" t="s">
        <v>541</v>
      </c>
      <c r="K563" s="103" t="s">
        <v>145</v>
      </c>
      <c r="L563" s="103" t="s">
        <v>54</v>
      </c>
      <c r="M563" s="103" t="s">
        <v>54</v>
      </c>
      <c r="N563" s="103" t="s">
        <v>145</v>
      </c>
      <c r="O563" s="103" t="s">
        <v>145</v>
      </c>
      <c r="P563" s="103" t="s">
        <v>145</v>
      </c>
      <c r="Q563" s="103" t="s">
        <v>145</v>
      </c>
      <c r="R563" s="103" t="s">
        <v>145</v>
      </c>
      <c r="S563" s="83" t="s">
        <v>152</v>
      </c>
      <c r="T563" s="83" t="s">
        <v>148</v>
      </c>
      <c r="AC563" s="83">
        <v>2</v>
      </c>
      <c r="AD563" s="83">
        <v>0</v>
      </c>
      <c r="AE563" s="83">
        <v>2</v>
      </c>
      <c r="AG563" s="83">
        <v>0</v>
      </c>
      <c r="AH563" s="83">
        <v>0</v>
      </c>
      <c r="AI563" s="83" t="s">
        <v>578</v>
      </c>
    </row>
    <row r="564" spans="1:35" ht="13.2" hidden="1" x14ac:dyDescent="0.2">
      <c r="A564" s="124">
        <v>43282</v>
      </c>
      <c r="C564" s="103" t="s">
        <v>65</v>
      </c>
      <c r="D564" s="103" t="s">
        <v>66</v>
      </c>
      <c r="E564" s="103" t="s">
        <v>18</v>
      </c>
      <c r="F564" s="103" t="s">
        <v>40</v>
      </c>
      <c r="G564" s="143">
        <v>3401</v>
      </c>
      <c r="H564" s="143">
        <v>3401</v>
      </c>
      <c r="I564" s="143">
        <f>H564*10</f>
        <v>34010</v>
      </c>
      <c r="J564" s="103" t="s">
        <v>539</v>
      </c>
      <c r="K564" s="103" t="s">
        <v>54</v>
      </c>
      <c r="L564" s="103" t="s">
        <v>54</v>
      </c>
      <c r="M564" s="103" t="s">
        <v>54</v>
      </c>
      <c r="N564" s="103" t="s">
        <v>145</v>
      </c>
      <c r="O564" s="103" t="s">
        <v>145</v>
      </c>
      <c r="P564" s="103" t="s">
        <v>145</v>
      </c>
      <c r="Q564" s="103" t="s">
        <v>145</v>
      </c>
      <c r="R564" s="103" t="s">
        <v>145</v>
      </c>
      <c r="S564" s="83" t="s">
        <v>161</v>
      </c>
      <c r="T564" s="83" t="s">
        <v>107</v>
      </c>
      <c r="AC564" s="83">
        <v>20</v>
      </c>
      <c r="AD564" s="83">
        <v>1</v>
      </c>
      <c r="AE564" s="83">
        <v>0</v>
      </c>
      <c r="AG564" s="83">
        <v>0</v>
      </c>
      <c r="AH564" s="83">
        <v>0</v>
      </c>
      <c r="AI564" s="83"/>
    </row>
    <row r="565" spans="1:35" ht="13.2" hidden="1" x14ac:dyDescent="0.2">
      <c r="A565" s="124">
        <v>43282</v>
      </c>
      <c r="C565" s="103" t="s">
        <v>69</v>
      </c>
      <c r="D565" s="103" t="s">
        <v>70</v>
      </c>
      <c r="E565" s="103" t="s">
        <v>31</v>
      </c>
      <c r="F565" s="103" t="s">
        <v>40</v>
      </c>
      <c r="G565" s="143">
        <v>12498</v>
      </c>
      <c r="H565" s="143">
        <v>2400</v>
      </c>
      <c r="I565" s="143">
        <v>899844</v>
      </c>
      <c r="J565" s="103" t="s">
        <v>543</v>
      </c>
      <c r="K565" s="103" t="s">
        <v>54</v>
      </c>
      <c r="L565" s="140" t="s">
        <v>194</v>
      </c>
      <c r="M565" s="103" t="s">
        <v>54</v>
      </c>
      <c r="N565" s="103" t="s">
        <v>145</v>
      </c>
      <c r="O565" s="103" t="s">
        <v>145</v>
      </c>
      <c r="P565" s="103" t="s">
        <v>145</v>
      </c>
      <c r="Q565" s="103" t="s">
        <v>145</v>
      </c>
      <c r="R565" s="103" t="s">
        <v>145</v>
      </c>
      <c r="S565" s="83" t="s">
        <v>152</v>
      </c>
      <c r="T565" s="83" t="s">
        <v>148</v>
      </c>
      <c r="AC565" s="83">
        <v>2</v>
      </c>
      <c r="AD565" s="83">
        <v>0</v>
      </c>
      <c r="AE565" s="83">
        <v>2</v>
      </c>
      <c r="AG565" s="83">
        <v>0</v>
      </c>
      <c r="AH565" s="83">
        <v>0</v>
      </c>
      <c r="AI565" s="83" t="s">
        <v>578</v>
      </c>
    </row>
    <row r="566" spans="1:35" ht="13.2" hidden="1" x14ac:dyDescent="0.2">
      <c r="A566" s="124">
        <v>43282</v>
      </c>
      <c r="C566" s="103" t="s">
        <v>71</v>
      </c>
      <c r="D566" s="103" t="s">
        <v>72</v>
      </c>
      <c r="E566" s="103" t="s">
        <v>31</v>
      </c>
      <c r="F566" s="103" t="s">
        <v>40</v>
      </c>
      <c r="G566" s="143">
        <v>3220</v>
      </c>
      <c r="H566" s="143">
        <v>1000</v>
      </c>
      <c r="I566" s="143">
        <v>225400</v>
      </c>
      <c r="J566" s="103" t="s">
        <v>543</v>
      </c>
      <c r="K566" s="103" t="s">
        <v>54</v>
      </c>
      <c r="L566" s="140" t="s">
        <v>194</v>
      </c>
      <c r="M566" s="103" t="s">
        <v>54</v>
      </c>
      <c r="N566" s="138" t="s">
        <v>145</v>
      </c>
      <c r="O566" s="138" t="s">
        <v>145</v>
      </c>
      <c r="P566" s="138" t="s">
        <v>145</v>
      </c>
      <c r="Q566" s="138" t="s">
        <v>145</v>
      </c>
      <c r="R566" s="138" t="s">
        <v>145</v>
      </c>
      <c r="S566" s="83" t="s">
        <v>152</v>
      </c>
      <c r="T566" s="83" t="s">
        <v>148</v>
      </c>
      <c r="AC566" s="83">
        <v>1</v>
      </c>
      <c r="AD566" s="83">
        <v>0</v>
      </c>
      <c r="AE566" s="83">
        <v>0</v>
      </c>
      <c r="AG566" s="83">
        <v>0</v>
      </c>
      <c r="AH566" s="83">
        <v>0</v>
      </c>
      <c r="AI566" s="83" t="s">
        <v>578</v>
      </c>
    </row>
    <row r="567" spans="1:35" ht="12.6" hidden="1" x14ac:dyDescent="0.2">
      <c r="A567" s="124">
        <v>43282</v>
      </c>
      <c r="C567" s="22" t="s">
        <v>221</v>
      </c>
      <c r="D567" s="22" t="s">
        <v>463</v>
      </c>
      <c r="E567" s="22" t="s">
        <v>464</v>
      </c>
      <c r="F567" s="22" t="s">
        <v>183</v>
      </c>
      <c r="G567" s="143">
        <v>789</v>
      </c>
      <c r="H567" s="143">
        <f>94+221</f>
        <v>315</v>
      </c>
      <c r="I567" s="143">
        <f t="shared" ref="I567:I569" si="13">H567*76</f>
        <v>23940</v>
      </c>
      <c r="J567" s="22" t="s">
        <v>543</v>
      </c>
      <c r="K567" s="22" t="s">
        <v>194</v>
      </c>
      <c r="L567" s="22" t="s">
        <v>194</v>
      </c>
      <c r="M567" s="22" t="s">
        <v>145</v>
      </c>
      <c r="N567" s="22" t="s">
        <v>194</v>
      </c>
      <c r="O567" s="22" t="s">
        <v>145</v>
      </c>
      <c r="P567" s="22" t="s">
        <v>145</v>
      </c>
      <c r="Q567" s="22" t="s">
        <v>145</v>
      </c>
      <c r="R567" s="22" t="s">
        <v>145</v>
      </c>
      <c r="S567" s="22" t="s">
        <v>147</v>
      </c>
      <c r="T567" s="22" t="s">
        <v>148</v>
      </c>
      <c r="AC567" s="23">
        <v>1</v>
      </c>
      <c r="AD567" s="23">
        <v>0</v>
      </c>
      <c r="AE567" s="23">
        <v>1</v>
      </c>
      <c r="AG567" s="23">
        <v>0</v>
      </c>
      <c r="AH567" s="23">
        <v>0</v>
      </c>
      <c r="AI567" s="22"/>
    </row>
    <row r="568" spans="1:35" ht="12.6" hidden="1" x14ac:dyDescent="0.2">
      <c r="A568" s="124">
        <v>43282</v>
      </c>
      <c r="C568" s="22" t="s">
        <v>221</v>
      </c>
      <c r="D568" s="22" t="s">
        <v>466</v>
      </c>
      <c r="E568" s="22" t="s">
        <v>82</v>
      </c>
      <c r="F568" s="22" t="s">
        <v>183</v>
      </c>
      <c r="G568" s="143">
        <v>353</v>
      </c>
      <c r="H568" s="143">
        <v>58</v>
      </c>
      <c r="I568" s="143">
        <f t="shared" si="13"/>
        <v>4408</v>
      </c>
      <c r="J568" s="22" t="s">
        <v>543</v>
      </c>
      <c r="K568" s="22" t="s">
        <v>194</v>
      </c>
      <c r="L568" s="22" t="s">
        <v>194</v>
      </c>
      <c r="M568" s="22" t="s">
        <v>145</v>
      </c>
      <c r="N568" s="22" t="s">
        <v>194</v>
      </c>
      <c r="O568" s="22" t="s">
        <v>145</v>
      </c>
      <c r="P568" s="22" t="s">
        <v>145</v>
      </c>
      <c r="Q568" s="22" t="s">
        <v>145</v>
      </c>
      <c r="R568" s="22" t="s">
        <v>145</v>
      </c>
      <c r="S568" s="22" t="s">
        <v>147</v>
      </c>
      <c r="T568" s="22" t="s">
        <v>148</v>
      </c>
      <c r="AC568" s="23">
        <v>0</v>
      </c>
      <c r="AD568" s="23">
        <v>0</v>
      </c>
      <c r="AE568" s="23">
        <v>0</v>
      </c>
      <c r="AG568" s="23">
        <v>0</v>
      </c>
      <c r="AH568" s="23">
        <v>0</v>
      </c>
      <c r="AI568" s="22"/>
    </row>
    <row r="569" spans="1:35" ht="12.6" hidden="1" x14ac:dyDescent="0.2">
      <c r="A569" s="124">
        <v>43282</v>
      </c>
      <c r="C569" s="22" t="s">
        <v>221</v>
      </c>
      <c r="D569" s="22" t="s">
        <v>468</v>
      </c>
      <c r="E569" s="22" t="s">
        <v>464</v>
      </c>
      <c r="F569" s="22" t="s">
        <v>183</v>
      </c>
      <c r="G569" s="143">
        <v>3575</v>
      </c>
      <c r="H569" s="143">
        <v>106</v>
      </c>
      <c r="I569" s="143">
        <f t="shared" si="13"/>
        <v>8056</v>
      </c>
      <c r="J569" s="22" t="s">
        <v>543</v>
      </c>
      <c r="K569" s="22" t="s">
        <v>194</v>
      </c>
      <c r="L569" s="22" t="s">
        <v>194</v>
      </c>
      <c r="M569" s="22" t="s">
        <v>194</v>
      </c>
      <c r="N569" s="22" t="s">
        <v>194</v>
      </c>
      <c r="O569" s="22" t="s">
        <v>145</v>
      </c>
      <c r="P569" s="22" t="s">
        <v>145</v>
      </c>
      <c r="Q569" s="22" t="s">
        <v>145</v>
      </c>
      <c r="R569" s="22" t="s">
        <v>145</v>
      </c>
      <c r="S569" s="22" t="s">
        <v>147</v>
      </c>
      <c r="T569" s="22" t="s">
        <v>148</v>
      </c>
      <c r="AC569" s="23">
        <v>5</v>
      </c>
      <c r="AD569" s="23">
        <v>0</v>
      </c>
      <c r="AE569" s="23">
        <v>0</v>
      </c>
      <c r="AG569" s="23">
        <v>3</v>
      </c>
      <c r="AH569" s="23">
        <v>0</v>
      </c>
      <c r="AI569" s="22"/>
    </row>
    <row r="570" spans="1:35" ht="13.2" hidden="1" x14ac:dyDescent="0.2">
      <c r="A570" s="124">
        <v>43282</v>
      </c>
      <c r="C570" s="103" t="s">
        <v>60</v>
      </c>
      <c r="D570" s="103" t="s">
        <v>523</v>
      </c>
      <c r="E570" s="103" t="s">
        <v>31</v>
      </c>
      <c r="F570" s="22" t="s">
        <v>62</v>
      </c>
      <c r="G570" s="143">
        <v>2009</v>
      </c>
      <c r="H570" s="143">
        <v>700</v>
      </c>
      <c r="I570" s="143">
        <v>20088.78</v>
      </c>
      <c r="J570" s="103" t="s">
        <v>539</v>
      </c>
      <c r="K570" s="103" t="s">
        <v>145</v>
      </c>
      <c r="L570" s="103" t="s">
        <v>54</v>
      </c>
      <c r="M570" s="103" t="s">
        <v>145</v>
      </c>
      <c r="N570" s="103" t="s">
        <v>145</v>
      </c>
      <c r="O570" s="103" t="s">
        <v>145</v>
      </c>
      <c r="P570" s="138" t="s">
        <v>145</v>
      </c>
      <c r="Q570" s="103" t="s">
        <v>145</v>
      </c>
      <c r="R570" s="103" t="s">
        <v>145</v>
      </c>
      <c r="S570" s="83"/>
      <c r="T570" s="83" t="s">
        <v>148</v>
      </c>
      <c r="AC570" s="83">
        <v>1</v>
      </c>
      <c r="AD570" s="83">
        <v>0</v>
      </c>
      <c r="AE570" s="83">
        <v>1</v>
      </c>
      <c r="AG570" s="83">
        <v>0</v>
      </c>
      <c r="AH570" s="83">
        <v>0</v>
      </c>
      <c r="AI570" s="83"/>
    </row>
    <row r="571" spans="1:35" ht="13.2" hidden="1" x14ac:dyDescent="0.2">
      <c r="A571" s="124">
        <v>43282</v>
      </c>
      <c r="C571" s="103" t="s">
        <v>60</v>
      </c>
      <c r="D571" s="103" t="s">
        <v>448</v>
      </c>
      <c r="E571" s="103" t="s">
        <v>31</v>
      </c>
      <c r="F571" s="22" t="s">
        <v>62</v>
      </c>
      <c r="G571" s="143">
        <v>2337</v>
      </c>
      <c r="H571" s="143">
        <f>1800</f>
        <v>1800</v>
      </c>
      <c r="I571" s="143">
        <v>23371.31</v>
      </c>
      <c r="J571" s="103" t="s">
        <v>539</v>
      </c>
      <c r="K571" s="103" t="s">
        <v>194</v>
      </c>
      <c r="L571" s="103" t="s">
        <v>54</v>
      </c>
      <c r="M571" s="103" t="s">
        <v>145</v>
      </c>
      <c r="N571" s="138" t="s">
        <v>144</v>
      </c>
      <c r="O571" s="138" t="s">
        <v>144</v>
      </c>
      <c r="P571" s="103" t="s">
        <v>144</v>
      </c>
      <c r="Q571" s="103" t="s">
        <v>145</v>
      </c>
      <c r="R571" s="103" t="s">
        <v>145</v>
      </c>
      <c r="S571" s="83"/>
      <c r="T571" s="83" t="s">
        <v>148</v>
      </c>
      <c r="AC571" s="83">
        <v>2</v>
      </c>
      <c r="AD571" s="83">
        <v>0</v>
      </c>
      <c r="AE571" s="83">
        <v>1</v>
      </c>
      <c r="AG571" s="83">
        <v>1</v>
      </c>
      <c r="AH571" s="83">
        <v>0</v>
      </c>
      <c r="AI571" s="83" t="s">
        <v>579</v>
      </c>
    </row>
    <row r="572" spans="1:35" ht="12.6" hidden="1" x14ac:dyDescent="0.2">
      <c r="A572" s="124">
        <v>43282</v>
      </c>
      <c r="C572" s="22" t="s">
        <v>79</v>
      </c>
      <c r="D572" s="22" t="s">
        <v>498</v>
      </c>
      <c r="E572" s="22" t="s">
        <v>82</v>
      </c>
      <c r="F572" s="22" t="s">
        <v>78</v>
      </c>
      <c r="G572" s="143">
        <v>690</v>
      </c>
      <c r="H572" s="143">
        <v>345</v>
      </c>
      <c r="I572" s="143">
        <v>3450</v>
      </c>
      <c r="J572" s="22" t="s">
        <v>539</v>
      </c>
      <c r="K572" s="22" t="s">
        <v>194</v>
      </c>
      <c r="L572" s="22" t="s">
        <v>54</v>
      </c>
      <c r="M572" s="22" t="s">
        <v>145</v>
      </c>
      <c r="N572" s="22" t="s">
        <v>145</v>
      </c>
      <c r="O572" s="22" t="s">
        <v>145</v>
      </c>
      <c r="P572" s="22" t="s">
        <v>145</v>
      </c>
      <c r="Q572" s="22" t="s">
        <v>145</v>
      </c>
      <c r="R572" s="22" t="s">
        <v>145</v>
      </c>
      <c r="S572" s="22"/>
      <c r="T572" s="22" t="s">
        <v>107</v>
      </c>
      <c r="AC572" s="83">
        <v>1</v>
      </c>
      <c r="AD572" s="83">
        <v>0</v>
      </c>
      <c r="AE572" s="83">
        <v>0</v>
      </c>
      <c r="AG572" s="83">
        <v>0</v>
      </c>
      <c r="AH572" s="83">
        <v>0</v>
      </c>
      <c r="AI572" s="83" t="s">
        <v>580</v>
      </c>
    </row>
    <row r="573" spans="1:35" ht="12.6" hidden="1" x14ac:dyDescent="0.2">
      <c r="A573" s="124">
        <v>43282</v>
      </c>
      <c r="C573" s="22" t="s">
        <v>485</v>
      </c>
      <c r="D573" s="22" t="s">
        <v>486</v>
      </c>
      <c r="E573" s="22" t="s">
        <v>82</v>
      </c>
      <c r="F573" s="22" t="s">
        <v>58</v>
      </c>
      <c r="G573" s="143">
        <v>1300</v>
      </c>
      <c r="H573" s="143">
        <v>377</v>
      </c>
      <c r="I573" s="143">
        <v>13000</v>
      </c>
      <c r="J573" s="22" t="s">
        <v>541</v>
      </c>
      <c r="K573" s="22" t="s">
        <v>144</v>
      </c>
      <c r="L573" s="22" t="s">
        <v>54</v>
      </c>
      <c r="M573" s="22" t="s">
        <v>145</v>
      </c>
      <c r="N573" s="22" t="s">
        <v>145</v>
      </c>
      <c r="O573" s="22" t="s">
        <v>145</v>
      </c>
      <c r="P573" s="22" t="s">
        <v>145</v>
      </c>
      <c r="Q573" s="22" t="s">
        <v>145</v>
      </c>
      <c r="R573" s="22" t="s">
        <v>145</v>
      </c>
      <c r="S573" s="22"/>
      <c r="T573" s="22" t="s">
        <v>148</v>
      </c>
      <c r="AC573" s="23">
        <v>1</v>
      </c>
      <c r="AD573" s="23">
        <v>0</v>
      </c>
      <c r="AE573" s="23">
        <v>1</v>
      </c>
      <c r="AG573" s="23">
        <v>0</v>
      </c>
      <c r="AH573" s="23">
        <v>0</v>
      </c>
      <c r="AI573" s="22"/>
    </row>
    <row r="574" spans="1:35" ht="12.6" hidden="1" x14ac:dyDescent="0.2">
      <c r="A574" s="124">
        <v>43282</v>
      </c>
      <c r="C574" s="22" t="s">
        <v>16</v>
      </c>
      <c r="D574" s="22" t="s">
        <v>17</v>
      </c>
      <c r="E574" s="22" t="s">
        <v>366</v>
      </c>
      <c r="F574" s="22" t="s">
        <v>20</v>
      </c>
      <c r="G574" s="143">
        <v>2000</v>
      </c>
      <c r="H574" s="143">
        <v>1084.75</v>
      </c>
      <c r="I574" s="143">
        <v>20000</v>
      </c>
      <c r="J574" s="22" t="s">
        <v>539</v>
      </c>
      <c r="K574" s="22" t="s">
        <v>145</v>
      </c>
      <c r="L574" s="22" t="s">
        <v>145</v>
      </c>
      <c r="M574" s="22" t="s">
        <v>145</v>
      </c>
      <c r="N574" s="22" t="s">
        <v>145</v>
      </c>
      <c r="O574" s="22" t="s">
        <v>145</v>
      </c>
      <c r="P574" s="22" t="s">
        <v>145</v>
      </c>
      <c r="Q574" s="22"/>
      <c r="R574" s="22" t="s">
        <v>145</v>
      </c>
      <c r="S574" s="22"/>
      <c r="T574" s="22" t="s">
        <v>148</v>
      </c>
      <c r="AC574" s="23">
        <v>2</v>
      </c>
      <c r="AD574" s="23">
        <v>0</v>
      </c>
      <c r="AE574" s="23">
        <v>0</v>
      </c>
      <c r="AG574" s="23">
        <v>0</v>
      </c>
      <c r="AH574" s="23">
        <v>807</v>
      </c>
      <c r="AI574" s="22" t="s">
        <v>581</v>
      </c>
    </row>
    <row r="575" spans="1:35" ht="12.6" hidden="1" x14ac:dyDescent="0.2">
      <c r="A575" s="124">
        <v>43282</v>
      </c>
      <c r="C575" s="22" t="s">
        <v>16</v>
      </c>
      <c r="D575" s="22" t="s">
        <v>22</v>
      </c>
      <c r="E575" s="22" t="s">
        <v>366</v>
      </c>
      <c r="F575" s="22" t="s">
        <v>20</v>
      </c>
      <c r="G575" s="143">
        <v>95</v>
      </c>
      <c r="H575" s="143">
        <v>15</v>
      </c>
      <c r="I575" s="143">
        <v>950</v>
      </c>
      <c r="J575" s="22" t="s">
        <v>539</v>
      </c>
      <c r="K575" s="22" t="s">
        <v>145</v>
      </c>
      <c r="L575" s="22" t="s">
        <v>145</v>
      </c>
      <c r="M575" s="22" t="s">
        <v>145</v>
      </c>
      <c r="N575" s="22" t="s">
        <v>145</v>
      </c>
      <c r="O575" s="22" t="s">
        <v>145</v>
      </c>
      <c r="P575" s="22" t="s">
        <v>145</v>
      </c>
      <c r="Q575" s="22"/>
      <c r="R575" s="22" t="s">
        <v>54</v>
      </c>
      <c r="S575" s="22"/>
      <c r="T575" s="22" t="s">
        <v>148</v>
      </c>
      <c r="AC575" s="23">
        <v>2</v>
      </c>
      <c r="AD575" s="23">
        <v>0</v>
      </c>
      <c r="AE575" s="23">
        <v>0</v>
      </c>
      <c r="AG575" s="23">
        <v>0</v>
      </c>
      <c r="AH575" s="22"/>
      <c r="AI575" s="83" t="s">
        <v>554</v>
      </c>
    </row>
    <row r="576" spans="1:35" ht="12.6" hidden="1" x14ac:dyDescent="0.2">
      <c r="A576" s="124">
        <v>43282</v>
      </c>
      <c r="C576" s="22" t="s">
        <v>24</v>
      </c>
      <c r="D576" s="22" t="s">
        <v>170</v>
      </c>
      <c r="E576" s="22" t="s">
        <v>18</v>
      </c>
      <c r="F576" s="22" t="s">
        <v>20</v>
      </c>
      <c r="G576" s="143">
        <v>6534</v>
      </c>
      <c r="H576" s="143"/>
      <c r="I576" s="143"/>
      <c r="J576" s="22"/>
      <c r="K576" s="22"/>
      <c r="L576" s="22"/>
      <c r="M576" s="22"/>
      <c r="N576" s="22"/>
      <c r="O576" s="22"/>
      <c r="P576" s="22"/>
      <c r="Q576" s="22"/>
      <c r="R576" s="22" t="s">
        <v>194</v>
      </c>
      <c r="S576" s="22"/>
      <c r="T576" s="22" t="s">
        <v>163</v>
      </c>
      <c r="AC576" s="23"/>
      <c r="AD576" s="22"/>
      <c r="AE576" s="22"/>
      <c r="AG576" s="22"/>
      <c r="AH576" s="22"/>
      <c r="AI576" s="83" t="s">
        <v>554</v>
      </c>
    </row>
    <row r="577" spans="1:35" ht="12.6" hidden="1" x14ac:dyDescent="0.2">
      <c r="A577" s="124">
        <v>43282</v>
      </c>
      <c r="C577" s="22" t="s">
        <v>24</v>
      </c>
      <c r="D577" s="22" t="s">
        <v>171</v>
      </c>
      <c r="E577" s="22" t="s">
        <v>18</v>
      </c>
      <c r="F577" s="22" t="s">
        <v>20</v>
      </c>
      <c r="G577" s="143">
        <v>6534</v>
      </c>
      <c r="H577" s="143"/>
      <c r="I577" s="143"/>
      <c r="J577" s="22"/>
      <c r="K577" s="22"/>
      <c r="L577" s="22"/>
      <c r="M577" s="22"/>
      <c r="N577" s="22"/>
      <c r="O577" s="22"/>
      <c r="P577" s="22"/>
      <c r="Q577" s="22"/>
      <c r="R577" s="22" t="s">
        <v>194</v>
      </c>
      <c r="S577" s="22"/>
      <c r="T577" s="22" t="s">
        <v>163</v>
      </c>
      <c r="AC577" s="23"/>
      <c r="AD577" s="22"/>
      <c r="AE577" s="22"/>
      <c r="AG577" s="22"/>
      <c r="AH577" s="22"/>
      <c r="AI577" s="83" t="s">
        <v>554</v>
      </c>
    </row>
    <row r="578" spans="1:35" ht="12.6" hidden="1" x14ac:dyDescent="0.2">
      <c r="A578" s="124">
        <v>43282</v>
      </c>
      <c r="C578" s="22" t="s">
        <v>24</v>
      </c>
      <c r="D578" s="22" t="s">
        <v>276</v>
      </c>
      <c r="E578" s="22" t="s">
        <v>18</v>
      </c>
      <c r="F578" s="22" t="s">
        <v>20</v>
      </c>
      <c r="G578" s="143">
        <v>1031</v>
      </c>
      <c r="H578" s="143"/>
      <c r="I578" s="143"/>
      <c r="J578" s="22"/>
      <c r="K578" s="22"/>
      <c r="L578" s="22"/>
      <c r="M578" s="22"/>
      <c r="N578" s="22"/>
      <c r="O578" s="22"/>
      <c r="P578" s="22"/>
      <c r="Q578" s="22"/>
      <c r="R578" s="22" t="s">
        <v>194</v>
      </c>
      <c r="S578" s="22"/>
      <c r="T578" s="22" t="s">
        <v>163</v>
      </c>
      <c r="AC578" s="23"/>
      <c r="AD578" s="22"/>
      <c r="AE578" s="22"/>
      <c r="AG578" s="22"/>
      <c r="AH578" s="22"/>
      <c r="AI578" s="83" t="s">
        <v>554</v>
      </c>
    </row>
    <row r="579" spans="1:35" ht="12.6" hidden="1" x14ac:dyDescent="0.2">
      <c r="A579" s="124">
        <v>43282</v>
      </c>
      <c r="C579" s="22" t="s">
        <v>24</v>
      </c>
      <c r="D579" s="22" t="s">
        <v>274</v>
      </c>
      <c r="E579" s="22" t="s">
        <v>18</v>
      </c>
      <c r="F579" s="22" t="s">
        <v>20</v>
      </c>
      <c r="G579" s="143">
        <v>1070</v>
      </c>
      <c r="H579" s="143"/>
      <c r="I579" s="143"/>
      <c r="J579" s="22"/>
      <c r="K579" s="22"/>
      <c r="L579" s="22"/>
      <c r="M579" s="22"/>
      <c r="N579" s="22"/>
      <c r="O579" s="22"/>
      <c r="P579" s="22"/>
      <c r="Q579" s="22"/>
      <c r="R579" s="22" t="s">
        <v>194</v>
      </c>
      <c r="S579" s="22"/>
      <c r="T579" s="22" t="s">
        <v>163</v>
      </c>
      <c r="AC579" s="23"/>
      <c r="AD579" s="22"/>
      <c r="AE579" s="22"/>
      <c r="AG579" s="22"/>
      <c r="AH579" s="22"/>
      <c r="AI579" s="83" t="s">
        <v>554</v>
      </c>
    </row>
    <row r="580" spans="1:35" ht="12.6" hidden="1" x14ac:dyDescent="0.2">
      <c r="A580" s="124">
        <v>43282</v>
      </c>
      <c r="C580" s="22" t="s">
        <v>24</v>
      </c>
      <c r="D580" s="22" t="s">
        <v>275</v>
      </c>
      <c r="E580" s="22" t="s">
        <v>18</v>
      </c>
      <c r="F580" s="22" t="s">
        <v>20</v>
      </c>
      <c r="G580" s="143">
        <v>1109</v>
      </c>
      <c r="H580" s="143"/>
      <c r="I580" s="143"/>
      <c r="J580" s="22"/>
      <c r="K580" s="22"/>
      <c r="L580" s="22"/>
      <c r="M580" s="22"/>
      <c r="N580" s="22"/>
      <c r="O580" s="22"/>
      <c r="P580" s="22"/>
      <c r="Q580" s="22"/>
      <c r="R580" s="22" t="s">
        <v>194</v>
      </c>
      <c r="S580" s="22"/>
      <c r="T580" s="22" t="s">
        <v>163</v>
      </c>
      <c r="AC580" s="23"/>
      <c r="AD580" s="22"/>
      <c r="AE580" s="22"/>
      <c r="AG580" s="22"/>
      <c r="AH580" s="22"/>
      <c r="AI580" s="83" t="s">
        <v>554</v>
      </c>
    </row>
    <row r="581" spans="1:35" ht="12.6" hidden="1" x14ac:dyDescent="0.2">
      <c r="A581" s="124">
        <v>43282</v>
      </c>
      <c r="C581" s="22" t="s">
        <v>27</v>
      </c>
      <c r="D581" s="22" t="s">
        <v>494</v>
      </c>
      <c r="E581" s="22" t="s">
        <v>31</v>
      </c>
      <c r="F581" s="22" t="s">
        <v>20</v>
      </c>
      <c r="G581" s="143">
        <v>325</v>
      </c>
      <c r="H581" s="143">
        <v>18</v>
      </c>
      <c r="I581" s="143">
        <v>3250</v>
      </c>
      <c r="J581" s="22" t="s">
        <v>539</v>
      </c>
      <c r="K581" s="22" t="s">
        <v>145</v>
      </c>
      <c r="L581" s="22"/>
      <c r="M581" s="22" t="s">
        <v>145</v>
      </c>
      <c r="N581" s="22" t="s">
        <v>194</v>
      </c>
      <c r="O581" s="22" t="s">
        <v>145</v>
      </c>
      <c r="P581" s="22"/>
      <c r="Q581" s="22"/>
      <c r="R581" s="22" t="s">
        <v>54</v>
      </c>
      <c r="S581" s="22"/>
      <c r="T581" s="22" t="s">
        <v>148</v>
      </c>
      <c r="AC581" s="23"/>
      <c r="AD581" s="22"/>
      <c r="AE581" s="22"/>
      <c r="AG581" s="22"/>
      <c r="AH581" s="22"/>
      <c r="AI581" s="83"/>
    </row>
    <row r="582" spans="1:35" ht="12.6" hidden="1" x14ac:dyDescent="0.2">
      <c r="A582" s="124">
        <v>43282</v>
      </c>
      <c r="C582" s="22" t="s">
        <v>209</v>
      </c>
      <c r="D582" s="22" t="s">
        <v>555</v>
      </c>
      <c r="E582" s="22" t="s">
        <v>82</v>
      </c>
      <c r="F582" s="22" t="s">
        <v>20</v>
      </c>
      <c r="G582" s="143">
        <v>3993.0003409090914</v>
      </c>
      <c r="H582" s="143">
        <v>71</v>
      </c>
      <c r="I582" s="143">
        <v>351380</v>
      </c>
      <c r="J582" s="22" t="s">
        <v>553</v>
      </c>
      <c r="K582" s="22" t="s">
        <v>145</v>
      </c>
      <c r="L582" s="22" t="s">
        <v>145</v>
      </c>
      <c r="M582" s="22" t="s">
        <v>145</v>
      </c>
      <c r="N582" s="22" t="s">
        <v>145</v>
      </c>
      <c r="O582" s="22" t="s">
        <v>145</v>
      </c>
      <c r="P582" s="22" t="s">
        <v>54</v>
      </c>
      <c r="Q582" s="22" t="s">
        <v>145</v>
      </c>
      <c r="R582" s="22" t="s">
        <v>145</v>
      </c>
      <c r="S582" s="22"/>
      <c r="T582" s="22" t="s">
        <v>148</v>
      </c>
      <c r="AC582" s="83">
        <v>0</v>
      </c>
      <c r="AD582" s="83">
        <v>0</v>
      </c>
      <c r="AE582" s="83">
        <v>0</v>
      </c>
      <c r="AG582" s="83">
        <v>0</v>
      </c>
      <c r="AH582" s="83">
        <v>0</v>
      </c>
      <c r="AI582" s="83" t="s">
        <v>554</v>
      </c>
    </row>
    <row r="583" spans="1:35" ht="12.6" hidden="1" x14ac:dyDescent="0.2">
      <c r="A583" s="124">
        <v>43282</v>
      </c>
      <c r="C583" s="22" t="s">
        <v>209</v>
      </c>
      <c r="D583" s="22" t="s">
        <v>244</v>
      </c>
      <c r="E583" s="22" t="s">
        <v>18</v>
      </c>
      <c r="F583" s="22" t="s">
        <v>205</v>
      </c>
      <c r="G583" s="143">
        <v>1100</v>
      </c>
      <c r="H583" s="143">
        <v>147</v>
      </c>
      <c r="I583" s="143">
        <v>12496</v>
      </c>
      <c r="J583" s="22" t="s">
        <v>553</v>
      </c>
      <c r="K583" s="22" t="s">
        <v>54</v>
      </c>
      <c r="L583" s="22" t="s">
        <v>145</v>
      </c>
      <c r="M583" s="22" t="s">
        <v>54</v>
      </c>
      <c r="N583" s="22" t="s">
        <v>194</v>
      </c>
      <c r="O583" s="22" t="s">
        <v>194</v>
      </c>
      <c r="P583" s="22" t="s">
        <v>145</v>
      </c>
      <c r="Q583" s="22" t="s">
        <v>145</v>
      </c>
      <c r="R583" s="22" t="s">
        <v>145</v>
      </c>
      <c r="S583" s="22"/>
      <c r="T583" s="22" t="s">
        <v>148</v>
      </c>
      <c r="AC583" s="83">
        <v>1</v>
      </c>
      <c r="AD583" s="83"/>
      <c r="AE583" s="83"/>
      <c r="AG583" s="83"/>
      <c r="AH583" s="83"/>
      <c r="AI583" s="83"/>
    </row>
    <row r="584" spans="1:35" ht="12.6" hidden="1" x14ac:dyDescent="0.2">
      <c r="A584" s="124">
        <v>43282</v>
      </c>
      <c r="C584" s="22" t="s">
        <v>209</v>
      </c>
      <c r="D584" s="22" t="s">
        <v>315</v>
      </c>
      <c r="E584" s="22" t="s">
        <v>18</v>
      </c>
      <c r="F584" s="22" t="s">
        <v>205</v>
      </c>
      <c r="G584" s="143">
        <v>2672</v>
      </c>
      <c r="H584" s="143">
        <v>0</v>
      </c>
      <c r="I584" s="143">
        <v>235136</v>
      </c>
      <c r="J584" s="22" t="s">
        <v>553</v>
      </c>
      <c r="K584" s="22" t="s">
        <v>54</v>
      </c>
      <c r="L584" s="22" t="s">
        <v>145</v>
      </c>
      <c r="M584" s="22" t="s">
        <v>54</v>
      </c>
      <c r="N584" s="22" t="s">
        <v>194</v>
      </c>
      <c r="O584" s="22" t="s">
        <v>194</v>
      </c>
      <c r="P584" s="22" t="s">
        <v>145</v>
      </c>
      <c r="Q584" s="22" t="s">
        <v>145</v>
      </c>
      <c r="R584" s="22" t="s">
        <v>194</v>
      </c>
      <c r="S584" s="22"/>
      <c r="T584" s="22" t="s">
        <v>163</v>
      </c>
      <c r="AC584" s="83"/>
      <c r="AD584" s="83"/>
      <c r="AE584" s="83"/>
      <c r="AG584" s="83"/>
      <c r="AH584" s="83"/>
      <c r="AI584" s="83"/>
    </row>
    <row r="585" spans="1:35" ht="12.6" hidden="1" x14ac:dyDescent="0.2">
      <c r="A585" s="124">
        <v>43282</v>
      </c>
      <c r="C585" s="22" t="s">
        <v>209</v>
      </c>
      <c r="D585" s="22" t="s">
        <v>316</v>
      </c>
      <c r="E585" s="22" t="s">
        <v>18</v>
      </c>
      <c r="F585" s="22" t="s">
        <v>205</v>
      </c>
      <c r="G585" s="143">
        <v>9433</v>
      </c>
      <c r="H585" s="143">
        <v>10</v>
      </c>
      <c r="I585" s="143">
        <v>714296</v>
      </c>
      <c r="J585" s="22" t="s">
        <v>553</v>
      </c>
      <c r="K585" s="22" t="s">
        <v>54</v>
      </c>
      <c r="L585" s="22" t="s">
        <v>145</v>
      </c>
      <c r="M585" s="22" t="s">
        <v>54</v>
      </c>
      <c r="N585" s="22" t="s">
        <v>145</v>
      </c>
      <c r="O585" s="22" t="s">
        <v>194</v>
      </c>
      <c r="P585" s="22" t="s">
        <v>145</v>
      </c>
      <c r="Q585" s="22" t="s">
        <v>145</v>
      </c>
      <c r="R585" s="22" t="s">
        <v>194</v>
      </c>
      <c r="S585" s="22"/>
      <c r="T585" s="22" t="s">
        <v>148</v>
      </c>
      <c r="AC585" s="83"/>
      <c r="AD585" s="83"/>
      <c r="AE585" s="83"/>
      <c r="AG585" s="83"/>
      <c r="AH585" s="83"/>
      <c r="AI585" s="83"/>
    </row>
    <row r="586" spans="1:35" ht="12.6" hidden="1" x14ac:dyDescent="0.2">
      <c r="A586" s="124">
        <v>43282</v>
      </c>
      <c r="C586" s="22" t="s">
        <v>209</v>
      </c>
      <c r="D586" s="22" t="s">
        <v>317</v>
      </c>
      <c r="E586" s="22" t="s">
        <v>18</v>
      </c>
      <c r="F586" s="22" t="s">
        <v>205</v>
      </c>
      <c r="G586" s="143">
        <v>9367</v>
      </c>
      <c r="H586" s="143">
        <v>2848</v>
      </c>
      <c r="I586" s="143">
        <v>824296</v>
      </c>
      <c r="J586" s="22" t="s">
        <v>553</v>
      </c>
      <c r="K586" s="22" t="s">
        <v>54</v>
      </c>
      <c r="L586" s="22" t="s">
        <v>145</v>
      </c>
      <c r="M586" s="22" t="s">
        <v>54</v>
      </c>
      <c r="N586" s="22" t="s">
        <v>145</v>
      </c>
      <c r="O586" s="22" t="s">
        <v>194</v>
      </c>
      <c r="P586" s="22" t="s">
        <v>145</v>
      </c>
      <c r="Q586" s="22" t="s">
        <v>145</v>
      </c>
      <c r="R586" s="22" t="s">
        <v>145</v>
      </c>
      <c r="S586" s="22"/>
      <c r="T586" s="22" t="s">
        <v>148</v>
      </c>
      <c r="AC586" s="83"/>
      <c r="AD586" s="83"/>
      <c r="AE586" s="83"/>
      <c r="AG586" s="83"/>
      <c r="AH586" s="83"/>
      <c r="AI586" s="83"/>
    </row>
    <row r="587" spans="1:35" ht="12.6" hidden="1" x14ac:dyDescent="0.2">
      <c r="A587" s="124">
        <v>43282</v>
      </c>
      <c r="C587" s="22" t="s">
        <v>209</v>
      </c>
      <c r="D587" s="22" t="s">
        <v>318</v>
      </c>
      <c r="E587" s="22" t="s">
        <v>18</v>
      </c>
      <c r="F587" s="22" t="s">
        <v>205</v>
      </c>
      <c r="G587" s="143">
        <v>9353</v>
      </c>
      <c r="H587" s="143">
        <v>90</v>
      </c>
      <c r="I587" s="143">
        <v>669715.19999999995</v>
      </c>
      <c r="J587" s="22" t="s">
        <v>553</v>
      </c>
      <c r="K587" s="22" t="s">
        <v>54</v>
      </c>
      <c r="L587" s="22" t="s">
        <v>145</v>
      </c>
      <c r="M587" s="22" t="s">
        <v>54</v>
      </c>
      <c r="N587" s="22" t="s">
        <v>194</v>
      </c>
      <c r="O587" s="22" t="s">
        <v>194</v>
      </c>
      <c r="P587" s="22" t="s">
        <v>145</v>
      </c>
      <c r="Q587" s="22" t="s">
        <v>145</v>
      </c>
      <c r="R587" s="22" t="s">
        <v>194</v>
      </c>
      <c r="S587" s="22"/>
      <c r="T587" s="22" t="s">
        <v>148</v>
      </c>
      <c r="AC587" s="83"/>
      <c r="AD587" s="83"/>
      <c r="AE587" s="83"/>
      <c r="AG587" s="83"/>
      <c r="AH587" s="83"/>
      <c r="AI587" s="83"/>
    </row>
    <row r="588" spans="1:35" ht="12.6" hidden="1" x14ac:dyDescent="0.2">
      <c r="A588" s="124">
        <v>43282</v>
      </c>
      <c r="C588" s="22" t="s">
        <v>209</v>
      </c>
      <c r="D588" s="22" t="s">
        <v>319</v>
      </c>
      <c r="E588" s="22" t="s">
        <v>18</v>
      </c>
      <c r="F588" s="22" t="s">
        <v>205</v>
      </c>
      <c r="G588" s="143">
        <v>3510</v>
      </c>
      <c r="H588" s="143">
        <v>0</v>
      </c>
      <c r="I588" s="143">
        <v>191488</v>
      </c>
      <c r="J588" s="22" t="s">
        <v>553</v>
      </c>
      <c r="K588" s="22" t="s">
        <v>54</v>
      </c>
      <c r="L588" s="22" t="s">
        <v>145</v>
      </c>
      <c r="M588" s="22" t="s">
        <v>54</v>
      </c>
      <c r="N588" s="22" t="s">
        <v>194</v>
      </c>
      <c r="O588" s="22" t="s">
        <v>194</v>
      </c>
      <c r="P588" s="22" t="s">
        <v>145</v>
      </c>
      <c r="Q588" s="22" t="s">
        <v>145</v>
      </c>
      <c r="R588" s="22" t="s">
        <v>194</v>
      </c>
      <c r="S588" s="22"/>
      <c r="T588" s="22" t="s">
        <v>148</v>
      </c>
      <c r="AC588" s="83"/>
      <c r="AD588" s="83"/>
      <c r="AE588" s="83"/>
      <c r="AG588" s="83"/>
      <c r="AH588" s="83"/>
      <c r="AI588" s="83"/>
    </row>
    <row r="589" spans="1:35" ht="12.6" hidden="1" x14ac:dyDescent="0.2">
      <c r="A589" s="124">
        <v>43282</v>
      </c>
      <c r="C589" s="22" t="s">
        <v>209</v>
      </c>
      <c r="D589" s="22" t="s">
        <v>320</v>
      </c>
      <c r="E589" s="22" t="s">
        <v>31</v>
      </c>
      <c r="F589" s="22" t="s">
        <v>205</v>
      </c>
      <c r="G589" s="143">
        <v>5921</v>
      </c>
      <c r="H589" s="143">
        <v>448</v>
      </c>
      <c r="I589" s="143">
        <v>484220</v>
      </c>
      <c r="J589" s="22" t="s">
        <v>553</v>
      </c>
      <c r="K589" s="22" t="s">
        <v>54</v>
      </c>
      <c r="L589" s="22" t="s">
        <v>145</v>
      </c>
      <c r="M589" s="22" t="s">
        <v>54</v>
      </c>
      <c r="N589" s="22" t="s">
        <v>194</v>
      </c>
      <c r="O589" s="22" t="s">
        <v>194</v>
      </c>
      <c r="P589" s="22" t="s">
        <v>145</v>
      </c>
      <c r="Q589" s="22" t="s">
        <v>145</v>
      </c>
      <c r="R589" s="22" t="s">
        <v>194</v>
      </c>
      <c r="S589" s="22"/>
      <c r="T589" s="22" t="s">
        <v>148</v>
      </c>
      <c r="AC589" s="83">
        <v>1</v>
      </c>
      <c r="AD589" s="83"/>
      <c r="AE589" s="83">
        <v>1</v>
      </c>
      <c r="AG589" s="83"/>
      <c r="AH589" s="83"/>
      <c r="AI589" s="83"/>
    </row>
    <row r="590" spans="1:35" ht="12.6" hidden="1" x14ac:dyDescent="0.2">
      <c r="A590" s="124">
        <v>43282</v>
      </c>
      <c r="C590" s="22" t="s">
        <v>209</v>
      </c>
      <c r="D590" s="22" t="s">
        <v>321</v>
      </c>
      <c r="E590" s="22" t="s">
        <v>82</v>
      </c>
      <c r="F590" s="22" t="s">
        <v>205</v>
      </c>
      <c r="G590" s="143">
        <v>614</v>
      </c>
      <c r="H590" s="143">
        <v>0</v>
      </c>
      <c r="I590" s="143">
        <v>54032</v>
      </c>
      <c r="J590" s="22" t="s">
        <v>553</v>
      </c>
      <c r="K590" s="22" t="s">
        <v>54</v>
      </c>
      <c r="L590" s="22" t="s">
        <v>145</v>
      </c>
      <c r="M590" s="22" t="s">
        <v>54</v>
      </c>
      <c r="N590" s="22" t="s">
        <v>194</v>
      </c>
      <c r="O590" s="22" t="s">
        <v>194</v>
      </c>
      <c r="P590" s="22" t="s">
        <v>145</v>
      </c>
      <c r="Q590" s="22" t="s">
        <v>145</v>
      </c>
      <c r="R590" s="22" t="s">
        <v>194</v>
      </c>
      <c r="S590" s="22"/>
      <c r="T590" s="22" t="s">
        <v>163</v>
      </c>
      <c r="AC590" s="83"/>
      <c r="AD590" s="83"/>
      <c r="AE590" s="83"/>
      <c r="AG590" s="83"/>
      <c r="AH590" s="83"/>
      <c r="AI590" s="83"/>
    </row>
    <row r="591" spans="1:35" ht="12.6" hidden="1" x14ac:dyDescent="0.2">
      <c r="A591" s="124">
        <v>43282</v>
      </c>
      <c r="C591" s="22" t="s">
        <v>209</v>
      </c>
      <c r="D591" s="22" t="s">
        <v>322</v>
      </c>
      <c r="E591" s="22" t="s">
        <v>31</v>
      </c>
      <c r="F591" s="22" t="s">
        <v>205</v>
      </c>
      <c r="G591" s="143">
        <v>792</v>
      </c>
      <c r="H591" s="143">
        <v>0</v>
      </c>
      <c r="I591" s="143">
        <v>69696</v>
      </c>
      <c r="J591" s="22" t="s">
        <v>553</v>
      </c>
      <c r="K591" s="22" t="s">
        <v>54</v>
      </c>
      <c r="L591" s="22" t="s">
        <v>145</v>
      </c>
      <c r="M591" s="22" t="s">
        <v>54</v>
      </c>
      <c r="N591" s="22" t="s">
        <v>194</v>
      </c>
      <c r="O591" s="22" t="s">
        <v>194</v>
      </c>
      <c r="P591" s="22" t="s">
        <v>194</v>
      </c>
      <c r="Q591" s="22" t="s">
        <v>145</v>
      </c>
      <c r="R591" s="22" t="s">
        <v>194</v>
      </c>
      <c r="S591" s="22"/>
      <c r="T591" s="22" t="s">
        <v>163</v>
      </c>
      <c r="AC591" s="83"/>
      <c r="AD591" s="83"/>
      <c r="AE591" s="83"/>
      <c r="AG591" s="83"/>
      <c r="AH591" s="83"/>
      <c r="AI591" s="83"/>
    </row>
    <row r="592" spans="1:35" ht="13.8" hidden="1" x14ac:dyDescent="0.2">
      <c r="A592" s="124">
        <v>43282</v>
      </c>
      <c r="C592" s="152" t="s">
        <v>561</v>
      </c>
      <c r="D592" s="152" t="s">
        <v>582</v>
      </c>
      <c r="E592" s="103" t="s">
        <v>44</v>
      </c>
      <c r="F592" s="103" t="s">
        <v>41</v>
      </c>
      <c r="G592" s="22">
        <v>35</v>
      </c>
      <c r="H592" s="22">
        <v>35</v>
      </c>
      <c r="I592" s="22">
        <v>350</v>
      </c>
      <c r="J592" s="103" t="s">
        <v>539</v>
      </c>
      <c r="K592" s="83" t="s">
        <v>145</v>
      </c>
      <c r="L592" s="83" t="s">
        <v>54</v>
      </c>
      <c r="M592" s="103" t="s">
        <v>54</v>
      </c>
      <c r="N592" s="103" t="s">
        <v>54</v>
      </c>
      <c r="O592" s="103" t="s">
        <v>54</v>
      </c>
      <c r="P592" s="103" t="s">
        <v>194</v>
      </c>
      <c r="Q592" s="103" t="s">
        <v>194</v>
      </c>
      <c r="R592" s="103" t="s">
        <v>194</v>
      </c>
      <c r="S592" s="83" t="s">
        <v>147</v>
      </c>
      <c r="T592" s="22" t="s">
        <v>107</v>
      </c>
      <c r="AC592" s="83">
        <v>1</v>
      </c>
      <c r="AD592" s="83">
        <v>1</v>
      </c>
      <c r="AE592" s="83">
        <v>0</v>
      </c>
      <c r="AG592" s="83">
        <v>0</v>
      </c>
      <c r="AH592" s="83">
        <v>0</v>
      </c>
      <c r="AI592" s="83" t="s">
        <v>583</v>
      </c>
    </row>
    <row r="593" spans="1:35" ht="13.2" hidden="1" x14ac:dyDescent="0.2">
      <c r="A593" s="124">
        <v>43282</v>
      </c>
      <c r="C593" s="103" t="s">
        <v>584</v>
      </c>
      <c r="D593" s="103" t="s">
        <v>585</v>
      </c>
      <c r="E593" s="103" t="s">
        <v>586</v>
      </c>
      <c r="F593" s="103" t="s">
        <v>41</v>
      </c>
      <c r="G593" s="22">
        <v>75</v>
      </c>
      <c r="H593" s="22">
        <v>75</v>
      </c>
      <c r="I593" s="22">
        <v>750</v>
      </c>
      <c r="J593" s="103" t="s">
        <v>539</v>
      </c>
      <c r="K593" s="83" t="s">
        <v>145</v>
      </c>
      <c r="L593" s="83" t="s">
        <v>54</v>
      </c>
      <c r="M593" s="103" t="s">
        <v>54</v>
      </c>
      <c r="N593" s="103" t="s">
        <v>54</v>
      </c>
      <c r="O593" s="103" t="s">
        <v>54</v>
      </c>
      <c r="P593" s="103" t="s">
        <v>54</v>
      </c>
      <c r="Q593" s="140" t="s">
        <v>194</v>
      </c>
      <c r="R593" s="39" t="s">
        <v>194</v>
      </c>
      <c r="S593" s="83" t="s">
        <v>147</v>
      </c>
      <c r="T593" s="22" t="s">
        <v>107</v>
      </c>
      <c r="AC593" s="83">
        <v>1</v>
      </c>
      <c r="AD593" s="83">
        <v>1</v>
      </c>
      <c r="AE593" s="83">
        <v>0</v>
      </c>
      <c r="AG593" s="83">
        <v>1</v>
      </c>
      <c r="AH593" s="83">
        <v>0</v>
      </c>
      <c r="AI593" s="83" t="s">
        <v>587</v>
      </c>
    </row>
    <row r="594" spans="1:35" ht="14.4" hidden="1" x14ac:dyDescent="0.2">
      <c r="A594" s="124">
        <v>43282</v>
      </c>
      <c r="C594" s="103" t="s">
        <v>93</v>
      </c>
      <c r="D594" s="83" t="s">
        <v>505</v>
      </c>
      <c r="E594" s="83" t="s">
        <v>49</v>
      </c>
      <c r="F594" s="22" t="s">
        <v>62</v>
      </c>
      <c r="G594" s="83">
        <v>80</v>
      </c>
      <c r="H594" s="83">
        <v>20</v>
      </c>
      <c r="I594" s="83">
        <v>800</v>
      </c>
      <c r="J594" s="83" t="s">
        <v>539</v>
      </c>
      <c r="K594" s="138" t="s">
        <v>194</v>
      </c>
      <c r="L594" s="106" t="s">
        <v>54</v>
      </c>
      <c r="M594" s="138" t="s">
        <v>144</v>
      </c>
      <c r="N594" s="106" t="s">
        <v>145</v>
      </c>
      <c r="O594" s="106" t="s">
        <v>145</v>
      </c>
      <c r="P594" s="106" t="s">
        <v>145</v>
      </c>
      <c r="Q594" s="106" t="s">
        <v>145</v>
      </c>
      <c r="R594" s="106" t="s">
        <v>145</v>
      </c>
      <c r="S594" s="83"/>
      <c r="T594" s="22" t="s">
        <v>148</v>
      </c>
      <c r="AC594" s="83">
        <v>0</v>
      </c>
      <c r="AD594" s="83">
        <v>0</v>
      </c>
      <c r="AE594" s="83">
        <v>0</v>
      </c>
      <c r="AG594" s="83">
        <v>0</v>
      </c>
      <c r="AH594" s="83">
        <v>0</v>
      </c>
      <c r="AI594" s="83"/>
    </row>
    <row r="595" spans="1:35" ht="14.4" hidden="1" x14ac:dyDescent="0.2">
      <c r="A595" s="124">
        <v>43282</v>
      </c>
      <c r="C595" s="103" t="s">
        <v>575</v>
      </c>
      <c r="D595" s="145" t="s">
        <v>43</v>
      </c>
      <c r="E595" s="83" t="s">
        <v>44</v>
      </c>
      <c r="F595" s="83" t="s">
        <v>41</v>
      </c>
      <c r="G595" s="22">
        <v>6251</v>
      </c>
      <c r="H595" s="22">
        <v>200</v>
      </c>
      <c r="I595" s="22">
        <v>62510</v>
      </c>
      <c r="J595" s="83" t="s">
        <v>541</v>
      </c>
      <c r="K595" s="65" t="s">
        <v>194</v>
      </c>
      <c r="L595" s="83" t="s">
        <v>54</v>
      </c>
      <c r="M595" s="83" t="s">
        <v>54</v>
      </c>
      <c r="N595" s="65" t="s">
        <v>194</v>
      </c>
      <c r="O595" s="65" t="s">
        <v>194</v>
      </c>
      <c r="P595" s="65" t="s">
        <v>194</v>
      </c>
      <c r="Q595" s="65" t="s">
        <v>194</v>
      </c>
      <c r="R595" s="65" t="s">
        <v>194</v>
      </c>
      <c r="S595" s="83" t="s">
        <v>147</v>
      </c>
      <c r="T595" s="22" t="s">
        <v>148</v>
      </c>
      <c r="AC595" s="83">
        <v>0</v>
      </c>
      <c r="AD595" s="83">
        <v>0</v>
      </c>
      <c r="AE595" s="83">
        <v>0</v>
      </c>
      <c r="AG595" s="83">
        <v>0</v>
      </c>
      <c r="AH595" s="83">
        <v>0</v>
      </c>
      <c r="AI595" s="83" t="s">
        <v>588</v>
      </c>
    </row>
    <row r="596" spans="1:35" ht="12.6" hidden="1" x14ac:dyDescent="0.2">
      <c r="A596" s="124">
        <v>43282</v>
      </c>
      <c r="C596" s="22" t="s">
        <v>71</v>
      </c>
      <c r="D596" s="22" t="s">
        <v>542</v>
      </c>
      <c r="E596" s="22" t="s">
        <v>31</v>
      </c>
      <c r="F596" s="22" t="s">
        <v>58</v>
      </c>
      <c r="G596" s="143">
        <v>2966</v>
      </c>
      <c r="H596" s="143">
        <v>1600</v>
      </c>
      <c r="I596" s="83"/>
      <c r="J596" s="83"/>
      <c r="K596" s="22" t="s">
        <v>144</v>
      </c>
      <c r="L596" s="22" t="s">
        <v>54</v>
      </c>
      <c r="M596" s="22" t="s">
        <v>145</v>
      </c>
      <c r="N596" s="22" t="s">
        <v>54</v>
      </c>
      <c r="O596" s="22" t="s">
        <v>145</v>
      </c>
      <c r="P596" s="22" t="s">
        <v>145</v>
      </c>
      <c r="Q596" s="22" t="s">
        <v>145</v>
      </c>
      <c r="R596" s="22" t="s">
        <v>145</v>
      </c>
      <c r="S596" s="83"/>
      <c r="T596" s="22" t="s">
        <v>148</v>
      </c>
      <c r="AC596" s="85">
        <v>2</v>
      </c>
      <c r="AD596" s="85">
        <v>0</v>
      </c>
      <c r="AE596" s="85">
        <v>1</v>
      </c>
      <c r="AG596" s="85">
        <v>0</v>
      </c>
      <c r="AH596" s="85">
        <v>0</v>
      </c>
      <c r="AI596" s="83"/>
    </row>
    <row r="597" spans="1:35" ht="14.4" hidden="1" x14ac:dyDescent="0.2">
      <c r="A597" s="124">
        <v>43282</v>
      </c>
      <c r="C597" s="83" t="s">
        <v>589</v>
      </c>
      <c r="D597" s="83" t="s">
        <v>75</v>
      </c>
      <c r="E597" s="83" t="s">
        <v>44</v>
      </c>
      <c r="F597" s="83" t="s">
        <v>40</v>
      </c>
      <c r="G597" s="83">
        <v>550</v>
      </c>
      <c r="H597" s="83">
        <v>550</v>
      </c>
      <c r="I597" s="83">
        <f>H597*10</f>
        <v>5500</v>
      </c>
      <c r="J597" s="83" t="s">
        <v>541</v>
      </c>
      <c r="K597" s="83" t="s">
        <v>145</v>
      </c>
      <c r="L597" s="83" t="s">
        <v>54</v>
      </c>
      <c r="M597" s="83" t="s">
        <v>54</v>
      </c>
      <c r="N597" s="83" t="s">
        <v>145</v>
      </c>
      <c r="O597" s="83" t="s">
        <v>145</v>
      </c>
      <c r="P597" s="83" t="s">
        <v>145</v>
      </c>
      <c r="Q597" s="83" t="s">
        <v>145</v>
      </c>
      <c r="R597" s="83" t="s">
        <v>145</v>
      </c>
      <c r="S597" s="106" t="s">
        <v>161</v>
      </c>
      <c r="T597" s="22" t="s">
        <v>107</v>
      </c>
      <c r="AC597" s="83">
        <v>4</v>
      </c>
      <c r="AD597" s="83">
        <v>0</v>
      </c>
      <c r="AE597" s="83">
        <v>1</v>
      </c>
      <c r="AG597" s="83">
        <v>0</v>
      </c>
      <c r="AH597" s="83">
        <v>0</v>
      </c>
      <c r="AI597" s="83"/>
    </row>
    <row r="598" spans="1:35" ht="12.6" hidden="1" x14ac:dyDescent="0.2">
      <c r="A598" s="124">
        <v>43282</v>
      </c>
      <c r="C598" s="83" t="s">
        <v>45</v>
      </c>
      <c r="D598" s="83" t="s">
        <v>565</v>
      </c>
      <c r="E598" s="83" t="s">
        <v>44</v>
      </c>
      <c r="F598" s="83" t="s">
        <v>41</v>
      </c>
      <c r="G598" s="83">
        <v>10</v>
      </c>
      <c r="H598" s="83">
        <v>10</v>
      </c>
      <c r="I598" s="83">
        <v>100</v>
      </c>
      <c r="J598" s="83" t="s">
        <v>541</v>
      </c>
      <c r="K598" s="83" t="s">
        <v>145</v>
      </c>
      <c r="L598" s="83" t="s">
        <v>54</v>
      </c>
      <c r="M598" s="83" t="s">
        <v>54</v>
      </c>
      <c r="N598" s="83" t="s">
        <v>54</v>
      </c>
      <c r="O598" s="83" t="s">
        <v>54</v>
      </c>
      <c r="P598" s="83" t="s">
        <v>54</v>
      </c>
      <c r="Q598" s="83" t="s">
        <v>54</v>
      </c>
      <c r="R598" s="83" t="s">
        <v>54</v>
      </c>
      <c r="S598" s="83" t="s">
        <v>147</v>
      </c>
      <c r="T598" s="22" t="s">
        <v>107</v>
      </c>
      <c r="AC598" s="83">
        <v>1</v>
      </c>
      <c r="AD598" s="83">
        <v>0</v>
      </c>
      <c r="AE598" s="83">
        <v>0</v>
      </c>
      <c r="AG598" s="83">
        <v>0</v>
      </c>
      <c r="AH598" s="83">
        <v>0</v>
      </c>
      <c r="AI598" s="83"/>
    </row>
    <row r="599" spans="1:35" ht="14.4" hidden="1" x14ac:dyDescent="0.2">
      <c r="A599" s="124">
        <v>43282</v>
      </c>
      <c r="C599" s="83" t="s">
        <v>590</v>
      </c>
      <c r="D599" s="83" t="s">
        <v>591</v>
      </c>
      <c r="E599" s="83" t="s">
        <v>31</v>
      </c>
      <c r="F599" s="83" t="s">
        <v>40</v>
      </c>
      <c r="G599" s="83">
        <v>120</v>
      </c>
      <c r="H599" s="83">
        <v>120</v>
      </c>
      <c r="I599" s="83">
        <v>1200</v>
      </c>
      <c r="J599" s="83" t="s">
        <v>539</v>
      </c>
      <c r="K599" s="106" t="s">
        <v>54</v>
      </c>
      <c r="L599" s="83" t="s">
        <v>54</v>
      </c>
      <c r="M599" s="138" t="s">
        <v>145</v>
      </c>
      <c r="N599" s="83" t="s">
        <v>54</v>
      </c>
      <c r="O599" s="83" t="s">
        <v>54</v>
      </c>
      <c r="P599" s="83" t="s">
        <v>54</v>
      </c>
      <c r="Q599" s="83" t="s">
        <v>54</v>
      </c>
      <c r="R599" s="83" t="s">
        <v>54</v>
      </c>
      <c r="S599" s="106" t="s">
        <v>161</v>
      </c>
      <c r="T599" s="83" t="s">
        <v>107</v>
      </c>
      <c r="AC599" s="83">
        <v>1</v>
      </c>
      <c r="AD599" s="83">
        <v>0</v>
      </c>
      <c r="AE599" s="83">
        <v>0</v>
      </c>
      <c r="AG599" s="83">
        <v>0</v>
      </c>
      <c r="AH599" s="83">
        <v>0</v>
      </c>
      <c r="AI599" s="83"/>
    </row>
    <row r="600" spans="1:35" hidden="1" x14ac:dyDescent="0.2">
      <c r="A600" s="124">
        <v>43282</v>
      </c>
      <c r="C600" s="83" t="s">
        <v>592</v>
      </c>
      <c r="D600" s="83" t="s">
        <v>593</v>
      </c>
      <c r="E600" s="83" t="s">
        <v>32</v>
      </c>
      <c r="F600" s="83" t="s">
        <v>86</v>
      </c>
      <c r="G600" s="83">
        <v>28</v>
      </c>
      <c r="H600" s="83">
        <v>28</v>
      </c>
      <c r="I600" s="83"/>
      <c r="J600" s="83"/>
      <c r="K600" s="83"/>
      <c r="L600" s="83"/>
      <c r="M600" s="83"/>
      <c r="N600" s="83" t="s">
        <v>145</v>
      </c>
      <c r="O600" s="83" t="s">
        <v>145</v>
      </c>
      <c r="P600" s="83" t="s">
        <v>54</v>
      </c>
      <c r="Q600" s="83" t="s">
        <v>145</v>
      </c>
      <c r="R600" s="83" t="s">
        <v>54</v>
      </c>
      <c r="S600" s="83" t="s">
        <v>147</v>
      </c>
      <c r="T600" s="83" t="s">
        <v>107</v>
      </c>
      <c r="AC600" s="83">
        <v>1</v>
      </c>
      <c r="AD600" s="83">
        <v>0</v>
      </c>
      <c r="AE600" s="83">
        <v>0</v>
      </c>
      <c r="AG600" s="83">
        <v>0</v>
      </c>
      <c r="AH600" s="83">
        <v>0</v>
      </c>
      <c r="AI600" s="83"/>
    </row>
    <row r="601" spans="1:35" ht="12.6" hidden="1" x14ac:dyDescent="0.2">
      <c r="A601" s="124">
        <v>43282</v>
      </c>
      <c r="C601" s="22" t="s">
        <v>221</v>
      </c>
      <c r="D601" s="83" t="s">
        <v>556</v>
      </c>
      <c r="E601" s="22" t="s">
        <v>557</v>
      </c>
      <c r="F601" s="22" t="s">
        <v>183</v>
      </c>
      <c r="G601" s="83">
        <v>162</v>
      </c>
      <c r="H601" s="83">
        <v>16</v>
      </c>
      <c r="I601" s="143">
        <f>H601*76</f>
        <v>1216</v>
      </c>
      <c r="J601" s="22" t="s">
        <v>543</v>
      </c>
      <c r="K601" s="22" t="s">
        <v>194</v>
      </c>
      <c r="L601" s="22" t="s">
        <v>145</v>
      </c>
      <c r="M601" s="83" t="s">
        <v>194</v>
      </c>
      <c r="N601" s="83" t="s">
        <v>145</v>
      </c>
      <c r="O601" s="83" t="s">
        <v>145</v>
      </c>
      <c r="P601" s="83" t="s">
        <v>145</v>
      </c>
      <c r="Q601" s="83" t="s">
        <v>145</v>
      </c>
      <c r="R601" s="83" t="s">
        <v>145</v>
      </c>
      <c r="S601" s="83" t="s">
        <v>147</v>
      </c>
      <c r="T601" s="83" t="s">
        <v>148</v>
      </c>
      <c r="AC601" s="85">
        <v>1</v>
      </c>
      <c r="AD601" s="85">
        <v>0</v>
      </c>
      <c r="AE601" s="23">
        <v>0</v>
      </c>
      <c r="AG601" s="23">
        <v>0</v>
      </c>
      <c r="AH601" s="23">
        <v>0</v>
      </c>
      <c r="AI601" s="83"/>
    </row>
    <row r="602" spans="1:35" ht="12.6" hidden="1" x14ac:dyDescent="0.2">
      <c r="A602" s="124">
        <v>43252</v>
      </c>
      <c r="C602" s="232" t="s">
        <v>1</v>
      </c>
      <c r="D602" s="193" t="s">
        <v>2</v>
      </c>
      <c r="E602" s="193" t="s">
        <v>3</v>
      </c>
      <c r="F602" s="193" t="s">
        <v>5</v>
      </c>
      <c r="G602" s="193" t="s">
        <v>594</v>
      </c>
      <c r="H602" s="193" t="s">
        <v>120</v>
      </c>
      <c r="I602" s="193" t="s">
        <v>530</v>
      </c>
      <c r="J602" s="193" t="s">
        <v>531</v>
      </c>
      <c r="K602" s="193" t="s">
        <v>532</v>
      </c>
      <c r="L602" s="193" t="s">
        <v>533</v>
      </c>
      <c r="M602" s="193" t="s">
        <v>534</v>
      </c>
      <c r="N602" s="193" t="s">
        <v>535</v>
      </c>
      <c r="O602" s="193" t="s">
        <v>536</v>
      </c>
      <c r="P602" s="193" t="s">
        <v>537</v>
      </c>
      <c r="Q602" s="193" t="s">
        <v>538</v>
      </c>
      <c r="R602" s="193" t="s">
        <v>132</v>
      </c>
      <c r="S602" s="193" t="s">
        <v>133</v>
      </c>
      <c r="T602" s="233" t="s">
        <v>134</v>
      </c>
      <c r="AC602" s="193" t="s">
        <v>135</v>
      </c>
      <c r="AD602" s="193" t="s">
        <v>136</v>
      </c>
      <c r="AE602" s="193" t="s">
        <v>570</v>
      </c>
      <c r="AG602" s="193" t="s">
        <v>139</v>
      </c>
      <c r="AH602" s="193" t="s">
        <v>141</v>
      </c>
      <c r="AI602" s="234" t="s">
        <v>15</v>
      </c>
    </row>
    <row r="603" spans="1:35" ht="12.6" hidden="1" x14ac:dyDescent="0.2">
      <c r="A603" s="124">
        <v>43252</v>
      </c>
      <c r="C603" s="153" t="s">
        <v>71</v>
      </c>
      <c r="D603" s="12" t="s">
        <v>568</v>
      </c>
      <c r="E603" s="12" t="s">
        <v>49</v>
      </c>
      <c r="F603" s="12" t="s">
        <v>363</v>
      </c>
      <c r="G603" s="154">
        <v>42</v>
      </c>
      <c r="H603" s="154">
        <v>42</v>
      </c>
      <c r="I603" s="154">
        <v>2975</v>
      </c>
      <c r="J603" s="12" t="s">
        <v>543</v>
      </c>
      <c r="K603" s="12" t="s">
        <v>194</v>
      </c>
      <c r="L603" s="12" t="s">
        <v>194</v>
      </c>
      <c r="M603" s="12" t="s">
        <v>54</v>
      </c>
      <c r="N603" s="12" t="s">
        <v>194</v>
      </c>
      <c r="O603" s="12" t="s">
        <v>194</v>
      </c>
      <c r="P603" s="12" t="s">
        <v>194</v>
      </c>
      <c r="Q603" s="12" t="s">
        <v>194</v>
      </c>
      <c r="R603" s="12" t="s">
        <v>194</v>
      </c>
      <c r="S603" s="12"/>
      <c r="T603" s="155"/>
      <c r="AC603" s="12">
        <v>0</v>
      </c>
      <c r="AD603" s="12">
        <v>0</v>
      </c>
      <c r="AE603" s="12">
        <v>0</v>
      </c>
      <c r="AG603" s="12">
        <v>0</v>
      </c>
      <c r="AH603" s="12">
        <v>0</v>
      </c>
      <c r="AI603" s="156"/>
    </row>
    <row r="604" spans="1:35" ht="12.6" hidden="1" x14ac:dyDescent="0.2">
      <c r="A604" s="124">
        <v>43252</v>
      </c>
      <c r="C604" s="142" t="s">
        <v>67</v>
      </c>
      <c r="D604" s="22" t="s">
        <v>68</v>
      </c>
      <c r="E604" s="22" t="s">
        <v>207</v>
      </c>
      <c r="F604" s="22" t="s">
        <v>40</v>
      </c>
      <c r="G604" s="143">
        <v>4378</v>
      </c>
      <c r="H604" s="143">
        <v>1500</v>
      </c>
      <c r="I604" s="143">
        <v>43784</v>
      </c>
      <c r="J604" s="22" t="s">
        <v>541</v>
      </c>
      <c r="K604" s="22" t="s">
        <v>194</v>
      </c>
      <c r="L604" s="22" t="s">
        <v>54</v>
      </c>
      <c r="M604" s="22" t="s">
        <v>54</v>
      </c>
      <c r="N604" s="157" t="s">
        <v>145</v>
      </c>
      <c r="O604" s="22" t="s">
        <v>145</v>
      </c>
      <c r="P604" s="22" t="s">
        <v>145</v>
      </c>
      <c r="Q604" s="22" t="s">
        <v>145</v>
      </c>
      <c r="R604" s="22" t="s">
        <v>145</v>
      </c>
      <c r="S604" s="22" t="s">
        <v>152</v>
      </c>
      <c r="T604" s="22" t="s">
        <v>148</v>
      </c>
      <c r="AC604" s="22">
        <v>0</v>
      </c>
      <c r="AD604" s="22">
        <v>0</v>
      </c>
      <c r="AE604" s="22">
        <v>0</v>
      </c>
      <c r="AG604" s="22">
        <v>0</v>
      </c>
      <c r="AH604" s="22">
        <v>0</v>
      </c>
      <c r="AI604" s="115" t="s">
        <v>595</v>
      </c>
    </row>
    <row r="605" spans="1:35" ht="12.6" hidden="1" x14ac:dyDescent="0.2">
      <c r="A605" s="124">
        <v>43252</v>
      </c>
      <c r="C605" s="142" t="s">
        <v>67</v>
      </c>
      <c r="D605" s="22" t="s">
        <v>73</v>
      </c>
      <c r="E605" s="22" t="s">
        <v>207</v>
      </c>
      <c r="F605" s="22" t="s">
        <v>40</v>
      </c>
      <c r="G605" s="143">
        <v>1250</v>
      </c>
      <c r="H605" s="143">
        <v>1108</v>
      </c>
      <c r="I605" s="143">
        <v>12500</v>
      </c>
      <c r="J605" s="22" t="s">
        <v>541</v>
      </c>
      <c r="K605" s="22" t="s">
        <v>145</v>
      </c>
      <c r="L605" s="22" t="s">
        <v>54</v>
      </c>
      <c r="M605" s="22" t="s">
        <v>54</v>
      </c>
      <c r="N605" s="22" t="s">
        <v>145</v>
      </c>
      <c r="O605" s="22" t="s">
        <v>145</v>
      </c>
      <c r="P605" s="22" t="s">
        <v>145</v>
      </c>
      <c r="Q605" s="22" t="s">
        <v>145</v>
      </c>
      <c r="R605" s="22" t="s">
        <v>145</v>
      </c>
      <c r="S605" s="39" t="s">
        <v>147</v>
      </c>
      <c r="T605" s="22" t="s">
        <v>107</v>
      </c>
      <c r="AC605" s="22">
        <v>5</v>
      </c>
      <c r="AD605" s="22">
        <v>0</v>
      </c>
      <c r="AE605" s="22">
        <v>1</v>
      </c>
      <c r="AG605" s="22">
        <v>0</v>
      </c>
      <c r="AH605" s="22">
        <v>0</v>
      </c>
      <c r="AI605" s="158" t="s">
        <v>596</v>
      </c>
    </row>
    <row r="606" spans="1:35" ht="12.6" hidden="1" x14ac:dyDescent="0.2">
      <c r="A606" s="124">
        <v>43252</v>
      </c>
      <c r="C606" s="142" t="s">
        <v>65</v>
      </c>
      <c r="D606" s="22" t="s">
        <v>66</v>
      </c>
      <c r="E606" s="22" t="s">
        <v>18</v>
      </c>
      <c r="F606" s="22" t="s">
        <v>40</v>
      </c>
      <c r="G606" s="143">
        <v>2331</v>
      </c>
      <c r="H606" s="143">
        <v>2331</v>
      </c>
      <c r="I606" s="143">
        <f>H606*12</f>
        <v>27972</v>
      </c>
      <c r="J606" s="22" t="s">
        <v>539</v>
      </c>
      <c r="K606" s="22" t="s">
        <v>54</v>
      </c>
      <c r="L606" s="22" t="s">
        <v>54</v>
      </c>
      <c r="M606" s="22" t="s">
        <v>54</v>
      </c>
      <c r="N606" s="22" t="s">
        <v>145</v>
      </c>
      <c r="O606" s="22" t="s">
        <v>145</v>
      </c>
      <c r="P606" s="22" t="s">
        <v>145</v>
      </c>
      <c r="Q606" s="22" t="s">
        <v>145</v>
      </c>
      <c r="R606" s="22" t="s">
        <v>145</v>
      </c>
      <c r="S606" s="22" t="s">
        <v>152</v>
      </c>
      <c r="T606" s="22" t="s">
        <v>148</v>
      </c>
      <c r="AC606" s="22">
        <v>30</v>
      </c>
      <c r="AD606" s="22">
        <v>4</v>
      </c>
      <c r="AE606" s="22">
        <v>5</v>
      </c>
      <c r="AG606" s="22">
        <v>0</v>
      </c>
      <c r="AH606" s="22">
        <v>0</v>
      </c>
      <c r="AI606" s="115" t="s">
        <v>595</v>
      </c>
    </row>
    <row r="607" spans="1:35" ht="12.6" hidden="1" x14ac:dyDescent="0.2">
      <c r="A607" s="124">
        <v>43252</v>
      </c>
      <c r="C607" s="142" t="s">
        <v>69</v>
      </c>
      <c r="D607" s="22" t="s">
        <v>70</v>
      </c>
      <c r="E607" s="22" t="s">
        <v>31</v>
      </c>
      <c r="F607" s="22" t="s">
        <v>40</v>
      </c>
      <c r="G607" s="143">
        <v>12498</v>
      </c>
      <c r="H607" s="143">
        <v>1400</v>
      </c>
      <c r="I607" s="143">
        <v>899844</v>
      </c>
      <c r="J607" s="22" t="s">
        <v>543</v>
      </c>
      <c r="K607" s="22" t="s">
        <v>54</v>
      </c>
      <c r="L607" s="22" t="s">
        <v>194</v>
      </c>
      <c r="M607" s="22" t="s">
        <v>194</v>
      </c>
      <c r="N607" s="157" t="s">
        <v>145</v>
      </c>
      <c r="O607" s="22" t="s">
        <v>194</v>
      </c>
      <c r="P607" s="22" t="s">
        <v>194</v>
      </c>
      <c r="Q607" s="22" t="s">
        <v>194</v>
      </c>
      <c r="R607" s="22" t="s">
        <v>194</v>
      </c>
      <c r="S607" s="22" t="s">
        <v>152</v>
      </c>
      <c r="T607" s="22" t="s">
        <v>148</v>
      </c>
      <c r="AC607" s="22">
        <v>0</v>
      </c>
      <c r="AD607" s="22">
        <v>0</v>
      </c>
      <c r="AE607" s="22">
        <v>0</v>
      </c>
      <c r="AG607" s="22">
        <v>0</v>
      </c>
      <c r="AH607" s="22">
        <v>0</v>
      </c>
      <c r="AI607" s="115" t="s">
        <v>595</v>
      </c>
    </row>
    <row r="608" spans="1:35" ht="12.6" hidden="1" x14ac:dyDescent="0.2">
      <c r="A608" s="124">
        <v>43252</v>
      </c>
      <c r="C608" s="142" t="s">
        <v>74</v>
      </c>
      <c r="D608" s="22" t="s">
        <v>75</v>
      </c>
      <c r="E608" s="22" t="s">
        <v>31</v>
      </c>
      <c r="F608" s="22" t="s">
        <v>40</v>
      </c>
      <c r="G608" s="143">
        <v>1849</v>
      </c>
      <c r="H608" s="143">
        <v>1849</v>
      </c>
      <c r="I608" s="143">
        <f>H608*10</f>
        <v>18490</v>
      </c>
      <c r="J608" s="22" t="s">
        <v>541</v>
      </c>
      <c r="K608" s="22" t="s">
        <v>145</v>
      </c>
      <c r="L608" s="22" t="s">
        <v>54</v>
      </c>
      <c r="M608" s="22" t="s">
        <v>54</v>
      </c>
      <c r="N608" s="22" t="s">
        <v>145</v>
      </c>
      <c r="O608" s="22" t="s">
        <v>145</v>
      </c>
      <c r="P608" s="22" t="s">
        <v>145</v>
      </c>
      <c r="Q608" s="22" t="s">
        <v>145</v>
      </c>
      <c r="R608" s="22" t="s">
        <v>145</v>
      </c>
      <c r="S608" s="157" t="s">
        <v>161</v>
      </c>
      <c r="T608" s="22" t="s">
        <v>107</v>
      </c>
      <c r="AC608" s="22">
        <v>5</v>
      </c>
      <c r="AD608" s="22">
        <v>0</v>
      </c>
      <c r="AE608" s="22">
        <v>0</v>
      </c>
      <c r="AG608" s="22">
        <v>0</v>
      </c>
      <c r="AH608" s="22">
        <v>0</v>
      </c>
      <c r="AI608" s="158" t="s">
        <v>596</v>
      </c>
    </row>
    <row r="609" spans="1:35" ht="12.6" hidden="1" x14ac:dyDescent="0.2">
      <c r="A609" s="124">
        <v>43252</v>
      </c>
      <c r="C609" s="142" t="s">
        <v>74</v>
      </c>
      <c r="D609" s="22" t="s">
        <v>76</v>
      </c>
      <c r="E609" s="22" t="s">
        <v>207</v>
      </c>
      <c r="F609" s="22" t="s">
        <v>40</v>
      </c>
      <c r="G609" s="143">
        <f>385*9</f>
        <v>3465</v>
      </c>
      <c r="H609" s="143">
        <f>G609*0.4</f>
        <v>1386</v>
      </c>
      <c r="I609" s="143">
        <v>34650</v>
      </c>
      <c r="J609" s="22" t="s">
        <v>541</v>
      </c>
      <c r="K609" s="22" t="s">
        <v>145</v>
      </c>
      <c r="L609" s="22" t="s">
        <v>54</v>
      </c>
      <c r="M609" s="22" t="s">
        <v>54</v>
      </c>
      <c r="N609" s="22" t="s">
        <v>145</v>
      </c>
      <c r="O609" s="22" t="s">
        <v>145</v>
      </c>
      <c r="P609" s="22" t="s">
        <v>145</v>
      </c>
      <c r="Q609" s="22" t="s">
        <v>145</v>
      </c>
      <c r="R609" s="22" t="s">
        <v>145</v>
      </c>
      <c r="S609" s="157" t="s">
        <v>161</v>
      </c>
      <c r="T609" s="22" t="s">
        <v>107</v>
      </c>
      <c r="AC609" s="22">
        <v>4</v>
      </c>
      <c r="AD609" s="22">
        <v>0</v>
      </c>
      <c r="AE609" s="22">
        <v>0</v>
      </c>
      <c r="AG609" s="22">
        <v>0</v>
      </c>
      <c r="AH609" s="22">
        <v>0</v>
      </c>
      <c r="AI609" s="158" t="s">
        <v>596</v>
      </c>
    </row>
    <row r="610" spans="1:35" ht="12.6" hidden="1" x14ac:dyDescent="0.2">
      <c r="A610" s="124">
        <v>43252</v>
      </c>
      <c r="C610" s="142" t="s">
        <v>71</v>
      </c>
      <c r="D610" s="22" t="s">
        <v>182</v>
      </c>
      <c r="E610" s="22" t="s">
        <v>49</v>
      </c>
      <c r="F610" s="22" t="s">
        <v>86</v>
      </c>
      <c r="G610" s="143">
        <v>14199</v>
      </c>
      <c r="H610" s="143">
        <v>518</v>
      </c>
      <c r="I610" s="143">
        <f>70.83*H610</f>
        <v>36689.94</v>
      </c>
      <c r="J610" s="22" t="s">
        <v>543</v>
      </c>
      <c r="K610" s="22" t="s">
        <v>194</v>
      </c>
      <c r="L610" s="22" t="s">
        <v>194</v>
      </c>
      <c r="M610" s="22" t="s">
        <v>194</v>
      </c>
      <c r="N610" s="22" t="s">
        <v>145</v>
      </c>
      <c r="O610" s="22" t="s">
        <v>145</v>
      </c>
      <c r="P610" s="22" t="s">
        <v>194</v>
      </c>
      <c r="Q610" s="22" t="s">
        <v>145</v>
      </c>
      <c r="R610" s="22" t="s">
        <v>145</v>
      </c>
      <c r="S610" s="22" t="s">
        <v>152</v>
      </c>
      <c r="T610" s="22" t="s">
        <v>148</v>
      </c>
      <c r="AC610" s="22">
        <v>5</v>
      </c>
      <c r="AD610" s="22">
        <v>0</v>
      </c>
      <c r="AE610" s="22">
        <v>0</v>
      </c>
      <c r="AG610" s="22">
        <v>0</v>
      </c>
      <c r="AH610" s="22">
        <v>0</v>
      </c>
      <c r="AI610" s="115"/>
    </row>
    <row r="611" spans="1:35" ht="12.6" hidden="1" x14ac:dyDescent="0.2">
      <c r="A611" s="124">
        <v>43252</v>
      </c>
      <c r="C611" s="142" t="s">
        <v>597</v>
      </c>
      <c r="D611" s="22" t="s">
        <v>598</v>
      </c>
      <c r="E611" s="22" t="s">
        <v>85</v>
      </c>
      <c r="F611" s="22" t="s">
        <v>86</v>
      </c>
      <c r="G611" s="143">
        <v>282</v>
      </c>
      <c r="H611" s="143">
        <v>282</v>
      </c>
      <c r="I611" s="143"/>
      <c r="J611" s="22" t="s">
        <v>566</v>
      </c>
      <c r="K611" s="22" t="s">
        <v>194</v>
      </c>
      <c r="L611" s="22" t="s">
        <v>194</v>
      </c>
      <c r="M611" s="22" t="s">
        <v>194</v>
      </c>
      <c r="N611" s="22" t="s">
        <v>145</v>
      </c>
      <c r="O611" s="22" t="s">
        <v>194</v>
      </c>
      <c r="P611" s="22" t="s">
        <v>194</v>
      </c>
      <c r="Q611" s="22" t="s">
        <v>194</v>
      </c>
      <c r="R611" s="22" t="s">
        <v>54</v>
      </c>
      <c r="S611" s="22" t="s">
        <v>147</v>
      </c>
      <c r="T611" s="22" t="s">
        <v>107</v>
      </c>
      <c r="AC611" s="22">
        <v>1</v>
      </c>
      <c r="AD611" s="22">
        <v>0</v>
      </c>
      <c r="AE611" s="22">
        <v>0</v>
      </c>
      <c r="AG611" s="22">
        <v>0</v>
      </c>
      <c r="AH611" s="22">
        <v>0</v>
      </c>
      <c r="AI611" s="115"/>
    </row>
    <row r="612" spans="1:35" ht="12.6" hidden="1" x14ac:dyDescent="0.2">
      <c r="A612" s="124">
        <v>43252</v>
      </c>
      <c r="C612" s="142" t="s">
        <v>599</v>
      </c>
      <c r="D612" s="22" t="s">
        <v>600</v>
      </c>
      <c r="E612" s="22" t="s">
        <v>31</v>
      </c>
      <c r="F612" s="22" t="s">
        <v>86</v>
      </c>
      <c r="G612" s="143">
        <v>75</v>
      </c>
      <c r="H612" s="143">
        <v>75</v>
      </c>
      <c r="I612" s="143">
        <v>750</v>
      </c>
      <c r="J612" s="22" t="s">
        <v>539</v>
      </c>
      <c r="K612" s="22" t="s">
        <v>145</v>
      </c>
      <c r="L612" s="22" t="s">
        <v>194</v>
      </c>
      <c r="M612" s="22" t="s">
        <v>145</v>
      </c>
      <c r="N612" s="22" t="s">
        <v>194</v>
      </c>
      <c r="O612" s="22" t="s">
        <v>181</v>
      </c>
      <c r="P612" s="22" t="s">
        <v>194</v>
      </c>
      <c r="Q612" s="22" t="s">
        <v>194</v>
      </c>
      <c r="R612" s="22" t="s">
        <v>194</v>
      </c>
      <c r="S612" s="22" t="s">
        <v>161</v>
      </c>
      <c r="T612" s="159" t="s">
        <v>107</v>
      </c>
      <c r="AC612" s="22">
        <v>1</v>
      </c>
      <c r="AD612" s="22">
        <v>0</v>
      </c>
      <c r="AE612" s="22">
        <v>0</v>
      </c>
      <c r="AG612" s="22">
        <v>0</v>
      </c>
      <c r="AH612" s="22">
        <v>0</v>
      </c>
      <c r="AI612" s="115" t="s">
        <v>601</v>
      </c>
    </row>
    <row r="613" spans="1:35" ht="12.6" hidden="1" x14ac:dyDescent="0.2">
      <c r="A613" s="124">
        <v>43252</v>
      </c>
      <c r="C613" s="142" t="s">
        <v>45</v>
      </c>
      <c r="D613" s="22" t="s">
        <v>46</v>
      </c>
      <c r="E613" s="22" t="s">
        <v>31</v>
      </c>
      <c r="F613" s="22" t="s">
        <v>41</v>
      </c>
      <c r="G613" s="143">
        <v>708</v>
      </c>
      <c r="H613" s="143">
        <v>478</v>
      </c>
      <c r="I613" s="143">
        <v>4689</v>
      </c>
      <c r="J613" s="22" t="s">
        <v>541</v>
      </c>
      <c r="K613" s="22" t="s">
        <v>145</v>
      </c>
      <c r="L613" s="22" t="s">
        <v>54</v>
      </c>
      <c r="M613" s="22" t="s">
        <v>54</v>
      </c>
      <c r="N613" s="22" t="s">
        <v>145</v>
      </c>
      <c r="O613" s="22" t="s">
        <v>145</v>
      </c>
      <c r="P613" s="22" t="s">
        <v>145</v>
      </c>
      <c r="Q613" s="22" t="s">
        <v>145</v>
      </c>
      <c r="R613" s="22" t="s">
        <v>145</v>
      </c>
      <c r="S613" s="22" t="s">
        <v>152</v>
      </c>
      <c r="T613" s="22" t="s">
        <v>148</v>
      </c>
      <c r="AC613" s="22">
        <v>2</v>
      </c>
      <c r="AD613" s="22">
        <v>0</v>
      </c>
      <c r="AE613" s="22">
        <v>0</v>
      </c>
      <c r="AG613" s="22">
        <v>0</v>
      </c>
      <c r="AH613" s="22">
        <v>0</v>
      </c>
      <c r="AI613" s="115" t="s">
        <v>595</v>
      </c>
    </row>
    <row r="614" spans="1:35" ht="12.6" hidden="1" x14ac:dyDescent="0.2">
      <c r="A614" s="124">
        <v>43252</v>
      </c>
      <c r="C614" s="142" t="s">
        <v>45</v>
      </c>
      <c r="D614" s="22" t="s">
        <v>602</v>
      </c>
      <c r="E614" s="22" t="s">
        <v>207</v>
      </c>
      <c r="F614" s="22" t="s">
        <v>41</v>
      </c>
      <c r="G614" s="143">
        <v>60</v>
      </c>
      <c r="H614" s="143">
        <v>36</v>
      </c>
      <c r="I614" s="143">
        <v>600</v>
      </c>
      <c r="J614" s="22" t="s">
        <v>541</v>
      </c>
      <c r="K614" s="22" t="s">
        <v>145</v>
      </c>
      <c r="L614" s="22" t="s">
        <v>54</v>
      </c>
      <c r="M614" s="22" t="s">
        <v>54</v>
      </c>
      <c r="N614" s="22" t="s">
        <v>194</v>
      </c>
      <c r="O614" s="22" t="s">
        <v>54</v>
      </c>
      <c r="P614" s="22" t="s">
        <v>194</v>
      </c>
      <c r="Q614" s="22" t="s">
        <v>54</v>
      </c>
      <c r="R614" s="22" t="s">
        <v>54</v>
      </c>
      <c r="S614" s="22" t="s">
        <v>161</v>
      </c>
      <c r="T614" s="22" t="s">
        <v>107</v>
      </c>
      <c r="AC614" s="22">
        <v>1</v>
      </c>
      <c r="AD614" s="22">
        <v>0</v>
      </c>
      <c r="AE614" s="22">
        <v>1</v>
      </c>
      <c r="AG614" s="22">
        <v>0</v>
      </c>
      <c r="AH614" s="22">
        <v>0</v>
      </c>
      <c r="AI614" s="115"/>
    </row>
    <row r="615" spans="1:35" ht="12.6" hidden="1" x14ac:dyDescent="0.2">
      <c r="A615" s="124">
        <v>43252</v>
      </c>
      <c r="C615" s="142" t="s">
        <v>575</v>
      </c>
      <c r="D615" s="22" t="s">
        <v>576</v>
      </c>
      <c r="E615" s="22" t="s">
        <v>207</v>
      </c>
      <c r="F615" s="22" t="s">
        <v>41</v>
      </c>
      <c r="G615" s="143">
        <v>753</v>
      </c>
      <c r="H615" s="143">
        <v>515</v>
      </c>
      <c r="I615" s="143">
        <v>7530</v>
      </c>
      <c r="J615" s="22" t="s">
        <v>541</v>
      </c>
      <c r="K615" s="22" t="s">
        <v>194</v>
      </c>
      <c r="L615" s="22" t="s">
        <v>194</v>
      </c>
      <c r="M615" s="22" t="s">
        <v>54</v>
      </c>
      <c r="N615" s="22" t="s">
        <v>194</v>
      </c>
      <c r="O615" s="22" t="s">
        <v>145</v>
      </c>
      <c r="P615" s="22" t="s">
        <v>145</v>
      </c>
      <c r="Q615" s="22" t="s">
        <v>145</v>
      </c>
      <c r="R615" s="22" t="s">
        <v>145</v>
      </c>
      <c r="S615" s="22" t="s">
        <v>147</v>
      </c>
      <c r="T615" s="22" t="s">
        <v>148</v>
      </c>
      <c r="AC615" s="22">
        <v>0</v>
      </c>
      <c r="AD615" s="22">
        <v>0</v>
      </c>
      <c r="AE615" s="22">
        <v>0</v>
      </c>
      <c r="AG615" s="22">
        <v>0</v>
      </c>
      <c r="AH615" s="22">
        <v>0</v>
      </c>
      <c r="AI615" s="115" t="s">
        <v>595</v>
      </c>
    </row>
    <row r="616" spans="1:35" ht="12.6" x14ac:dyDescent="0.2">
      <c r="A616" s="124">
        <v>43252</v>
      </c>
      <c r="C616" s="139" t="s">
        <v>324</v>
      </c>
      <c r="D616" s="22" t="s">
        <v>603</v>
      </c>
      <c r="E616" s="22" t="s">
        <v>207</v>
      </c>
      <c r="F616" s="22" t="s">
        <v>41</v>
      </c>
      <c r="G616" s="143">
        <v>493</v>
      </c>
      <c r="H616" s="143">
        <v>289</v>
      </c>
      <c r="I616" s="143">
        <v>5000</v>
      </c>
      <c r="J616" s="22" t="s">
        <v>545</v>
      </c>
      <c r="K616" s="22" t="s">
        <v>194</v>
      </c>
      <c r="L616" s="22" t="s">
        <v>54</v>
      </c>
      <c r="M616" s="22" t="s">
        <v>145</v>
      </c>
      <c r="N616" s="22" t="s">
        <v>194</v>
      </c>
      <c r="O616" s="22" t="s">
        <v>194</v>
      </c>
      <c r="P616" s="22" t="s">
        <v>194</v>
      </c>
      <c r="Q616" s="22" t="s">
        <v>194</v>
      </c>
      <c r="R616" s="22" t="s">
        <v>54</v>
      </c>
      <c r="S616" s="39" t="s">
        <v>147</v>
      </c>
      <c r="T616" s="22" t="s">
        <v>107</v>
      </c>
      <c r="AC616" s="22">
        <v>1</v>
      </c>
      <c r="AD616" s="22">
        <v>1</v>
      </c>
      <c r="AE616" s="22">
        <v>0</v>
      </c>
      <c r="AG616" s="22">
        <v>0</v>
      </c>
      <c r="AH616" s="22">
        <v>0</v>
      </c>
      <c r="AI616" s="115"/>
    </row>
    <row r="617" spans="1:35" ht="12.6" x14ac:dyDescent="0.2">
      <c r="A617" s="124">
        <v>43252</v>
      </c>
      <c r="C617" s="139" t="s">
        <v>324</v>
      </c>
      <c r="D617" s="22" t="s">
        <v>604</v>
      </c>
      <c r="E617" s="22" t="s">
        <v>207</v>
      </c>
      <c r="F617" s="22" t="s">
        <v>41</v>
      </c>
      <c r="G617" s="143">
        <v>52</v>
      </c>
      <c r="H617" s="143">
        <v>13</v>
      </c>
      <c r="I617" s="143">
        <v>620</v>
      </c>
      <c r="J617" s="22" t="s">
        <v>541</v>
      </c>
      <c r="K617" s="22" t="s">
        <v>194</v>
      </c>
      <c r="L617" s="22" t="s">
        <v>54</v>
      </c>
      <c r="M617" s="22" t="s">
        <v>194</v>
      </c>
      <c r="N617" s="22" t="s">
        <v>194</v>
      </c>
      <c r="O617" s="22" t="s">
        <v>54</v>
      </c>
      <c r="P617" s="22" t="s">
        <v>194</v>
      </c>
      <c r="Q617" s="22" t="s">
        <v>54</v>
      </c>
      <c r="R617" s="22" t="s">
        <v>54</v>
      </c>
      <c r="S617" s="22" t="s">
        <v>161</v>
      </c>
      <c r="T617" s="22" t="s">
        <v>107</v>
      </c>
      <c r="AC617" s="22">
        <v>1</v>
      </c>
      <c r="AD617" s="22">
        <v>1</v>
      </c>
      <c r="AE617" s="22">
        <v>1</v>
      </c>
      <c r="AG617" s="22">
        <v>0</v>
      </c>
      <c r="AH617" s="22">
        <v>0</v>
      </c>
      <c r="AI617" s="115"/>
    </row>
    <row r="618" spans="1:35" ht="12.6" x14ac:dyDescent="0.2">
      <c r="A618" s="124">
        <v>43252</v>
      </c>
      <c r="C618" s="139" t="s">
        <v>324</v>
      </c>
      <c r="D618" s="22" t="s">
        <v>605</v>
      </c>
      <c r="E618" s="22" t="s">
        <v>207</v>
      </c>
      <c r="F618" s="22" t="s">
        <v>41</v>
      </c>
      <c r="G618" s="143">
        <v>50</v>
      </c>
      <c r="H618" s="143">
        <v>21</v>
      </c>
      <c r="I618" s="143">
        <v>70</v>
      </c>
      <c r="J618" s="22" t="s">
        <v>541</v>
      </c>
      <c r="K618" s="22" t="s">
        <v>194</v>
      </c>
      <c r="L618" s="22" t="s">
        <v>54</v>
      </c>
      <c r="M618" s="22" t="s">
        <v>194</v>
      </c>
      <c r="N618" s="22" t="s">
        <v>194</v>
      </c>
      <c r="O618" s="22" t="s">
        <v>54</v>
      </c>
      <c r="P618" s="22" t="s">
        <v>194</v>
      </c>
      <c r="Q618" s="22" t="s">
        <v>54</v>
      </c>
      <c r="R618" s="22" t="s">
        <v>194</v>
      </c>
      <c r="S618" s="22" t="s">
        <v>161</v>
      </c>
      <c r="T618" s="22" t="s">
        <v>107</v>
      </c>
      <c r="AC618" s="22">
        <v>1</v>
      </c>
      <c r="AD618" s="22">
        <v>1</v>
      </c>
      <c r="AE618" s="22">
        <v>1</v>
      </c>
      <c r="AG618" s="22">
        <v>0</v>
      </c>
      <c r="AH618" s="22">
        <v>0</v>
      </c>
      <c r="AI618" s="115"/>
    </row>
    <row r="619" spans="1:35" ht="12.6" hidden="1" x14ac:dyDescent="0.2">
      <c r="A619" s="124">
        <v>43252</v>
      </c>
      <c r="C619" s="142" t="s">
        <v>71</v>
      </c>
      <c r="D619" s="22" t="s">
        <v>577</v>
      </c>
      <c r="E619" s="22" t="s">
        <v>18</v>
      </c>
      <c r="F619" s="22" t="s">
        <v>41</v>
      </c>
      <c r="G619" s="143">
        <v>11042</v>
      </c>
      <c r="H619" s="143">
        <f>31+721+273</f>
        <v>1025</v>
      </c>
      <c r="I619" s="143">
        <f>H619*70</f>
        <v>71750</v>
      </c>
      <c r="J619" s="22" t="s">
        <v>543</v>
      </c>
      <c r="K619" s="22" t="s">
        <v>54</v>
      </c>
      <c r="L619" s="22" t="s">
        <v>145</v>
      </c>
      <c r="M619" s="22" t="s">
        <v>54</v>
      </c>
      <c r="N619" s="22" t="s">
        <v>145</v>
      </c>
      <c r="O619" s="22" t="s">
        <v>145</v>
      </c>
      <c r="P619" s="22" t="s">
        <v>145</v>
      </c>
      <c r="Q619" s="22" t="s">
        <v>145</v>
      </c>
      <c r="R619" s="22" t="s">
        <v>145</v>
      </c>
      <c r="S619" s="22" t="s">
        <v>152</v>
      </c>
      <c r="T619" s="22" t="s">
        <v>148</v>
      </c>
      <c r="AC619" s="22">
        <v>1</v>
      </c>
      <c r="AD619" s="22">
        <v>0</v>
      </c>
      <c r="AE619" s="22">
        <v>0</v>
      </c>
      <c r="AG619" s="22">
        <v>0</v>
      </c>
      <c r="AH619" s="22">
        <v>0</v>
      </c>
      <c r="AI619" s="115" t="s">
        <v>595</v>
      </c>
    </row>
    <row r="620" spans="1:35" ht="12.6" hidden="1" x14ac:dyDescent="0.2">
      <c r="A620" s="124">
        <v>43252</v>
      </c>
      <c r="C620" s="142" t="s">
        <v>71</v>
      </c>
      <c r="D620" s="22" t="s">
        <v>606</v>
      </c>
      <c r="E620" s="22" t="s">
        <v>607</v>
      </c>
      <c r="F620" s="22" t="s">
        <v>41</v>
      </c>
      <c r="G620" s="143">
        <v>2573</v>
      </c>
      <c r="H620" s="143">
        <v>118</v>
      </c>
      <c r="I620" s="143">
        <v>180110</v>
      </c>
      <c r="J620" s="22" t="s">
        <v>543</v>
      </c>
      <c r="K620" s="22" t="s">
        <v>54</v>
      </c>
      <c r="L620" s="22" t="s">
        <v>145</v>
      </c>
      <c r="M620" s="22" t="s">
        <v>54</v>
      </c>
      <c r="N620" s="22" t="s">
        <v>145</v>
      </c>
      <c r="O620" s="22" t="s">
        <v>145</v>
      </c>
      <c r="P620" s="22" t="s">
        <v>145</v>
      </c>
      <c r="Q620" s="22" t="s">
        <v>145</v>
      </c>
      <c r="R620" s="22" t="s">
        <v>145</v>
      </c>
      <c r="S620" s="22" t="s">
        <v>152</v>
      </c>
      <c r="T620" s="22" t="s">
        <v>107</v>
      </c>
      <c r="AC620" s="22">
        <v>1</v>
      </c>
      <c r="AD620" s="22">
        <v>0</v>
      </c>
      <c r="AE620" s="22">
        <v>0</v>
      </c>
      <c r="AG620" s="22">
        <v>0</v>
      </c>
      <c r="AH620" s="22">
        <v>0</v>
      </c>
      <c r="AI620" s="115"/>
    </row>
    <row r="621" spans="1:35" ht="12.6" hidden="1" x14ac:dyDescent="0.2">
      <c r="A621" s="124">
        <v>43252</v>
      </c>
      <c r="C621" s="142" t="s">
        <v>608</v>
      </c>
      <c r="D621" s="22" t="s">
        <v>609</v>
      </c>
      <c r="E621" s="22" t="s">
        <v>31</v>
      </c>
      <c r="F621" s="22" t="s">
        <v>41</v>
      </c>
      <c r="G621" s="143">
        <v>1470</v>
      </c>
      <c r="H621" s="143">
        <v>63</v>
      </c>
      <c r="I621" s="143">
        <v>14703</v>
      </c>
      <c r="J621" s="22" t="s">
        <v>541</v>
      </c>
      <c r="K621" s="22" t="s">
        <v>145</v>
      </c>
      <c r="L621" s="22" t="s">
        <v>54</v>
      </c>
      <c r="M621" s="22" t="s">
        <v>194</v>
      </c>
      <c r="N621" s="22" t="s">
        <v>145</v>
      </c>
      <c r="O621" s="22" t="s">
        <v>145</v>
      </c>
      <c r="P621" s="22" t="s">
        <v>145</v>
      </c>
      <c r="Q621" s="22" t="s">
        <v>145</v>
      </c>
      <c r="R621" s="22" t="s">
        <v>145</v>
      </c>
      <c r="S621" s="39" t="s">
        <v>147</v>
      </c>
      <c r="T621" s="22" t="s">
        <v>107</v>
      </c>
      <c r="AC621" s="22">
        <v>2</v>
      </c>
      <c r="AD621" s="22">
        <v>0</v>
      </c>
      <c r="AE621" s="22">
        <v>1</v>
      </c>
      <c r="AG621" s="22">
        <v>0</v>
      </c>
      <c r="AH621" s="22">
        <v>0</v>
      </c>
      <c r="AI621" s="115"/>
    </row>
    <row r="622" spans="1:35" ht="12.6" hidden="1" x14ac:dyDescent="0.2">
      <c r="A622" s="124">
        <v>43252</v>
      </c>
      <c r="C622" s="142" t="s">
        <v>485</v>
      </c>
      <c r="D622" s="22" t="s">
        <v>571</v>
      </c>
      <c r="E622" s="22" t="s">
        <v>82</v>
      </c>
      <c r="F622" s="22" t="s">
        <v>363</v>
      </c>
      <c r="G622" s="143">
        <v>683</v>
      </c>
      <c r="H622" s="143">
        <f>G622-381</f>
        <v>302</v>
      </c>
      <c r="I622" s="143">
        <v>3020</v>
      </c>
      <c r="J622" s="22" t="s">
        <v>541</v>
      </c>
      <c r="K622" s="22" t="s">
        <v>145</v>
      </c>
      <c r="L622" s="22" t="s">
        <v>54</v>
      </c>
      <c r="M622" s="22" t="s">
        <v>54</v>
      </c>
      <c r="N622" s="22" t="s">
        <v>145</v>
      </c>
      <c r="O622" s="22" t="s">
        <v>145</v>
      </c>
      <c r="P622" s="22" t="s">
        <v>194</v>
      </c>
      <c r="Q622" s="22" t="s">
        <v>194</v>
      </c>
      <c r="R622" s="22" t="s">
        <v>145</v>
      </c>
      <c r="S622" s="22" t="s">
        <v>147</v>
      </c>
      <c r="T622" s="22" t="s">
        <v>245</v>
      </c>
      <c r="AC622" s="22">
        <v>1</v>
      </c>
      <c r="AD622" s="22">
        <v>0</v>
      </c>
      <c r="AE622" s="22">
        <v>2</v>
      </c>
      <c r="AG622" s="22">
        <v>0</v>
      </c>
      <c r="AH622" s="22">
        <v>20</v>
      </c>
      <c r="AI622" s="115"/>
    </row>
    <row r="623" spans="1:35" ht="12.6" hidden="1" x14ac:dyDescent="0.2">
      <c r="A623" s="124">
        <v>43252</v>
      </c>
      <c r="C623" s="142" t="s">
        <v>610</v>
      </c>
      <c r="D623" s="22" t="s">
        <v>35</v>
      </c>
      <c r="E623" s="22" t="s">
        <v>31</v>
      </c>
      <c r="F623" s="22" t="s">
        <v>20</v>
      </c>
      <c r="G623" s="143">
        <v>676</v>
      </c>
      <c r="H623" s="143">
        <v>296</v>
      </c>
      <c r="I623" s="143">
        <v>8115</v>
      </c>
      <c r="J623" s="22" t="s">
        <v>545</v>
      </c>
      <c r="K623" s="22" t="s">
        <v>144</v>
      </c>
      <c r="L623" s="22" t="s">
        <v>54</v>
      </c>
      <c r="M623" s="22" t="s">
        <v>144</v>
      </c>
      <c r="N623" s="22" t="s">
        <v>144</v>
      </c>
      <c r="O623" s="22" t="s">
        <v>144</v>
      </c>
      <c r="P623" s="22" t="s">
        <v>54</v>
      </c>
      <c r="Q623" s="22"/>
      <c r="R623" s="22" t="s">
        <v>145</v>
      </c>
      <c r="S623" s="22" t="s">
        <v>161</v>
      </c>
      <c r="T623" s="22" t="s">
        <v>355</v>
      </c>
      <c r="AC623" s="22">
        <v>4</v>
      </c>
      <c r="AD623" s="22">
        <v>0</v>
      </c>
      <c r="AE623" s="22">
        <v>2</v>
      </c>
      <c r="AG623" s="22">
        <v>0</v>
      </c>
      <c r="AH623" s="22"/>
      <c r="AI623" s="115"/>
    </row>
    <row r="624" spans="1:35" ht="12.6" hidden="1" x14ac:dyDescent="0.2">
      <c r="A624" s="124">
        <v>43252</v>
      </c>
      <c r="C624" s="142" t="s">
        <v>36</v>
      </c>
      <c r="D624" s="22" t="s">
        <v>37</v>
      </c>
      <c r="E624" s="22" t="s">
        <v>81</v>
      </c>
      <c r="F624" s="22" t="s">
        <v>20</v>
      </c>
      <c r="G624" s="143">
        <v>1105</v>
      </c>
      <c r="H624" s="143">
        <v>1105</v>
      </c>
      <c r="I624" s="143">
        <v>11050</v>
      </c>
      <c r="J624" s="22" t="s">
        <v>539</v>
      </c>
      <c r="K624" s="22" t="s">
        <v>144</v>
      </c>
      <c r="L624" s="22" t="s">
        <v>54</v>
      </c>
      <c r="M624" s="22" t="s">
        <v>144</v>
      </c>
      <c r="N624" s="22" t="s">
        <v>144</v>
      </c>
      <c r="O624" s="22" t="s">
        <v>144</v>
      </c>
      <c r="P624" s="22" t="s">
        <v>54</v>
      </c>
      <c r="Q624" s="22"/>
      <c r="R624" s="22" t="s">
        <v>145</v>
      </c>
      <c r="S624" s="22" t="s">
        <v>161</v>
      </c>
      <c r="T624" s="22" t="s">
        <v>355</v>
      </c>
      <c r="AC624" s="22">
        <v>4</v>
      </c>
      <c r="AD624" s="22">
        <v>0</v>
      </c>
      <c r="AE624" s="22">
        <v>1</v>
      </c>
      <c r="AG624" s="22">
        <v>0</v>
      </c>
      <c r="AH624" s="22"/>
      <c r="AI624" s="115"/>
    </row>
    <row r="625" spans="1:35" ht="12.6" hidden="1" x14ac:dyDescent="0.2">
      <c r="A625" s="124">
        <v>43252</v>
      </c>
      <c r="C625" s="142" t="s">
        <v>27</v>
      </c>
      <c r="D625" s="22" t="s">
        <v>611</v>
      </c>
      <c r="E625" s="22" t="s">
        <v>434</v>
      </c>
      <c r="F625" s="22" t="s">
        <v>20</v>
      </c>
      <c r="G625" s="143">
        <v>120</v>
      </c>
      <c r="H625" s="143">
        <v>8.6</v>
      </c>
      <c r="I625" s="143">
        <v>1200</v>
      </c>
      <c r="J625" s="22" t="s">
        <v>539</v>
      </c>
      <c r="K625" s="22" t="s">
        <v>144</v>
      </c>
      <c r="L625" s="22" t="s">
        <v>54</v>
      </c>
      <c r="M625" s="22" t="s">
        <v>144</v>
      </c>
      <c r="N625" s="22" t="s">
        <v>144</v>
      </c>
      <c r="O625" s="22" t="s">
        <v>144</v>
      </c>
      <c r="P625" s="22" t="s">
        <v>54</v>
      </c>
      <c r="Q625" s="22"/>
      <c r="R625" s="22" t="s">
        <v>54</v>
      </c>
      <c r="S625" s="22" t="s">
        <v>161</v>
      </c>
      <c r="T625" s="159" t="s">
        <v>355</v>
      </c>
      <c r="AC625" s="22">
        <v>1</v>
      </c>
      <c r="AD625" s="22">
        <v>0</v>
      </c>
      <c r="AE625" s="22">
        <v>0</v>
      </c>
      <c r="AG625" s="22">
        <v>0</v>
      </c>
      <c r="AH625" s="22">
        <v>0</v>
      </c>
      <c r="AI625" s="115"/>
    </row>
    <row r="626" spans="1:35" ht="12.6" hidden="1" x14ac:dyDescent="0.2">
      <c r="A626" s="124">
        <v>43252</v>
      </c>
      <c r="C626" s="142" t="s">
        <v>485</v>
      </c>
      <c r="D626" s="22" t="s">
        <v>486</v>
      </c>
      <c r="E626" s="22" t="s">
        <v>82</v>
      </c>
      <c r="F626" s="22" t="s">
        <v>58</v>
      </c>
      <c r="G626" s="143">
        <v>1300</v>
      </c>
      <c r="H626" s="143">
        <v>623</v>
      </c>
      <c r="I626" s="143">
        <v>13000</v>
      </c>
      <c r="J626" s="22" t="s">
        <v>541</v>
      </c>
      <c r="K626" s="22" t="s">
        <v>144</v>
      </c>
      <c r="L626" s="22" t="s">
        <v>54</v>
      </c>
      <c r="M626" s="22" t="s">
        <v>145</v>
      </c>
      <c r="N626" s="22" t="s">
        <v>145</v>
      </c>
      <c r="O626" s="22" t="s">
        <v>145</v>
      </c>
      <c r="P626" s="22" t="s">
        <v>145</v>
      </c>
      <c r="Q626" s="22" t="s">
        <v>145</v>
      </c>
      <c r="R626" s="22" t="s">
        <v>145</v>
      </c>
      <c r="S626" s="22"/>
      <c r="T626" s="22" t="s">
        <v>148</v>
      </c>
      <c r="AC626" s="22">
        <v>1</v>
      </c>
      <c r="AD626" s="22">
        <v>0</v>
      </c>
      <c r="AE626" s="22">
        <v>1</v>
      </c>
      <c r="AG626" s="22">
        <v>1</v>
      </c>
      <c r="AH626" s="22">
        <v>0</v>
      </c>
      <c r="AI626" s="115" t="s">
        <v>612</v>
      </c>
    </row>
    <row r="627" spans="1:35" ht="12.6" hidden="1" x14ac:dyDescent="0.2">
      <c r="A627" s="124">
        <v>43252</v>
      </c>
      <c r="C627" s="142" t="s">
        <v>93</v>
      </c>
      <c r="D627" s="22" t="s">
        <v>613</v>
      </c>
      <c r="E627" s="22" t="s">
        <v>49</v>
      </c>
      <c r="F627" s="22" t="s">
        <v>62</v>
      </c>
      <c r="G627" s="143">
        <v>145</v>
      </c>
      <c r="H627" s="143">
        <v>135</v>
      </c>
      <c r="I627" s="160">
        <v>1348.75</v>
      </c>
      <c r="J627" s="22" t="s">
        <v>539</v>
      </c>
      <c r="K627" s="22" t="s">
        <v>54</v>
      </c>
      <c r="L627" s="22" t="s">
        <v>54</v>
      </c>
      <c r="M627" s="22" t="s">
        <v>145</v>
      </c>
      <c r="N627" s="22" t="s">
        <v>145</v>
      </c>
      <c r="O627" s="22" t="s">
        <v>144</v>
      </c>
      <c r="P627" s="22" t="s">
        <v>145</v>
      </c>
      <c r="Q627" s="22" t="s">
        <v>145</v>
      </c>
      <c r="R627" s="22" t="s">
        <v>145</v>
      </c>
      <c r="S627" s="22" t="s">
        <v>147</v>
      </c>
      <c r="T627" s="22" t="s">
        <v>107</v>
      </c>
      <c r="AC627" s="22">
        <v>3</v>
      </c>
      <c r="AD627" s="22">
        <v>0</v>
      </c>
      <c r="AE627" s="22">
        <v>0</v>
      </c>
      <c r="AG627" s="22">
        <v>1</v>
      </c>
      <c r="AH627" s="22">
        <v>0</v>
      </c>
      <c r="AI627" s="115" t="s">
        <v>614</v>
      </c>
    </row>
    <row r="628" spans="1:35" ht="12.6" hidden="1" x14ac:dyDescent="0.2">
      <c r="A628" s="124">
        <v>43252</v>
      </c>
      <c r="C628" s="142" t="s">
        <v>16</v>
      </c>
      <c r="D628" s="22" t="s">
        <v>17</v>
      </c>
      <c r="E628" s="22" t="s">
        <v>18</v>
      </c>
      <c r="F628" s="22" t="s">
        <v>20</v>
      </c>
      <c r="G628" s="143">
        <v>2000</v>
      </c>
      <c r="H628" s="143">
        <v>143</v>
      </c>
      <c r="I628" s="143">
        <v>20000</v>
      </c>
      <c r="J628" s="22" t="s">
        <v>539</v>
      </c>
      <c r="K628" s="22" t="s">
        <v>145</v>
      </c>
      <c r="L628" s="22" t="s">
        <v>145</v>
      </c>
      <c r="M628" s="22" t="s">
        <v>145</v>
      </c>
      <c r="N628" s="22" t="s">
        <v>145</v>
      </c>
      <c r="O628" s="22" t="s">
        <v>145</v>
      </c>
      <c r="P628" s="22" t="s">
        <v>145</v>
      </c>
      <c r="Q628" s="22"/>
      <c r="R628" s="22" t="s">
        <v>145</v>
      </c>
      <c r="S628" s="22"/>
      <c r="T628" s="22" t="s">
        <v>148</v>
      </c>
      <c r="AC628" s="22">
        <v>1</v>
      </c>
      <c r="AD628" s="22">
        <v>0</v>
      </c>
      <c r="AE628" s="22">
        <v>0</v>
      </c>
      <c r="AG628" s="22">
        <v>0</v>
      </c>
      <c r="AH628" s="22"/>
      <c r="AI628" s="115"/>
    </row>
    <row r="629" spans="1:35" ht="12.6" hidden="1" x14ac:dyDescent="0.2">
      <c r="A629" s="124">
        <v>43252</v>
      </c>
      <c r="C629" s="161" t="s">
        <v>615</v>
      </c>
      <c r="D629" s="105" t="s">
        <v>488</v>
      </c>
      <c r="E629" s="105" t="s">
        <v>616</v>
      </c>
      <c r="F629" s="22" t="s">
        <v>363</v>
      </c>
      <c r="G629" s="143">
        <v>570</v>
      </c>
      <c r="H629" s="143"/>
      <c r="I629" s="143">
        <v>6850</v>
      </c>
      <c r="J629" s="22" t="s">
        <v>545</v>
      </c>
      <c r="K629" s="22" t="s">
        <v>145</v>
      </c>
      <c r="L629" s="22"/>
      <c r="M629" s="22" t="s">
        <v>145</v>
      </c>
      <c r="N629" s="22" t="s">
        <v>145</v>
      </c>
      <c r="O629" s="22" t="s">
        <v>145</v>
      </c>
      <c r="P629" s="22" t="s">
        <v>145</v>
      </c>
      <c r="Q629" s="22" t="s">
        <v>145</v>
      </c>
      <c r="R629" s="22"/>
      <c r="S629" s="22" t="s">
        <v>161</v>
      </c>
      <c r="T629" s="22" t="s">
        <v>107</v>
      </c>
      <c r="AC629" s="22">
        <v>1</v>
      </c>
      <c r="AD629" s="22">
        <v>0</v>
      </c>
      <c r="AE629" s="22">
        <v>0</v>
      </c>
      <c r="AG629" s="22">
        <v>0</v>
      </c>
      <c r="AH629" s="22">
        <v>0</v>
      </c>
      <c r="AI629" s="115"/>
    </row>
    <row r="630" spans="1:35" ht="12.6" hidden="1" x14ac:dyDescent="0.2">
      <c r="A630" s="124">
        <v>43252</v>
      </c>
      <c r="C630" s="142" t="s">
        <v>221</v>
      </c>
      <c r="D630" s="22" t="s">
        <v>463</v>
      </c>
      <c r="E630" s="22" t="s">
        <v>464</v>
      </c>
      <c r="F630" s="22" t="s">
        <v>183</v>
      </c>
      <c r="G630" s="143">
        <v>789</v>
      </c>
      <c r="H630" s="143">
        <v>140</v>
      </c>
      <c r="I630" s="143">
        <f>H630*70</f>
        <v>9800</v>
      </c>
      <c r="J630" s="22" t="s">
        <v>543</v>
      </c>
      <c r="K630" s="22" t="s">
        <v>194</v>
      </c>
      <c r="L630" s="22" t="s">
        <v>194</v>
      </c>
      <c r="M630" s="22" t="s">
        <v>145</v>
      </c>
      <c r="N630" s="22" t="s">
        <v>145</v>
      </c>
      <c r="O630" s="22" t="s">
        <v>145</v>
      </c>
      <c r="P630" s="22" t="s">
        <v>145</v>
      </c>
      <c r="Q630" s="22" t="s">
        <v>145</v>
      </c>
      <c r="R630" s="22" t="s">
        <v>145</v>
      </c>
      <c r="S630" s="22" t="s">
        <v>147</v>
      </c>
      <c r="T630" s="22" t="s">
        <v>148</v>
      </c>
      <c r="AC630" s="22">
        <v>0</v>
      </c>
      <c r="AD630" s="22">
        <v>0</v>
      </c>
      <c r="AE630" s="22">
        <v>0</v>
      </c>
      <c r="AG630" s="22">
        <v>0</v>
      </c>
      <c r="AH630" s="22">
        <v>0</v>
      </c>
      <c r="AI630" s="115"/>
    </row>
    <row r="631" spans="1:35" ht="12.6" hidden="1" x14ac:dyDescent="0.2">
      <c r="A631" s="124">
        <v>43252</v>
      </c>
      <c r="C631" s="142" t="s">
        <v>617</v>
      </c>
      <c r="D631" s="22" t="s">
        <v>523</v>
      </c>
      <c r="E631" s="22" t="s">
        <v>31</v>
      </c>
      <c r="F631" s="22" t="s">
        <v>62</v>
      </c>
      <c r="G631" s="143">
        <v>2009</v>
      </c>
      <c r="H631" s="143">
        <v>620</v>
      </c>
      <c r="I631" s="160">
        <v>20088.78</v>
      </c>
      <c r="J631" s="22" t="s">
        <v>539</v>
      </c>
      <c r="K631" s="22" t="s">
        <v>145</v>
      </c>
      <c r="L631" s="22" t="s">
        <v>54</v>
      </c>
      <c r="M631" s="22" t="s">
        <v>145</v>
      </c>
      <c r="N631" s="22" t="s">
        <v>145</v>
      </c>
      <c r="O631" s="22" t="s">
        <v>144</v>
      </c>
      <c r="P631" s="22" t="s">
        <v>145</v>
      </c>
      <c r="Q631" s="22" t="s">
        <v>145</v>
      </c>
      <c r="R631" s="22" t="s">
        <v>144</v>
      </c>
      <c r="S631" s="22"/>
      <c r="T631" s="22" t="s">
        <v>148</v>
      </c>
      <c r="AC631" s="22">
        <v>0</v>
      </c>
      <c r="AD631" s="22">
        <v>0</v>
      </c>
      <c r="AE631" s="22">
        <v>0</v>
      </c>
      <c r="AG631" s="22">
        <v>0</v>
      </c>
      <c r="AH631" s="22">
        <v>0</v>
      </c>
      <c r="AI631" s="115" t="s">
        <v>618</v>
      </c>
    </row>
    <row r="632" spans="1:35" ht="12.6" hidden="1" x14ac:dyDescent="0.2">
      <c r="A632" s="124">
        <v>43252</v>
      </c>
      <c r="C632" s="142" t="s">
        <v>485</v>
      </c>
      <c r="D632" s="22" t="s">
        <v>572</v>
      </c>
      <c r="E632" s="22" t="s">
        <v>82</v>
      </c>
      <c r="F632" s="22" t="s">
        <v>363</v>
      </c>
      <c r="G632" s="143">
        <v>671</v>
      </c>
      <c r="H632" s="143">
        <v>211</v>
      </c>
      <c r="I632" s="143">
        <v>6714</v>
      </c>
      <c r="J632" s="22" t="s">
        <v>541</v>
      </c>
      <c r="K632" s="22" t="s">
        <v>145</v>
      </c>
      <c r="L632" s="22" t="s">
        <v>54</v>
      </c>
      <c r="M632" s="22" t="s">
        <v>54</v>
      </c>
      <c r="N632" s="22" t="s">
        <v>145</v>
      </c>
      <c r="O632" s="22" t="s">
        <v>145</v>
      </c>
      <c r="P632" s="22" t="s">
        <v>194</v>
      </c>
      <c r="Q632" s="22" t="s">
        <v>194</v>
      </c>
      <c r="R632" s="22" t="s">
        <v>145</v>
      </c>
      <c r="S632" s="22" t="s">
        <v>147</v>
      </c>
      <c r="T632" s="22" t="s">
        <v>148</v>
      </c>
      <c r="AC632" s="22">
        <v>1</v>
      </c>
      <c r="AD632" s="22">
        <v>0</v>
      </c>
      <c r="AE632" s="22">
        <v>0</v>
      </c>
      <c r="AG632" s="22">
        <v>0</v>
      </c>
      <c r="AH632" s="22">
        <v>0</v>
      </c>
      <c r="AI632" s="115"/>
    </row>
    <row r="633" spans="1:35" ht="12.6" hidden="1" x14ac:dyDescent="0.2">
      <c r="A633" s="124">
        <v>43252</v>
      </c>
      <c r="C633" s="142" t="s">
        <v>71</v>
      </c>
      <c r="D633" s="22" t="s">
        <v>619</v>
      </c>
      <c r="E633" s="22" t="s">
        <v>31</v>
      </c>
      <c r="F633" s="22" t="s">
        <v>58</v>
      </c>
      <c r="G633" s="143"/>
      <c r="H633" s="143"/>
      <c r="I633" s="143"/>
      <c r="J633" s="22"/>
      <c r="K633" s="22" t="s">
        <v>144</v>
      </c>
      <c r="L633" s="22" t="s">
        <v>54</v>
      </c>
      <c r="M633" s="22" t="s">
        <v>145</v>
      </c>
      <c r="N633" s="22" t="s">
        <v>145</v>
      </c>
      <c r="O633" s="22" t="s">
        <v>145</v>
      </c>
      <c r="P633" s="22" t="s">
        <v>54</v>
      </c>
      <c r="Q633" s="22" t="s">
        <v>145</v>
      </c>
      <c r="R633" s="22" t="s">
        <v>145</v>
      </c>
      <c r="S633" s="22"/>
      <c r="T633" s="22" t="s">
        <v>148</v>
      </c>
      <c r="AC633" s="22">
        <v>2</v>
      </c>
      <c r="AD633" s="22">
        <v>0</v>
      </c>
      <c r="AE633" s="22">
        <v>2</v>
      </c>
      <c r="AG633" s="22">
        <v>0</v>
      </c>
      <c r="AH633" s="22">
        <v>0</v>
      </c>
      <c r="AI633" s="115"/>
    </row>
    <row r="634" spans="1:35" ht="12.6" hidden="1" x14ac:dyDescent="0.2">
      <c r="A634" s="124">
        <v>43252</v>
      </c>
      <c r="C634" s="142" t="s">
        <v>71</v>
      </c>
      <c r="D634" s="22" t="s">
        <v>620</v>
      </c>
      <c r="E634" s="22" t="s">
        <v>31</v>
      </c>
      <c r="F634" s="22" t="s">
        <v>58</v>
      </c>
      <c r="G634" s="143"/>
      <c r="H634" s="143"/>
      <c r="I634" s="143"/>
      <c r="J634" s="22"/>
      <c r="K634" s="22" t="s">
        <v>144</v>
      </c>
      <c r="L634" s="22" t="s">
        <v>54</v>
      </c>
      <c r="M634" s="22" t="s">
        <v>145</v>
      </c>
      <c r="N634" s="22" t="s">
        <v>145</v>
      </c>
      <c r="O634" s="22" t="s">
        <v>145</v>
      </c>
      <c r="P634" s="22" t="s">
        <v>54</v>
      </c>
      <c r="Q634" s="22" t="s">
        <v>145</v>
      </c>
      <c r="R634" s="22" t="s">
        <v>145</v>
      </c>
      <c r="S634" s="22"/>
      <c r="T634" s="22" t="s">
        <v>148</v>
      </c>
      <c r="AC634" s="22">
        <v>1</v>
      </c>
      <c r="AD634" s="22">
        <v>0</v>
      </c>
      <c r="AE634" s="22">
        <v>0</v>
      </c>
      <c r="AG634" s="22">
        <v>0</v>
      </c>
      <c r="AH634" s="22">
        <v>0</v>
      </c>
      <c r="AI634" s="115"/>
    </row>
    <row r="635" spans="1:35" ht="12.6" hidden="1" x14ac:dyDescent="0.2">
      <c r="A635" s="124">
        <v>43252</v>
      </c>
      <c r="C635" s="142" t="s">
        <v>209</v>
      </c>
      <c r="D635" s="22" t="s">
        <v>244</v>
      </c>
      <c r="E635" s="22" t="s">
        <v>18</v>
      </c>
      <c r="F635" s="22" t="s">
        <v>205</v>
      </c>
      <c r="G635" s="162">
        <v>1100</v>
      </c>
      <c r="H635" s="163">
        <v>142</v>
      </c>
      <c r="I635" s="143">
        <f t="shared" ref="I635:I643" si="14">H635*88</f>
        <v>12496</v>
      </c>
      <c r="J635" s="22" t="s">
        <v>553</v>
      </c>
      <c r="K635" s="22" t="s">
        <v>54</v>
      </c>
      <c r="L635" s="22" t="s">
        <v>194</v>
      </c>
      <c r="M635" s="22" t="s">
        <v>54</v>
      </c>
      <c r="N635" s="22" t="s">
        <v>194</v>
      </c>
      <c r="O635" s="22" t="s">
        <v>194</v>
      </c>
      <c r="P635" s="22" t="s">
        <v>145</v>
      </c>
      <c r="Q635" s="22" t="s">
        <v>145</v>
      </c>
      <c r="R635" s="22" t="s">
        <v>145</v>
      </c>
      <c r="S635" s="22"/>
      <c r="T635" s="22" t="s">
        <v>148</v>
      </c>
      <c r="AC635" s="22">
        <v>1</v>
      </c>
      <c r="AD635" s="22">
        <v>0</v>
      </c>
      <c r="AE635" s="22">
        <v>0</v>
      </c>
      <c r="AG635" s="22">
        <v>0</v>
      </c>
      <c r="AH635" s="22"/>
      <c r="AI635" s="115"/>
    </row>
    <row r="636" spans="1:35" ht="12.6" hidden="1" x14ac:dyDescent="0.2">
      <c r="A636" s="124">
        <v>43252</v>
      </c>
      <c r="C636" s="142" t="s">
        <v>209</v>
      </c>
      <c r="D636" s="22" t="s">
        <v>315</v>
      </c>
      <c r="E636" s="22" t="s">
        <v>18</v>
      </c>
      <c r="F636" s="22" t="s">
        <v>205</v>
      </c>
      <c r="G636" s="162">
        <v>2672</v>
      </c>
      <c r="H636" s="163">
        <v>2672</v>
      </c>
      <c r="I636" s="143">
        <f t="shared" si="14"/>
        <v>235136</v>
      </c>
      <c r="J636" s="22" t="s">
        <v>553</v>
      </c>
      <c r="K636" s="22" t="s">
        <v>54</v>
      </c>
      <c r="L636" s="22" t="s">
        <v>194</v>
      </c>
      <c r="M636" s="22" t="s">
        <v>54</v>
      </c>
      <c r="N636" s="22" t="s">
        <v>194</v>
      </c>
      <c r="O636" s="22" t="s">
        <v>194</v>
      </c>
      <c r="P636" s="22" t="s">
        <v>145</v>
      </c>
      <c r="Q636" s="22" t="s">
        <v>145</v>
      </c>
      <c r="R636" s="22" t="s">
        <v>54</v>
      </c>
      <c r="S636" s="22"/>
      <c r="T636" s="22" t="s">
        <v>163</v>
      </c>
      <c r="AC636" s="22">
        <v>0</v>
      </c>
      <c r="AD636" s="22">
        <v>0</v>
      </c>
      <c r="AE636" s="22">
        <v>0</v>
      </c>
      <c r="AG636" s="22">
        <v>0</v>
      </c>
      <c r="AH636" s="22"/>
      <c r="AI636" s="115"/>
    </row>
    <row r="637" spans="1:35" ht="14.4" hidden="1" x14ac:dyDescent="0.2">
      <c r="A637" s="124">
        <v>43252</v>
      </c>
      <c r="C637" s="142" t="s">
        <v>209</v>
      </c>
      <c r="D637" s="22" t="s">
        <v>316</v>
      </c>
      <c r="E637" s="22" t="s">
        <v>18</v>
      </c>
      <c r="F637" s="22" t="s">
        <v>205</v>
      </c>
      <c r="G637" s="164">
        <v>9433</v>
      </c>
      <c r="H637" s="163">
        <v>8117</v>
      </c>
      <c r="I637" s="143">
        <f t="shared" si="14"/>
        <v>714296</v>
      </c>
      <c r="J637" s="22" t="s">
        <v>553</v>
      </c>
      <c r="K637" s="22" t="s">
        <v>54</v>
      </c>
      <c r="L637" s="22" t="s">
        <v>194</v>
      </c>
      <c r="M637" s="22" t="s">
        <v>54</v>
      </c>
      <c r="N637" s="22" t="s">
        <v>194</v>
      </c>
      <c r="O637" s="22" t="s">
        <v>194</v>
      </c>
      <c r="P637" s="22" t="s">
        <v>145</v>
      </c>
      <c r="Q637" s="22" t="s">
        <v>145</v>
      </c>
      <c r="R637" s="22" t="s">
        <v>145</v>
      </c>
      <c r="S637" s="22"/>
      <c r="T637" s="22" t="s">
        <v>148</v>
      </c>
      <c r="AC637" s="22">
        <v>1</v>
      </c>
      <c r="AD637" s="22">
        <v>0</v>
      </c>
      <c r="AE637" s="22">
        <v>0</v>
      </c>
      <c r="AG637" s="22">
        <v>0</v>
      </c>
      <c r="AH637" s="22"/>
      <c r="AI637" s="115"/>
    </row>
    <row r="638" spans="1:35" ht="14.4" hidden="1" x14ac:dyDescent="0.2">
      <c r="A638" s="124">
        <v>43252</v>
      </c>
      <c r="C638" s="142" t="s">
        <v>209</v>
      </c>
      <c r="D638" s="22" t="s">
        <v>317</v>
      </c>
      <c r="E638" s="22" t="s">
        <v>18</v>
      </c>
      <c r="F638" s="22" t="s">
        <v>205</v>
      </c>
      <c r="G638" s="164">
        <v>9367</v>
      </c>
      <c r="H638" s="163">
        <v>9367</v>
      </c>
      <c r="I638" s="143">
        <f t="shared" si="14"/>
        <v>824296</v>
      </c>
      <c r="J638" s="22" t="s">
        <v>553</v>
      </c>
      <c r="K638" s="22" t="s">
        <v>54</v>
      </c>
      <c r="L638" s="22" t="s">
        <v>194</v>
      </c>
      <c r="M638" s="22" t="s">
        <v>54</v>
      </c>
      <c r="N638" s="22" t="s">
        <v>194</v>
      </c>
      <c r="O638" s="22" t="s">
        <v>194</v>
      </c>
      <c r="P638" s="22" t="s">
        <v>145</v>
      </c>
      <c r="Q638" s="22" t="s">
        <v>145</v>
      </c>
      <c r="R638" s="22" t="s">
        <v>145</v>
      </c>
      <c r="S638" s="22"/>
      <c r="T638" s="22" t="s">
        <v>148</v>
      </c>
      <c r="AC638" s="22">
        <v>0</v>
      </c>
      <c r="AD638" s="22">
        <v>0</v>
      </c>
      <c r="AE638" s="22">
        <v>0</v>
      </c>
      <c r="AG638" s="22">
        <v>0</v>
      </c>
      <c r="AH638" s="22"/>
      <c r="AI638" s="115"/>
    </row>
    <row r="639" spans="1:35" ht="12.6" hidden="1" x14ac:dyDescent="0.2">
      <c r="A639" s="124">
        <v>43252</v>
      </c>
      <c r="C639" s="142" t="s">
        <v>209</v>
      </c>
      <c r="D639" s="22" t="s">
        <v>318</v>
      </c>
      <c r="E639" s="22" t="s">
        <v>18</v>
      </c>
      <c r="F639" s="22" t="s">
        <v>205</v>
      </c>
      <c r="G639" s="162">
        <v>9353</v>
      </c>
      <c r="H639" s="163">
        <v>7610.4</v>
      </c>
      <c r="I639" s="143">
        <f t="shared" si="14"/>
        <v>669715.19999999995</v>
      </c>
      <c r="J639" s="22" t="s">
        <v>553</v>
      </c>
      <c r="K639" s="22" t="s">
        <v>54</v>
      </c>
      <c r="L639" s="22" t="s">
        <v>194</v>
      </c>
      <c r="M639" s="22" t="s">
        <v>54</v>
      </c>
      <c r="N639" s="22" t="s">
        <v>194</v>
      </c>
      <c r="O639" s="22" t="s">
        <v>194</v>
      </c>
      <c r="P639" s="22" t="s">
        <v>145</v>
      </c>
      <c r="Q639" s="22" t="s">
        <v>145</v>
      </c>
      <c r="R639" s="22" t="s">
        <v>145</v>
      </c>
      <c r="S639" s="22"/>
      <c r="T639" s="22" t="s">
        <v>148</v>
      </c>
      <c r="AC639" s="22">
        <v>1</v>
      </c>
      <c r="AD639" s="22">
        <v>0</v>
      </c>
      <c r="AE639" s="22">
        <v>0</v>
      </c>
      <c r="AG639" s="22">
        <v>0</v>
      </c>
      <c r="AH639" s="22"/>
      <c r="AI639" s="115"/>
    </row>
    <row r="640" spans="1:35" ht="12.6" hidden="1" x14ac:dyDescent="0.2">
      <c r="A640" s="124">
        <v>43252</v>
      </c>
      <c r="C640" s="142" t="s">
        <v>209</v>
      </c>
      <c r="D640" s="22" t="s">
        <v>319</v>
      </c>
      <c r="E640" s="22" t="s">
        <v>18</v>
      </c>
      <c r="F640" s="22" t="s">
        <v>205</v>
      </c>
      <c r="G640" s="162">
        <v>3510</v>
      </c>
      <c r="H640" s="163">
        <v>2176</v>
      </c>
      <c r="I640" s="143">
        <f t="shared" si="14"/>
        <v>191488</v>
      </c>
      <c r="J640" s="22" t="s">
        <v>553</v>
      </c>
      <c r="K640" s="22" t="s">
        <v>54</v>
      </c>
      <c r="L640" s="22" t="s">
        <v>194</v>
      </c>
      <c r="M640" s="22" t="s">
        <v>54</v>
      </c>
      <c r="N640" s="22" t="s">
        <v>194</v>
      </c>
      <c r="O640" s="22" t="s">
        <v>194</v>
      </c>
      <c r="P640" s="22" t="s">
        <v>145</v>
      </c>
      <c r="Q640" s="22" t="s">
        <v>145</v>
      </c>
      <c r="R640" s="22" t="s">
        <v>145</v>
      </c>
      <c r="S640" s="22"/>
      <c r="T640" s="22" t="s">
        <v>148</v>
      </c>
      <c r="AC640" s="22">
        <v>0</v>
      </c>
      <c r="AD640" s="22">
        <v>0</v>
      </c>
      <c r="AE640" s="22">
        <v>0</v>
      </c>
      <c r="AG640" s="22">
        <v>0</v>
      </c>
      <c r="AH640" s="22"/>
      <c r="AI640" s="115"/>
    </row>
    <row r="641" spans="1:35" ht="12.6" hidden="1" x14ac:dyDescent="0.2">
      <c r="A641" s="124">
        <v>43252</v>
      </c>
      <c r="C641" s="142" t="s">
        <v>209</v>
      </c>
      <c r="D641" s="22" t="s">
        <v>320</v>
      </c>
      <c r="E641" s="22" t="s">
        <v>31</v>
      </c>
      <c r="F641" s="22" t="s">
        <v>205</v>
      </c>
      <c r="G641" s="162">
        <v>5921</v>
      </c>
      <c r="H641" s="165">
        <v>5502.5</v>
      </c>
      <c r="I641" s="143">
        <f t="shared" si="14"/>
        <v>484220</v>
      </c>
      <c r="J641" s="22" t="s">
        <v>553</v>
      </c>
      <c r="K641" s="22" t="s">
        <v>54</v>
      </c>
      <c r="L641" s="22" t="s">
        <v>194</v>
      </c>
      <c r="M641" s="22" t="s">
        <v>54</v>
      </c>
      <c r="N641" s="22" t="s">
        <v>194</v>
      </c>
      <c r="O641" s="22" t="s">
        <v>194</v>
      </c>
      <c r="P641" s="22" t="s">
        <v>145</v>
      </c>
      <c r="Q641" s="22" t="s">
        <v>145</v>
      </c>
      <c r="R641" s="22" t="s">
        <v>145</v>
      </c>
      <c r="S641" s="22"/>
      <c r="T641" s="22" t="s">
        <v>148</v>
      </c>
      <c r="AC641" s="22">
        <v>5</v>
      </c>
      <c r="AD641" s="22">
        <v>0</v>
      </c>
      <c r="AE641" s="22">
        <v>0</v>
      </c>
      <c r="AG641" s="22">
        <v>0</v>
      </c>
      <c r="AH641" s="22"/>
      <c r="AI641" s="115"/>
    </row>
    <row r="642" spans="1:35" ht="12.6" hidden="1" x14ac:dyDescent="0.2">
      <c r="A642" s="124">
        <v>43252</v>
      </c>
      <c r="C642" s="142" t="s">
        <v>209</v>
      </c>
      <c r="D642" s="22" t="s">
        <v>321</v>
      </c>
      <c r="E642" s="22" t="s">
        <v>82</v>
      </c>
      <c r="F642" s="22" t="s">
        <v>205</v>
      </c>
      <c r="G642" s="162">
        <v>614</v>
      </c>
      <c r="H642" s="143">
        <v>614</v>
      </c>
      <c r="I642" s="143">
        <f t="shared" si="14"/>
        <v>54032</v>
      </c>
      <c r="J642" s="22" t="s">
        <v>553</v>
      </c>
      <c r="K642" s="22" t="s">
        <v>54</v>
      </c>
      <c r="L642" s="22" t="s">
        <v>194</v>
      </c>
      <c r="M642" s="22" t="s">
        <v>54</v>
      </c>
      <c r="N642" s="22" t="s">
        <v>194</v>
      </c>
      <c r="O642" s="22" t="s">
        <v>194</v>
      </c>
      <c r="P642" s="22" t="s">
        <v>145</v>
      </c>
      <c r="Q642" s="22" t="s">
        <v>145</v>
      </c>
      <c r="R642" s="22" t="s">
        <v>54</v>
      </c>
      <c r="S642" s="22"/>
      <c r="T642" s="22" t="s">
        <v>163</v>
      </c>
      <c r="AC642" s="22">
        <v>0</v>
      </c>
      <c r="AD642" s="22">
        <v>0</v>
      </c>
      <c r="AE642" s="22">
        <v>0</v>
      </c>
      <c r="AG642" s="22">
        <v>0</v>
      </c>
      <c r="AH642" s="22"/>
      <c r="AI642" s="115"/>
    </row>
    <row r="643" spans="1:35" ht="12.6" hidden="1" x14ac:dyDescent="0.2">
      <c r="A643" s="124">
        <v>43252</v>
      </c>
      <c r="C643" s="142" t="s">
        <v>209</v>
      </c>
      <c r="D643" s="22" t="s">
        <v>322</v>
      </c>
      <c r="E643" s="22" t="s">
        <v>31</v>
      </c>
      <c r="F643" s="22" t="s">
        <v>205</v>
      </c>
      <c r="G643" s="162">
        <v>792</v>
      </c>
      <c r="H643" s="143">
        <v>792</v>
      </c>
      <c r="I643" s="143">
        <f t="shared" si="14"/>
        <v>69696</v>
      </c>
      <c r="J643" s="22" t="s">
        <v>553</v>
      </c>
      <c r="K643" s="22" t="s">
        <v>54</v>
      </c>
      <c r="L643" s="22" t="s">
        <v>194</v>
      </c>
      <c r="M643" s="22" t="s">
        <v>54</v>
      </c>
      <c r="N643" s="22" t="s">
        <v>194</v>
      </c>
      <c r="O643" s="22" t="s">
        <v>194</v>
      </c>
      <c r="P643" s="22" t="s">
        <v>194</v>
      </c>
      <c r="Q643" s="22" t="s">
        <v>145</v>
      </c>
      <c r="R643" s="22" t="s">
        <v>54</v>
      </c>
      <c r="S643" s="22"/>
      <c r="T643" s="22" t="s">
        <v>163</v>
      </c>
      <c r="AC643" s="22">
        <v>0</v>
      </c>
      <c r="AD643" s="22">
        <v>0</v>
      </c>
      <c r="AE643" s="22">
        <v>0</v>
      </c>
      <c r="AG643" s="22">
        <v>0</v>
      </c>
      <c r="AH643" s="22"/>
      <c r="AI643" s="115"/>
    </row>
    <row r="644" spans="1:35" ht="12.6" hidden="1" x14ac:dyDescent="0.2">
      <c r="A644" s="124">
        <v>43252</v>
      </c>
      <c r="C644" s="142" t="s">
        <v>209</v>
      </c>
      <c r="D644" s="22" t="s">
        <v>555</v>
      </c>
      <c r="E644" s="22" t="s">
        <v>82</v>
      </c>
      <c r="F644" s="22" t="s">
        <v>205</v>
      </c>
      <c r="G644" s="166">
        <v>3993.0003409090914</v>
      </c>
      <c r="H644" s="143">
        <v>3993.0003409090914</v>
      </c>
      <c r="I644" s="143">
        <v>351380</v>
      </c>
      <c r="J644" s="22" t="s">
        <v>553</v>
      </c>
      <c r="K644" s="22" t="s">
        <v>54</v>
      </c>
      <c r="L644" s="22" t="s">
        <v>194</v>
      </c>
      <c r="M644" s="22" t="s">
        <v>54</v>
      </c>
      <c r="N644" s="22" t="s">
        <v>194</v>
      </c>
      <c r="O644" s="22" t="s">
        <v>194</v>
      </c>
      <c r="P644" s="22" t="s">
        <v>194</v>
      </c>
      <c r="Q644" s="22" t="s">
        <v>145</v>
      </c>
      <c r="R644" s="22" t="s">
        <v>54</v>
      </c>
      <c r="S644" s="22"/>
      <c r="T644" s="22" t="s">
        <v>163</v>
      </c>
      <c r="AC644" s="22">
        <v>0</v>
      </c>
      <c r="AD644" s="22">
        <v>0</v>
      </c>
      <c r="AE644" s="22">
        <v>0</v>
      </c>
      <c r="AG644" s="22">
        <v>0</v>
      </c>
      <c r="AH644" s="22"/>
      <c r="AI644" s="115"/>
    </row>
    <row r="645" spans="1:35" ht="12.6" hidden="1" x14ac:dyDescent="0.2">
      <c r="A645" s="124">
        <v>43252</v>
      </c>
      <c r="C645" s="142" t="s">
        <v>71</v>
      </c>
      <c r="D645" s="83" t="s">
        <v>369</v>
      </c>
      <c r="E645" s="22" t="s">
        <v>82</v>
      </c>
      <c r="F645" s="22" t="s">
        <v>363</v>
      </c>
      <c r="G645" s="143">
        <v>275</v>
      </c>
      <c r="H645" s="143">
        <v>200</v>
      </c>
      <c r="I645" s="143">
        <v>18900</v>
      </c>
      <c r="J645" s="22" t="s">
        <v>543</v>
      </c>
      <c r="K645" s="22" t="s">
        <v>54</v>
      </c>
      <c r="L645" s="22" t="s">
        <v>194</v>
      </c>
      <c r="M645" s="22" t="s">
        <v>194</v>
      </c>
      <c r="N645" s="22" t="s">
        <v>145</v>
      </c>
      <c r="O645" s="22" t="s">
        <v>145</v>
      </c>
      <c r="P645" s="22" t="s">
        <v>145</v>
      </c>
      <c r="Q645" s="22" t="s">
        <v>145</v>
      </c>
      <c r="R645" s="22" t="s">
        <v>145</v>
      </c>
      <c r="S645" s="22" t="s">
        <v>147</v>
      </c>
      <c r="T645" s="22" t="s">
        <v>148</v>
      </c>
      <c r="AC645" s="22">
        <v>10</v>
      </c>
      <c r="AD645" s="22">
        <v>7</v>
      </c>
      <c r="AE645" s="22">
        <v>2</v>
      </c>
      <c r="AG645" s="22">
        <v>1</v>
      </c>
      <c r="AH645" s="22">
        <v>100</v>
      </c>
      <c r="AI645" s="115"/>
    </row>
    <row r="646" spans="1:35" ht="12.6" x14ac:dyDescent="0.2">
      <c r="A646" s="124">
        <v>43252</v>
      </c>
      <c r="C646" s="139" t="s">
        <v>324</v>
      </c>
      <c r="D646" s="109" t="s">
        <v>621</v>
      </c>
      <c r="E646" s="22" t="s">
        <v>207</v>
      </c>
      <c r="F646" s="22" t="s">
        <v>41</v>
      </c>
      <c r="G646" s="143">
        <v>6</v>
      </c>
      <c r="H646" s="143">
        <v>6</v>
      </c>
      <c r="I646" s="143">
        <v>60</v>
      </c>
      <c r="J646" s="22" t="s">
        <v>545</v>
      </c>
      <c r="K646" s="22" t="s">
        <v>194</v>
      </c>
      <c r="L646" s="22" t="s">
        <v>54</v>
      </c>
      <c r="M646" s="22" t="s">
        <v>54</v>
      </c>
      <c r="N646" s="22" t="s">
        <v>54</v>
      </c>
      <c r="O646" s="22" t="s">
        <v>54</v>
      </c>
      <c r="P646" s="22" t="s">
        <v>54</v>
      </c>
      <c r="Q646" s="22" t="s">
        <v>54</v>
      </c>
      <c r="R646" s="22" t="s">
        <v>54</v>
      </c>
      <c r="S646" s="22" t="s">
        <v>147</v>
      </c>
      <c r="T646" s="22" t="s">
        <v>107</v>
      </c>
      <c r="AC646" s="22">
        <v>1</v>
      </c>
      <c r="AD646" s="22">
        <v>0</v>
      </c>
      <c r="AE646" s="22">
        <v>0</v>
      </c>
      <c r="AG646" s="22">
        <v>0</v>
      </c>
      <c r="AH646" s="22">
        <v>0</v>
      </c>
      <c r="AI646" s="115"/>
    </row>
    <row r="647" spans="1:35" ht="12.6" hidden="1" x14ac:dyDescent="0.2">
      <c r="A647" s="125" t="s">
        <v>823</v>
      </c>
      <c r="C647" s="235" t="s">
        <v>1</v>
      </c>
      <c r="D647" s="235" t="s">
        <v>622</v>
      </c>
      <c r="E647" s="235" t="s">
        <v>2</v>
      </c>
      <c r="F647" s="235" t="s">
        <v>623</v>
      </c>
      <c r="G647" s="235" t="s">
        <v>5</v>
      </c>
      <c r="H647" s="235" t="s">
        <v>624</v>
      </c>
      <c r="I647" s="236" t="s">
        <v>625</v>
      </c>
      <c r="J647" s="237" t="s">
        <v>530</v>
      </c>
      <c r="K647" s="237" t="s">
        <v>626</v>
      </c>
      <c r="L647" s="235" t="s">
        <v>627</v>
      </c>
      <c r="M647" s="235" t="s">
        <v>628</v>
      </c>
      <c r="N647" s="235" t="s">
        <v>629</v>
      </c>
      <c r="O647" s="235" t="s">
        <v>630</v>
      </c>
      <c r="P647" s="235" t="s">
        <v>631</v>
      </c>
      <c r="Q647" s="235" t="s">
        <v>537</v>
      </c>
      <c r="R647" s="235" t="s">
        <v>15</v>
      </c>
      <c r="S647" s="235" t="s">
        <v>133</v>
      </c>
      <c r="AC647" s="235" t="s">
        <v>135</v>
      </c>
      <c r="AD647" s="235" t="s">
        <v>136</v>
      </c>
      <c r="AE647" s="235" t="s">
        <v>570</v>
      </c>
      <c r="AG647" s="235" t="s">
        <v>139</v>
      </c>
      <c r="AH647" s="235" t="s">
        <v>141</v>
      </c>
      <c r="AI647" s="235" t="s">
        <v>15</v>
      </c>
    </row>
    <row r="648" spans="1:35" ht="13.2" hidden="1" x14ac:dyDescent="0.2">
      <c r="A648" s="125" t="s">
        <v>823</v>
      </c>
      <c r="C648" s="167" t="s">
        <v>632</v>
      </c>
      <c r="D648" s="167" t="s">
        <v>633</v>
      </c>
      <c r="E648" s="167" t="s">
        <v>634</v>
      </c>
      <c r="F648" s="167" t="s">
        <v>31</v>
      </c>
      <c r="G648" s="167" t="s">
        <v>86</v>
      </c>
      <c r="H648" s="167" t="s">
        <v>635</v>
      </c>
      <c r="I648" s="168">
        <v>5879</v>
      </c>
      <c r="J648" s="167" t="s">
        <v>636</v>
      </c>
      <c r="K648" s="167" t="s">
        <v>539</v>
      </c>
      <c r="L648" s="167" t="s">
        <v>637</v>
      </c>
      <c r="M648" s="167" t="s">
        <v>54</v>
      </c>
      <c r="N648" s="167" t="s">
        <v>638</v>
      </c>
      <c r="O648" s="167" t="s">
        <v>144</v>
      </c>
      <c r="P648" s="167" t="s">
        <v>144</v>
      </c>
      <c r="Q648" s="167" t="s">
        <v>181</v>
      </c>
      <c r="R648" s="169" t="s">
        <v>639</v>
      </c>
      <c r="S648" s="169" t="s">
        <v>640</v>
      </c>
      <c r="AC648" s="105">
        <v>22</v>
      </c>
      <c r="AD648" s="105">
        <v>3</v>
      </c>
      <c r="AE648" s="105">
        <v>22</v>
      </c>
      <c r="AG648" s="105">
        <v>22</v>
      </c>
      <c r="AH648" s="105">
        <v>0</v>
      </c>
      <c r="AI648" s="105"/>
    </row>
    <row r="649" spans="1:35" ht="13.2" hidden="1" x14ac:dyDescent="0.2">
      <c r="A649" s="125" t="s">
        <v>823</v>
      </c>
      <c r="C649" s="170" t="s">
        <v>154</v>
      </c>
      <c r="D649" s="170" t="s">
        <v>641</v>
      </c>
      <c r="E649" s="170" t="s">
        <v>182</v>
      </c>
      <c r="F649" s="170" t="s">
        <v>49</v>
      </c>
      <c r="G649" s="170" t="s">
        <v>86</v>
      </c>
      <c r="H649" s="171" t="s">
        <v>642</v>
      </c>
      <c r="I649" s="172">
        <v>4476</v>
      </c>
      <c r="J649" s="170"/>
      <c r="K649" s="170" t="s">
        <v>543</v>
      </c>
      <c r="L649" s="171" t="s">
        <v>181</v>
      </c>
      <c r="M649" s="171" t="s">
        <v>181</v>
      </c>
      <c r="N649" s="170" t="s">
        <v>638</v>
      </c>
      <c r="O649" s="170" t="s">
        <v>144</v>
      </c>
      <c r="P649" s="170" t="s">
        <v>144</v>
      </c>
      <c r="Q649" s="170" t="s">
        <v>144</v>
      </c>
      <c r="R649" s="171" t="s">
        <v>643</v>
      </c>
      <c r="S649" s="83" t="s">
        <v>644</v>
      </c>
      <c r="AC649" s="83"/>
      <c r="AD649" s="83"/>
      <c r="AE649" s="83"/>
      <c r="AG649" s="83"/>
      <c r="AH649" s="83"/>
      <c r="AI649" s="83"/>
    </row>
    <row r="650" spans="1:35" ht="13.2" hidden="1" x14ac:dyDescent="0.2">
      <c r="A650" s="125" t="s">
        <v>823</v>
      </c>
      <c r="C650" s="170" t="s">
        <v>645</v>
      </c>
      <c r="D650" s="170" t="s">
        <v>646</v>
      </c>
      <c r="E650" s="170" t="s">
        <v>647</v>
      </c>
      <c r="F650" s="170" t="s">
        <v>44</v>
      </c>
      <c r="G650" s="170" t="s">
        <v>40</v>
      </c>
      <c r="H650" s="173">
        <v>42856</v>
      </c>
      <c r="I650" s="174" t="s">
        <v>54</v>
      </c>
      <c r="J650" s="170" t="s">
        <v>54</v>
      </c>
      <c r="K650" s="170" t="s">
        <v>54</v>
      </c>
      <c r="L650" s="170" t="s">
        <v>54</v>
      </c>
      <c r="M650" s="170" t="s">
        <v>144</v>
      </c>
      <c r="N650" s="170" t="s">
        <v>144</v>
      </c>
      <c r="O650" s="170" t="s">
        <v>144</v>
      </c>
      <c r="P650" s="170" t="s">
        <v>144</v>
      </c>
      <c r="Q650" s="170" t="s">
        <v>181</v>
      </c>
      <c r="R650" s="171" t="s">
        <v>648</v>
      </c>
      <c r="S650" s="171" t="s">
        <v>152</v>
      </c>
      <c r="AC650" s="105">
        <v>6</v>
      </c>
      <c r="AD650" s="105">
        <v>0</v>
      </c>
      <c r="AE650" s="105">
        <v>0</v>
      </c>
      <c r="AG650" s="105">
        <v>0</v>
      </c>
      <c r="AH650" s="105">
        <v>452</v>
      </c>
      <c r="AI650" s="105"/>
    </row>
    <row r="651" spans="1:35" ht="14.4" hidden="1" x14ac:dyDescent="0.2">
      <c r="A651" s="125" t="s">
        <v>823</v>
      </c>
      <c r="C651" s="167" t="s">
        <v>599</v>
      </c>
      <c r="D651" s="167" t="s">
        <v>649</v>
      </c>
      <c r="E651" s="167">
        <v>6755</v>
      </c>
      <c r="F651" s="167" t="s">
        <v>44</v>
      </c>
      <c r="G651" s="167" t="s">
        <v>40</v>
      </c>
      <c r="H651" s="167"/>
      <c r="I651" s="168"/>
      <c r="J651" s="167"/>
      <c r="K651" s="167"/>
      <c r="L651" s="167" t="s">
        <v>638</v>
      </c>
      <c r="M651" s="167"/>
      <c r="N651" s="167" t="s">
        <v>637</v>
      </c>
      <c r="O651" s="167" t="s">
        <v>144</v>
      </c>
      <c r="P651" s="167" t="s">
        <v>144</v>
      </c>
      <c r="Q651" s="167" t="s">
        <v>181</v>
      </c>
      <c r="R651" s="175" t="s">
        <v>650</v>
      </c>
      <c r="S651" s="169" t="s">
        <v>651</v>
      </c>
      <c r="AC651" s="105">
        <v>5</v>
      </c>
      <c r="AD651" s="105">
        <v>0</v>
      </c>
      <c r="AE651" s="105">
        <v>0</v>
      </c>
      <c r="AG651" s="105">
        <v>0</v>
      </c>
      <c r="AH651" s="105"/>
      <c r="AI651" s="105"/>
    </row>
    <row r="652" spans="1:35" ht="14.4" hidden="1" x14ac:dyDescent="0.2">
      <c r="A652" s="125" t="s">
        <v>823</v>
      </c>
      <c r="C652" s="167" t="s">
        <v>599</v>
      </c>
      <c r="D652" s="167" t="s">
        <v>649</v>
      </c>
      <c r="E652" s="167">
        <v>6715</v>
      </c>
      <c r="F652" s="167" t="s">
        <v>44</v>
      </c>
      <c r="G652" s="167" t="s">
        <v>40</v>
      </c>
      <c r="H652" s="167"/>
      <c r="I652" s="168"/>
      <c r="J652" s="167"/>
      <c r="K652" s="167"/>
      <c r="L652" s="167" t="s">
        <v>637</v>
      </c>
      <c r="M652" s="167"/>
      <c r="N652" s="167" t="s">
        <v>637</v>
      </c>
      <c r="O652" s="167" t="s">
        <v>144</v>
      </c>
      <c r="P652" s="167" t="s">
        <v>144</v>
      </c>
      <c r="Q652" s="167" t="s">
        <v>181</v>
      </c>
      <c r="R652" s="175" t="s">
        <v>650</v>
      </c>
      <c r="S652" s="169" t="s">
        <v>651</v>
      </c>
      <c r="AC652" s="105">
        <v>5</v>
      </c>
      <c r="AD652" s="105">
        <v>0</v>
      </c>
      <c r="AE652" s="105">
        <v>0</v>
      </c>
      <c r="AG652" s="105">
        <v>0</v>
      </c>
      <c r="AH652" s="105"/>
      <c r="AI652" s="105"/>
    </row>
    <row r="653" spans="1:35" ht="14.4" hidden="1" x14ac:dyDescent="0.2">
      <c r="A653" s="125" t="s">
        <v>823</v>
      </c>
      <c r="C653" s="167" t="s">
        <v>154</v>
      </c>
      <c r="D653" s="167" t="s">
        <v>652</v>
      </c>
      <c r="E653" s="167" t="s">
        <v>653</v>
      </c>
      <c r="F653" s="167" t="s">
        <v>49</v>
      </c>
      <c r="G653" s="167"/>
      <c r="H653" s="167"/>
      <c r="I653" s="168">
        <v>10</v>
      </c>
      <c r="J653" s="167"/>
      <c r="K653" s="167"/>
      <c r="L653" s="167" t="s">
        <v>637</v>
      </c>
      <c r="M653" s="167"/>
      <c r="N653" s="167"/>
      <c r="O653" s="167"/>
      <c r="P653" s="167" t="s">
        <v>144</v>
      </c>
      <c r="Q653" s="167" t="s">
        <v>181</v>
      </c>
      <c r="R653" s="175" t="s">
        <v>650</v>
      </c>
      <c r="S653" s="169"/>
      <c r="AC653" s="105"/>
      <c r="AD653" s="105"/>
      <c r="AE653" s="105"/>
      <c r="AG653" s="105"/>
      <c r="AH653" s="105"/>
      <c r="AI653" s="105"/>
    </row>
    <row r="654" spans="1:35" ht="13.2" hidden="1" x14ac:dyDescent="0.2">
      <c r="A654" s="125" t="s">
        <v>823</v>
      </c>
      <c r="C654" s="170" t="s">
        <v>154</v>
      </c>
      <c r="D654" s="170" t="s">
        <v>654</v>
      </c>
      <c r="E654" s="170" t="s">
        <v>606</v>
      </c>
      <c r="F654" s="170" t="s">
        <v>655</v>
      </c>
      <c r="G654" s="170" t="s">
        <v>41</v>
      </c>
      <c r="H654" s="170"/>
      <c r="I654" s="174">
        <v>1565</v>
      </c>
      <c r="J654" s="170">
        <f>I654*68</f>
        <v>106420</v>
      </c>
      <c r="K654" s="170" t="s">
        <v>543</v>
      </c>
      <c r="L654" s="170" t="s">
        <v>54</v>
      </c>
      <c r="M654" s="170" t="s">
        <v>637</v>
      </c>
      <c r="N654" s="170" t="s">
        <v>54</v>
      </c>
      <c r="O654" s="170" t="s">
        <v>144</v>
      </c>
      <c r="P654" s="170" t="s">
        <v>144</v>
      </c>
      <c r="Q654" s="170" t="s">
        <v>638</v>
      </c>
      <c r="R654" s="171" t="s">
        <v>25</v>
      </c>
      <c r="S654" s="171" t="s">
        <v>656</v>
      </c>
      <c r="AC654" s="105"/>
      <c r="AD654" s="105"/>
      <c r="AE654" s="105"/>
      <c r="AG654" s="105"/>
      <c r="AH654" s="105"/>
      <c r="AI654" s="105"/>
    </row>
    <row r="655" spans="1:35" ht="14.4" hidden="1" x14ac:dyDescent="0.2">
      <c r="A655" s="125" t="s">
        <v>823</v>
      </c>
      <c r="C655" s="167" t="s">
        <v>154</v>
      </c>
      <c r="D655" s="167" t="s">
        <v>654</v>
      </c>
      <c r="E655" s="167" t="s">
        <v>657</v>
      </c>
      <c r="F655" s="167" t="s">
        <v>44</v>
      </c>
      <c r="G655" s="167" t="s">
        <v>41</v>
      </c>
      <c r="H655" s="167"/>
      <c r="I655" s="168">
        <v>600</v>
      </c>
      <c r="J655" s="167">
        <v>40800</v>
      </c>
      <c r="K655" s="167" t="s">
        <v>543</v>
      </c>
      <c r="L655" s="167" t="s">
        <v>637</v>
      </c>
      <c r="M655" s="167" t="s">
        <v>638</v>
      </c>
      <c r="N655" s="167" t="s">
        <v>54</v>
      </c>
      <c r="O655" s="167"/>
      <c r="P655" s="167" t="s">
        <v>144</v>
      </c>
      <c r="Q655" s="167" t="s">
        <v>181</v>
      </c>
      <c r="R655" s="175" t="s">
        <v>650</v>
      </c>
      <c r="S655" s="169" t="s">
        <v>651</v>
      </c>
      <c r="AC655" s="105"/>
      <c r="AD655" s="105"/>
      <c r="AE655" s="105"/>
      <c r="AG655" s="105"/>
      <c r="AH655" s="105"/>
      <c r="AI655" s="105"/>
    </row>
    <row r="656" spans="1:35" ht="13.2" hidden="1" x14ac:dyDescent="0.2">
      <c r="A656" s="125" t="s">
        <v>823</v>
      </c>
      <c r="C656" s="170" t="s">
        <v>658</v>
      </c>
      <c r="D656" s="170" t="s">
        <v>65</v>
      </c>
      <c r="E656" s="170" t="s">
        <v>65</v>
      </c>
      <c r="F656" s="170" t="s">
        <v>659</v>
      </c>
      <c r="G656" s="170" t="s">
        <v>40</v>
      </c>
      <c r="H656" s="173">
        <v>42856</v>
      </c>
      <c r="I656" s="174">
        <v>444</v>
      </c>
      <c r="J656" s="170" t="s">
        <v>54</v>
      </c>
      <c r="K656" s="170" t="s">
        <v>539</v>
      </c>
      <c r="L656" s="170" t="s">
        <v>54</v>
      </c>
      <c r="M656" s="170" t="s">
        <v>54</v>
      </c>
      <c r="N656" s="170" t="s">
        <v>54</v>
      </c>
      <c r="O656" s="170" t="s">
        <v>144</v>
      </c>
      <c r="P656" s="170" t="s">
        <v>144</v>
      </c>
      <c r="Q656" s="170" t="s">
        <v>144</v>
      </c>
      <c r="R656" s="171" t="s">
        <v>648</v>
      </c>
      <c r="S656" s="171" t="s">
        <v>152</v>
      </c>
      <c r="AC656" s="105">
        <v>131</v>
      </c>
      <c r="AD656" s="105">
        <v>8</v>
      </c>
      <c r="AE656" s="105">
        <v>4</v>
      </c>
      <c r="AG656" s="105">
        <v>3</v>
      </c>
      <c r="AH656" s="105"/>
      <c r="AI656" s="105"/>
    </row>
    <row r="657" spans="1:35" ht="13.2" hidden="1" x14ac:dyDescent="0.2">
      <c r="A657" s="125" t="s">
        <v>823</v>
      </c>
      <c r="C657" s="176" t="s">
        <v>45</v>
      </c>
      <c r="D657" s="176" t="s">
        <v>660</v>
      </c>
      <c r="E657" s="176" t="s">
        <v>46</v>
      </c>
      <c r="F657" s="176" t="s">
        <v>31</v>
      </c>
      <c r="G657" s="176" t="s">
        <v>41</v>
      </c>
      <c r="H657" s="176"/>
      <c r="I657" s="177" t="s">
        <v>661</v>
      </c>
      <c r="J657" s="176">
        <v>13.1</v>
      </c>
      <c r="K657" s="176" t="s">
        <v>662</v>
      </c>
      <c r="L657" s="176" t="s">
        <v>638</v>
      </c>
      <c r="M657" s="176" t="s">
        <v>54</v>
      </c>
      <c r="N657" s="176" t="s">
        <v>54</v>
      </c>
      <c r="O657" s="176" t="s">
        <v>144</v>
      </c>
      <c r="P657" s="176" t="s">
        <v>144</v>
      </c>
      <c r="Q657" s="176" t="s">
        <v>144</v>
      </c>
      <c r="R657" s="105" t="s">
        <v>663</v>
      </c>
      <c r="S657" s="105" t="s">
        <v>664</v>
      </c>
      <c r="AC657" s="105">
        <v>10</v>
      </c>
      <c r="AD657" s="105">
        <v>0</v>
      </c>
      <c r="AE657" s="105">
        <v>0</v>
      </c>
      <c r="AG657" s="105">
        <v>0</v>
      </c>
      <c r="AH657" s="105">
        <v>0</v>
      </c>
      <c r="AI657" s="105" t="s">
        <v>665</v>
      </c>
    </row>
    <row r="658" spans="1:35" ht="14.4" hidden="1" x14ac:dyDescent="0.2">
      <c r="A658" s="125" t="s">
        <v>823</v>
      </c>
      <c r="C658" s="167" t="s">
        <v>45</v>
      </c>
      <c r="D658" s="167" t="s">
        <v>660</v>
      </c>
      <c r="E658" s="167" t="s">
        <v>666</v>
      </c>
      <c r="F658" s="167" t="s">
        <v>44</v>
      </c>
      <c r="G658" s="167" t="s">
        <v>41</v>
      </c>
      <c r="H658" s="167"/>
      <c r="I658" s="168">
        <v>50</v>
      </c>
      <c r="J658" s="167">
        <v>500</v>
      </c>
      <c r="K658" s="167" t="s">
        <v>662</v>
      </c>
      <c r="L658" s="167" t="s">
        <v>637</v>
      </c>
      <c r="M658" s="167" t="s">
        <v>54</v>
      </c>
      <c r="N658" s="167" t="s">
        <v>54</v>
      </c>
      <c r="O658" s="167" t="s">
        <v>144</v>
      </c>
      <c r="P658" s="167" t="s">
        <v>54</v>
      </c>
      <c r="Q658" s="167" t="s">
        <v>54</v>
      </c>
      <c r="R658" s="175" t="s">
        <v>650</v>
      </c>
      <c r="S658" s="169" t="s">
        <v>651</v>
      </c>
      <c r="AC658" s="105">
        <v>1</v>
      </c>
      <c r="AD658" s="105">
        <v>0</v>
      </c>
      <c r="AE658" s="105">
        <v>1</v>
      </c>
      <c r="AG658" s="105">
        <v>0</v>
      </c>
      <c r="AH658" s="105">
        <v>0</v>
      </c>
      <c r="AI658" s="105"/>
    </row>
    <row r="659" spans="1:35" ht="14.4" hidden="1" x14ac:dyDescent="0.2">
      <c r="A659" s="125" t="s">
        <v>823</v>
      </c>
      <c r="C659" s="167" t="s">
        <v>45</v>
      </c>
      <c r="D659" s="167" t="s">
        <v>660</v>
      </c>
      <c r="E659" s="167" t="s">
        <v>667</v>
      </c>
      <c r="F659" s="167" t="s">
        <v>44</v>
      </c>
      <c r="G659" s="167" t="s">
        <v>41</v>
      </c>
      <c r="H659" s="167"/>
      <c r="I659" s="168">
        <v>20</v>
      </c>
      <c r="J659" s="167">
        <v>200</v>
      </c>
      <c r="K659" s="167" t="s">
        <v>662</v>
      </c>
      <c r="L659" s="167" t="s">
        <v>668</v>
      </c>
      <c r="M659" s="167" t="s">
        <v>54</v>
      </c>
      <c r="N659" s="167" t="s">
        <v>54</v>
      </c>
      <c r="O659" s="167" t="s">
        <v>144</v>
      </c>
      <c r="P659" s="167" t="s">
        <v>54</v>
      </c>
      <c r="Q659" s="167" t="s">
        <v>54</v>
      </c>
      <c r="R659" s="175" t="s">
        <v>650</v>
      </c>
      <c r="S659" s="169" t="s">
        <v>651</v>
      </c>
      <c r="AC659" s="105">
        <v>1</v>
      </c>
      <c r="AD659" s="105">
        <v>0</v>
      </c>
      <c r="AE659" s="105">
        <v>1</v>
      </c>
      <c r="AG659" s="105">
        <v>0</v>
      </c>
      <c r="AH659" s="105">
        <v>0</v>
      </c>
      <c r="AI659" s="105"/>
    </row>
    <row r="660" spans="1:35" ht="14.4" hidden="1" x14ac:dyDescent="0.2">
      <c r="A660" s="125" t="s">
        <v>823</v>
      </c>
      <c r="C660" s="167" t="s">
        <v>45</v>
      </c>
      <c r="D660" s="167" t="s">
        <v>660</v>
      </c>
      <c r="E660" s="167" t="s">
        <v>669</v>
      </c>
      <c r="F660" s="167" t="s">
        <v>44</v>
      </c>
      <c r="G660" s="167" t="s">
        <v>41</v>
      </c>
      <c r="H660" s="167"/>
      <c r="I660" s="168">
        <v>50</v>
      </c>
      <c r="J660" s="167">
        <v>500</v>
      </c>
      <c r="K660" s="167" t="s">
        <v>662</v>
      </c>
      <c r="L660" s="167" t="s">
        <v>668</v>
      </c>
      <c r="M660" s="167" t="s">
        <v>54</v>
      </c>
      <c r="N660" s="167" t="s">
        <v>54</v>
      </c>
      <c r="O660" s="167" t="s">
        <v>144</v>
      </c>
      <c r="P660" s="167" t="s">
        <v>54</v>
      </c>
      <c r="Q660" s="167" t="s">
        <v>54</v>
      </c>
      <c r="R660" s="175" t="s">
        <v>650</v>
      </c>
      <c r="S660" s="169" t="s">
        <v>651</v>
      </c>
      <c r="AC660" s="105">
        <v>1</v>
      </c>
      <c r="AD660" s="105">
        <v>0</v>
      </c>
      <c r="AE660" s="105">
        <v>1</v>
      </c>
      <c r="AG660" s="105">
        <v>0</v>
      </c>
      <c r="AH660" s="105">
        <v>0</v>
      </c>
      <c r="AI660" s="105"/>
    </row>
    <row r="661" spans="1:35" ht="14.4" x14ac:dyDescent="0.2">
      <c r="A661" s="125" t="s">
        <v>823</v>
      </c>
      <c r="C661" s="139" t="s">
        <v>324</v>
      </c>
      <c r="D661" s="167" t="s">
        <v>324</v>
      </c>
      <c r="E661" s="167" t="s">
        <v>670</v>
      </c>
      <c r="F661" s="167" t="s">
        <v>44</v>
      </c>
      <c r="G661" s="167" t="s">
        <v>41</v>
      </c>
      <c r="H661" s="167"/>
      <c r="I661" s="168">
        <v>970</v>
      </c>
      <c r="J661" s="167">
        <v>11638</v>
      </c>
      <c r="K661" s="167" t="s">
        <v>545</v>
      </c>
      <c r="L661" s="167" t="s">
        <v>637</v>
      </c>
      <c r="M661" s="167" t="s">
        <v>54</v>
      </c>
      <c r="N661" s="167" t="s">
        <v>638</v>
      </c>
      <c r="O661" s="167" t="s">
        <v>144</v>
      </c>
      <c r="P661" s="167" t="s">
        <v>144</v>
      </c>
      <c r="Q661" s="167" t="s">
        <v>181</v>
      </c>
      <c r="R661" s="175" t="s">
        <v>650</v>
      </c>
      <c r="S661" s="169" t="s">
        <v>651</v>
      </c>
      <c r="AC661" s="105">
        <v>2</v>
      </c>
      <c r="AD661" s="105">
        <v>0</v>
      </c>
      <c r="AE661" s="105">
        <v>2</v>
      </c>
      <c r="AG661" s="105">
        <v>0</v>
      </c>
      <c r="AH661" s="105">
        <v>0</v>
      </c>
      <c r="AI661" s="105"/>
    </row>
    <row r="662" spans="1:35" ht="14.4" hidden="1" x14ac:dyDescent="0.2">
      <c r="A662" s="125" t="s">
        <v>823</v>
      </c>
      <c r="C662" s="167" t="s">
        <v>575</v>
      </c>
      <c r="D662" s="167" t="s">
        <v>671</v>
      </c>
      <c r="E662" s="167" t="s">
        <v>672</v>
      </c>
      <c r="F662" s="167" t="s">
        <v>44</v>
      </c>
      <c r="G662" s="167" t="s">
        <v>41</v>
      </c>
      <c r="H662" s="167"/>
      <c r="I662" s="168">
        <v>329</v>
      </c>
      <c r="J662" s="167">
        <v>3285</v>
      </c>
      <c r="K662" s="167" t="s">
        <v>662</v>
      </c>
      <c r="L662" s="167" t="s">
        <v>637</v>
      </c>
      <c r="M662" s="167" t="s">
        <v>54</v>
      </c>
      <c r="N662" s="167"/>
      <c r="O662" s="167" t="s">
        <v>144</v>
      </c>
      <c r="P662" s="167" t="s">
        <v>144</v>
      </c>
      <c r="Q662" s="167" t="s">
        <v>181</v>
      </c>
      <c r="R662" s="175" t="s">
        <v>650</v>
      </c>
      <c r="S662" s="169" t="s">
        <v>651</v>
      </c>
      <c r="AC662" s="105">
        <v>1</v>
      </c>
      <c r="AD662" s="105">
        <v>0</v>
      </c>
      <c r="AE662" s="105">
        <v>1</v>
      </c>
      <c r="AG662" s="105">
        <v>0</v>
      </c>
      <c r="AH662" s="105">
        <v>0</v>
      </c>
      <c r="AI662" s="105"/>
    </row>
    <row r="663" spans="1:35" ht="14.4" hidden="1" x14ac:dyDescent="0.2">
      <c r="A663" s="125" t="s">
        <v>823</v>
      </c>
      <c r="C663" s="167" t="s">
        <v>673</v>
      </c>
      <c r="D663" s="167" t="s">
        <v>674</v>
      </c>
      <c r="E663" s="167" t="s">
        <v>675</v>
      </c>
      <c r="F663" s="167" t="s">
        <v>31</v>
      </c>
      <c r="G663" s="167" t="s">
        <v>676</v>
      </c>
      <c r="H663" s="167"/>
      <c r="I663" s="168"/>
      <c r="J663" s="167"/>
      <c r="K663" s="167"/>
      <c r="L663" s="167"/>
      <c r="M663" s="167"/>
      <c r="N663" s="167"/>
      <c r="O663" s="167"/>
      <c r="P663" s="167"/>
      <c r="Q663" s="167"/>
      <c r="R663" s="169" t="s">
        <v>677</v>
      </c>
      <c r="S663" s="175" t="s">
        <v>678</v>
      </c>
      <c r="AC663" s="105"/>
      <c r="AD663" s="105"/>
      <c r="AE663" s="105"/>
      <c r="AG663" s="105"/>
      <c r="AH663" s="105"/>
      <c r="AI663" s="105"/>
    </row>
    <row r="664" spans="1:35" ht="13.2" hidden="1" x14ac:dyDescent="0.2">
      <c r="A664" s="125" t="s">
        <v>823</v>
      </c>
      <c r="C664" s="176" t="s">
        <v>154</v>
      </c>
      <c r="D664" s="176" t="s">
        <v>174</v>
      </c>
      <c r="E664" s="176" t="s">
        <v>679</v>
      </c>
      <c r="F664" s="176" t="s">
        <v>680</v>
      </c>
      <c r="G664" s="176" t="s">
        <v>41</v>
      </c>
      <c r="H664" s="176"/>
      <c r="I664" s="178">
        <f>J664/68</f>
        <v>17213.955882352941</v>
      </c>
      <c r="J664" s="176">
        <v>1170549</v>
      </c>
      <c r="K664" s="176" t="s">
        <v>543</v>
      </c>
      <c r="L664" s="176" t="s">
        <v>637</v>
      </c>
      <c r="M664" s="176" t="s">
        <v>638</v>
      </c>
      <c r="N664" s="176" t="s">
        <v>54</v>
      </c>
      <c r="O664" s="176" t="s">
        <v>54</v>
      </c>
      <c r="P664" s="176" t="s">
        <v>144</v>
      </c>
      <c r="Q664" s="176" t="s">
        <v>144</v>
      </c>
      <c r="R664" s="105" t="s">
        <v>25</v>
      </c>
      <c r="S664" s="105" t="s">
        <v>656</v>
      </c>
      <c r="AC664" s="105"/>
      <c r="AD664" s="105"/>
      <c r="AE664" s="105"/>
      <c r="AG664" s="105"/>
      <c r="AH664" s="105"/>
      <c r="AI664" s="105"/>
    </row>
    <row r="665" spans="1:35" ht="14.4" hidden="1" x14ac:dyDescent="0.2">
      <c r="A665" s="125" t="s">
        <v>823</v>
      </c>
      <c r="C665" s="167" t="s">
        <v>235</v>
      </c>
      <c r="D665" s="167" t="s">
        <v>235</v>
      </c>
      <c r="E665" s="167" t="s">
        <v>681</v>
      </c>
      <c r="F665" s="167" t="s">
        <v>682</v>
      </c>
      <c r="G665" s="167" t="s">
        <v>41</v>
      </c>
      <c r="H665" s="167"/>
      <c r="I665" s="179">
        <f>J665/68</f>
        <v>64.705882352941174</v>
      </c>
      <c r="J665" s="167">
        <v>4400</v>
      </c>
      <c r="K665" s="167" t="s">
        <v>543</v>
      </c>
      <c r="L665" s="167" t="s">
        <v>638</v>
      </c>
      <c r="M665" s="167"/>
      <c r="N665" s="167"/>
      <c r="O665" s="167"/>
      <c r="P665" s="167"/>
      <c r="Q665" s="167"/>
      <c r="R665" s="175" t="s">
        <v>650</v>
      </c>
      <c r="S665" s="169" t="s">
        <v>651</v>
      </c>
      <c r="AC665" s="105">
        <v>1</v>
      </c>
      <c r="AD665" s="105">
        <v>0</v>
      </c>
      <c r="AE665" s="105">
        <v>1</v>
      </c>
      <c r="AG665" s="105">
        <v>0</v>
      </c>
      <c r="AH665" s="105">
        <v>0</v>
      </c>
      <c r="AI665" s="105"/>
    </row>
    <row r="666" spans="1:35" ht="13.2" hidden="1" x14ac:dyDescent="0.2">
      <c r="A666" s="125" t="s">
        <v>823</v>
      </c>
      <c r="C666" s="176" t="s">
        <v>608</v>
      </c>
      <c r="D666" s="176" t="s">
        <v>683</v>
      </c>
      <c r="E666" s="176" t="s">
        <v>684</v>
      </c>
      <c r="F666" s="176" t="s">
        <v>31</v>
      </c>
      <c r="G666" s="176" t="s">
        <v>41</v>
      </c>
      <c r="H666" s="176"/>
      <c r="I666" s="177">
        <v>1050</v>
      </c>
      <c r="J666" s="176">
        <v>10250</v>
      </c>
      <c r="K666" s="176" t="s">
        <v>662</v>
      </c>
      <c r="L666" s="176" t="s">
        <v>637</v>
      </c>
      <c r="M666" s="176"/>
      <c r="N666" s="176"/>
      <c r="O666" s="176"/>
      <c r="P666" s="176" t="s">
        <v>144</v>
      </c>
      <c r="Q666" s="176" t="s">
        <v>144</v>
      </c>
      <c r="R666" s="105" t="s">
        <v>25</v>
      </c>
      <c r="S666" s="105"/>
      <c r="AC666" s="105">
        <v>17</v>
      </c>
      <c r="AD666" s="105">
        <v>0</v>
      </c>
      <c r="AE666" s="105">
        <v>2</v>
      </c>
      <c r="AG666" s="105">
        <v>0</v>
      </c>
      <c r="AH666" s="105" t="s">
        <v>685</v>
      </c>
      <c r="AI666" s="105"/>
    </row>
    <row r="667" spans="1:35" ht="13.2" hidden="1" x14ac:dyDescent="0.2">
      <c r="A667" s="125" t="s">
        <v>823</v>
      </c>
      <c r="C667" s="103" t="s">
        <v>686</v>
      </c>
      <c r="D667" s="103" t="s">
        <v>686</v>
      </c>
      <c r="E667" s="103" t="s">
        <v>687</v>
      </c>
      <c r="F667" s="103" t="s">
        <v>49</v>
      </c>
      <c r="G667" s="103"/>
      <c r="H667" s="103"/>
      <c r="I667" s="63"/>
      <c r="J667" s="103"/>
      <c r="K667" s="103"/>
      <c r="L667" s="103" t="s">
        <v>54</v>
      </c>
      <c r="M667" s="103" t="s">
        <v>144</v>
      </c>
      <c r="N667" s="103" t="s">
        <v>54</v>
      </c>
      <c r="O667" s="103" t="s">
        <v>54</v>
      </c>
      <c r="P667" s="103" t="s">
        <v>54</v>
      </c>
      <c r="Q667" s="103" t="s">
        <v>54</v>
      </c>
      <c r="R667" s="103" t="s">
        <v>688</v>
      </c>
      <c r="S667" s="105"/>
      <c r="AC667" s="105">
        <v>1</v>
      </c>
      <c r="AD667" s="105">
        <v>0</v>
      </c>
      <c r="AE667" s="105">
        <v>0</v>
      </c>
      <c r="AG667" s="105">
        <v>0</v>
      </c>
      <c r="AH667" s="105"/>
      <c r="AI667" s="105"/>
    </row>
    <row r="668" spans="1:35" ht="13.2" hidden="1" x14ac:dyDescent="0.2">
      <c r="A668" s="125" t="s">
        <v>823</v>
      </c>
      <c r="C668" s="103" t="s">
        <v>686</v>
      </c>
      <c r="D668" s="103" t="s">
        <v>686</v>
      </c>
      <c r="E668" s="103" t="s">
        <v>689</v>
      </c>
      <c r="F668" s="103" t="s">
        <v>31</v>
      </c>
      <c r="G668" s="103" t="s">
        <v>690</v>
      </c>
      <c r="H668" s="103"/>
      <c r="I668" s="63"/>
      <c r="J668" s="103"/>
      <c r="K668" s="103"/>
      <c r="L668" s="103" t="s">
        <v>54</v>
      </c>
      <c r="M668" s="103" t="s">
        <v>144</v>
      </c>
      <c r="N668" s="103" t="s">
        <v>54</v>
      </c>
      <c r="O668" s="103" t="s">
        <v>144</v>
      </c>
      <c r="P668" s="103" t="s">
        <v>144</v>
      </c>
      <c r="Q668" s="103" t="s">
        <v>144</v>
      </c>
      <c r="R668" s="105" t="s">
        <v>25</v>
      </c>
      <c r="S668" s="105"/>
      <c r="AC668" s="105"/>
      <c r="AD668" s="105"/>
      <c r="AE668" s="105"/>
      <c r="AG668" s="105"/>
      <c r="AH668" s="105"/>
      <c r="AI668" s="105"/>
    </row>
    <row r="669" spans="1:35" ht="13.2" hidden="1" x14ac:dyDescent="0.2">
      <c r="A669" s="125" t="s">
        <v>823</v>
      </c>
      <c r="C669" s="103" t="s">
        <v>686</v>
      </c>
      <c r="D669" s="103" t="s">
        <v>686</v>
      </c>
      <c r="E669" s="103" t="s">
        <v>691</v>
      </c>
      <c r="F669" s="103" t="s">
        <v>31</v>
      </c>
      <c r="G669" s="103" t="s">
        <v>692</v>
      </c>
      <c r="H669" s="103"/>
      <c r="I669" s="63"/>
      <c r="J669" s="103"/>
      <c r="K669" s="103"/>
      <c r="L669" s="103" t="s">
        <v>54</v>
      </c>
      <c r="M669" s="103" t="s">
        <v>144</v>
      </c>
      <c r="N669" s="103" t="s">
        <v>54</v>
      </c>
      <c r="O669" s="103" t="s">
        <v>144</v>
      </c>
      <c r="P669" s="103" t="s">
        <v>144</v>
      </c>
      <c r="Q669" s="103" t="s">
        <v>144</v>
      </c>
      <c r="R669" s="105" t="s">
        <v>25</v>
      </c>
      <c r="S669" s="105"/>
      <c r="AC669" s="105"/>
      <c r="AD669" s="105"/>
      <c r="AE669" s="105"/>
      <c r="AG669" s="105"/>
      <c r="AH669" s="105"/>
      <c r="AI669" s="105"/>
    </row>
    <row r="670" spans="1:35" ht="14.4" hidden="1" x14ac:dyDescent="0.2">
      <c r="A670" s="125" t="s">
        <v>823</v>
      </c>
      <c r="C670" s="167" t="s">
        <v>69</v>
      </c>
      <c r="D670" s="167" t="s">
        <v>69</v>
      </c>
      <c r="E670" s="167" t="s">
        <v>693</v>
      </c>
      <c r="F670" s="167" t="s">
        <v>31</v>
      </c>
      <c r="G670" s="167" t="s">
        <v>40</v>
      </c>
      <c r="H670" s="167"/>
      <c r="I670" s="168"/>
      <c r="J670" s="167"/>
      <c r="K670" s="167"/>
      <c r="L670" s="167" t="s">
        <v>54</v>
      </c>
      <c r="M670" s="167" t="s">
        <v>144</v>
      </c>
      <c r="N670" s="167" t="s">
        <v>54</v>
      </c>
      <c r="O670" s="167" t="s">
        <v>144</v>
      </c>
      <c r="P670" s="167" t="s">
        <v>144</v>
      </c>
      <c r="Q670" s="167" t="s">
        <v>144</v>
      </c>
      <c r="R670" s="175" t="s">
        <v>650</v>
      </c>
      <c r="S670" s="169" t="s">
        <v>651</v>
      </c>
      <c r="AC670" s="105">
        <v>11</v>
      </c>
      <c r="AD670" s="105">
        <v>4</v>
      </c>
      <c r="AE670" s="105">
        <v>11</v>
      </c>
      <c r="AG670" s="105">
        <v>4</v>
      </c>
      <c r="AH670" s="105"/>
      <c r="AI670" s="105"/>
    </row>
    <row r="671" spans="1:35" ht="14.4" hidden="1" x14ac:dyDescent="0.2">
      <c r="A671" s="125" t="s">
        <v>823</v>
      </c>
      <c r="C671" s="167" t="s">
        <v>69</v>
      </c>
      <c r="D671" s="167" t="s">
        <v>69</v>
      </c>
      <c r="E671" s="167" t="s">
        <v>694</v>
      </c>
      <c r="F671" s="167" t="s">
        <v>31</v>
      </c>
      <c r="G671" s="167" t="s">
        <v>40</v>
      </c>
      <c r="H671" s="180">
        <v>42795</v>
      </c>
      <c r="I671" s="168"/>
      <c r="J671" s="167"/>
      <c r="K671" s="167"/>
      <c r="L671" s="167" t="s">
        <v>54</v>
      </c>
      <c r="M671" s="167" t="s">
        <v>144</v>
      </c>
      <c r="N671" s="167" t="s">
        <v>54</v>
      </c>
      <c r="O671" s="167" t="s">
        <v>144</v>
      </c>
      <c r="P671" s="167" t="s">
        <v>144</v>
      </c>
      <c r="Q671" s="167" t="s">
        <v>144</v>
      </c>
      <c r="R671" s="175" t="s">
        <v>650</v>
      </c>
      <c r="S671" s="169" t="s">
        <v>695</v>
      </c>
      <c r="AC671" s="105">
        <v>86</v>
      </c>
      <c r="AD671" s="105">
        <v>26</v>
      </c>
      <c r="AE671" s="105">
        <v>86</v>
      </c>
      <c r="AG671" s="105">
        <v>3</v>
      </c>
      <c r="AH671" s="105"/>
      <c r="AI671" s="105"/>
    </row>
    <row r="672" spans="1:35" ht="13.2" hidden="1" x14ac:dyDescent="0.2">
      <c r="A672" s="125" t="s">
        <v>823</v>
      </c>
      <c r="C672" s="176" t="s">
        <v>645</v>
      </c>
      <c r="D672" s="176" t="s">
        <v>645</v>
      </c>
      <c r="E672" s="103" t="s">
        <v>646</v>
      </c>
      <c r="F672" s="103" t="s">
        <v>31</v>
      </c>
      <c r="G672" s="103" t="s">
        <v>205</v>
      </c>
      <c r="H672" s="103"/>
      <c r="I672" s="63"/>
      <c r="J672" s="103"/>
      <c r="K672" s="103"/>
      <c r="L672" s="103" t="s">
        <v>54</v>
      </c>
      <c r="M672" s="103" t="s">
        <v>144</v>
      </c>
      <c r="N672" s="103" t="s">
        <v>54</v>
      </c>
      <c r="O672" s="103" t="s">
        <v>144</v>
      </c>
      <c r="P672" s="103" t="s">
        <v>144</v>
      </c>
      <c r="Q672" s="103" t="s">
        <v>144</v>
      </c>
      <c r="R672" s="105"/>
      <c r="S672" s="105"/>
      <c r="AC672" s="105"/>
      <c r="AD672" s="105"/>
      <c r="AE672" s="105"/>
      <c r="AG672" s="105"/>
      <c r="AH672" s="105"/>
      <c r="AI672" s="105"/>
    </row>
    <row r="673" spans="1:35" ht="13.2" hidden="1" x14ac:dyDescent="0.2">
      <c r="A673" s="125" t="s">
        <v>823</v>
      </c>
      <c r="C673" s="103" t="s">
        <v>696</v>
      </c>
      <c r="D673" s="103" t="s">
        <v>696</v>
      </c>
      <c r="E673" s="103" t="s">
        <v>697</v>
      </c>
      <c r="F673" s="103" t="s">
        <v>552</v>
      </c>
      <c r="G673" s="103" t="s">
        <v>205</v>
      </c>
      <c r="H673" s="103"/>
      <c r="I673" s="63"/>
      <c r="J673" s="103"/>
      <c r="K673" s="103"/>
      <c r="L673" s="103" t="s">
        <v>638</v>
      </c>
      <c r="M673" s="103" t="s">
        <v>54</v>
      </c>
      <c r="N673" s="103" t="s">
        <v>54</v>
      </c>
      <c r="O673" s="103" t="s">
        <v>144</v>
      </c>
      <c r="P673" s="103" t="s">
        <v>144</v>
      </c>
      <c r="Q673" s="103" t="s">
        <v>144</v>
      </c>
      <c r="R673" s="105"/>
      <c r="S673" s="105"/>
      <c r="AC673" s="105">
        <v>1</v>
      </c>
      <c r="AD673" s="105">
        <v>0</v>
      </c>
      <c r="AE673" s="105">
        <v>0</v>
      </c>
      <c r="AG673" s="105">
        <v>0</v>
      </c>
      <c r="AH673" s="105"/>
      <c r="AI673" s="105"/>
    </row>
    <row r="674" spans="1:35" ht="13.2" hidden="1" x14ac:dyDescent="0.2">
      <c r="A674" s="125" t="s">
        <v>823</v>
      </c>
      <c r="C674" s="167" t="s">
        <v>686</v>
      </c>
      <c r="D674" s="167" t="s">
        <v>686</v>
      </c>
      <c r="E674" s="167" t="s">
        <v>698</v>
      </c>
      <c r="F674" s="167" t="s">
        <v>699</v>
      </c>
      <c r="G674" s="167" t="s">
        <v>363</v>
      </c>
      <c r="H674" s="167"/>
      <c r="I674" s="168">
        <v>3534</v>
      </c>
      <c r="J674" s="167"/>
      <c r="K674" s="167"/>
      <c r="L674" s="167" t="s">
        <v>54</v>
      </c>
      <c r="M674" s="167" t="s">
        <v>181</v>
      </c>
      <c r="N674" s="167" t="s">
        <v>54</v>
      </c>
      <c r="O674" s="167" t="s">
        <v>144</v>
      </c>
      <c r="P674" s="167" t="s">
        <v>144</v>
      </c>
      <c r="Q674" s="167" t="s">
        <v>144</v>
      </c>
      <c r="R674" s="169" t="s">
        <v>700</v>
      </c>
      <c r="S674" s="169" t="s">
        <v>701</v>
      </c>
      <c r="AC674" s="83">
        <v>5</v>
      </c>
      <c r="AD674" s="83">
        <v>0</v>
      </c>
      <c r="AE674" s="83">
        <v>0</v>
      </c>
      <c r="AG674" s="83">
        <v>0</v>
      </c>
      <c r="AH674" s="83"/>
      <c r="AI674" s="83"/>
    </row>
    <row r="675" spans="1:35" ht="14.4" hidden="1" x14ac:dyDescent="0.2">
      <c r="A675" s="125" t="s">
        <v>823</v>
      </c>
      <c r="C675" s="167" t="s">
        <v>610</v>
      </c>
      <c r="D675" s="167" t="s">
        <v>30</v>
      </c>
      <c r="E675" s="167" t="s">
        <v>702</v>
      </c>
      <c r="F675" s="167" t="s">
        <v>31</v>
      </c>
      <c r="G675" s="167" t="s">
        <v>40</v>
      </c>
      <c r="H675" s="167"/>
      <c r="I675" s="168"/>
      <c r="J675" s="167"/>
      <c r="K675" s="167"/>
      <c r="L675" s="167" t="s">
        <v>181</v>
      </c>
      <c r="M675" s="167" t="s">
        <v>54</v>
      </c>
      <c r="N675" s="167" t="s">
        <v>54</v>
      </c>
      <c r="O675" s="167" t="s">
        <v>144</v>
      </c>
      <c r="P675" s="167" t="s">
        <v>144</v>
      </c>
      <c r="Q675" s="167" t="s">
        <v>181</v>
      </c>
      <c r="R675" s="175" t="s">
        <v>650</v>
      </c>
      <c r="S675" s="169" t="s">
        <v>651</v>
      </c>
      <c r="AC675" s="83">
        <v>1</v>
      </c>
      <c r="AD675" s="83">
        <v>0</v>
      </c>
      <c r="AE675" s="83">
        <v>1</v>
      </c>
      <c r="AG675" s="83">
        <v>1</v>
      </c>
      <c r="AH675" s="83"/>
      <c r="AI675" s="83"/>
    </row>
    <row r="676" spans="1:35" ht="13.2" hidden="1" x14ac:dyDescent="0.2">
      <c r="A676" s="125" t="s">
        <v>823</v>
      </c>
      <c r="C676" s="167" t="s">
        <v>703</v>
      </c>
      <c r="D676" s="167" t="s">
        <v>703</v>
      </c>
      <c r="E676" s="167" t="s">
        <v>704</v>
      </c>
      <c r="F676" s="167" t="s">
        <v>705</v>
      </c>
      <c r="G676" s="167" t="s">
        <v>19</v>
      </c>
      <c r="H676" s="180">
        <v>42826</v>
      </c>
      <c r="I676" s="168">
        <v>4800</v>
      </c>
      <c r="J676" s="167">
        <v>480000</v>
      </c>
      <c r="K676" s="167" t="s">
        <v>662</v>
      </c>
      <c r="L676" s="167" t="s">
        <v>638</v>
      </c>
      <c r="M676" s="167" t="s">
        <v>54</v>
      </c>
      <c r="N676" s="167" t="s">
        <v>54</v>
      </c>
      <c r="O676" s="167" t="s">
        <v>144</v>
      </c>
      <c r="P676" s="167" t="s">
        <v>144</v>
      </c>
      <c r="Q676" s="167" t="s">
        <v>144</v>
      </c>
      <c r="R676" s="169" t="s">
        <v>706</v>
      </c>
      <c r="S676" s="169" t="s">
        <v>707</v>
      </c>
      <c r="AC676" s="83">
        <v>2</v>
      </c>
      <c r="AD676" s="83">
        <v>0</v>
      </c>
      <c r="AE676" s="83">
        <v>2</v>
      </c>
      <c r="AG676" s="83">
        <v>0</v>
      </c>
      <c r="AH676" s="83">
        <v>0</v>
      </c>
      <c r="AI676" s="83"/>
    </row>
    <row r="677" spans="1:35" ht="13.2" hidden="1" x14ac:dyDescent="0.2">
      <c r="A677" s="125" t="s">
        <v>823</v>
      </c>
      <c r="C677" s="103" t="s">
        <v>686</v>
      </c>
      <c r="D677" s="103" t="s">
        <v>708</v>
      </c>
      <c r="E677" s="103" t="s">
        <v>709</v>
      </c>
      <c r="F677" s="103" t="s">
        <v>82</v>
      </c>
      <c r="G677" s="103" t="s">
        <v>363</v>
      </c>
      <c r="H677" s="103"/>
      <c r="I677" s="63"/>
      <c r="J677" s="103"/>
      <c r="K677" s="103"/>
      <c r="L677" s="103" t="s">
        <v>54</v>
      </c>
      <c r="M677" s="103" t="s">
        <v>638</v>
      </c>
      <c r="N677" s="103" t="s">
        <v>54</v>
      </c>
      <c r="O677" s="105" t="s">
        <v>194</v>
      </c>
      <c r="P677" s="105" t="s">
        <v>194</v>
      </c>
      <c r="Q677" s="105" t="s">
        <v>194</v>
      </c>
      <c r="R677" s="105" t="s">
        <v>710</v>
      </c>
      <c r="S677" s="105"/>
      <c r="AC677" s="83"/>
      <c r="AD677" s="83"/>
      <c r="AE677" s="83"/>
      <c r="AG677" s="83"/>
      <c r="AH677" s="83"/>
      <c r="AI677" s="83"/>
    </row>
    <row r="678" spans="1:35" ht="13.2" hidden="1" x14ac:dyDescent="0.2">
      <c r="A678" s="125" t="s">
        <v>823</v>
      </c>
      <c r="C678" s="167" t="s">
        <v>686</v>
      </c>
      <c r="D678" s="167" t="s">
        <v>711</v>
      </c>
      <c r="E678" s="167" t="s">
        <v>712</v>
      </c>
      <c r="F678" s="167" t="s">
        <v>49</v>
      </c>
      <c r="G678" s="167" t="s">
        <v>363</v>
      </c>
      <c r="H678" s="167"/>
      <c r="I678" s="168">
        <v>200</v>
      </c>
      <c r="J678" s="167"/>
      <c r="K678" s="167"/>
      <c r="L678" s="167" t="s">
        <v>54</v>
      </c>
      <c r="M678" s="167" t="s">
        <v>637</v>
      </c>
      <c r="N678" s="167" t="s">
        <v>54</v>
      </c>
      <c r="O678" s="167" t="s">
        <v>144</v>
      </c>
      <c r="P678" s="167" t="s">
        <v>144</v>
      </c>
      <c r="Q678" s="169"/>
      <c r="R678" s="169"/>
      <c r="S678" s="169"/>
      <c r="AC678" s="83">
        <v>1</v>
      </c>
      <c r="AD678" s="83">
        <v>0</v>
      </c>
      <c r="AE678" s="83">
        <v>0</v>
      </c>
      <c r="AG678" s="83">
        <v>0</v>
      </c>
      <c r="AH678" s="83"/>
      <c r="AI678" s="83"/>
    </row>
    <row r="679" spans="1:35" ht="13.2" hidden="1" x14ac:dyDescent="0.2">
      <c r="A679" s="125" t="s">
        <v>823</v>
      </c>
      <c r="C679" s="167" t="s">
        <v>686</v>
      </c>
      <c r="D679" s="167" t="s">
        <v>713</v>
      </c>
      <c r="E679" s="167" t="s">
        <v>713</v>
      </c>
      <c r="F679" s="167" t="s">
        <v>49</v>
      </c>
      <c r="G679" s="167" t="s">
        <v>363</v>
      </c>
      <c r="H679" s="167"/>
      <c r="I679" s="168">
        <v>25</v>
      </c>
      <c r="J679" s="167"/>
      <c r="K679" s="167"/>
      <c r="L679" s="167" t="s">
        <v>54</v>
      </c>
      <c r="M679" s="167" t="s">
        <v>181</v>
      </c>
      <c r="N679" s="167" t="s">
        <v>54</v>
      </c>
      <c r="O679" s="167" t="s">
        <v>144</v>
      </c>
      <c r="P679" s="167" t="s">
        <v>144</v>
      </c>
      <c r="Q679" s="169"/>
      <c r="R679" s="167"/>
      <c r="S679" s="169" t="s">
        <v>714</v>
      </c>
      <c r="AC679" s="83">
        <v>1</v>
      </c>
      <c r="AD679" s="83">
        <v>0</v>
      </c>
      <c r="AE679" s="83">
        <v>0</v>
      </c>
      <c r="AG679" s="83">
        <v>0</v>
      </c>
      <c r="AH679" s="83"/>
      <c r="AI679" s="83"/>
    </row>
    <row r="680" spans="1:35" ht="14.4" hidden="1" x14ac:dyDescent="0.2">
      <c r="A680" s="125" t="s">
        <v>823</v>
      </c>
      <c r="C680" s="167" t="s">
        <v>610</v>
      </c>
      <c r="D680" s="167" t="s">
        <v>30</v>
      </c>
      <c r="E680" s="167" t="s">
        <v>715</v>
      </c>
      <c r="F680" s="167" t="s">
        <v>716</v>
      </c>
      <c r="G680" s="167" t="s">
        <v>40</v>
      </c>
      <c r="H680" s="167"/>
      <c r="I680" s="168"/>
      <c r="J680" s="167"/>
      <c r="K680" s="167"/>
      <c r="L680" s="167" t="s">
        <v>637</v>
      </c>
      <c r="M680" s="167" t="s">
        <v>54</v>
      </c>
      <c r="N680" s="169"/>
      <c r="O680" s="167" t="s">
        <v>54</v>
      </c>
      <c r="P680" s="169"/>
      <c r="Q680" s="169"/>
      <c r="R680" s="175" t="s">
        <v>650</v>
      </c>
      <c r="S680" s="169" t="s">
        <v>651</v>
      </c>
      <c r="AC680" s="83">
        <v>1</v>
      </c>
      <c r="AD680" s="83">
        <v>0</v>
      </c>
      <c r="AE680" s="83">
        <v>1</v>
      </c>
      <c r="AG680" s="83">
        <v>0</v>
      </c>
      <c r="AH680" s="83"/>
      <c r="AI680" s="83"/>
    </row>
    <row r="681" spans="1:35" ht="13.2" hidden="1" x14ac:dyDescent="0.2">
      <c r="A681" s="125" t="s">
        <v>823</v>
      </c>
      <c r="C681" s="103" t="s">
        <v>235</v>
      </c>
      <c r="D681" s="103" t="s">
        <v>235</v>
      </c>
      <c r="E681" s="103" t="s">
        <v>717</v>
      </c>
      <c r="F681" s="103" t="s">
        <v>718</v>
      </c>
      <c r="G681" s="103" t="s">
        <v>19</v>
      </c>
      <c r="H681" s="103"/>
      <c r="I681" s="63"/>
      <c r="J681" s="103"/>
      <c r="K681" s="103"/>
      <c r="L681" s="103" t="s">
        <v>54</v>
      </c>
      <c r="M681" s="103" t="s">
        <v>719</v>
      </c>
      <c r="N681" s="105"/>
      <c r="O681" s="105" t="s">
        <v>54</v>
      </c>
      <c r="P681" s="105" t="s">
        <v>54</v>
      </c>
      <c r="Q681" s="105" t="s">
        <v>54</v>
      </c>
      <c r="R681" s="105"/>
      <c r="S681" s="105"/>
      <c r="AC681" s="83"/>
      <c r="AD681" s="83"/>
      <c r="AE681" s="83"/>
      <c r="AG681" s="83"/>
      <c r="AH681" s="83"/>
      <c r="AI681" s="83"/>
    </row>
    <row r="682" spans="1:35" ht="13.2" hidden="1" x14ac:dyDescent="0.2">
      <c r="A682" s="125" t="s">
        <v>823</v>
      </c>
      <c r="C682" s="167" t="s">
        <v>242</v>
      </c>
      <c r="D682" s="167" t="s">
        <v>242</v>
      </c>
      <c r="E682" s="167" t="s">
        <v>720</v>
      </c>
      <c r="F682" s="167" t="s">
        <v>34</v>
      </c>
      <c r="G682" s="167" t="s">
        <v>19</v>
      </c>
      <c r="H682" s="167"/>
      <c r="I682" s="168"/>
      <c r="J682" s="167"/>
      <c r="K682" s="167"/>
      <c r="L682" s="169"/>
      <c r="M682" s="169"/>
      <c r="N682" s="169"/>
      <c r="O682" s="169"/>
      <c r="P682" s="169"/>
      <c r="Q682" s="169"/>
      <c r="R682" s="169" t="s">
        <v>721</v>
      </c>
      <c r="S682" s="169"/>
      <c r="AC682" s="83">
        <v>1</v>
      </c>
      <c r="AD682" s="83">
        <v>0</v>
      </c>
      <c r="AE682" s="83">
        <v>0</v>
      </c>
      <c r="AG682" s="83">
        <v>0</v>
      </c>
      <c r="AH682" s="83"/>
      <c r="AI682" s="83"/>
    </row>
    <row r="683" spans="1:35" ht="13.2" hidden="1" x14ac:dyDescent="0.2">
      <c r="A683" s="125" t="s">
        <v>823</v>
      </c>
      <c r="C683" s="167" t="s">
        <v>242</v>
      </c>
      <c r="D683" s="167" t="s">
        <v>242</v>
      </c>
      <c r="E683" s="167" t="s">
        <v>722</v>
      </c>
      <c r="F683" s="167" t="s">
        <v>34</v>
      </c>
      <c r="G683" s="167" t="s">
        <v>19</v>
      </c>
      <c r="H683" s="167"/>
      <c r="I683" s="168"/>
      <c r="J683" s="167"/>
      <c r="K683" s="167"/>
      <c r="L683" s="169"/>
      <c r="M683" s="169"/>
      <c r="N683" s="169"/>
      <c r="O683" s="169"/>
      <c r="P683" s="169"/>
      <c r="Q683" s="169"/>
      <c r="R683" s="169"/>
      <c r="S683" s="169"/>
      <c r="AC683" s="83">
        <v>1</v>
      </c>
      <c r="AD683" s="83">
        <v>0</v>
      </c>
      <c r="AE683" s="83">
        <v>0</v>
      </c>
      <c r="AG683" s="83">
        <v>0</v>
      </c>
      <c r="AH683" s="83"/>
      <c r="AI683" s="83"/>
    </row>
    <row r="684" spans="1:35" ht="13.2" hidden="1" x14ac:dyDescent="0.2">
      <c r="A684" s="125" t="s">
        <v>823</v>
      </c>
      <c r="C684" s="103" t="s">
        <v>235</v>
      </c>
      <c r="D684" s="103" t="s">
        <v>235</v>
      </c>
      <c r="E684" s="103" t="s">
        <v>723</v>
      </c>
      <c r="F684" s="103" t="s">
        <v>31</v>
      </c>
      <c r="G684" s="103" t="s">
        <v>19</v>
      </c>
      <c r="H684" s="103"/>
      <c r="I684" s="63"/>
      <c r="J684" s="103"/>
      <c r="K684" s="103"/>
      <c r="L684" s="105"/>
      <c r="M684" s="105"/>
      <c r="N684" s="105"/>
      <c r="O684" s="105"/>
      <c r="P684" s="105"/>
      <c r="Q684" s="105"/>
      <c r="R684" s="105"/>
      <c r="S684" s="105"/>
      <c r="AC684" s="83"/>
      <c r="AD684" s="83"/>
      <c r="AE684" s="83"/>
      <c r="AG684" s="83"/>
      <c r="AH684" s="83"/>
      <c r="AI684" s="83"/>
    </row>
    <row r="685" spans="1:35" ht="13.2" hidden="1" x14ac:dyDescent="0.2">
      <c r="A685" s="125" t="s">
        <v>823</v>
      </c>
      <c r="C685" s="170" t="s">
        <v>74</v>
      </c>
      <c r="D685" s="170" t="s">
        <v>589</v>
      </c>
      <c r="E685" s="170" t="s">
        <v>724</v>
      </c>
      <c r="F685" s="170" t="s">
        <v>207</v>
      </c>
      <c r="G685" s="170" t="s">
        <v>40</v>
      </c>
      <c r="H685" s="173">
        <v>42856</v>
      </c>
      <c r="I685" s="174">
        <v>1600</v>
      </c>
      <c r="J685" s="170" t="s">
        <v>54</v>
      </c>
      <c r="K685" s="170" t="s">
        <v>662</v>
      </c>
      <c r="L685" s="171" t="s">
        <v>144</v>
      </c>
      <c r="M685" s="171" t="s">
        <v>54</v>
      </c>
      <c r="N685" s="170" t="s">
        <v>54</v>
      </c>
      <c r="O685" s="170" t="s">
        <v>144</v>
      </c>
      <c r="P685" s="170" t="s">
        <v>144</v>
      </c>
      <c r="Q685" s="170" t="s">
        <v>144</v>
      </c>
      <c r="R685" s="171" t="s">
        <v>648</v>
      </c>
      <c r="S685" s="171" t="s">
        <v>152</v>
      </c>
      <c r="AC685" s="83">
        <v>8</v>
      </c>
      <c r="AD685" s="83">
        <v>3</v>
      </c>
      <c r="AE685" s="83">
        <v>3</v>
      </c>
      <c r="AG685" s="83">
        <v>0</v>
      </c>
      <c r="AH685" s="83"/>
      <c r="AI685" s="83"/>
    </row>
    <row r="686" spans="1:35" ht="13.2" hidden="1" x14ac:dyDescent="0.2">
      <c r="A686" s="125" t="s">
        <v>823</v>
      </c>
      <c r="C686" s="170" t="s">
        <v>74</v>
      </c>
      <c r="D686" s="170" t="s">
        <v>589</v>
      </c>
      <c r="E686" s="170" t="s">
        <v>76</v>
      </c>
      <c r="F686" s="170" t="s">
        <v>31</v>
      </c>
      <c r="G686" s="170" t="s">
        <v>40</v>
      </c>
      <c r="H686" s="173">
        <v>42856</v>
      </c>
      <c r="I686" s="174">
        <f>385*9</f>
        <v>3465</v>
      </c>
      <c r="J686" s="170" t="s">
        <v>54</v>
      </c>
      <c r="K686" s="170" t="s">
        <v>662</v>
      </c>
      <c r="L686" s="171" t="s">
        <v>144</v>
      </c>
      <c r="M686" s="171" t="s">
        <v>54</v>
      </c>
      <c r="N686" s="170" t="s">
        <v>54</v>
      </c>
      <c r="O686" s="170" t="s">
        <v>144</v>
      </c>
      <c r="P686" s="170" t="s">
        <v>144</v>
      </c>
      <c r="Q686" s="170" t="s">
        <v>144</v>
      </c>
      <c r="R686" s="171" t="s">
        <v>648</v>
      </c>
      <c r="S686" s="171" t="s">
        <v>152</v>
      </c>
      <c r="AC686" s="83">
        <v>4</v>
      </c>
      <c r="AD686" s="83">
        <v>2</v>
      </c>
      <c r="AE686" s="83">
        <v>2</v>
      </c>
      <c r="AG686" s="83">
        <v>1</v>
      </c>
      <c r="AH686" s="83"/>
      <c r="AI686" s="83"/>
    </row>
    <row r="687" spans="1:35" ht="13.2" hidden="1" x14ac:dyDescent="0.2">
      <c r="A687" s="125" t="s">
        <v>823</v>
      </c>
      <c r="C687" s="170" t="s">
        <v>686</v>
      </c>
      <c r="D687" s="170" t="s">
        <v>686</v>
      </c>
      <c r="E687" s="171" t="s">
        <v>369</v>
      </c>
      <c r="F687" s="171" t="s">
        <v>49</v>
      </c>
      <c r="G687" s="171" t="s">
        <v>363</v>
      </c>
      <c r="H687" s="171"/>
      <c r="I687" s="172">
        <v>275</v>
      </c>
      <c r="J687" s="171"/>
      <c r="K687" s="171"/>
      <c r="L687" s="170" t="s">
        <v>54</v>
      </c>
      <c r="M687" s="171" t="s">
        <v>725</v>
      </c>
      <c r="N687" s="170" t="s">
        <v>54</v>
      </c>
      <c r="O687" s="171" t="s">
        <v>144</v>
      </c>
      <c r="P687" s="171" t="s">
        <v>144</v>
      </c>
      <c r="Q687" s="171" t="s">
        <v>725</v>
      </c>
      <c r="R687" s="171" t="s">
        <v>726</v>
      </c>
      <c r="S687" s="171"/>
      <c r="AC687" s="83">
        <v>5</v>
      </c>
      <c r="AD687" s="83">
        <v>0</v>
      </c>
      <c r="AE687" s="83">
        <v>2</v>
      </c>
      <c r="AG687" s="83">
        <v>0</v>
      </c>
      <c r="AH687" s="83"/>
      <c r="AI687" s="83"/>
    </row>
    <row r="688" spans="1:35" ht="14.4" hidden="1" x14ac:dyDescent="0.2">
      <c r="A688" s="125" t="s">
        <v>823</v>
      </c>
      <c r="C688" s="169" t="s">
        <v>599</v>
      </c>
      <c r="D688" s="169" t="s">
        <v>649</v>
      </c>
      <c r="E688" s="181" t="s">
        <v>727</v>
      </c>
      <c r="F688" s="169" t="s">
        <v>49</v>
      </c>
      <c r="G688" s="169" t="s">
        <v>78</v>
      </c>
      <c r="H688" s="169"/>
      <c r="I688" s="182">
        <v>300</v>
      </c>
      <c r="J688" s="169"/>
      <c r="K688" s="169"/>
      <c r="L688" s="169" t="s">
        <v>144</v>
      </c>
      <c r="M688" s="169" t="s">
        <v>54</v>
      </c>
      <c r="N688" s="169" t="s">
        <v>54</v>
      </c>
      <c r="O688" s="169" t="s">
        <v>144</v>
      </c>
      <c r="P688" s="169" t="s">
        <v>144</v>
      </c>
      <c r="Q688" s="169"/>
      <c r="R688" s="175" t="s">
        <v>650</v>
      </c>
      <c r="S688" s="169" t="s">
        <v>147</v>
      </c>
      <c r="AC688" s="83">
        <v>2</v>
      </c>
      <c r="AD688" s="83">
        <v>0</v>
      </c>
      <c r="AE688" s="83">
        <v>1</v>
      </c>
      <c r="AG688" s="83">
        <v>0</v>
      </c>
      <c r="AH688" s="83">
        <v>0</v>
      </c>
      <c r="AI688" s="83"/>
    </row>
    <row r="689" spans="1:35" ht="14.4" hidden="1" x14ac:dyDescent="0.2">
      <c r="A689" s="125" t="s">
        <v>823</v>
      </c>
      <c r="C689" s="169" t="s">
        <v>599</v>
      </c>
      <c r="D689" s="169" t="s">
        <v>649</v>
      </c>
      <c r="E689" s="169" t="s">
        <v>728</v>
      </c>
      <c r="F689" s="169" t="s">
        <v>729</v>
      </c>
      <c r="G689" s="169" t="s">
        <v>78</v>
      </c>
      <c r="H689" s="169"/>
      <c r="I689" s="182">
        <v>2025</v>
      </c>
      <c r="J689" s="169"/>
      <c r="K689" s="169"/>
      <c r="L689" s="169" t="s">
        <v>181</v>
      </c>
      <c r="M689" s="169" t="s">
        <v>54</v>
      </c>
      <c r="N689" s="169" t="s">
        <v>54</v>
      </c>
      <c r="O689" s="169" t="s">
        <v>144</v>
      </c>
      <c r="P689" s="169" t="s">
        <v>144</v>
      </c>
      <c r="Q689" s="169"/>
      <c r="R689" s="175" t="s">
        <v>650</v>
      </c>
      <c r="S689" s="169" t="s">
        <v>147</v>
      </c>
      <c r="AC689" s="83">
        <v>4</v>
      </c>
      <c r="AD689" s="83">
        <v>0</v>
      </c>
      <c r="AE689" s="83">
        <v>0</v>
      </c>
      <c r="AG689" s="83">
        <v>0</v>
      </c>
      <c r="AH689" s="83">
        <v>0</v>
      </c>
      <c r="AI689" s="83"/>
    </row>
    <row r="690" spans="1:35" hidden="1" x14ac:dyDescent="0.2">
      <c r="A690" s="125" t="s">
        <v>823</v>
      </c>
      <c r="C690" s="105" t="s">
        <v>71</v>
      </c>
      <c r="D690" s="105" t="s">
        <v>730</v>
      </c>
      <c r="E690" s="105" t="s">
        <v>730</v>
      </c>
      <c r="F690" s="105" t="s">
        <v>31</v>
      </c>
      <c r="G690" s="105" t="s">
        <v>19</v>
      </c>
      <c r="H690" s="105"/>
      <c r="I690" s="107"/>
      <c r="J690" s="105"/>
      <c r="K690" s="105"/>
      <c r="L690" s="105"/>
      <c r="M690" s="105" t="s">
        <v>637</v>
      </c>
      <c r="N690" s="105"/>
      <c r="O690" s="105"/>
      <c r="P690" s="105"/>
      <c r="Q690" s="105"/>
      <c r="R690" s="105" t="s">
        <v>731</v>
      </c>
      <c r="S690" s="105"/>
      <c r="AC690" s="83"/>
      <c r="AD690" s="83"/>
      <c r="AE690" s="83"/>
      <c r="AG690" s="83"/>
      <c r="AH690" s="83"/>
      <c r="AI690" s="83"/>
    </row>
    <row r="691" spans="1:35" ht="13.2" hidden="1" x14ac:dyDescent="0.2">
      <c r="A691" s="125" t="s">
        <v>823</v>
      </c>
      <c r="C691" s="171" t="s">
        <v>293</v>
      </c>
      <c r="D691" s="171" t="s">
        <v>293</v>
      </c>
      <c r="E691" s="171" t="s">
        <v>732</v>
      </c>
      <c r="F691" s="171" t="s">
        <v>733</v>
      </c>
      <c r="G691" s="171" t="s">
        <v>734</v>
      </c>
      <c r="H691" s="171"/>
      <c r="I691" s="172">
        <v>663</v>
      </c>
      <c r="J691" s="171">
        <v>6634</v>
      </c>
      <c r="K691" s="171" t="s">
        <v>662</v>
      </c>
      <c r="L691" s="171" t="s">
        <v>735</v>
      </c>
      <c r="M691" s="171" t="s">
        <v>54</v>
      </c>
      <c r="N691" s="170" t="s">
        <v>54</v>
      </c>
      <c r="O691" s="171" t="s">
        <v>144</v>
      </c>
      <c r="P691" s="171" t="s">
        <v>144</v>
      </c>
      <c r="Q691" s="171" t="s">
        <v>144</v>
      </c>
      <c r="R691" s="171" t="s">
        <v>736</v>
      </c>
      <c r="S691" s="171"/>
      <c r="AC691" s="83"/>
      <c r="AD691" s="83"/>
      <c r="AE691" s="83"/>
      <c r="AG691" s="83"/>
      <c r="AH691" s="83"/>
      <c r="AI691" s="83"/>
    </row>
    <row r="692" spans="1:35" hidden="1" x14ac:dyDescent="0.2">
      <c r="A692" s="125" t="s">
        <v>823</v>
      </c>
      <c r="C692" s="105" t="s">
        <v>293</v>
      </c>
      <c r="D692" s="105" t="s">
        <v>293</v>
      </c>
      <c r="E692" s="105" t="s">
        <v>737</v>
      </c>
      <c r="F692" s="105" t="s">
        <v>207</v>
      </c>
      <c r="G692" s="105" t="s">
        <v>738</v>
      </c>
      <c r="H692" s="105"/>
      <c r="I692" s="107"/>
      <c r="J692" s="105"/>
      <c r="K692" s="105"/>
      <c r="L692" s="105"/>
      <c r="M692" s="105"/>
      <c r="N692" s="105"/>
      <c r="O692" s="105"/>
      <c r="P692" s="105"/>
      <c r="Q692" s="105"/>
      <c r="R692" s="105" t="s">
        <v>739</v>
      </c>
      <c r="S692" s="105"/>
      <c r="AC692" s="83"/>
      <c r="AD692" s="83"/>
      <c r="AE692" s="83"/>
      <c r="AG692" s="83"/>
      <c r="AH692" s="83"/>
      <c r="AI692" s="83"/>
    </row>
    <row r="693" spans="1:35" hidden="1" x14ac:dyDescent="0.2">
      <c r="A693" s="125" t="s">
        <v>823</v>
      </c>
      <c r="C693" s="171" t="s">
        <v>235</v>
      </c>
      <c r="D693" s="171" t="s">
        <v>646</v>
      </c>
      <c r="E693" s="171" t="s">
        <v>740</v>
      </c>
      <c r="F693" s="171" t="s">
        <v>18</v>
      </c>
      <c r="G693" s="171" t="s">
        <v>741</v>
      </c>
      <c r="H693" s="171"/>
      <c r="I693" s="172">
        <v>3606</v>
      </c>
      <c r="J693" s="171"/>
      <c r="K693" s="171"/>
      <c r="L693" s="171" t="s">
        <v>54</v>
      </c>
      <c r="M693" s="171" t="s">
        <v>144</v>
      </c>
      <c r="N693" s="171" t="s">
        <v>144</v>
      </c>
      <c r="O693" s="171" t="s">
        <v>144</v>
      </c>
      <c r="P693" s="171" t="s">
        <v>144</v>
      </c>
      <c r="Q693" s="171" t="s">
        <v>144</v>
      </c>
      <c r="R693" s="238" t="s">
        <v>742</v>
      </c>
      <c r="S693" s="171" t="s">
        <v>743</v>
      </c>
      <c r="AC693" s="83"/>
      <c r="AD693" s="83"/>
      <c r="AE693" s="83">
        <v>1</v>
      </c>
      <c r="AG693" s="83"/>
      <c r="AH693" s="83"/>
      <c r="AI693" s="83"/>
    </row>
    <row r="694" spans="1:35" hidden="1" x14ac:dyDescent="0.2">
      <c r="A694" s="125" t="s">
        <v>823</v>
      </c>
      <c r="C694" s="171" t="s">
        <v>235</v>
      </c>
      <c r="D694" s="171" t="s">
        <v>646</v>
      </c>
      <c r="E694" s="171" t="s">
        <v>744</v>
      </c>
      <c r="F694" s="171" t="s">
        <v>31</v>
      </c>
      <c r="G694" s="171" t="s">
        <v>741</v>
      </c>
      <c r="H694" s="171"/>
      <c r="I694" s="172">
        <v>1426</v>
      </c>
      <c r="J694" s="171"/>
      <c r="K694" s="171"/>
      <c r="L694" s="171" t="s">
        <v>54</v>
      </c>
      <c r="M694" s="171" t="s">
        <v>144</v>
      </c>
      <c r="N694" s="171" t="s">
        <v>144</v>
      </c>
      <c r="O694" s="171" t="s">
        <v>144</v>
      </c>
      <c r="P694" s="171" t="s">
        <v>144</v>
      </c>
      <c r="Q694" s="171" t="s">
        <v>144</v>
      </c>
      <c r="R694" s="238"/>
      <c r="S694" s="171"/>
      <c r="AC694" s="83">
        <v>2</v>
      </c>
      <c r="AD694" s="83">
        <v>0</v>
      </c>
      <c r="AE694" s="83">
        <v>0</v>
      </c>
      <c r="AG694" s="83">
        <v>0</v>
      </c>
      <c r="AH694" s="83">
        <v>91</v>
      </c>
      <c r="AI694" s="83" t="s">
        <v>745</v>
      </c>
    </row>
    <row r="695" spans="1:35" hidden="1" x14ac:dyDescent="0.2">
      <c r="A695" s="125" t="s">
        <v>823</v>
      </c>
      <c r="C695" s="162" t="s">
        <v>235</v>
      </c>
      <c r="D695" s="162" t="s">
        <v>646</v>
      </c>
      <c r="E695" s="162" t="s">
        <v>244</v>
      </c>
      <c r="F695" s="162" t="s">
        <v>18</v>
      </c>
      <c r="G695" s="162" t="s">
        <v>741</v>
      </c>
      <c r="H695" s="162"/>
      <c r="I695" s="183">
        <v>1165</v>
      </c>
      <c r="J695" s="162"/>
      <c r="K695" s="162"/>
      <c r="L695" s="162" t="s">
        <v>637</v>
      </c>
      <c r="M695" s="162" t="s">
        <v>194</v>
      </c>
      <c r="N695" s="162" t="s">
        <v>194</v>
      </c>
      <c r="O695" s="162" t="s">
        <v>194</v>
      </c>
      <c r="P695" s="162" t="s">
        <v>194</v>
      </c>
      <c r="Q695" s="162" t="s">
        <v>194</v>
      </c>
      <c r="R695" s="162"/>
      <c r="S695" s="162"/>
      <c r="AC695" s="83"/>
      <c r="AD695" s="83"/>
      <c r="AE695" s="83"/>
      <c r="AG695" s="83"/>
      <c r="AH695" s="83"/>
      <c r="AI695" s="83"/>
    </row>
    <row r="696" spans="1:35" hidden="1" x14ac:dyDescent="0.2">
      <c r="A696" s="125" t="s">
        <v>823</v>
      </c>
      <c r="C696" s="162" t="s">
        <v>235</v>
      </c>
      <c r="D696" s="162" t="s">
        <v>646</v>
      </c>
      <c r="E696" s="162" t="s">
        <v>315</v>
      </c>
      <c r="F696" s="162" t="s">
        <v>18</v>
      </c>
      <c r="G696" s="162" t="s">
        <v>741</v>
      </c>
      <c r="H696" s="162"/>
      <c r="I696" s="183">
        <v>2647</v>
      </c>
      <c r="J696" s="162"/>
      <c r="K696" s="162"/>
      <c r="L696" s="162" t="s">
        <v>637</v>
      </c>
      <c r="M696" s="162" t="s">
        <v>194</v>
      </c>
      <c r="N696" s="162" t="s">
        <v>194</v>
      </c>
      <c r="O696" s="162" t="s">
        <v>194</v>
      </c>
      <c r="P696" s="162" t="s">
        <v>194</v>
      </c>
      <c r="Q696" s="162" t="s">
        <v>194</v>
      </c>
      <c r="R696" s="162"/>
      <c r="S696" s="162"/>
      <c r="AC696" s="83"/>
      <c r="AD696" s="83"/>
      <c r="AE696" s="83"/>
      <c r="AG696" s="83"/>
      <c r="AH696" s="83"/>
      <c r="AI696" s="83"/>
    </row>
    <row r="697" spans="1:35" hidden="1" x14ac:dyDescent="0.2">
      <c r="A697" s="125" t="s">
        <v>823</v>
      </c>
      <c r="C697" s="162" t="s">
        <v>235</v>
      </c>
      <c r="D697" s="162" t="s">
        <v>646</v>
      </c>
      <c r="E697" s="162" t="s">
        <v>316</v>
      </c>
      <c r="F697" s="162" t="s">
        <v>18</v>
      </c>
      <c r="G697" s="162" t="s">
        <v>741</v>
      </c>
      <c r="H697" s="162"/>
      <c r="I697" s="183">
        <v>9626</v>
      </c>
      <c r="J697" s="162"/>
      <c r="K697" s="162"/>
      <c r="L697" s="162" t="s">
        <v>637</v>
      </c>
      <c r="M697" s="162" t="s">
        <v>194</v>
      </c>
      <c r="N697" s="162" t="s">
        <v>194</v>
      </c>
      <c r="O697" s="162" t="s">
        <v>194</v>
      </c>
      <c r="P697" s="162" t="s">
        <v>194</v>
      </c>
      <c r="Q697" s="162" t="s">
        <v>194</v>
      </c>
      <c r="R697" s="162" t="s">
        <v>746</v>
      </c>
      <c r="S697" s="162"/>
      <c r="AC697" s="83">
        <v>2</v>
      </c>
      <c r="AD697" s="83"/>
      <c r="AE697" s="83"/>
      <c r="AG697" s="83"/>
      <c r="AH697" s="83">
        <v>400</v>
      </c>
      <c r="AI697" s="83" t="s">
        <v>747</v>
      </c>
    </row>
    <row r="698" spans="1:35" hidden="1" x14ac:dyDescent="0.2">
      <c r="A698" s="125" t="s">
        <v>823</v>
      </c>
      <c r="C698" s="162" t="s">
        <v>235</v>
      </c>
      <c r="D698" s="162" t="s">
        <v>646</v>
      </c>
      <c r="E698" s="162" t="s">
        <v>317</v>
      </c>
      <c r="F698" s="162" t="s">
        <v>18</v>
      </c>
      <c r="G698" s="162" t="s">
        <v>741</v>
      </c>
      <c r="H698" s="162"/>
      <c r="I698" s="183">
        <v>9466</v>
      </c>
      <c r="J698" s="162"/>
      <c r="K698" s="162"/>
      <c r="L698" s="162" t="s">
        <v>637</v>
      </c>
      <c r="M698" s="162" t="s">
        <v>194</v>
      </c>
      <c r="N698" s="162" t="s">
        <v>194</v>
      </c>
      <c r="O698" s="162" t="s">
        <v>194</v>
      </c>
      <c r="P698" s="162" t="s">
        <v>194</v>
      </c>
      <c r="Q698" s="162" t="s">
        <v>194</v>
      </c>
      <c r="R698" s="162" t="s">
        <v>748</v>
      </c>
      <c r="S698" s="162"/>
      <c r="AC698" s="83"/>
      <c r="AD698" s="83"/>
      <c r="AE698" s="83"/>
      <c r="AG698" s="83"/>
      <c r="AH698" s="83"/>
      <c r="AI698" s="83"/>
    </row>
    <row r="699" spans="1:35" hidden="1" x14ac:dyDescent="0.2">
      <c r="A699" s="125" t="s">
        <v>823</v>
      </c>
      <c r="C699" s="162" t="s">
        <v>235</v>
      </c>
      <c r="D699" s="162" t="s">
        <v>646</v>
      </c>
      <c r="E699" s="162" t="s">
        <v>318</v>
      </c>
      <c r="F699" s="162" t="s">
        <v>18</v>
      </c>
      <c r="G699" s="162" t="s">
        <v>741</v>
      </c>
      <c r="H699" s="162"/>
      <c r="I699" s="183">
        <v>9854</v>
      </c>
      <c r="J699" s="162"/>
      <c r="K699" s="162"/>
      <c r="L699" s="162" t="s">
        <v>637</v>
      </c>
      <c r="M699" s="162" t="s">
        <v>194</v>
      </c>
      <c r="N699" s="162" t="s">
        <v>194</v>
      </c>
      <c r="O699" s="162" t="s">
        <v>194</v>
      </c>
      <c r="P699" s="162" t="s">
        <v>194</v>
      </c>
      <c r="Q699" s="162" t="s">
        <v>194</v>
      </c>
      <c r="R699" s="162" t="s">
        <v>749</v>
      </c>
      <c r="S699" s="162"/>
      <c r="AC699" s="83"/>
      <c r="AD699" s="83"/>
      <c r="AE699" s="83"/>
      <c r="AG699" s="83"/>
      <c r="AH699" s="83"/>
      <c r="AI699" s="83"/>
    </row>
    <row r="700" spans="1:35" hidden="1" x14ac:dyDescent="0.2">
      <c r="A700" s="125" t="s">
        <v>823</v>
      </c>
      <c r="C700" s="162" t="s">
        <v>235</v>
      </c>
      <c r="D700" s="162" t="s">
        <v>646</v>
      </c>
      <c r="E700" s="162" t="s">
        <v>319</v>
      </c>
      <c r="F700" s="162" t="s">
        <v>18</v>
      </c>
      <c r="G700" s="162" t="s">
        <v>741</v>
      </c>
      <c r="H700" s="162"/>
      <c r="I700" s="183">
        <v>3641</v>
      </c>
      <c r="J700" s="162"/>
      <c r="K700" s="162"/>
      <c r="L700" s="162" t="s">
        <v>637</v>
      </c>
      <c r="M700" s="162" t="s">
        <v>194</v>
      </c>
      <c r="N700" s="162" t="s">
        <v>194</v>
      </c>
      <c r="O700" s="162" t="s">
        <v>194</v>
      </c>
      <c r="P700" s="162" t="s">
        <v>194</v>
      </c>
      <c r="Q700" s="162" t="s">
        <v>194</v>
      </c>
      <c r="R700" s="162" t="s">
        <v>749</v>
      </c>
      <c r="S700" s="162"/>
      <c r="AC700" s="83"/>
      <c r="AD700" s="83"/>
      <c r="AE700" s="83"/>
      <c r="AG700" s="83"/>
      <c r="AH700" s="83"/>
      <c r="AI700" s="83"/>
    </row>
    <row r="701" spans="1:35" hidden="1" x14ac:dyDescent="0.2">
      <c r="A701" s="125" t="s">
        <v>823</v>
      </c>
      <c r="C701" s="162" t="s">
        <v>235</v>
      </c>
      <c r="D701" s="162" t="s">
        <v>646</v>
      </c>
      <c r="E701" s="162" t="s">
        <v>320</v>
      </c>
      <c r="F701" s="162" t="s">
        <v>31</v>
      </c>
      <c r="G701" s="162" t="s">
        <v>205</v>
      </c>
      <c r="H701" s="162"/>
      <c r="I701" s="183">
        <v>5671</v>
      </c>
      <c r="J701" s="162"/>
      <c r="K701" s="162"/>
      <c r="L701" s="162" t="s">
        <v>637</v>
      </c>
      <c r="M701" s="162" t="s">
        <v>194</v>
      </c>
      <c r="N701" s="162" t="s">
        <v>194</v>
      </c>
      <c r="O701" s="162" t="s">
        <v>194</v>
      </c>
      <c r="P701" s="162" t="s">
        <v>194</v>
      </c>
      <c r="Q701" s="162" t="s">
        <v>194</v>
      </c>
      <c r="R701" s="162"/>
      <c r="S701" s="162"/>
      <c r="AC701" s="83"/>
      <c r="AD701" s="83"/>
      <c r="AE701" s="83"/>
      <c r="AG701" s="83"/>
      <c r="AH701" s="83"/>
      <c r="AI701" s="83"/>
    </row>
    <row r="702" spans="1:35" hidden="1" x14ac:dyDescent="0.2">
      <c r="A702" s="125" t="s">
        <v>823</v>
      </c>
      <c r="C702" s="162" t="s">
        <v>235</v>
      </c>
      <c r="D702" s="162" t="s">
        <v>646</v>
      </c>
      <c r="E702" s="162" t="s">
        <v>321</v>
      </c>
      <c r="F702" s="162" t="s">
        <v>82</v>
      </c>
      <c r="G702" s="162" t="s">
        <v>205</v>
      </c>
      <c r="H702" s="162"/>
      <c r="I702" s="183">
        <v>614</v>
      </c>
      <c r="J702" s="162"/>
      <c r="K702" s="162"/>
      <c r="L702" s="162" t="s">
        <v>637</v>
      </c>
      <c r="M702" s="162" t="s">
        <v>194</v>
      </c>
      <c r="N702" s="162" t="s">
        <v>194</v>
      </c>
      <c r="O702" s="162" t="s">
        <v>194</v>
      </c>
      <c r="P702" s="162" t="s">
        <v>194</v>
      </c>
      <c r="Q702" s="162" t="s">
        <v>194</v>
      </c>
      <c r="R702" s="162"/>
      <c r="S702" s="162"/>
      <c r="AC702" s="83"/>
      <c r="AD702" s="83"/>
      <c r="AE702" s="83"/>
      <c r="AG702" s="83"/>
      <c r="AH702" s="83"/>
      <c r="AI702" s="83"/>
    </row>
    <row r="703" spans="1:35" hidden="1" x14ac:dyDescent="0.2">
      <c r="A703" s="125" t="s">
        <v>823</v>
      </c>
      <c r="C703" s="162" t="s">
        <v>235</v>
      </c>
      <c r="D703" s="162" t="s">
        <v>646</v>
      </c>
      <c r="E703" s="162" t="s">
        <v>322</v>
      </c>
      <c r="F703" s="162" t="s">
        <v>31</v>
      </c>
      <c r="G703" s="162" t="s">
        <v>205</v>
      </c>
      <c r="H703" s="162"/>
      <c r="I703" s="183">
        <v>792</v>
      </c>
      <c r="J703" s="162"/>
      <c r="K703" s="162"/>
      <c r="L703" s="162" t="s">
        <v>637</v>
      </c>
      <c r="M703" s="162" t="s">
        <v>194</v>
      </c>
      <c r="N703" s="162" t="s">
        <v>194</v>
      </c>
      <c r="O703" s="162" t="s">
        <v>194</v>
      </c>
      <c r="P703" s="162" t="s">
        <v>194</v>
      </c>
      <c r="Q703" s="162" t="s">
        <v>194</v>
      </c>
      <c r="R703" s="162"/>
      <c r="S703" s="162"/>
      <c r="AC703" s="83"/>
      <c r="AD703" s="83"/>
      <c r="AE703" s="83"/>
      <c r="AG703" s="83"/>
      <c r="AH703" s="83"/>
      <c r="AI703" s="83"/>
    </row>
    <row r="704" spans="1:35" hidden="1" x14ac:dyDescent="0.2">
      <c r="A704" s="125" t="s">
        <v>823</v>
      </c>
      <c r="C704" s="162" t="s">
        <v>485</v>
      </c>
      <c r="D704" s="162" t="s">
        <v>750</v>
      </c>
      <c r="E704" s="162" t="s">
        <v>170</v>
      </c>
      <c r="F704" s="162" t="s">
        <v>552</v>
      </c>
      <c r="G704" s="162" t="s">
        <v>741</v>
      </c>
      <c r="H704" s="162"/>
      <c r="I704" s="183">
        <v>8499</v>
      </c>
      <c r="J704" s="162"/>
      <c r="K704" s="162"/>
      <c r="L704" s="162" t="s">
        <v>637</v>
      </c>
      <c r="M704" s="162" t="s">
        <v>194</v>
      </c>
      <c r="N704" s="162" t="s">
        <v>194</v>
      </c>
      <c r="O704" s="162" t="s">
        <v>194</v>
      </c>
      <c r="P704" s="162" t="s">
        <v>194</v>
      </c>
      <c r="Q704" s="162" t="s">
        <v>194</v>
      </c>
      <c r="R704" s="162"/>
      <c r="S704" s="162"/>
      <c r="AC704" s="83"/>
      <c r="AD704" s="83"/>
      <c r="AE704" s="83"/>
      <c r="AG704" s="83"/>
      <c r="AH704" s="83"/>
      <c r="AI704" s="83"/>
    </row>
    <row r="705" spans="1:35" hidden="1" x14ac:dyDescent="0.2">
      <c r="A705" s="125" t="s">
        <v>823</v>
      </c>
      <c r="C705" s="162" t="s">
        <v>485</v>
      </c>
      <c r="D705" s="162" t="s">
        <v>750</v>
      </c>
      <c r="E705" s="162" t="s">
        <v>171</v>
      </c>
      <c r="F705" s="162" t="s">
        <v>552</v>
      </c>
      <c r="G705" s="162" t="s">
        <v>741</v>
      </c>
      <c r="H705" s="162"/>
      <c r="I705" s="183">
        <v>7846</v>
      </c>
      <c r="J705" s="162"/>
      <c r="K705" s="162"/>
      <c r="L705" s="162" t="s">
        <v>637</v>
      </c>
      <c r="M705" s="162" t="s">
        <v>194</v>
      </c>
      <c r="N705" s="162" t="s">
        <v>194</v>
      </c>
      <c r="O705" s="162" t="s">
        <v>194</v>
      </c>
      <c r="P705" s="162" t="s">
        <v>194</v>
      </c>
      <c r="Q705" s="162" t="s">
        <v>194</v>
      </c>
      <c r="R705" s="162"/>
      <c r="S705" s="162"/>
      <c r="AC705" s="83"/>
      <c r="AD705" s="83"/>
      <c r="AE705" s="83"/>
      <c r="AG705" s="83"/>
      <c r="AH705" s="83"/>
      <c r="AI705" s="83"/>
    </row>
    <row r="706" spans="1:35" hidden="1" x14ac:dyDescent="0.2">
      <c r="A706" s="125" t="s">
        <v>823</v>
      </c>
      <c r="C706" s="162" t="s">
        <v>485</v>
      </c>
      <c r="D706" s="162" t="s">
        <v>750</v>
      </c>
      <c r="E706" s="162" t="s">
        <v>276</v>
      </c>
      <c r="F706" s="162" t="s">
        <v>552</v>
      </c>
      <c r="G706" s="162" t="s">
        <v>741</v>
      </c>
      <c r="H706" s="162"/>
      <c r="I706" s="183">
        <v>1393</v>
      </c>
      <c r="J706" s="162"/>
      <c r="K706" s="162"/>
      <c r="L706" s="162" t="s">
        <v>637</v>
      </c>
      <c r="M706" s="162" t="s">
        <v>194</v>
      </c>
      <c r="N706" s="162" t="s">
        <v>194</v>
      </c>
      <c r="O706" s="162" t="s">
        <v>194</v>
      </c>
      <c r="P706" s="162" t="s">
        <v>194</v>
      </c>
      <c r="Q706" s="162" t="s">
        <v>194</v>
      </c>
      <c r="R706" s="162"/>
      <c r="S706" s="162"/>
      <c r="AC706" s="83"/>
      <c r="AD706" s="83"/>
      <c r="AE706" s="83"/>
      <c r="AG706" s="83"/>
      <c r="AH706" s="83"/>
      <c r="AI706" s="83"/>
    </row>
    <row r="707" spans="1:35" hidden="1" x14ac:dyDescent="0.2">
      <c r="A707" s="125" t="s">
        <v>823</v>
      </c>
      <c r="C707" s="162" t="s">
        <v>485</v>
      </c>
      <c r="D707" s="162" t="s">
        <v>750</v>
      </c>
      <c r="E707" s="162" t="s">
        <v>274</v>
      </c>
      <c r="F707" s="162" t="s">
        <v>552</v>
      </c>
      <c r="G707" s="162" t="s">
        <v>741</v>
      </c>
      <c r="H707" s="162"/>
      <c r="I707" s="183">
        <v>1283</v>
      </c>
      <c r="J707" s="162"/>
      <c r="K707" s="162"/>
      <c r="L707" s="162" t="s">
        <v>637</v>
      </c>
      <c r="M707" s="162" t="s">
        <v>194</v>
      </c>
      <c r="N707" s="162" t="s">
        <v>194</v>
      </c>
      <c r="O707" s="162" t="s">
        <v>194</v>
      </c>
      <c r="P707" s="162" t="s">
        <v>194</v>
      </c>
      <c r="Q707" s="162" t="s">
        <v>194</v>
      </c>
      <c r="R707" s="162"/>
      <c r="S707" s="162"/>
      <c r="AC707" s="83"/>
      <c r="AD707" s="83"/>
      <c r="AE707" s="83"/>
      <c r="AG707" s="83"/>
      <c r="AH707" s="83"/>
      <c r="AI707" s="83"/>
    </row>
    <row r="708" spans="1:35" hidden="1" x14ac:dyDescent="0.2">
      <c r="A708" s="125" t="s">
        <v>823</v>
      </c>
      <c r="C708" s="162" t="s">
        <v>485</v>
      </c>
      <c r="D708" s="162" t="s">
        <v>750</v>
      </c>
      <c r="E708" s="162" t="s">
        <v>751</v>
      </c>
      <c r="F708" s="162" t="s">
        <v>552</v>
      </c>
      <c r="G708" s="162" t="s">
        <v>741</v>
      </c>
      <c r="H708" s="162"/>
      <c r="I708" s="183">
        <v>1664</v>
      </c>
      <c r="J708" s="162"/>
      <c r="K708" s="162"/>
      <c r="L708" s="162" t="s">
        <v>637</v>
      </c>
      <c r="M708" s="162" t="s">
        <v>194</v>
      </c>
      <c r="N708" s="162" t="s">
        <v>194</v>
      </c>
      <c r="O708" s="162" t="s">
        <v>194</v>
      </c>
      <c r="P708" s="162" t="s">
        <v>194</v>
      </c>
      <c r="Q708" s="162" t="s">
        <v>194</v>
      </c>
      <c r="R708" s="162"/>
      <c r="S708" s="162"/>
      <c r="AC708" s="83"/>
      <c r="AD708" s="83"/>
      <c r="AE708" s="83"/>
      <c r="AG708" s="83"/>
      <c r="AH708" s="83"/>
      <c r="AI708" s="83"/>
    </row>
    <row r="709" spans="1:35" ht="14.4" hidden="1" x14ac:dyDescent="0.2">
      <c r="A709" s="125" t="s">
        <v>823</v>
      </c>
      <c r="C709" s="170" t="s">
        <v>154</v>
      </c>
      <c r="D709" s="170" t="s">
        <v>752</v>
      </c>
      <c r="E709" s="170" t="s">
        <v>182</v>
      </c>
      <c r="F709" s="170" t="s">
        <v>49</v>
      </c>
      <c r="G709" s="170" t="s">
        <v>86</v>
      </c>
      <c r="H709" s="171" t="s">
        <v>642</v>
      </c>
      <c r="I709" s="172">
        <v>14199</v>
      </c>
      <c r="J709" s="171"/>
      <c r="K709" s="170" t="s">
        <v>543</v>
      </c>
      <c r="L709" s="171" t="s">
        <v>181</v>
      </c>
      <c r="M709" s="171" t="s">
        <v>181</v>
      </c>
      <c r="N709" s="171" t="s">
        <v>181</v>
      </c>
      <c r="O709" s="171" t="s">
        <v>144</v>
      </c>
      <c r="P709" s="171" t="s">
        <v>181</v>
      </c>
      <c r="Q709" s="171" t="s">
        <v>181</v>
      </c>
      <c r="R709" s="171" t="s">
        <v>753</v>
      </c>
      <c r="S709" s="83" t="s">
        <v>644</v>
      </c>
      <c r="AC709" s="83">
        <v>4</v>
      </c>
      <c r="AD709" s="83">
        <v>0</v>
      </c>
      <c r="AE709" s="83">
        <v>0</v>
      </c>
      <c r="AG709" s="83">
        <v>0</v>
      </c>
      <c r="AH709" s="83">
        <v>0</v>
      </c>
      <c r="AI709" s="83" t="s">
        <v>754</v>
      </c>
    </row>
    <row r="710" spans="1:35" ht="13.2" hidden="1" x14ac:dyDescent="0.2">
      <c r="A710" s="125" t="s">
        <v>823</v>
      </c>
      <c r="C710" s="169" t="s">
        <v>16</v>
      </c>
      <c r="D710" s="169" t="s">
        <v>755</v>
      </c>
      <c r="E710" s="169" t="s">
        <v>756</v>
      </c>
      <c r="F710" s="169" t="s">
        <v>757</v>
      </c>
      <c r="G710" s="169" t="s">
        <v>363</v>
      </c>
      <c r="H710" s="169"/>
      <c r="I710" s="182">
        <v>440</v>
      </c>
      <c r="J710" s="169">
        <v>440</v>
      </c>
      <c r="K710" s="169" t="s">
        <v>539</v>
      </c>
      <c r="L710" s="169" t="s">
        <v>144</v>
      </c>
      <c r="M710" s="169" t="s">
        <v>54</v>
      </c>
      <c r="N710" s="167" t="s">
        <v>54</v>
      </c>
      <c r="O710" s="169" t="s">
        <v>144</v>
      </c>
      <c r="P710" s="169" t="s">
        <v>144</v>
      </c>
      <c r="Q710" s="169" t="s">
        <v>725</v>
      </c>
      <c r="R710" s="169"/>
      <c r="S710" s="169" t="s">
        <v>758</v>
      </c>
      <c r="AC710" s="83">
        <v>8</v>
      </c>
      <c r="AD710" s="83">
        <v>0</v>
      </c>
      <c r="AE710" s="83">
        <v>1</v>
      </c>
      <c r="AG710" s="83">
        <v>0</v>
      </c>
      <c r="AH710" s="83"/>
      <c r="AI710" s="83"/>
    </row>
    <row r="711" spans="1:35" ht="13.2" hidden="1" x14ac:dyDescent="0.2">
      <c r="A711" s="125" t="s">
        <v>823</v>
      </c>
      <c r="C711" s="169" t="s">
        <v>686</v>
      </c>
      <c r="D711" s="169" t="s">
        <v>686</v>
      </c>
      <c r="E711" s="169" t="s">
        <v>30</v>
      </c>
      <c r="F711" s="169" t="s">
        <v>49</v>
      </c>
      <c r="G711" s="169" t="s">
        <v>363</v>
      </c>
      <c r="H711" s="169"/>
      <c r="I711" s="182">
        <v>60</v>
      </c>
      <c r="J711" s="169"/>
      <c r="K711" s="169" t="s">
        <v>543</v>
      </c>
      <c r="L711" s="169" t="s">
        <v>54</v>
      </c>
      <c r="M711" s="169" t="s">
        <v>194</v>
      </c>
      <c r="N711" s="167" t="s">
        <v>54</v>
      </c>
      <c r="O711" s="169" t="s">
        <v>144</v>
      </c>
      <c r="P711" s="169" t="s">
        <v>144</v>
      </c>
      <c r="Q711" s="169"/>
      <c r="R711" s="169" t="s">
        <v>759</v>
      </c>
      <c r="S711" s="169"/>
      <c r="AC711" s="83">
        <v>11</v>
      </c>
      <c r="AD711" s="83">
        <v>0</v>
      </c>
      <c r="AE711" s="83">
        <v>0</v>
      </c>
      <c r="AG711" s="83">
        <v>0</v>
      </c>
      <c r="AH711" s="83"/>
      <c r="AI711" s="83"/>
    </row>
    <row r="712" spans="1:35" ht="14.4" hidden="1" x14ac:dyDescent="0.2">
      <c r="A712" s="125" t="s">
        <v>823</v>
      </c>
      <c r="C712" s="169" t="s">
        <v>760</v>
      </c>
      <c r="D712" s="169" t="s">
        <v>590</v>
      </c>
      <c r="E712" s="169" t="s">
        <v>761</v>
      </c>
      <c r="F712" s="169" t="s">
        <v>18</v>
      </c>
      <c r="G712" s="169" t="s">
        <v>40</v>
      </c>
      <c r="H712" s="169"/>
      <c r="I712" s="182">
        <v>180</v>
      </c>
      <c r="J712" s="169">
        <v>1800</v>
      </c>
      <c r="K712" s="169" t="s">
        <v>539</v>
      </c>
      <c r="L712" s="169" t="s">
        <v>144</v>
      </c>
      <c r="M712" s="169" t="s">
        <v>54</v>
      </c>
      <c r="N712" s="169" t="s">
        <v>144</v>
      </c>
      <c r="O712" s="169" t="s">
        <v>144</v>
      </c>
      <c r="P712" s="169" t="s">
        <v>144</v>
      </c>
      <c r="Q712" s="169" t="s">
        <v>181</v>
      </c>
      <c r="R712" s="175" t="s">
        <v>650</v>
      </c>
      <c r="S712" s="169" t="s">
        <v>147</v>
      </c>
      <c r="AC712" s="83">
        <v>1</v>
      </c>
      <c r="AD712" s="83">
        <v>0</v>
      </c>
      <c r="AE712" s="83">
        <v>1</v>
      </c>
      <c r="AG712" s="83">
        <v>0</v>
      </c>
      <c r="AH712" s="83">
        <v>90</v>
      </c>
      <c r="AI712" s="83"/>
    </row>
    <row r="713" spans="1:35" ht="13.2" hidden="1" x14ac:dyDescent="0.2">
      <c r="A713" s="125" t="s">
        <v>823</v>
      </c>
      <c r="C713" s="169" t="s">
        <v>154</v>
      </c>
      <c r="D713" s="169" t="s">
        <v>762</v>
      </c>
      <c r="E713" s="169" t="s">
        <v>763</v>
      </c>
      <c r="F713" s="169" t="s">
        <v>31</v>
      </c>
      <c r="G713" s="169" t="s">
        <v>41</v>
      </c>
      <c r="H713" s="184">
        <v>42826</v>
      </c>
      <c r="I713" s="182">
        <v>102</v>
      </c>
      <c r="J713" s="169">
        <v>7000</v>
      </c>
      <c r="K713" s="169" t="s">
        <v>543</v>
      </c>
      <c r="L713" s="167" t="s">
        <v>638</v>
      </c>
      <c r="M713" s="169" t="s">
        <v>181</v>
      </c>
      <c r="N713" s="169" t="s">
        <v>54</v>
      </c>
      <c r="O713" s="169" t="s">
        <v>54</v>
      </c>
      <c r="P713" s="169" t="s">
        <v>54</v>
      </c>
      <c r="Q713" s="169" t="s">
        <v>54</v>
      </c>
      <c r="R713" s="169" t="s">
        <v>650</v>
      </c>
      <c r="S713" s="169" t="s">
        <v>147</v>
      </c>
      <c r="AC713" s="83">
        <v>1</v>
      </c>
      <c r="AD713" s="83">
        <v>0</v>
      </c>
      <c r="AE713" s="83">
        <v>1</v>
      </c>
      <c r="AG713" s="83">
        <v>0</v>
      </c>
      <c r="AH713" s="83">
        <v>0</v>
      </c>
      <c r="AI713" s="83"/>
    </row>
    <row r="714" spans="1:35" ht="13.2" hidden="1" x14ac:dyDescent="0.2">
      <c r="A714" s="125" t="s">
        <v>823</v>
      </c>
      <c r="C714" s="169" t="s">
        <v>760</v>
      </c>
      <c r="D714" s="167" t="s">
        <v>590</v>
      </c>
      <c r="E714" s="167" t="s">
        <v>764</v>
      </c>
      <c r="F714" s="167" t="s">
        <v>31</v>
      </c>
      <c r="G714" s="167" t="s">
        <v>86</v>
      </c>
      <c r="H714" s="167" t="s">
        <v>765</v>
      </c>
      <c r="I714" s="168">
        <v>24</v>
      </c>
      <c r="J714" s="167">
        <v>240</v>
      </c>
      <c r="K714" s="167" t="s">
        <v>539</v>
      </c>
      <c r="L714" s="167" t="s">
        <v>144</v>
      </c>
      <c r="M714" s="167" t="s">
        <v>54</v>
      </c>
      <c r="N714" s="167" t="s">
        <v>181</v>
      </c>
      <c r="O714" s="167" t="s">
        <v>144</v>
      </c>
      <c r="P714" s="167" t="s">
        <v>144</v>
      </c>
      <c r="Q714" s="167" t="s">
        <v>181</v>
      </c>
      <c r="R714" s="185" t="s">
        <v>639</v>
      </c>
      <c r="S714" s="169" t="s">
        <v>640</v>
      </c>
      <c r="AC714" s="83">
        <v>1</v>
      </c>
      <c r="AD714" s="83">
        <v>0</v>
      </c>
      <c r="AE714" s="83">
        <v>0</v>
      </c>
      <c r="AG714" s="83">
        <v>0</v>
      </c>
      <c r="AH714" s="83">
        <v>0</v>
      </c>
      <c r="AI714" s="83"/>
    </row>
    <row r="715" spans="1:35" ht="13.2" hidden="1" x14ac:dyDescent="0.2">
      <c r="A715" s="125" t="s">
        <v>823</v>
      </c>
      <c r="C715" s="169" t="s">
        <v>599</v>
      </c>
      <c r="D715" s="169" t="s">
        <v>649</v>
      </c>
      <c r="E715" s="167" t="s">
        <v>766</v>
      </c>
      <c r="F715" s="169" t="s">
        <v>49</v>
      </c>
      <c r="G715" s="167" t="s">
        <v>78</v>
      </c>
      <c r="H715" s="169" t="s">
        <v>765</v>
      </c>
      <c r="I715" s="168">
        <v>30</v>
      </c>
      <c r="J715" s="167">
        <v>300</v>
      </c>
      <c r="K715" s="167" t="s">
        <v>539</v>
      </c>
      <c r="L715" s="167" t="s">
        <v>54</v>
      </c>
      <c r="M715" s="167" t="s">
        <v>54</v>
      </c>
      <c r="N715" s="167" t="s">
        <v>144</v>
      </c>
      <c r="O715" s="167" t="s">
        <v>144</v>
      </c>
      <c r="P715" s="167" t="s">
        <v>144</v>
      </c>
      <c r="Q715" s="167" t="s">
        <v>144</v>
      </c>
      <c r="R715" s="185" t="s">
        <v>639</v>
      </c>
      <c r="S715" s="169" t="s">
        <v>147</v>
      </c>
      <c r="AC715" s="83">
        <v>1</v>
      </c>
      <c r="AD715" s="83">
        <v>0</v>
      </c>
      <c r="AE715" s="83">
        <v>0</v>
      </c>
      <c r="AG715" s="83">
        <v>0</v>
      </c>
      <c r="AH715" s="83">
        <v>0</v>
      </c>
      <c r="AI715" s="83"/>
    </row>
    <row r="716" spans="1:35" ht="13.2" hidden="1" x14ac:dyDescent="0.2">
      <c r="A716" s="125" t="s">
        <v>823</v>
      </c>
      <c r="C716" s="169" t="s">
        <v>599</v>
      </c>
      <c r="D716" s="169" t="s">
        <v>649</v>
      </c>
      <c r="E716" s="169" t="s">
        <v>767</v>
      </c>
      <c r="F716" s="169" t="s">
        <v>31</v>
      </c>
      <c r="G716" s="169" t="s">
        <v>86</v>
      </c>
      <c r="H716" s="169" t="s">
        <v>642</v>
      </c>
      <c r="I716" s="182">
        <v>79</v>
      </c>
      <c r="J716" s="169">
        <v>790</v>
      </c>
      <c r="K716" s="169" t="s">
        <v>539</v>
      </c>
      <c r="L716" s="169" t="s">
        <v>144</v>
      </c>
      <c r="M716" s="169" t="s">
        <v>54</v>
      </c>
      <c r="N716" s="169" t="s">
        <v>144</v>
      </c>
      <c r="O716" s="169" t="s">
        <v>144</v>
      </c>
      <c r="P716" s="169" t="s">
        <v>144</v>
      </c>
      <c r="Q716" s="169" t="s">
        <v>144</v>
      </c>
      <c r="R716" s="167" t="s">
        <v>650</v>
      </c>
      <c r="S716" s="169" t="s">
        <v>161</v>
      </c>
      <c r="AC716" s="83">
        <v>3</v>
      </c>
      <c r="AD716" s="83">
        <v>0</v>
      </c>
      <c r="AE716" s="83">
        <v>1</v>
      </c>
      <c r="AG716" s="83">
        <v>0</v>
      </c>
      <c r="AH716" s="83">
        <v>0</v>
      </c>
      <c r="AI716" s="83" t="s">
        <v>768</v>
      </c>
    </row>
    <row r="717" spans="1:35" ht="13.2" hidden="1" x14ac:dyDescent="0.2">
      <c r="A717" s="125" t="s">
        <v>823</v>
      </c>
      <c r="C717" s="169" t="s">
        <v>599</v>
      </c>
      <c r="D717" s="169" t="s">
        <v>649</v>
      </c>
      <c r="E717" s="169" t="s">
        <v>769</v>
      </c>
      <c r="F717" s="169" t="s">
        <v>31</v>
      </c>
      <c r="G717" s="169" t="s">
        <v>86</v>
      </c>
      <c r="H717" s="169" t="s">
        <v>642</v>
      </c>
      <c r="I717" s="182">
        <v>25</v>
      </c>
      <c r="J717" s="169">
        <v>250</v>
      </c>
      <c r="K717" s="169" t="s">
        <v>539</v>
      </c>
      <c r="L717" s="169" t="s">
        <v>144</v>
      </c>
      <c r="M717" s="169" t="s">
        <v>181</v>
      </c>
      <c r="N717" s="169" t="s">
        <v>181</v>
      </c>
      <c r="O717" s="169" t="s">
        <v>181</v>
      </c>
      <c r="P717" s="169" t="s">
        <v>181</v>
      </c>
      <c r="Q717" s="169" t="s">
        <v>181</v>
      </c>
      <c r="R717" s="167" t="s">
        <v>650</v>
      </c>
      <c r="S717" s="169"/>
      <c r="AC717" s="83"/>
      <c r="AD717" s="83"/>
      <c r="AE717" s="83"/>
      <c r="AG717" s="83"/>
      <c r="AH717" s="83"/>
      <c r="AI717" s="83"/>
    </row>
    <row r="718" spans="1:35" ht="13.2" hidden="1" x14ac:dyDescent="0.2">
      <c r="A718" s="125" t="s">
        <v>823</v>
      </c>
      <c r="C718" s="169" t="s">
        <v>83</v>
      </c>
      <c r="D718" s="169" t="s">
        <v>83</v>
      </c>
      <c r="E718" s="169" t="s">
        <v>770</v>
      </c>
      <c r="F718" s="169" t="s">
        <v>85</v>
      </c>
      <c r="G718" s="169" t="s">
        <v>86</v>
      </c>
      <c r="H718" s="169" t="s">
        <v>642</v>
      </c>
      <c r="I718" s="182">
        <v>108</v>
      </c>
      <c r="J718" s="169">
        <v>1575</v>
      </c>
      <c r="K718" s="169" t="s">
        <v>566</v>
      </c>
      <c r="L718" s="169" t="s">
        <v>181</v>
      </c>
      <c r="M718" s="169" t="s">
        <v>181</v>
      </c>
      <c r="N718" s="169" t="s">
        <v>181</v>
      </c>
      <c r="O718" s="169" t="s">
        <v>144</v>
      </c>
      <c r="P718" s="169" t="s">
        <v>144</v>
      </c>
      <c r="Q718" s="169" t="s">
        <v>181</v>
      </c>
      <c r="R718" s="167" t="s">
        <v>650</v>
      </c>
      <c r="S718" s="169" t="s">
        <v>640</v>
      </c>
      <c r="AC718" s="83">
        <v>1</v>
      </c>
      <c r="AD718" s="83">
        <v>0</v>
      </c>
      <c r="AE718" s="83">
        <v>0</v>
      </c>
      <c r="AG718" s="83">
        <v>0</v>
      </c>
      <c r="AH718" s="83">
        <v>0</v>
      </c>
      <c r="AI718" s="83"/>
    </row>
    <row r="719" spans="1:35" ht="13.2" hidden="1" x14ac:dyDescent="0.2">
      <c r="A719" s="125" t="s">
        <v>823</v>
      </c>
      <c r="C719" s="169" t="s">
        <v>83</v>
      </c>
      <c r="D719" s="169" t="s">
        <v>83</v>
      </c>
      <c r="E719" s="169" t="s">
        <v>771</v>
      </c>
      <c r="F719" s="169" t="s">
        <v>85</v>
      </c>
      <c r="G719" s="169" t="s">
        <v>86</v>
      </c>
      <c r="H719" s="169" t="s">
        <v>642</v>
      </c>
      <c r="I719" s="182">
        <v>146</v>
      </c>
      <c r="J719" s="169">
        <v>2075</v>
      </c>
      <c r="K719" s="169" t="s">
        <v>566</v>
      </c>
      <c r="L719" s="169" t="s">
        <v>144</v>
      </c>
      <c r="M719" s="169" t="s">
        <v>181</v>
      </c>
      <c r="N719" s="169" t="s">
        <v>181</v>
      </c>
      <c r="O719" s="169" t="s">
        <v>144</v>
      </c>
      <c r="P719" s="169" t="s">
        <v>144</v>
      </c>
      <c r="Q719" s="169" t="s">
        <v>181</v>
      </c>
      <c r="R719" s="167" t="s">
        <v>650</v>
      </c>
      <c r="S719" s="169"/>
      <c r="AC719" s="83">
        <v>0</v>
      </c>
      <c r="AD719" s="83">
        <v>0</v>
      </c>
      <c r="AE719" s="83">
        <v>0</v>
      </c>
      <c r="AG719" s="83">
        <v>0</v>
      </c>
      <c r="AH719" s="83">
        <v>0</v>
      </c>
      <c r="AI719" s="83"/>
    </row>
    <row r="720" spans="1:35" ht="13.2" hidden="1" x14ac:dyDescent="0.2">
      <c r="A720" s="125" t="s">
        <v>823</v>
      </c>
      <c r="C720" s="186" t="s">
        <v>772</v>
      </c>
      <c r="D720" s="169" t="s">
        <v>93</v>
      </c>
      <c r="E720" s="186" t="s">
        <v>773</v>
      </c>
      <c r="F720" s="169" t="s">
        <v>774</v>
      </c>
      <c r="G720" s="169" t="s">
        <v>86</v>
      </c>
      <c r="H720" s="169" t="s">
        <v>642</v>
      </c>
      <c r="I720" s="182">
        <v>5</v>
      </c>
      <c r="J720" s="169">
        <v>50</v>
      </c>
      <c r="K720" s="169" t="s">
        <v>539</v>
      </c>
      <c r="L720" s="169" t="s">
        <v>54</v>
      </c>
      <c r="M720" s="169" t="s">
        <v>54</v>
      </c>
      <c r="N720" s="169" t="s">
        <v>144</v>
      </c>
      <c r="O720" s="169" t="s">
        <v>144</v>
      </c>
      <c r="P720" s="169" t="s">
        <v>181</v>
      </c>
      <c r="Q720" s="169" t="s">
        <v>181</v>
      </c>
      <c r="R720" s="167" t="s">
        <v>639</v>
      </c>
      <c r="S720" s="169" t="s">
        <v>640</v>
      </c>
      <c r="AC720" s="83">
        <v>1</v>
      </c>
      <c r="AD720" s="83">
        <v>0</v>
      </c>
      <c r="AE720" s="83">
        <v>0</v>
      </c>
      <c r="AG720" s="83">
        <v>0</v>
      </c>
      <c r="AH720" s="83">
        <v>0</v>
      </c>
      <c r="AI720" s="83"/>
    </row>
    <row r="721" spans="1:35" ht="13.2" hidden="1" x14ac:dyDescent="0.2">
      <c r="A721" s="125" t="s">
        <v>823</v>
      </c>
      <c r="C721" s="169" t="s">
        <v>599</v>
      </c>
      <c r="D721" s="169" t="s">
        <v>649</v>
      </c>
      <c r="E721" s="169" t="s">
        <v>775</v>
      </c>
      <c r="F721" s="169" t="s">
        <v>49</v>
      </c>
      <c r="G721" s="169" t="s">
        <v>776</v>
      </c>
      <c r="H721" s="169"/>
      <c r="I721" s="182">
        <v>193</v>
      </c>
      <c r="J721" s="169">
        <v>1885</v>
      </c>
      <c r="K721" s="169" t="s">
        <v>539</v>
      </c>
      <c r="L721" s="169" t="s">
        <v>144</v>
      </c>
      <c r="M721" s="169" t="s">
        <v>54</v>
      </c>
      <c r="N721" s="167" t="s">
        <v>54</v>
      </c>
      <c r="O721" s="169" t="s">
        <v>144</v>
      </c>
      <c r="P721" s="169" t="s">
        <v>144</v>
      </c>
      <c r="Q721" s="169" t="s">
        <v>181</v>
      </c>
      <c r="R721" s="167" t="s">
        <v>639</v>
      </c>
      <c r="S721" s="169" t="s">
        <v>147</v>
      </c>
      <c r="AC721" s="83">
        <v>1</v>
      </c>
      <c r="AD721" s="83">
        <v>0</v>
      </c>
      <c r="AE721" s="83">
        <v>0</v>
      </c>
      <c r="AG721" s="83">
        <v>0</v>
      </c>
      <c r="AH721" s="83"/>
      <c r="AI721" s="83"/>
    </row>
    <row r="722" spans="1:35" ht="13.2" hidden="1" x14ac:dyDescent="0.2">
      <c r="A722" s="125" t="s">
        <v>823</v>
      </c>
      <c r="C722" s="169" t="s">
        <v>599</v>
      </c>
      <c r="D722" s="169" t="s">
        <v>649</v>
      </c>
      <c r="E722" s="169" t="s">
        <v>777</v>
      </c>
      <c r="F722" s="169" t="s">
        <v>778</v>
      </c>
      <c r="G722" s="169" t="s">
        <v>78</v>
      </c>
      <c r="H722" s="169"/>
      <c r="I722" s="182">
        <v>450</v>
      </c>
      <c r="J722" s="169">
        <v>6000</v>
      </c>
      <c r="K722" s="169" t="s">
        <v>539</v>
      </c>
      <c r="L722" s="169" t="s">
        <v>181</v>
      </c>
      <c r="M722" s="169" t="s">
        <v>54</v>
      </c>
      <c r="N722" s="167" t="s">
        <v>181</v>
      </c>
      <c r="O722" s="167" t="s">
        <v>144</v>
      </c>
      <c r="P722" s="167" t="s">
        <v>144</v>
      </c>
      <c r="Q722" s="167" t="s">
        <v>181</v>
      </c>
      <c r="R722" s="167" t="s">
        <v>639</v>
      </c>
      <c r="S722" s="169" t="s">
        <v>147</v>
      </c>
      <c r="AC722" s="83">
        <v>2</v>
      </c>
      <c r="AD722" s="83"/>
      <c r="AE722" s="83"/>
      <c r="AG722" s="83"/>
      <c r="AH722" s="83"/>
      <c r="AI722" s="83"/>
    </row>
    <row r="723" spans="1:35" ht="14.4" hidden="1" x14ac:dyDescent="0.2">
      <c r="A723" s="125" t="s">
        <v>823</v>
      </c>
      <c r="C723" s="167" t="s">
        <v>452</v>
      </c>
      <c r="D723" s="169" t="s">
        <v>779</v>
      </c>
      <c r="E723" s="181" t="s">
        <v>780</v>
      </c>
      <c r="F723" s="169" t="s">
        <v>207</v>
      </c>
      <c r="G723" s="169" t="s">
        <v>78</v>
      </c>
      <c r="H723" s="169"/>
      <c r="I723" s="182">
        <v>114</v>
      </c>
      <c r="J723" s="169">
        <v>991</v>
      </c>
      <c r="K723" s="169" t="s">
        <v>662</v>
      </c>
      <c r="L723" s="169" t="s">
        <v>144</v>
      </c>
      <c r="M723" s="169" t="s">
        <v>54</v>
      </c>
      <c r="N723" s="167" t="s">
        <v>181</v>
      </c>
      <c r="O723" s="167" t="s">
        <v>144</v>
      </c>
      <c r="P723" s="167" t="s">
        <v>144</v>
      </c>
      <c r="Q723" s="167" t="s">
        <v>181</v>
      </c>
      <c r="R723" s="175" t="s">
        <v>650</v>
      </c>
      <c r="S723" s="169"/>
      <c r="AC723" s="83">
        <v>9</v>
      </c>
      <c r="AD723" s="83">
        <v>0</v>
      </c>
      <c r="AE723" s="83">
        <v>1</v>
      </c>
      <c r="AG723" s="83">
        <v>0</v>
      </c>
      <c r="AH723" s="83">
        <v>0</v>
      </c>
      <c r="AI723" s="83"/>
    </row>
    <row r="724" spans="1:35" ht="13.2" hidden="1" x14ac:dyDescent="0.2">
      <c r="A724" s="125" t="s">
        <v>823</v>
      </c>
      <c r="C724" s="167" t="s">
        <v>575</v>
      </c>
      <c r="D724" s="167" t="s">
        <v>671</v>
      </c>
      <c r="E724" s="167" t="s">
        <v>781</v>
      </c>
      <c r="F724" s="167" t="s">
        <v>44</v>
      </c>
      <c r="G724" s="167" t="s">
        <v>41</v>
      </c>
      <c r="H724" s="184">
        <v>42856</v>
      </c>
      <c r="I724" s="168">
        <v>444</v>
      </c>
      <c r="J724" s="169">
        <v>4442</v>
      </c>
      <c r="K724" s="169" t="s">
        <v>662</v>
      </c>
      <c r="L724" s="167" t="s">
        <v>668</v>
      </c>
      <c r="M724" s="167" t="s">
        <v>54</v>
      </c>
      <c r="N724" s="167" t="s">
        <v>181</v>
      </c>
      <c r="O724" s="167" t="s">
        <v>181</v>
      </c>
      <c r="P724" s="167" t="s">
        <v>181</v>
      </c>
      <c r="Q724" s="167" t="s">
        <v>181</v>
      </c>
      <c r="R724" s="169" t="s">
        <v>107</v>
      </c>
      <c r="S724" s="169" t="s">
        <v>651</v>
      </c>
      <c r="AC724" s="83">
        <v>1</v>
      </c>
      <c r="AD724" s="83">
        <v>0</v>
      </c>
      <c r="AE724" s="83">
        <v>0</v>
      </c>
      <c r="AG724" s="83">
        <v>0</v>
      </c>
      <c r="AH724" s="83">
        <v>0</v>
      </c>
      <c r="AI724" s="83"/>
    </row>
    <row r="725" spans="1:35" ht="14.4" hidden="1" x14ac:dyDescent="0.2">
      <c r="A725" s="125" t="s">
        <v>823</v>
      </c>
      <c r="C725" s="169" t="s">
        <v>599</v>
      </c>
      <c r="D725" s="169" t="s">
        <v>649</v>
      </c>
      <c r="E725" s="167" t="s">
        <v>782</v>
      </c>
      <c r="F725" s="169" t="s">
        <v>207</v>
      </c>
      <c r="G725" s="169" t="s">
        <v>78</v>
      </c>
      <c r="H725" s="169"/>
      <c r="I725" s="182">
        <v>17</v>
      </c>
      <c r="J725" s="169">
        <v>170</v>
      </c>
      <c r="K725" s="169" t="s">
        <v>539</v>
      </c>
      <c r="L725" s="169" t="s">
        <v>54</v>
      </c>
      <c r="M725" s="169" t="s">
        <v>54</v>
      </c>
      <c r="N725" s="169" t="s">
        <v>144</v>
      </c>
      <c r="O725" s="169" t="s">
        <v>144</v>
      </c>
      <c r="P725" s="169" t="s">
        <v>144</v>
      </c>
      <c r="Q725" s="169" t="s">
        <v>144</v>
      </c>
      <c r="R725" s="175" t="s">
        <v>650</v>
      </c>
      <c r="S725" s="169" t="s">
        <v>147</v>
      </c>
      <c r="AC725" s="83">
        <v>1</v>
      </c>
      <c r="AD725" s="83">
        <v>0</v>
      </c>
      <c r="AE725" s="83">
        <v>0</v>
      </c>
      <c r="AG725" s="83">
        <v>0</v>
      </c>
      <c r="AH725" s="83">
        <v>4</v>
      </c>
      <c r="AI725" s="83"/>
    </row>
    <row r="726" spans="1:35" ht="13.2" hidden="1" x14ac:dyDescent="0.2">
      <c r="A726" s="125" t="s">
        <v>823</v>
      </c>
      <c r="C726" s="169" t="s">
        <v>760</v>
      </c>
      <c r="D726" s="169" t="s">
        <v>590</v>
      </c>
      <c r="E726" s="169" t="s">
        <v>783</v>
      </c>
      <c r="F726" s="169" t="s">
        <v>31</v>
      </c>
      <c r="G726" s="169" t="s">
        <v>86</v>
      </c>
      <c r="H726" s="169" t="s">
        <v>642</v>
      </c>
      <c r="I726" s="182">
        <v>18</v>
      </c>
      <c r="J726" s="169">
        <v>180</v>
      </c>
      <c r="K726" s="169" t="s">
        <v>539</v>
      </c>
      <c r="L726" s="169" t="s">
        <v>144</v>
      </c>
      <c r="M726" s="169" t="s">
        <v>181</v>
      </c>
      <c r="N726" s="169" t="s">
        <v>144</v>
      </c>
      <c r="O726" s="169" t="s">
        <v>144</v>
      </c>
      <c r="P726" s="169" t="s">
        <v>144</v>
      </c>
      <c r="Q726" s="169" t="s">
        <v>181</v>
      </c>
      <c r="R726" s="185" t="s">
        <v>639</v>
      </c>
      <c r="S726" s="169" t="s">
        <v>640</v>
      </c>
      <c r="AC726" s="83">
        <v>1</v>
      </c>
      <c r="AD726" s="83">
        <v>0</v>
      </c>
      <c r="AE726" s="83">
        <v>0</v>
      </c>
      <c r="AG726" s="83">
        <v>0</v>
      </c>
      <c r="AH726" s="83">
        <v>0</v>
      </c>
      <c r="AI726" s="83"/>
    </row>
    <row r="727" spans="1:35" ht="13.2" hidden="1" x14ac:dyDescent="0.2">
      <c r="A727" s="125" t="s">
        <v>823</v>
      </c>
      <c r="C727" s="169" t="s">
        <v>610</v>
      </c>
      <c r="D727" s="169" t="s">
        <v>30</v>
      </c>
      <c r="E727" s="169" t="s">
        <v>784</v>
      </c>
      <c r="F727" s="169" t="s">
        <v>31</v>
      </c>
      <c r="G727" s="169" t="s">
        <v>20</v>
      </c>
      <c r="H727" s="184">
        <v>42856</v>
      </c>
      <c r="I727" s="182">
        <v>68</v>
      </c>
      <c r="J727" s="169">
        <v>1095</v>
      </c>
      <c r="K727" s="169" t="s">
        <v>545</v>
      </c>
      <c r="L727" s="169" t="s">
        <v>144</v>
      </c>
      <c r="M727" s="169" t="s">
        <v>54</v>
      </c>
      <c r="N727" s="169" t="s">
        <v>144</v>
      </c>
      <c r="O727" s="169" t="s">
        <v>144</v>
      </c>
      <c r="P727" s="169" t="s">
        <v>144</v>
      </c>
      <c r="Q727" s="169" t="s">
        <v>54</v>
      </c>
      <c r="R727" s="185" t="s">
        <v>639</v>
      </c>
      <c r="S727" s="169" t="s">
        <v>651</v>
      </c>
      <c r="AC727" s="107">
        <v>1</v>
      </c>
      <c r="AD727" s="107">
        <v>0</v>
      </c>
      <c r="AE727" s="107">
        <v>1</v>
      </c>
      <c r="AG727" s="107">
        <v>0</v>
      </c>
      <c r="AH727" s="107">
        <v>0</v>
      </c>
      <c r="AI727" s="83"/>
    </row>
    <row r="728" spans="1:35" hidden="1" x14ac:dyDescent="0.2">
      <c r="A728" s="125" t="s">
        <v>823</v>
      </c>
      <c r="C728" s="105" t="s">
        <v>610</v>
      </c>
      <c r="D728" s="105" t="s">
        <v>30</v>
      </c>
      <c r="E728" s="105" t="s">
        <v>35</v>
      </c>
      <c r="F728" s="105" t="s">
        <v>31</v>
      </c>
      <c r="G728" s="105" t="s">
        <v>20</v>
      </c>
      <c r="H728" s="187">
        <v>42856</v>
      </c>
      <c r="I728" s="107">
        <v>676</v>
      </c>
      <c r="J728" s="105">
        <v>8115</v>
      </c>
      <c r="K728" s="105" t="s">
        <v>545</v>
      </c>
      <c r="L728" s="105" t="s">
        <v>144</v>
      </c>
      <c r="M728" s="105" t="s">
        <v>54</v>
      </c>
      <c r="N728" s="105" t="s">
        <v>144</v>
      </c>
      <c r="O728" s="105" t="s">
        <v>144</v>
      </c>
      <c r="P728" s="105" t="s">
        <v>144</v>
      </c>
      <c r="Q728" s="105" t="s">
        <v>54</v>
      </c>
      <c r="R728" s="105"/>
      <c r="S728" s="105"/>
      <c r="AC728" s="107"/>
      <c r="AD728" s="107"/>
      <c r="AE728" s="107"/>
      <c r="AG728" s="107"/>
      <c r="AH728" s="107"/>
      <c r="AI728" s="83"/>
    </row>
    <row r="729" spans="1:35" hidden="1" x14ac:dyDescent="0.2">
      <c r="A729" s="125" t="s">
        <v>823</v>
      </c>
      <c r="C729" s="105" t="s">
        <v>785</v>
      </c>
      <c r="D729" s="105" t="s">
        <v>785</v>
      </c>
      <c r="E729" s="105" t="s">
        <v>786</v>
      </c>
      <c r="F729" s="105" t="s">
        <v>49</v>
      </c>
      <c r="G729" s="105" t="s">
        <v>363</v>
      </c>
      <c r="H729" s="105"/>
      <c r="I729" s="107"/>
      <c r="J729" s="105"/>
      <c r="K729" s="105"/>
      <c r="L729" s="105" t="s">
        <v>787</v>
      </c>
      <c r="M729" s="105" t="s">
        <v>788</v>
      </c>
      <c r="N729" s="105" t="s">
        <v>788</v>
      </c>
      <c r="O729" s="105" t="s">
        <v>787</v>
      </c>
      <c r="P729" s="105" t="s">
        <v>787</v>
      </c>
      <c r="Q729" s="105" t="s">
        <v>787</v>
      </c>
      <c r="R729" s="105"/>
      <c r="S729" s="105"/>
      <c r="AC729" s="83"/>
      <c r="AD729" s="83"/>
      <c r="AE729" s="83"/>
      <c r="AG729" s="83"/>
      <c r="AH729" s="83"/>
      <c r="AI729" s="83"/>
    </row>
    <row r="730" spans="1:35" hidden="1" x14ac:dyDescent="0.2">
      <c r="A730" s="125" t="s">
        <v>823</v>
      </c>
      <c r="C730" s="105" t="s">
        <v>789</v>
      </c>
      <c r="D730" s="105" t="s">
        <v>789</v>
      </c>
      <c r="E730" s="105" t="s">
        <v>790</v>
      </c>
      <c r="F730" s="105" t="s">
        <v>203</v>
      </c>
      <c r="G730" s="105" t="s">
        <v>791</v>
      </c>
      <c r="H730" s="105"/>
      <c r="I730" s="107"/>
      <c r="J730" s="105"/>
      <c r="K730" s="105"/>
      <c r="L730" s="105"/>
      <c r="M730" s="105"/>
      <c r="N730" s="105"/>
      <c r="O730" s="105"/>
      <c r="P730" s="105"/>
      <c r="Q730" s="105"/>
      <c r="R730" s="105"/>
      <c r="S730" s="105"/>
      <c r="AC730" s="105"/>
      <c r="AD730" s="105"/>
      <c r="AE730" s="105"/>
      <c r="AG730" s="105"/>
      <c r="AH730" s="105"/>
      <c r="AI730" s="105"/>
    </row>
    <row r="731" spans="1:35" hidden="1" x14ac:dyDescent="0.2">
      <c r="A731" s="125" t="s">
        <v>823</v>
      </c>
      <c r="C731" s="105" t="s">
        <v>789</v>
      </c>
      <c r="D731" s="105" t="s">
        <v>789</v>
      </c>
      <c r="E731" s="105" t="s">
        <v>792</v>
      </c>
      <c r="F731" s="105" t="s">
        <v>793</v>
      </c>
      <c r="G731" s="105" t="s">
        <v>791</v>
      </c>
      <c r="H731" s="105"/>
      <c r="I731" s="107"/>
      <c r="J731" s="105"/>
      <c r="K731" s="105"/>
      <c r="L731" s="105"/>
      <c r="M731" s="105"/>
      <c r="N731" s="105"/>
      <c r="O731" s="105"/>
      <c r="P731" s="105"/>
      <c r="Q731" s="105"/>
      <c r="R731" s="105"/>
      <c r="S731" s="105"/>
      <c r="AC731" s="105"/>
      <c r="AD731" s="105"/>
      <c r="AE731" s="105"/>
      <c r="AG731" s="105"/>
      <c r="AH731" s="105"/>
      <c r="AI731" s="105"/>
    </row>
    <row r="732" spans="1:35" hidden="1" x14ac:dyDescent="0.2">
      <c r="A732" s="125" t="s">
        <v>823</v>
      </c>
      <c r="C732" s="105" t="s">
        <v>789</v>
      </c>
      <c r="D732" s="105" t="s">
        <v>789</v>
      </c>
      <c r="E732" s="105" t="s">
        <v>794</v>
      </c>
      <c r="F732" s="105" t="s">
        <v>207</v>
      </c>
      <c r="G732" s="105" t="s">
        <v>795</v>
      </c>
      <c r="H732" s="105"/>
      <c r="I732" s="107"/>
      <c r="J732" s="105"/>
      <c r="K732" s="105"/>
      <c r="L732" s="105"/>
      <c r="M732" s="105"/>
      <c r="N732" s="105"/>
      <c r="O732" s="105"/>
      <c r="P732" s="105"/>
      <c r="Q732" s="105"/>
      <c r="R732" s="105"/>
      <c r="S732" s="105"/>
      <c r="AC732" s="105"/>
      <c r="AD732" s="105"/>
      <c r="AE732" s="105"/>
      <c r="AG732" s="105"/>
      <c r="AH732" s="105"/>
      <c r="AI732" s="105"/>
    </row>
    <row r="733" spans="1:35" hidden="1" x14ac:dyDescent="0.2">
      <c r="A733" s="125" t="s">
        <v>823</v>
      </c>
      <c r="C733" s="105" t="s">
        <v>789</v>
      </c>
      <c r="D733" s="105" t="s">
        <v>789</v>
      </c>
      <c r="E733" s="105" t="s">
        <v>796</v>
      </c>
      <c r="F733" s="105" t="s">
        <v>49</v>
      </c>
      <c r="G733" s="105" t="s">
        <v>795</v>
      </c>
      <c r="H733" s="105"/>
      <c r="I733" s="107"/>
      <c r="J733" s="105"/>
      <c r="K733" s="105"/>
      <c r="L733" s="105"/>
      <c r="M733" s="105"/>
      <c r="N733" s="105"/>
      <c r="O733" s="105"/>
      <c r="P733" s="105"/>
      <c r="Q733" s="105"/>
      <c r="R733" s="105"/>
      <c r="S733" s="105"/>
      <c r="AC733" s="105"/>
      <c r="AD733" s="105"/>
      <c r="AE733" s="105"/>
      <c r="AG733" s="105"/>
      <c r="AH733" s="105"/>
      <c r="AI733" s="105"/>
    </row>
    <row r="734" spans="1:35" hidden="1" x14ac:dyDescent="0.2">
      <c r="A734" s="125" t="s">
        <v>823</v>
      </c>
      <c r="C734" s="105" t="s">
        <v>789</v>
      </c>
      <c r="D734" s="105" t="s">
        <v>789</v>
      </c>
      <c r="E734" s="105" t="s">
        <v>797</v>
      </c>
      <c r="F734" s="105"/>
      <c r="G734" s="105" t="s">
        <v>798</v>
      </c>
      <c r="H734" s="105"/>
      <c r="I734" s="107"/>
      <c r="J734" s="105"/>
      <c r="K734" s="105"/>
      <c r="L734" s="105"/>
      <c r="M734" s="105"/>
      <c r="N734" s="105"/>
      <c r="O734" s="105"/>
      <c r="P734" s="105"/>
      <c r="Q734" s="105"/>
      <c r="R734" s="105"/>
      <c r="S734" s="105"/>
      <c r="AC734" s="105"/>
      <c r="AD734" s="105"/>
      <c r="AE734" s="105"/>
      <c r="AG734" s="105"/>
      <c r="AH734" s="105"/>
      <c r="AI734" s="105"/>
    </row>
    <row r="735" spans="1:35" hidden="1" x14ac:dyDescent="0.2">
      <c r="A735" s="125" t="s">
        <v>823</v>
      </c>
      <c r="C735" s="105" t="s">
        <v>154</v>
      </c>
      <c r="D735" s="105" t="s">
        <v>154</v>
      </c>
      <c r="E735" s="105" t="s">
        <v>799</v>
      </c>
      <c r="F735" s="105"/>
      <c r="G735" s="105" t="s">
        <v>20</v>
      </c>
      <c r="H735" s="105"/>
      <c r="I735" s="107"/>
      <c r="J735" s="105"/>
      <c r="K735" s="105"/>
      <c r="L735" s="105"/>
      <c r="M735" s="105"/>
      <c r="N735" s="105"/>
      <c r="O735" s="105"/>
      <c r="P735" s="105"/>
      <c r="Q735" s="105"/>
      <c r="R735" s="105"/>
      <c r="S735" s="105"/>
      <c r="AC735" s="107"/>
      <c r="AD735" s="107"/>
      <c r="AE735" s="107"/>
      <c r="AG735" s="107"/>
      <c r="AH735" s="107"/>
      <c r="AI735" s="105"/>
    </row>
    <row r="736" spans="1:35" ht="14.4" hidden="1" x14ac:dyDescent="0.2">
      <c r="A736" s="125" t="s">
        <v>823</v>
      </c>
      <c r="C736" s="105" t="s">
        <v>789</v>
      </c>
      <c r="D736" s="105" t="s">
        <v>789</v>
      </c>
      <c r="E736" s="188" t="s">
        <v>800</v>
      </c>
      <c r="F736" s="105"/>
      <c r="G736" s="105" t="s">
        <v>19</v>
      </c>
      <c r="H736" s="105"/>
      <c r="I736" s="107"/>
      <c r="J736" s="105"/>
      <c r="K736" s="105"/>
      <c r="L736" s="105"/>
      <c r="M736" s="105"/>
      <c r="N736" s="105"/>
      <c r="O736" s="105"/>
      <c r="P736" s="105"/>
      <c r="Q736" s="105"/>
      <c r="R736" s="105"/>
      <c r="S736" s="105"/>
      <c r="AC736" s="105"/>
      <c r="AD736" s="105"/>
      <c r="AE736" s="105"/>
      <c r="AG736" s="105"/>
      <c r="AH736" s="105"/>
      <c r="AI736" s="105"/>
    </row>
    <row r="737" spans="1:35" ht="14.4" hidden="1" x14ac:dyDescent="0.2">
      <c r="A737" s="125" t="s">
        <v>823</v>
      </c>
      <c r="C737" s="105" t="s">
        <v>154</v>
      </c>
      <c r="D737" s="105" t="s">
        <v>154</v>
      </c>
      <c r="E737" s="188" t="s">
        <v>801</v>
      </c>
      <c r="F737" s="105"/>
      <c r="G737" s="105" t="s">
        <v>802</v>
      </c>
      <c r="H737" s="105"/>
      <c r="I737" s="107"/>
      <c r="J737" s="105"/>
      <c r="K737" s="105"/>
      <c r="L737" s="105"/>
      <c r="M737" s="105"/>
      <c r="N737" s="105"/>
      <c r="O737" s="105"/>
      <c r="P737" s="105"/>
      <c r="Q737" s="105"/>
      <c r="R737" s="105"/>
      <c r="S737" s="105"/>
      <c r="AC737" s="105"/>
      <c r="AD737" s="105"/>
      <c r="AE737" s="105"/>
      <c r="AG737" s="105"/>
      <c r="AH737" s="105"/>
      <c r="AI737" s="105"/>
    </row>
    <row r="738" spans="1:35" hidden="1" x14ac:dyDescent="0.2">
      <c r="A738" s="125" t="s">
        <v>823</v>
      </c>
      <c r="C738" s="105" t="s">
        <v>154</v>
      </c>
      <c r="D738" s="105" t="s">
        <v>154</v>
      </c>
      <c r="E738" s="105" t="s">
        <v>803</v>
      </c>
      <c r="F738" s="105"/>
      <c r="G738" s="105" t="s">
        <v>804</v>
      </c>
      <c r="H738" s="105"/>
      <c r="I738" s="107"/>
      <c r="J738" s="105"/>
      <c r="K738" s="105"/>
      <c r="L738" s="105"/>
      <c r="M738" s="105"/>
      <c r="N738" s="105"/>
      <c r="O738" s="105"/>
      <c r="P738" s="105"/>
      <c r="Q738" s="105"/>
      <c r="R738" s="105"/>
      <c r="S738" s="105"/>
      <c r="AC738" s="105"/>
      <c r="AD738" s="105"/>
      <c r="AE738" s="105"/>
      <c r="AG738" s="105"/>
      <c r="AH738" s="105"/>
      <c r="AI738" s="105"/>
    </row>
    <row r="739" spans="1:35" ht="14.4" hidden="1" x14ac:dyDescent="0.2">
      <c r="A739" s="125" t="s">
        <v>823</v>
      </c>
      <c r="C739" s="105" t="s">
        <v>154</v>
      </c>
      <c r="D739" s="105" t="s">
        <v>154</v>
      </c>
      <c r="E739" s="188" t="s">
        <v>805</v>
      </c>
      <c r="F739" s="105"/>
      <c r="G739" s="105" t="s">
        <v>804</v>
      </c>
      <c r="H739" s="105"/>
      <c r="I739" s="107"/>
      <c r="J739" s="105"/>
      <c r="K739" s="105"/>
      <c r="L739" s="105"/>
      <c r="M739" s="105"/>
      <c r="N739" s="105"/>
      <c r="O739" s="105"/>
      <c r="P739" s="105"/>
      <c r="Q739" s="105"/>
      <c r="R739" s="105"/>
      <c r="S739" s="105"/>
      <c r="AC739" s="105"/>
      <c r="AD739" s="105"/>
      <c r="AE739" s="105"/>
      <c r="AG739" s="105"/>
      <c r="AH739" s="105"/>
      <c r="AI739" s="105"/>
    </row>
    <row r="740" spans="1:35" hidden="1" x14ac:dyDescent="0.2">
      <c r="A740" s="125" t="s">
        <v>823</v>
      </c>
      <c r="C740" s="171" t="s">
        <v>806</v>
      </c>
      <c r="D740" s="171" t="s">
        <v>806</v>
      </c>
      <c r="E740" s="171" t="s">
        <v>807</v>
      </c>
      <c r="F740" s="171"/>
      <c r="G740" s="171" t="s">
        <v>808</v>
      </c>
      <c r="H740" s="189">
        <v>42856</v>
      </c>
      <c r="I740" s="172">
        <v>1250</v>
      </c>
      <c r="J740" s="171">
        <v>12500</v>
      </c>
      <c r="K740" s="171" t="s">
        <v>662</v>
      </c>
      <c r="L740" s="171" t="s">
        <v>144</v>
      </c>
      <c r="M740" s="171" t="s">
        <v>54</v>
      </c>
      <c r="N740" s="171" t="s">
        <v>54</v>
      </c>
      <c r="O740" s="171" t="s">
        <v>144</v>
      </c>
      <c r="P740" s="171" t="s">
        <v>144</v>
      </c>
      <c r="Q740" s="171" t="s">
        <v>144</v>
      </c>
      <c r="R740" s="171" t="s">
        <v>25</v>
      </c>
      <c r="S740" s="171"/>
      <c r="AC740" s="105">
        <v>2</v>
      </c>
      <c r="AD740" s="105"/>
      <c r="AE740" s="105"/>
      <c r="AG740" s="105"/>
      <c r="AH740" s="105"/>
      <c r="AI740" s="105" t="s">
        <v>809</v>
      </c>
    </row>
    <row r="741" spans="1:35" hidden="1" x14ac:dyDescent="0.2">
      <c r="A741" s="125" t="s">
        <v>823</v>
      </c>
      <c r="C741" s="105" t="s">
        <v>154</v>
      </c>
      <c r="D741" s="105" t="s">
        <v>154</v>
      </c>
      <c r="E741" s="105" t="s">
        <v>810</v>
      </c>
      <c r="F741" s="105"/>
      <c r="G741" s="105" t="s">
        <v>811</v>
      </c>
      <c r="H741" s="105"/>
      <c r="I741" s="107">
        <v>3000</v>
      </c>
      <c r="J741" s="105"/>
      <c r="K741" s="105"/>
      <c r="L741" s="105"/>
      <c r="M741" s="105"/>
      <c r="N741" s="105"/>
      <c r="O741" s="105"/>
      <c r="P741" s="105"/>
      <c r="Q741" s="105"/>
      <c r="R741" s="105"/>
      <c r="S741" s="105"/>
      <c r="AC741" s="105"/>
      <c r="AD741" s="105"/>
      <c r="AE741" s="105"/>
      <c r="AG741" s="105"/>
      <c r="AH741" s="105"/>
      <c r="AI741" s="105"/>
    </row>
    <row r="742" spans="1:35" hidden="1" x14ac:dyDescent="0.2">
      <c r="A742" s="125" t="s">
        <v>823</v>
      </c>
      <c r="C742" s="105" t="s">
        <v>789</v>
      </c>
      <c r="D742" s="105" t="s">
        <v>789</v>
      </c>
      <c r="E742" s="105" t="s">
        <v>812</v>
      </c>
      <c r="F742" s="105" t="s">
        <v>49</v>
      </c>
      <c r="G742" s="105" t="s">
        <v>813</v>
      </c>
      <c r="H742" s="105"/>
      <c r="I742" s="107"/>
      <c r="J742" s="105"/>
      <c r="K742" s="105"/>
      <c r="L742" s="105"/>
      <c r="M742" s="105"/>
      <c r="N742" s="105"/>
      <c r="O742" s="105"/>
      <c r="P742" s="105"/>
      <c r="Q742" s="105"/>
      <c r="R742" s="105"/>
      <c r="S742" s="105"/>
      <c r="AC742" s="105"/>
      <c r="AD742" s="105"/>
      <c r="AE742" s="105"/>
      <c r="AG742" s="105"/>
      <c r="AH742" s="105"/>
      <c r="AI742" s="105"/>
    </row>
    <row r="743" spans="1:35" hidden="1" x14ac:dyDescent="0.2">
      <c r="A743" s="125" t="s">
        <v>823</v>
      </c>
      <c r="C743" s="105" t="s">
        <v>789</v>
      </c>
      <c r="D743" s="105" t="s">
        <v>789</v>
      </c>
      <c r="E743" s="105" t="s">
        <v>814</v>
      </c>
      <c r="F743" s="105"/>
      <c r="G743" s="105" t="s">
        <v>815</v>
      </c>
      <c r="H743" s="105"/>
      <c r="I743" s="107"/>
      <c r="J743" s="105"/>
      <c r="K743" s="105"/>
      <c r="L743" s="105"/>
      <c r="M743" s="105"/>
      <c r="N743" s="105"/>
      <c r="O743" s="105"/>
      <c r="P743" s="105"/>
      <c r="Q743" s="105"/>
      <c r="R743" s="105"/>
      <c r="S743" s="105"/>
      <c r="AC743" s="105"/>
      <c r="AD743" s="105"/>
      <c r="AE743" s="105"/>
      <c r="AG743" s="105"/>
      <c r="AH743" s="105"/>
      <c r="AI743" s="105"/>
    </row>
    <row r="744" spans="1:35" ht="13.2" hidden="1" x14ac:dyDescent="0.2">
      <c r="A744" s="125" t="s">
        <v>823</v>
      </c>
      <c r="C744" s="169" t="s">
        <v>45</v>
      </c>
      <c r="D744" s="169" t="s">
        <v>660</v>
      </c>
      <c r="E744" s="169" t="s">
        <v>816</v>
      </c>
      <c r="F744" s="167" t="s">
        <v>44</v>
      </c>
      <c r="G744" s="169" t="s">
        <v>41</v>
      </c>
      <c r="H744" s="184">
        <v>42856</v>
      </c>
      <c r="I744" s="182">
        <v>60</v>
      </c>
      <c r="J744" s="169">
        <v>600</v>
      </c>
      <c r="K744" s="169" t="s">
        <v>662</v>
      </c>
      <c r="L744" s="169" t="s">
        <v>181</v>
      </c>
      <c r="M744" s="169" t="s">
        <v>54</v>
      </c>
      <c r="N744" s="169" t="s">
        <v>54</v>
      </c>
      <c r="O744" s="169" t="s">
        <v>181</v>
      </c>
      <c r="P744" s="169" t="s">
        <v>181</v>
      </c>
      <c r="Q744" s="169" t="s">
        <v>181</v>
      </c>
      <c r="R744" s="169" t="s">
        <v>107</v>
      </c>
      <c r="S744" s="169" t="s">
        <v>147</v>
      </c>
      <c r="AC744" s="105"/>
      <c r="AD744" s="105"/>
      <c r="AE744" s="105"/>
      <c r="AG744" s="105"/>
      <c r="AH744" s="105"/>
      <c r="AI744" s="105"/>
    </row>
    <row r="745" spans="1:35" hidden="1" x14ac:dyDescent="0.2">
      <c r="A745" s="125" t="s">
        <v>823</v>
      </c>
      <c r="C745" s="105" t="s">
        <v>45</v>
      </c>
      <c r="D745" s="105" t="s">
        <v>660</v>
      </c>
      <c r="E745" s="105" t="s">
        <v>817</v>
      </c>
      <c r="F745" s="105" t="s">
        <v>44</v>
      </c>
      <c r="G745" s="105" t="s">
        <v>41</v>
      </c>
      <c r="H745" s="187">
        <v>42856</v>
      </c>
      <c r="I745" s="107">
        <v>76</v>
      </c>
      <c r="J745" s="105">
        <v>760</v>
      </c>
      <c r="K745" s="105" t="s">
        <v>662</v>
      </c>
      <c r="L745" s="105" t="s">
        <v>638</v>
      </c>
      <c r="M745" s="105" t="s">
        <v>54</v>
      </c>
      <c r="N745" s="105" t="s">
        <v>54</v>
      </c>
      <c r="O745" s="105" t="s">
        <v>181</v>
      </c>
      <c r="P745" s="105" t="s">
        <v>181</v>
      </c>
      <c r="Q745" s="105" t="s">
        <v>181</v>
      </c>
      <c r="R745" s="105" t="s">
        <v>25</v>
      </c>
      <c r="S745" s="105"/>
      <c r="AC745" s="105"/>
      <c r="AD745" s="105"/>
      <c r="AE745" s="105"/>
      <c r="AG745" s="105"/>
      <c r="AH745" s="105"/>
      <c r="AI745" s="105"/>
    </row>
    <row r="746" spans="1:35" hidden="1" x14ac:dyDescent="0.2">
      <c r="A746" s="125" t="s">
        <v>823</v>
      </c>
      <c r="C746" s="105" t="s">
        <v>549</v>
      </c>
      <c r="D746" s="105" t="s">
        <v>488</v>
      </c>
      <c r="E746" s="207" t="s">
        <v>616</v>
      </c>
      <c r="F746" s="105" t="s">
        <v>34</v>
      </c>
      <c r="G746" s="105" t="s">
        <v>363</v>
      </c>
      <c r="H746" s="105"/>
      <c r="I746" s="107">
        <v>570</v>
      </c>
      <c r="J746" s="105">
        <v>6850</v>
      </c>
      <c r="K746" s="105" t="s">
        <v>545</v>
      </c>
      <c r="L746" s="105" t="s">
        <v>735</v>
      </c>
      <c r="M746" s="105" t="s">
        <v>54</v>
      </c>
      <c r="N746" s="105" t="s">
        <v>725</v>
      </c>
      <c r="O746" s="105" t="s">
        <v>194</v>
      </c>
      <c r="P746" s="105" t="s">
        <v>194</v>
      </c>
      <c r="Q746" s="105" t="s">
        <v>194</v>
      </c>
      <c r="R746" s="105"/>
      <c r="S746" s="105"/>
      <c r="AC746" s="105">
        <v>1</v>
      </c>
      <c r="AD746" s="105"/>
      <c r="AE746" s="105"/>
      <c r="AG746" s="105"/>
      <c r="AH746" s="105"/>
      <c r="AI746" s="105"/>
    </row>
    <row r="747" spans="1:35" hidden="1" x14ac:dyDescent="0.2">
      <c r="A747" s="125" t="s">
        <v>823</v>
      </c>
      <c r="C747" s="105" t="s">
        <v>36</v>
      </c>
      <c r="D747" s="105" t="s">
        <v>36</v>
      </c>
      <c r="E747" s="105" t="s">
        <v>37</v>
      </c>
      <c r="F747" s="105" t="s">
        <v>81</v>
      </c>
      <c r="G747" s="105" t="s">
        <v>20</v>
      </c>
      <c r="H747" s="187">
        <v>42856</v>
      </c>
      <c r="I747" s="107">
        <v>1105</v>
      </c>
      <c r="J747" s="105">
        <v>11050</v>
      </c>
      <c r="K747" s="105" t="s">
        <v>539</v>
      </c>
      <c r="L747" s="105" t="s">
        <v>144</v>
      </c>
      <c r="M747" s="105" t="s">
        <v>54</v>
      </c>
      <c r="N747" s="105" t="s">
        <v>144</v>
      </c>
      <c r="O747" s="105" t="s">
        <v>144</v>
      </c>
      <c r="P747" s="105" t="s">
        <v>144</v>
      </c>
      <c r="Q747" s="105" t="s">
        <v>54</v>
      </c>
      <c r="R747" s="105" t="s">
        <v>818</v>
      </c>
      <c r="S747" s="105"/>
      <c r="AC747" s="107">
        <v>1</v>
      </c>
      <c r="AD747" s="107">
        <v>0</v>
      </c>
      <c r="AE747" s="107">
        <v>1</v>
      </c>
      <c r="AG747" s="107">
        <v>0</v>
      </c>
      <c r="AH747" s="107">
        <v>0</v>
      </c>
      <c r="AI747" s="105"/>
    </row>
    <row r="748" spans="1:35" hidden="1" x14ac:dyDescent="0.2">
      <c r="A748" s="125" t="s">
        <v>823</v>
      </c>
      <c r="C748" s="105" t="s">
        <v>27</v>
      </c>
      <c r="D748" s="105" t="s">
        <v>819</v>
      </c>
      <c r="E748" s="105" t="s">
        <v>611</v>
      </c>
      <c r="F748" s="105" t="s">
        <v>434</v>
      </c>
      <c r="G748" s="105" t="s">
        <v>20</v>
      </c>
      <c r="H748" s="187">
        <v>42856</v>
      </c>
      <c r="I748" s="107">
        <v>120</v>
      </c>
      <c r="J748" s="105">
        <v>1200</v>
      </c>
      <c r="K748" s="105" t="s">
        <v>539</v>
      </c>
      <c r="L748" s="105" t="s">
        <v>144</v>
      </c>
      <c r="M748" s="105" t="s">
        <v>54</v>
      </c>
      <c r="N748" s="105" t="s">
        <v>144</v>
      </c>
      <c r="O748" s="105" t="s">
        <v>144</v>
      </c>
      <c r="P748" s="105" t="s">
        <v>144</v>
      </c>
      <c r="Q748" s="105" t="s">
        <v>54</v>
      </c>
      <c r="R748" s="105" t="s">
        <v>820</v>
      </c>
      <c r="S748" s="105"/>
      <c r="AC748" s="105"/>
      <c r="AD748" s="105"/>
      <c r="AE748" s="105"/>
      <c r="AG748" s="105"/>
      <c r="AH748" s="105"/>
      <c r="AI748" s="105"/>
    </row>
    <row r="749" spans="1:35" x14ac:dyDescent="0.2">
      <c r="A749" s="125" t="s">
        <v>823</v>
      </c>
      <c r="C749" s="139" t="s">
        <v>324</v>
      </c>
      <c r="D749" s="169" t="s">
        <v>324</v>
      </c>
      <c r="E749" s="169" t="s">
        <v>605</v>
      </c>
      <c r="F749" s="169" t="s">
        <v>44</v>
      </c>
      <c r="G749" s="169" t="s">
        <v>41</v>
      </c>
      <c r="H749" s="184">
        <v>42856</v>
      </c>
      <c r="I749" s="182">
        <v>5</v>
      </c>
      <c r="J749" s="169">
        <v>70</v>
      </c>
      <c r="K749" s="169" t="s">
        <v>545</v>
      </c>
      <c r="L749" s="169" t="s">
        <v>181</v>
      </c>
      <c r="M749" s="169" t="s">
        <v>54</v>
      </c>
      <c r="N749" s="169" t="s">
        <v>54</v>
      </c>
      <c r="O749" s="169" t="s">
        <v>181</v>
      </c>
      <c r="P749" s="169" t="s">
        <v>181</v>
      </c>
      <c r="Q749" s="169" t="s">
        <v>181</v>
      </c>
      <c r="R749" s="169" t="s">
        <v>107</v>
      </c>
      <c r="S749" s="169" t="s">
        <v>147</v>
      </c>
      <c r="AC749" s="105"/>
      <c r="AD749" s="105"/>
      <c r="AE749" s="105"/>
      <c r="AG749" s="105"/>
      <c r="AH749" s="105"/>
      <c r="AI749" s="105"/>
    </row>
    <row r="750" spans="1:35" x14ac:dyDescent="0.2">
      <c r="A750" s="125" t="s">
        <v>823</v>
      </c>
      <c r="C750" s="139" t="s">
        <v>324</v>
      </c>
      <c r="D750" s="105" t="s">
        <v>324</v>
      </c>
      <c r="E750" s="105" t="s">
        <v>604</v>
      </c>
      <c r="F750" s="105" t="s">
        <v>44</v>
      </c>
      <c r="G750" s="105" t="s">
        <v>41</v>
      </c>
      <c r="H750" s="187">
        <v>42856</v>
      </c>
      <c r="I750" s="190">
        <f>J750/14.5</f>
        <v>48.275862068965516</v>
      </c>
      <c r="J750" s="105">
        <v>700</v>
      </c>
      <c r="K750" s="105" t="s">
        <v>545</v>
      </c>
      <c r="L750" s="105" t="s">
        <v>181</v>
      </c>
      <c r="M750" s="105" t="s">
        <v>54</v>
      </c>
      <c r="N750" s="105" t="s">
        <v>54</v>
      </c>
      <c r="O750" s="105" t="s">
        <v>181</v>
      </c>
      <c r="P750" s="105" t="s">
        <v>181</v>
      </c>
      <c r="Q750" s="105" t="s">
        <v>181</v>
      </c>
      <c r="R750" s="105" t="s">
        <v>25</v>
      </c>
      <c r="S750" s="105"/>
      <c r="AC750" s="105"/>
      <c r="AD750" s="105"/>
      <c r="AE750" s="105"/>
      <c r="AG750" s="105"/>
      <c r="AH750" s="105"/>
      <c r="AI750" s="105"/>
    </row>
    <row r="751" spans="1:35" hidden="1" x14ac:dyDescent="0.2">
      <c r="A751" s="125" t="s">
        <v>823</v>
      </c>
      <c r="C751" s="105" t="s">
        <v>575</v>
      </c>
      <c r="D751" s="105" t="s">
        <v>671</v>
      </c>
      <c r="E751" s="105" t="s">
        <v>821</v>
      </c>
      <c r="F751" s="105" t="s">
        <v>44</v>
      </c>
      <c r="G751" s="105" t="s">
        <v>41</v>
      </c>
      <c r="H751" s="187">
        <v>42856</v>
      </c>
      <c r="I751" s="107">
        <v>753</v>
      </c>
      <c r="J751" s="105">
        <v>7530</v>
      </c>
      <c r="K751" s="105" t="s">
        <v>662</v>
      </c>
      <c r="L751" s="105" t="s">
        <v>181</v>
      </c>
      <c r="M751" s="105" t="s">
        <v>54</v>
      </c>
      <c r="N751" s="105" t="s">
        <v>54</v>
      </c>
      <c r="O751" s="105" t="s">
        <v>181</v>
      </c>
      <c r="P751" s="105" t="s">
        <v>181</v>
      </c>
      <c r="Q751" s="105" t="s">
        <v>181</v>
      </c>
      <c r="R751" s="105" t="s">
        <v>822</v>
      </c>
      <c r="S751" s="105"/>
      <c r="AC751" s="105"/>
      <c r="AD751" s="105"/>
      <c r="AE751" s="105"/>
      <c r="AG751" s="105"/>
      <c r="AH751" s="105"/>
      <c r="AI751" s="105"/>
    </row>
  </sheetData>
  <autoFilter ref="A1:AK751">
    <filterColumn colId="2">
      <filters>
        <filter val="XEOS"/>
        <filter val="XEOS Imaging"/>
        <filter val="XEOS Imaging Inc"/>
      </filters>
    </filterColumn>
  </autoFilter>
  <conditionalFormatting sqref="Y35:Y36 Y52:Y53 Y38:Y50 Y56:Y82 Y496:Y507">
    <cfRule type="containsText" dxfId="2627" priority="3952" operator="containsText" text="In progress">
      <formula>NOT(ISERROR(SEARCH("In progress",Y35)))</formula>
    </cfRule>
  </conditionalFormatting>
  <conditionalFormatting sqref="V36 Q34:Q36 Q38:Q39 V38:V50 V56:V82 Q56:Q82 V451:V507">
    <cfRule type="containsText" dxfId="2626" priority="3947" operator="containsText" text="No">
      <formula>NOT(ISERROR(SEARCH("No",Q34)))</formula>
    </cfRule>
  </conditionalFormatting>
  <conditionalFormatting sqref="Q1">
    <cfRule type="containsText" dxfId="2625" priority="3946" operator="containsText" text="No">
      <formula>NOT(ISERROR(SEARCH("No",Q1)))</formula>
    </cfRule>
  </conditionalFormatting>
  <conditionalFormatting sqref="AA81:AA82 AA32 AA52:AA53 AA38:AA50 AA34:AA36 AA24:AA25 AA2:AA3 AA56:AA59">
    <cfRule type="cellIs" dxfId="2624" priority="3945" operator="notBetween">
      <formula>$AA2</formula>
      <formula>$AA2+7</formula>
    </cfRule>
  </conditionalFormatting>
  <conditionalFormatting sqref="AA76">
    <cfRule type="cellIs" dxfId="2623" priority="3936" operator="notBetween">
      <formula>$AA76</formula>
      <formula>$AA76+7</formula>
    </cfRule>
  </conditionalFormatting>
  <conditionalFormatting sqref="AA77:AA79">
    <cfRule type="cellIs" dxfId="2622" priority="3935" operator="notBetween">
      <formula>$AA77</formula>
      <formula>$AA77+7</formula>
    </cfRule>
  </conditionalFormatting>
  <conditionalFormatting sqref="AA80">
    <cfRule type="cellIs" dxfId="2621" priority="3934" operator="notBetween">
      <formula>$AA80</formula>
      <formula>$AA80+7</formula>
    </cfRule>
  </conditionalFormatting>
  <conditionalFormatting sqref="AA60">
    <cfRule type="cellIs" dxfId="2620" priority="3944" operator="notBetween">
      <formula>$AA60</formula>
      <formula>$AA60+7</formula>
    </cfRule>
  </conditionalFormatting>
  <conditionalFormatting sqref="AA61:AA63">
    <cfRule type="cellIs" dxfId="2619" priority="3943" operator="notBetween">
      <formula>$AA61</formula>
      <formula>$AA61+7</formula>
    </cfRule>
  </conditionalFormatting>
  <conditionalFormatting sqref="AA64">
    <cfRule type="cellIs" dxfId="2618" priority="3942" operator="notBetween">
      <formula>$AA64</formula>
      <formula>$AA64+7</formula>
    </cfRule>
  </conditionalFormatting>
  <conditionalFormatting sqref="AA65:AA67">
    <cfRule type="cellIs" dxfId="2617" priority="3941" operator="notBetween">
      <formula>$AA65</formula>
      <formula>$AA65+7</formula>
    </cfRule>
  </conditionalFormatting>
  <conditionalFormatting sqref="AA68">
    <cfRule type="cellIs" dxfId="2616" priority="3940" operator="notBetween">
      <formula>$AA68</formula>
      <formula>$AA68+7</formula>
    </cfRule>
  </conditionalFormatting>
  <conditionalFormatting sqref="AA69:AA71">
    <cfRule type="cellIs" dxfId="2615" priority="3939" operator="notBetween">
      <formula>$AA69</formula>
      <formula>$AA69+7</formula>
    </cfRule>
  </conditionalFormatting>
  <conditionalFormatting sqref="AA72">
    <cfRule type="cellIs" dxfId="2614" priority="3938" operator="notBetween">
      <formula>$AA72</formula>
      <formula>$AA72+7</formula>
    </cfRule>
  </conditionalFormatting>
  <conditionalFormatting sqref="AA73:AA75">
    <cfRule type="cellIs" dxfId="2613" priority="3937" operator="notBetween">
      <formula>$AA73</formula>
      <formula>$AA73+7</formula>
    </cfRule>
  </conditionalFormatting>
  <conditionalFormatting sqref="AB2 AB7 AB32 AB52:AB53 AB38:AB50 AB34:AB36 AB56:AB57 AB27">
    <cfRule type="cellIs" dxfId="2612" priority="3933" operator="notBetween">
      <formula>$AB2</formula>
      <formula>$AB2+15</formula>
    </cfRule>
  </conditionalFormatting>
  <conditionalFormatting sqref="AB58">
    <cfRule type="cellIs" dxfId="2611" priority="3932" operator="notBetween">
      <formula>$AB58</formula>
      <formula>$AB58+15</formula>
    </cfRule>
  </conditionalFormatting>
  <conditionalFormatting sqref="AB59">
    <cfRule type="cellIs" dxfId="2610" priority="3931" operator="notBetween">
      <formula>$AB59</formula>
      <formula>$AB59+15</formula>
    </cfRule>
  </conditionalFormatting>
  <conditionalFormatting sqref="AB60">
    <cfRule type="cellIs" dxfId="2609" priority="3930" operator="notBetween">
      <formula>$AB60</formula>
      <formula>$AB60+15</formula>
    </cfRule>
  </conditionalFormatting>
  <conditionalFormatting sqref="AB61">
    <cfRule type="cellIs" dxfId="2608" priority="3929" operator="notBetween">
      <formula>$AB61</formula>
      <formula>$AB61+15</formula>
    </cfRule>
  </conditionalFormatting>
  <conditionalFormatting sqref="AB62">
    <cfRule type="cellIs" dxfId="2607" priority="3928" operator="notBetween">
      <formula>$AB62</formula>
      <formula>$AB62+15</formula>
    </cfRule>
  </conditionalFormatting>
  <conditionalFormatting sqref="AB63">
    <cfRule type="cellIs" dxfId="2606" priority="3927" operator="notBetween">
      <formula>$AB63</formula>
      <formula>$AB63+15</formula>
    </cfRule>
  </conditionalFormatting>
  <conditionalFormatting sqref="AB64">
    <cfRule type="cellIs" dxfId="2605" priority="3926" operator="notBetween">
      <formula>$AB64</formula>
      <formula>$AB64+15</formula>
    </cfRule>
  </conditionalFormatting>
  <conditionalFormatting sqref="AB65">
    <cfRule type="cellIs" dxfId="2604" priority="3925" operator="notBetween">
      <formula>$AB65</formula>
      <formula>$AB65+15</formula>
    </cfRule>
  </conditionalFormatting>
  <conditionalFormatting sqref="AB66">
    <cfRule type="cellIs" dxfId="2603" priority="3924" operator="notBetween">
      <formula>$AB66</formula>
      <formula>$AB66+15</formula>
    </cfRule>
  </conditionalFormatting>
  <conditionalFormatting sqref="AB67">
    <cfRule type="cellIs" dxfId="2602" priority="3923" operator="notBetween">
      <formula>$AB67</formula>
      <formula>$AB67+15</formula>
    </cfRule>
  </conditionalFormatting>
  <conditionalFormatting sqref="AB68">
    <cfRule type="cellIs" dxfId="2601" priority="3922" operator="notBetween">
      <formula>$AB68</formula>
      <formula>$AB68+15</formula>
    </cfRule>
  </conditionalFormatting>
  <conditionalFormatting sqref="AB69">
    <cfRule type="cellIs" dxfId="2600" priority="3921" operator="notBetween">
      <formula>$AB69</formula>
      <formula>$AB69+15</formula>
    </cfRule>
  </conditionalFormatting>
  <conditionalFormatting sqref="AB70">
    <cfRule type="cellIs" dxfId="2599" priority="3920" operator="notBetween">
      <formula>$AB70</formula>
      <formula>$AB70+15</formula>
    </cfRule>
  </conditionalFormatting>
  <conditionalFormatting sqref="AB71">
    <cfRule type="cellIs" dxfId="2598" priority="3919" operator="notBetween">
      <formula>$AB71</formula>
      <formula>$AB71+15</formula>
    </cfRule>
  </conditionalFormatting>
  <conditionalFormatting sqref="AB72">
    <cfRule type="cellIs" dxfId="2597" priority="3918" operator="notBetween">
      <formula>$AB72</formula>
      <formula>$AB72+15</formula>
    </cfRule>
  </conditionalFormatting>
  <conditionalFormatting sqref="AB73">
    <cfRule type="cellIs" dxfId="2596" priority="3917" operator="notBetween">
      <formula>$AB73</formula>
      <formula>$AB73+15</formula>
    </cfRule>
  </conditionalFormatting>
  <conditionalFormatting sqref="AB74">
    <cfRule type="cellIs" dxfId="2595" priority="3916" operator="notBetween">
      <formula>$AB74</formula>
      <formula>$AB74+15</formula>
    </cfRule>
  </conditionalFormatting>
  <conditionalFormatting sqref="AB75">
    <cfRule type="cellIs" dxfId="2594" priority="3915" operator="notBetween">
      <formula>$AB75</formula>
      <formula>$AB75+15</formula>
    </cfRule>
  </conditionalFormatting>
  <conditionalFormatting sqref="AB76">
    <cfRule type="cellIs" dxfId="2593" priority="3914" operator="notBetween">
      <formula>$AB76</formula>
      <formula>$AB76+15</formula>
    </cfRule>
  </conditionalFormatting>
  <conditionalFormatting sqref="AB77">
    <cfRule type="cellIs" dxfId="2592" priority="3913" operator="notBetween">
      <formula>$AB77</formula>
      <formula>$AB77+15</formula>
    </cfRule>
  </conditionalFormatting>
  <conditionalFormatting sqref="AB78">
    <cfRule type="cellIs" dxfId="2591" priority="3912" operator="notBetween">
      <formula>$AB78</formula>
      <formula>$AB78+15</formula>
    </cfRule>
  </conditionalFormatting>
  <conditionalFormatting sqref="AB79">
    <cfRule type="cellIs" dxfId="2590" priority="3911" operator="notBetween">
      <formula>$AB79</formula>
      <formula>$AB79+15</formula>
    </cfRule>
  </conditionalFormatting>
  <conditionalFormatting sqref="AB80">
    <cfRule type="cellIs" dxfId="2589" priority="3910" operator="notBetween">
      <formula>$AB80</formula>
      <formula>$AB80+15</formula>
    </cfRule>
  </conditionalFormatting>
  <conditionalFormatting sqref="AB81">
    <cfRule type="cellIs" dxfId="2588" priority="3909" operator="notBetween">
      <formula>$AB81</formula>
      <formula>$AB81+15</formula>
    </cfRule>
  </conditionalFormatting>
  <conditionalFormatting sqref="AB82">
    <cfRule type="cellIs" dxfId="2587" priority="3908" operator="notBetween">
      <formula>$AB82</formula>
      <formula>$AB82+15</formula>
    </cfRule>
  </conditionalFormatting>
  <conditionalFormatting sqref="O4:P4 R4 O34:P34 O56:P57 O47:P50 O53">
    <cfRule type="cellIs" dxfId="2586" priority="3907" operator="notBetween">
      <formula>$N4</formula>
      <formula>$N4+7</formula>
    </cfRule>
  </conditionalFormatting>
  <conditionalFormatting sqref="O58:P58">
    <cfRule type="cellIs" dxfId="2585" priority="3906" operator="notBetween">
      <formula>$N58</formula>
      <formula>$N58+7</formula>
    </cfRule>
  </conditionalFormatting>
  <conditionalFormatting sqref="O59:P59">
    <cfRule type="cellIs" dxfId="2584" priority="3905" operator="notBetween">
      <formula>$N59</formula>
      <formula>$N59+7</formula>
    </cfRule>
  </conditionalFormatting>
  <conditionalFormatting sqref="O60:P60">
    <cfRule type="cellIs" dxfId="2583" priority="3904" operator="notBetween">
      <formula>$N60</formula>
      <formula>$N60+7</formula>
    </cfRule>
  </conditionalFormatting>
  <conditionalFormatting sqref="P61">
    <cfRule type="cellIs" dxfId="2582" priority="3903" operator="notBetween">
      <formula>$N61</formula>
      <formula>$N61+7</formula>
    </cfRule>
  </conditionalFormatting>
  <conditionalFormatting sqref="O62:P62">
    <cfRule type="cellIs" dxfId="2581" priority="3902" operator="notBetween">
      <formula>$N62</formula>
      <formula>$N62+7</formula>
    </cfRule>
  </conditionalFormatting>
  <conditionalFormatting sqref="P63">
    <cfRule type="cellIs" dxfId="2580" priority="3901" operator="notBetween">
      <formula>$N63</formula>
      <formula>$N63+7</formula>
    </cfRule>
  </conditionalFormatting>
  <conditionalFormatting sqref="O65:P65">
    <cfRule type="cellIs" dxfId="2579" priority="3900" operator="notBetween">
      <formula>$N65</formula>
      <formula>$N65+7</formula>
    </cfRule>
  </conditionalFormatting>
  <conditionalFormatting sqref="O66:P66">
    <cfRule type="cellIs" dxfId="2578" priority="3899" operator="notBetween">
      <formula>$N66</formula>
      <formula>$N66+7</formula>
    </cfRule>
  </conditionalFormatting>
  <conditionalFormatting sqref="O67:P67">
    <cfRule type="cellIs" dxfId="2577" priority="3898" operator="notBetween">
      <formula>$N67</formula>
      <formula>$N67+7</formula>
    </cfRule>
  </conditionalFormatting>
  <conditionalFormatting sqref="O68:P68">
    <cfRule type="cellIs" dxfId="2576" priority="3897" operator="notBetween">
      <formula>$N68</formula>
      <formula>$N68+7</formula>
    </cfRule>
  </conditionalFormatting>
  <conditionalFormatting sqref="O69:P69">
    <cfRule type="cellIs" dxfId="2575" priority="3896" operator="notBetween">
      <formula>$N69</formula>
      <formula>$N69+7</formula>
    </cfRule>
  </conditionalFormatting>
  <conditionalFormatting sqref="O70:P70">
    <cfRule type="cellIs" dxfId="2574" priority="3895" operator="notBetween">
      <formula>$N70</formula>
      <formula>$N70+7</formula>
    </cfRule>
  </conditionalFormatting>
  <conditionalFormatting sqref="O71:P71">
    <cfRule type="cellIs" dxfId="2573" priority="3894" operator="notBetween">
      <formula>$N71</formula>
      <formula>$N71+7</formula>
    </cfRule>
  </conditionalFormatting>
  <conditionalFormatting sqref="O72:P72">
    <cfRule type="cellIs" dxfId="2572" priority="3893" operator="notBetween">
      <formula>$N72</formula>
      <formula>$N72+7</formula>
    </cfRule>
  </conditionalFormatting>
  <conditionalFormatting sqref="O73:P73">
    <cfRule type="cellIs" dxfId="2571" priority="3892" operator="notBetween">
      <formula>$N73</formula>
      <formula>$N73+7</formula>
    </cfRule>
  </conditionalFormatting>
  <conditionalFormatting sqref="O74:P74">
    <cfRule type="cellIs" dxfId="2570" priority="3891" operator="notBetween">
      <formula>$N74</formula>
      <formula>$N74+7</formula>
    </cfRule>
  </conditionalFormatting>
  <conditionalFormatting sqref="O75:P75">
    <cfRule type="cellIs" dxfId="2569" priority="3890" operator="notBetween">
      <formula>$N75</formula>
      <formula>$N75+7</formula>
    </cfRule>
  </conditionalFormatting>
  <conditionalFormatting sqref="O76:P76">
    <cfRule type="cellIs" dxfId="2568" priority="3889" operator="notBetween">
      <formula>$N76</formula>
      <formula>$N76+7</formula>
    </cfRule>
  </conditionalFormatting>
  <conditionalFormatting sqref="O77:P77">
    <cfRule type="cellIs" dxfId="2567" priority="3888" operator="notBetween">
      <formula>$N77</formula>
      <formula>$N77+7</formula>
    </cfRule>
  </conditionalFormatting>
  <conditionalFormatting sqref="O79:P79">
    <cfRule type="cellIs" dxfId="2566" priority="3887" operator="notBetween">
      <formula>$N79</formula>
      <formula>$N79+7</formula>
    </cfRule>
  </conditionalFormatting>
  <conditionalFormatting sqref="P80">
    <cfRule type="cellIs" dxfId="2565" priority="3886" operator="notBetween">
      <formula>$N80</formula>
      <formula>$N80+7</formula>
    </cfRule>
  </conditionalFormatting>
  <conditionalFormatting sqref="P81">
    <cfRule type="cellIs" dxfId="2564" priority="3885" operator="notBetween">
      <formula>$N81</formula>
      <formula>$N81+7</formula>
    </cfRule>
  </conditionalFormatting>
  <conditionalFormatting sqref="P82">
    <cfRule type="cellIs" dxfId="2563" priority="3884" operator="notBetween">
      <formula>$N82</formula>
      <formula>$N82+7</formula>
    </cfRule>
  </conditionalFormatting>
  <conditionalFormatting sqref="N56 N32 N48:N50 N38:N46 N24 N61:N82 N34:N36 N58:N59">
    <cfRule type="cellIs" dxfId="2562" priority="3883" operator="between">
      <formula>TODAY()</formula>
      <formula>TODAY()-150</formula>
    </cfRule>
  </conditionalFormatting>
  <conditionalFormatting sqref="AK2:AK8 AK26 AK32:AK33 AK37 AK51 AK24 AK54:AK74 AK78:AK82">
    <cfRule type="cellIs" dxfId="2561" priority="3881" operator="lessThan">
      <formula>TODAY()-2</formula>
    </cfRule>
    <cfRule type="cellIs" dxfId="2560" priority="3882" operator="lessThan">
      <formula>TODAY()</formula>
    </cfRule>
  </conditionalFormatting>
  <conditionalFormatting sqref="AA4">
    <cfRule type="cellIs" dxfId="2559" priority="3880" operator="notBetween">
      <formula>$AA4</formula>
      <formula>$AA4+7</formula>
    </cfRule>
  </conditionalFormatting>
  <conditionalFormatting sqref="AB3:AB4">
    <cfRule type="cellIs" dxfId="2558" priority="3879" operator="notBetween">
      <formula>$AB3</formula>
      <formula>$AB3+15</formula>
    </cfRule>
  </conditionalFormatting>
  <conditionalFormatting sqref="V3">
    <cfRule type="containsText" dxfId="2557" priority="3878" operator="containsText" text="No">
      <formula>NOT(ISERROR(SEARCH("No",V3)))</formula>
    </cfRule>
  </conditionalFormatting>
  <conditionalFormatting sqref="Q3">
    <cfRule type="containsText" dxfId="2556" priority="3877" operator="containsText" text="No">
      <formula>NOT(ISERROR(SEARCH("No",Q3)))</formula>
    </cfRule>
  </conditionalFormatting>
  <conditionalFormatting sqref="Y3">
    <cfRule type="containsText" dxfId="2555" priority="3876" operator="containsText" text="In progress">
      <formula>NOT(ISERROR(SEARCH("In progress",Y3)))</formula>
    </cfRule>
  </conditionalFormatting>
  <conditionalFormatting sqref="Y4">
    <cfRule type="containsText" dxfId="2554" priority="3871" operator="containsText" text="In progress">
      <formula>NOT(ISERROR(SEARCH("In progress",Y4)))</formula>
    </cfRule>
  </conditionalFormatting>
  <conditionalFormatting sqref="V4 Q4">
    <cfRule type="containsText" dxfId="2553" priority="3866" operator="containsText" text="No">
      <formula>NOT(ISERROR(SEARCH("No",Q4)))</formula>
    </cfRule>
  </conditionalFormatting>
  <conditionalFormatting sqref="Y2">
    <cfRule type="containsText" dxfId="2552" priority="3865" operator="containsText" text="In progress">
      <formula>NOT(ISERROR(SEARCH("In progress",Y2)))</formula>
    </cfRule>
  </conditionalFormatting>
  <conditionalFormatting sqref="R2">
    <cfRule type="cellIs" dxfId="2551" priority="3860" operator="notBetween">
      <formula>$N2</formula>
      <formula>$N2+7</formula>
    </cfRule>
  </conditionalFormatting>
  <conditionalFormatting sqref="V2">
    <cfRule type="containsText" dxfId="2550" priority="3859" operator="containsText" text="No">
      <formula>NOT(ISERROR(SEARCH("No",V2)))</formula>
    </cfRule>
  </conditionalFormatting>
  <conditionalFormatting sqref="Y15:Y19">
    <cfRule type="containsText" dxfId="2549" priority="3858" operator="containsText" text="In progress">
      <formula>NOT(ISERROR(SEARCH("In progress",Y15)))</formula>
    </cfRule>
  </conditionalFormatting>
  <conditionalFormatting sqref="V15:V19">
    <cfRule type="containsText" dxfId="2548" priority="3853" operator="containsText" text="No">
      <formula>NOT(ISERROR(SEARCH("No",V15)))</formula>
    </cfRule>
  </conditionalFormatting>
  <conditionalFormatting sqref="Y27 Y32">
    <cfRule type="containsText" dxfId="2547" priority="3852" operator="containsText" text="In progress">
      <formula>NOT(ISERROR(SEARCH("In progress",Y27)))</formula>
    </cfRule>
  </conditionalFormatting>
  <conditionalFormatting sqref="V27 Q32 V29:V32 Q41:Q43 Q45:Q50 V53 Q53 V34">
    <cfRule type="containsText" dxfId="2546" priority="3847" operator="containsText" text="No">
      <formula>NOT(ISERROR(SEARCH("No",Q27)))</formula>
    </cfRule>
  </conditionalFormatting>
  <conditionalFormatting sqref="AA15:AA19">
    <cfRule type="cellIs" dxfId="2545" priority="3846" operator="notBetween">
      <formula>$AA15</formula>
      <formula>$AA15+7</formula>
    </cfRule>
  </conditionalFormatting>
  <conditionalFormatting sqref="AA27">
    <cfRule type="cellIs" dxfId="2544" priority="3845" operator="notBetween">
      <formula>$AA27</formula>
      <formula>$AA27+7</formula>
    </cfRule>
  </conditionalFormatting>
  <conditionalFormatting sqref="AB24:AB25">
    <cfRule type="cellIs" dxfId="2543" priority="3844" operator="notBetween">
      <formula>$AB24</formula>
      <formula>$AB24+15</formula>
    </cfRule>
  </conditionalFormatting>
  <conditionalFormatting sqref="O41:P43">
    <cfRule type="cellIs" dxfId="2542" priority="3843" operator="notBetween">
      <formula>$N41</formula>
      <formula>$N41+7</formula>
    </cfRule>
  </conditionalFormatting>
  <conditionalFormatting sqref="N15:N19 N53">
    <cfRule type="cellIs" dxfId="2541" priority="3842" operator="between">
      <formula>TODAY()</formula>
      <formula>TODAY()-150</formula>
    </cfRule>
  </conditionalFormatting>
  <conditionalFormatting sqref="AK47:AK48 AK50 AK15:AK19 AK52:AK53">
    <cfRule type="cellIs" dxfId="2540" priority="3840" operator="lessThan">
      <formula>TODAY()-2</formula>
    </cfRule>
    <cfRule type="cellIs" dxfId="2539" priority="3841" operator="lessThan">
      <formula>TODAY()</formula>
    </cfRule>
  </conditionalFormatting>
  <conditionalFormatting sqref="Q27">
    <cfRule type="containsText" dxfId="2538" priority="3839" operator="containsText" text="No">
      <formula>NOT(ISERROR(SEARCH("No",Q27)))</formula>
    </cfRule>
  </conditionalFormatting>
  <conditionalFormatting sqref="O28:P28">
    <cfRule type="cellIs" dxfId="2537" priority="3828" operator="notBetween">
      <formula>$N28</formula>
      <formula>$N28+7</formula>
    </cfRule>
  </conditionalFormatting>
  <conditionalFormatting sqref="Y28">
    <cfRule type="containsText" dxfId="2536" priority="3838" operator="containsText" text="In progress">
      <formula>NOT(ISERROR(SEARCH("In progress",Y28)))</formula>
    </cfRule>
  </conditionalFormatting>
  <conditionalFormatting sqref="Q28">
    <cfRule type="containsText" dxfId="2535" priority="3833" operator="containsText" text="No">
      <formula>NOT(ISERROR(SEARCH("No",Q28)))</formula>
    </cfRule>
  </conditionalFormatting>
  <conditionalFormatting sqref="AA28">
    <cfRule type="cellIs" dxfId="2534" priority="3832" operator="notBetween">
      <formula>$AA28</formula>
      <formula>$AA28+7</formula>
    </cfRule>
  </conditionalFormatting>
  <conditionalFormatting sqref="AB28">
    <cfRule type="cellIs" dxfId="2533" priority="3831" operator="notBetween">
      <formula>$AB28</formula>
      <formula>$AB28+15</formula>
    </cfRule>
  </conditionalFormatting>
  <conditionalFormatting sqref="V28">
    <cfRule type="containsText" dxfId="2532" priority="3830" operator="containsText" text="No">
      <formula>NOT(ISERROR(SEARCH("No",V28)))</formula>
    </cfRule>
  </conditionalFormatting>
  <conditionalFormatting sqref="M28">
    <cfRule type="cellIs" dxfId="2531" priority="3829" operator="notBetween">
      <formula>$N28</formula>
      <formula>$N28+7</formula>
    </cfRule>
  </conditionalFormatting>
  <conditionalFormatting sqref="R28">
    <cfRule type="cellIs" dxfId="2530" priority="3827" operator="notBetween">
      <formula>$N28</formula>
      <formula>$N28+7</formula>
    </cfRule>
  </conditionalFormatting>
  <conditionalFormatting sqref="T28">
    <cfRule type="cellIs" dxfId="2529" priority="3826" operator="notBetween">
      <formula>$N28</formula>
      <formula>$N28+7</formula>
    </cfRule>
  </conditionalFormatting>
  <conditionalFormatting sqref="U28">
    <cfRule type="cellIs" dxfId="2528" priority="3825" operator="notBetween">
      <formula>$N28</formula>
      <formula>$N28+7</formula>
    </cfRule>
  </conditionalFormatting>
  <conditionalFormatting sqref="Q29">
    <cfRule type="containsText" dxfId="2527" priority="3824" operator="containsText" text="No">
      <formula>NOT(ISERROR(SEARCH("No",Q29)))</formula>
    </cfRule>
  </conditionalFormatting>
  <conditionalFormatting sqref="Q30:Q31">
    <cfRule type="containsText" dxfId="2526" priority="3823" operator="containsText" text="No">
      <formula>NOT(ISERROR(SEARCH("No",Q30)))</formula>
    </cfRule>
  </conditionalFormatting>
  <conditionalFormatting sqref="O24:P25">
    <cfRule type="cellIs" dxfId="2525" priority="3822" operator="notBetween">
      <formula>$N24</formula>
      <formula>$N24+7</formula>
    </cfRule>
  </conditionalFormatting>
  <conditionalFormatting sqref="Q40">
    <cfRule type="containsText" dxfId="2524" priority="3821" operator="containsText" text="No">
      <formula>NOT(ISERROR(SEARCH("No",Q40)))</formula>
    </cfRule>
  </conditionalFormatting>
  <conditionalFormatting sqref="Q44">
    <cfRule type="containsText" dxfId="2523" priority="3820" operator="containsText" text="No">
      <formula>NOT(ISERROR(SEARCH("No",Q44)))</formula>
    </cfRule>
  </conditionalFormatting>
  <conditionalFormatting sqref="AK49">
    <cfRule type="cellIs" dxfId="2522" priority="3818" operator="lessThan">
      <formula>TODAY()-2</formula>
    </cfRule>
    <cfRule type="cellIs" dxfId="2521" priority="3819" operator="lessThan">
      <formula>TODAY()</formula>
    </cfRule>
  </conditionalFormatting>
  <conditionalFormatting sqref="Y11">
    <cfRule type="containsText" dxfId="2520" priority="3817" operator="containsText" text="In progress">
      <formula>NOT(ISERROR(SEARCH("In progress",Y11)))</formula>
    </cfRule>
  </conditionalFormatting>
  <conditionalFormatting sqref="AB18">
    <cfRule type="cellIs" dxfId="2519" priority="3803" operator="notBetween">
      <formula>$AB18</formula>
      <formula>$AB18+15</formula>
    </cfRule>
  </conditionalFormatting>
  <conditionalFormatting sqref="AA11">
    <cfRule type="cellIs" dxfId="2518" priority="3812" operator="notBetween">
      <formula>$AA11</formula>
      <formula>$AA11+7</formula>
    </cfRule>
  </conditionalFormatting>
  <conditionalFormatting sqref="V11">
    <cfRule type="containsText" dxfId="2517" priority="3811" operator="containsText" text="No">
      <formula>NOT(ISERROR(SEARCH("No",V11)))</formula>
    </cfRule>
  </conditionalFormatting>
  <conditionalFormatting sqref="AB11">
    <cfRule type="cellIs" dxfId="2516" priority="3810" operator="notBetween">
      <formula>$AB11</formula>
      <formula>$AB11+15</formula>
    </cfRule>
  </conditionalFormatting>
  <conditionalFormatting sqref="N11">
    <cfRule type="cellIs" dxfId="2515" priority="3809" operator="between">
      <formula>TODAY()</formula>
      <formula>TODAY()-150</formula>
    </cfRule>
  </conditionalFormatting>
  <conditionalFormatting sqref="S11">
    <cfRule type="containsText" dxfId="2514" priority="3808" operator="containsText" text="No">
      <formula>NOT(ISERROR(SEARCH("No",S11)))</formula>
    </cfRule>
  </conditionalFormatting>
  <conditionalFormatting sqref="AK11">
    <cfRule type="cellIs" dxfId="2513" priority="3806" operator="lessThan">
      <formula>TODAY()-2</formula>
    </cfRule>
    <cfRule type="cellIs" dxfId="2512" priority="3807" operator="lessThan">
      <formula>TODAY()</formula>
    </cfRule>
  </conditionalFormatting>
  <conditionalFormatting sqref="AB16">
    <cfRule type="cellIs" dxfId="2511" priority="3805" operator="notBetween">
      <formula>$AB16</formula>
      <formula>$AB16+15</formula>
    </cfRule>
  </conditionalFormatting>
  <conditionalFormatting sqref="AB17">
    <cfRule type="cellIs" dxfId="2510" priority="3804" operator="notBetween">
      <formula>$AB17</formula>
      <formula>$AB17+15</formula>
    </cfRule>
  </conditionalFormatting>
  <conditionalFormatting sqref="AB19">
    <cfRule type="cellIs" dxfId="2509" priority="3802" operator="notBetween">
      <formula>$AB19</formula>
      <formula>$AB19+15</formula>
    </cfRule>
  </conditionalFormatting>
  <conditionalFormatting sqref="O15:P15">
    <cfRule type="cellIs" dxfId="2508" priority="3801" operator="notBetween">
      <formula>$N15</formula>
      <formula>$N15+7</formula>
    </cfRule>
  </conditionalFormatting>
  <conditionalFormatting sqref="O16:P16">
    <cfRule type="cellIs" dxfId="2507" priority="3800" operator="notBetween">
      <formula>$N16</formula>
      <formula>$N16+7</formula>
    </cfRule>
  </conditionalFormatting>
  <conditionalFormatting sqref="O17:P17">
    <cfRule type="cellIs" dxfId="2506" priority="3799" operator="notBetween">
      <formula>$N17</formula>
      <formula>$N17+7</formula>
    </cfRule>
  </conditionalFormatting>
  <conditionalFormatting sqref="O19:P19">
    <cfRule type="cellIs" dxfId="2505" priority="3798" operator="notBetween">
      <formula>$N19</formula>
      <formula>$N19+7</formula>
    </cfRule>
  </conditionalFormatting>
  <conditionalFormatting sqref="Y22">
    <cfRule type="containsText" dxfId="2504" priority="3797" operator="containsText" text="In progress">
      <formula>NOT(ISERROR(SEARCH("In progress",Y22)))</formula>
    </cfRule>
  </conditionalFormatting>
  <conditionalFormatting sqref="V22">
    <cfRule type="containsText" dxfId="2503" priority="3792" operator="containsText" text="No">
      <formula>NOT(ISERROR(SEARCH("No",V22)))</formula>
    </cfRule>
  </conditionalFormatting>
  <conditionalFormatting sqref="AB22">
    <cfRule type="cellIs" dxfId="2502" priority="3791" operator="notBetween">
      <formula>$AB22</formula>
      <formula>$AB22+15</formula>
    </cfRule>
  </conditionalFormatting>
  <conditionalFormatting sqref="O22:P22">
    <cfRule type="cellIs" dxfId="2501" priority="3790" operator="notBetween">
      <formula>$N22</formula>
      <formula>$N22+7</formula>
    </cfRule>
  </conditionalFormatting>
  <conditionalFormatting sqref="N22">
    <cfRule type="cellIs" dxfId="2500" priority="3789" operator="between">
      <formula>TODAY()</formula>
      <formula>TODAY()-150</formula>
    </cfRule>
  </conditionalFormatting>
  <conditionalFormatting sqref="AK25">
    <cfRule type="cellIs" dxfId="2499" priority="3787" operator="lessThan">
      <formula>TODAY()-2</formula>
    </cfRule>
    <cfRule type="cellIs" dxfId="2498" priority="3788" operator="lessThan">
      <formula>TODAY()</formula>
    </cfRule>
  </conditionalFormatting>
  <conditionalFormatting sqref="Y34">
    <cfRule type="containsText" dxfId="2497" priority="3786" operator="containsText" text="In progress">
      <formula>NOT(ISERROR(SEARCH("In progress",Y34)))</formula>
    </cfRule>
  </conditionalFormatting>
  <conditionalFormatting sqref="M24">
    <cfRule type="cellIs" dxfId="2496" priority="3781" operator="notBetween">
      <formula>$N24</formula>
      <formula>$N24+7</formula>
    </cfRule>
  </conditionalFormatting>
  <conditionalFormatting sqref="V35">
    <cfRule type="containsText" dxfId="2495" priority="3780" operator="containsText" text="No">
      <formula>NOT(ISERROR(SEARCH("No",V35)))</formula>
    </cfRule>
  </conditionalFormatting>
  <conditionalFormatting sqref="R34">
    <cfRule type="containsText" dxfId="2494" priority="3779" operator="containsText" text="No">
      <formula>NOT(ISERROR(SEARCH("No",R34)))</formula>
    </cfRule>
  </conditionalFormatting>
  <conditionalFormatting sqref="S34">
    <cfRule type="containsText" dxfId="2493" priority="3778" operator="containsText" text="No">
      <formula>NOT(ISERROR(SEARCH("No",S34)))</formula>
    </cfRule>
  </conditionalFormatting>
  <conditionalFormatting sqref="T34">
    <cfRule type="containsText" dxfId="2492" priority="3777" operator="containsText" text="No">
      <formula>NOT(ISERROR(SEARCH("No",T34)))</formula>
    </cfRule>
  </conditionalFormatting>
  <conditionalFormatting sqref="U34">
    <cfRule type="containsText" dxfId="2491" priority="3776" operator="containsText" text="No">
      <formula>NOT(ISERROR(SEARCH("No",U34)))</formula>
    </cfRule>
  </conditionalFormatting>
  <conditionalFormatting sqref="W34">
    <cfRule type="containsText" dxfId="2490" priority="3775" operator="containsText" text="No">
      <formula>NOT(ISERROR(SEARCH("No",W34)))</formula>
    </cfRule>
  </conditionalFormatting>
  <conditionalFormatting sqref="V5">
    <cfRule type="containsText" dxfId="2489" priority="3774" operator="containsText" text="No">
      <formula>NOT(ISERROR(SEARCH("No",V5)))</formula>
    </cfRule>
  </conditionalFormatting>
  <conditionalFormatting sqref="AA5">
    <cfRule type="cellIs" dxfId="2488" priority="3773" operator="notBetween">
      <formula>$AA5</formula>
      <formula>$AA5+7</formula>
    </cfRule>
  </conditionalFormatting>
  <conditionalFormatting sqref="AB5">
    <cfRule type="cellIs" dxfId="2487" priority="3772" operator="notBetween">
      <formula>$AB5</formula>
      <formula>$AB5+15</formula>
    </cfRule>
  </conditionalFormatting>
  <conditionalFormatting sqref="O5:P5">
    <cfRule type="cellIs" dxfId="2486" priority="3771" operator="notBetween">
      <formula>$N5</formula>
      <formula>$N5+7</formula>
    </cfRule>
  </conditionalFormatting>
  <conditionalFormatting sqref="N5">
    <cfRule type="cellIs" dxfId="2485" priority="3770" operator="between">
      <formula>TODAY()</formula>
      <formula>TODAY()-150</formula>
    </cfRule>
  </conditionalFormatting>
  <conditionalFormatting sqref="S5">
    <cfRule type="cellIs" dxfId="2484" priority="3769" operator="notBetween">
      <formula>$N5</formula>
      <formula>$N5+7</formula>
    </cfRule>
  </conditionalFormatting>
  <conditionalFormatting sqref="Y5">
    <cfRule type="containsText" dxfId="2483" priority="3768" operator="containsText" text="In progress">
      <formula>NOT(ISERROR(SEARCH("In progress",Y5)))</formula>
    </cfRule>
  </conditionalFormatting>
  <conditionalFormatting sqref="Y7">
    <cfRule type="containsText" dxfId="2482" priority="3763" operator="containsText" text="In progress">
      <formula>NOT(ISERROR(SEARCH("In progress",Y7)))</formula>
    </cfRule>
  </conditionalFormatting>
  <conditionalFormatting sqref="V7">
    <cfRule type="containsText" dxfId="2481" priority="3758" operator="containsText" text="No">
      <formula>NOT(ISERROR(SEARCH("No",V7)))</formula>
    </cfRule>
  </conditionalFormatting>
  <conditionalFormatting sqref="AA7">
    <cfRule type="cellIs" dxfId="2480" priority="3757" operator="notBetween">
      <formula>$AA7</formula>
      <formula>$AA7+7</formula>
    </cfRule>
  </conditionalFormatting>
  <conditionalFormatting sqref="Q7">
    <cfRule type="containsText" dxfId="2479" priority="3756" operator="containsText" text="No">
      <formula>NOT(ISERROR(SEARCH("No",Q7)))</formula>
    </cfRule>
  </conditionalFormatting>
  <conditionalFormatting sqref="AA10">
    <cfRule type="cellIs" dxfId="2478" priority="3755" operator="notBetween">
      <formula>$AA10</formula>
      <formula>$AA10+7</formula>
    </cfRule>
  </conditionalFormatting>
  <conditionalFormatting sqref="V9">
    <cfRule type="containsText" dxfId="2477" priority="3754" operator="containsText" text="No">
      <formula>NOT(ISERROR(SEARCH("No",V9)))</formula>
    </cfRule>
  </conditionalFormatting>
  <conditionalFormatting sqref="AA9">
    <cfRule type="cellIs" dxfId="2476" priority="3753" operator="notBetween">
      <formula>$AA9</formula>
      <formula>$AA9+7</formula>
    </cfRule>
  </conditionalFormatting>
  <conditionalFormatting sqref="AB9">
    <cfRule type="cellIs" dxfId="2475" priority="3752" operator="notBetween">
      <formula>$AB9</formula>
      <formula>$AB9+15</formula>
    </cfRule>
  </conditionalFormatting>
  <conditionalFormatting sqref="N9">
    <cfRule type="cellIs" dxfId="2474" priority="3751" operator="between">
      <formula>TODAY()</formula>
      <formula>TODAY()-150</formula>
    </cfRule>
  </conditionalFormatting>
  <conditionalFormatting sqref="S9">
    <cfRule type="containsText" dxfId="2473" priority="3750" operator="containsText" text="No">
      <formula>NOT(ISERROR(SEARCH("No",S9)))</formula>
    </cfRule>
  </conditionalFormatting>
  <conditionalFormatting sqref="AK9">
    <cfRule type="cellIs" dxfId="2472" priority="3748" operator="lessThan">
      <formula>TODAY()-2</formula>
    </cfRule>
    <cfRule type="cellIs" dxfId="2471" priority="3749" operator="lessThan">
      <formula>TODAY()</formula>
    </cfRule>
  </conditionalFormatting>
  <conditionalFormatting sqref="Y9">
    <cfRule type="containsText" dxfId="2470" priority="3747" operator="containsText" text="In progress">
      <formula>NOT(ISERROR(SEARCH("In progress",Y9)))</formula>
    </cfRule>
  </conditionalFormatting>
  <conditionalFormatting sqref="V10">
    <cfRule type="containsText" dxfId="2469" priority="3742" operator="containsText" text="No">
      <formula>NOT(ISERROR(SEARCH("No",V10)))</formula>
    </cfRule>
  </conditionalFormatting>
  <conditionalFormatting sqref="AB10">
    <cfRule type="cellIs" dxfId="2468" priority="3741" operator="notBetween">
      <formula>$AB10</formula>
      <formula>$AB10+15</formula>
    </cfRule>
  </conditionalFormatting>
  <conditionalFormatting sqref="N10">
    <cfRule type="cellIs" dxfId="2467" priority="3740" operator="between">
      <formula>TODAY()</formula>
      <formula>TODAY()-150</formula>
    </cfRule>
  </conditionalFormatting>
  <conditionalFormatting sqref="S10">
    <cfRule type="containsText" dxfId="2466" priority="3739" operator="containsText" text="No">
      <formula>NOT(ISERROR(SEARCH("No",S10)))</formula>
    </cfRule>
  </conditionalFormatting>
  <conditionalFormatting sqref="AK10">
    <cfRule type="cellIs" dxfId="2465" priority="3737" operator="lessThan">
      <formula>TODAY()-2</formula>
    </cfRule>
    <cfRule type="cellIs" dxfId="2464" priority="3738" operator="lessThan">
      <formula>TODAY()</formula>
    </cfRule>
  </conditionalFormatting>
  <conditionalFormatting sqref="Y10">
    <cfRule type="containsText" dxfId="2463" priority="3736" operator="containsText" text="In progress">
      <formula>NOT(ISERROR(SEARCH("In progress",Y10)))</formula>
    </cfRule>
  </conditionalFormatting>
  <conditionalFormatting sqref="AB12">
    <cfRule type="cellIs" dxfId="2462" priority="3731" operator="notBetween">
      <formula>$AB12</formula>
      <formula>$AB12+15</formula>
    </cfRule>
  </conditionalFormatting>
  <conditionalFormatting sqref="AB14">
    <cfRule type="cellIs" dxfId="2461" priority="3730" operator="notBetween">
      <formula>$AB14</formula>
      <formula>$AB14+15</formula>
    </cfRule>
  </conditionalFormatting>
  <conditionalFormatting sqref="N12:N14">
    <cfRule type="cellIs" dxfId="2460" priority="3729" operator="between">
      <formula>TODAY()</formula>
      <formula>TODAY()-150</formula>
    </cfRule>
  </conditionalFormatting>
  <conditionalFormatting sqref="O12:P12">
    <cfRule type="cellIs" dxfId="2459" priority="3728" operator="notBetween">
      <formula>$N12</formula>
      <formula>$N12+7</formula>
    </cfRule>
  </conditionalFormatting>
  <conditionalFormatting sqref="O13:P14">
    <cfRule type="cellIs" dxfId="2458" priority="3727" operator="notBetween">
      <formula>$N13</formula>
      <formula>$N13+7</formula>
    </cfRule>
  </conditionalFormatting>
  <conditionalFormatting sqref="Y12:Y14">
    <cfRule type="containsText" dxfId="2457" priority="3726" operator="containsText" text="In progress">
      <formula>NOT(ISERROR(SEARCH("In progress",Y12)))</formula>
    </cfRule>
  </conditionalFormatting>
  <conditionalFormatting sqref="V12:V14">
    <cfRule type="containsText" dxfId="2456" priority="3721" operator="containsText" text="No">
      <formula>NOT(ISERROR(SEARCH("No",V12)))</formula>
    </cfRule>
  </conditionalFormatting>
  <conditionalFormatting sqref="AK12:AK14">
    <cfRule type="cellIs" dxfId="2455" priority="3719" operator="lessThan">
      <formula>TODAY()-2</formula>
    </cfRule>
    <cfRule type="cellIs" dxfId="2454" priority="3720" operator="lessThan">
      <formula>TODAY()</formula>
    </cfRule>
  </conditionalFormatting>
  <conditionalFormatting sqref="O18">
    <cfRule type="cellIs" dxfId="2453" priority="3718" operator="notBetween">
      <formula>$N18</formula>
      <formula>$N18+7</formula>
    </cfRule>
  </conditionalFormatting>
  <conditionalFormatting sqref="Y29">
    <cfRule type="containsText" dxfId="2452" priority="3717" operator="containsText" text="In progress">
      <formula>NOT(ISERROR(SEARCH("In progress",Y29)))</formula>
    </cfRule>
  </conditionalFormatting>
  <conditionalFormatting sqref="AA29">
    <cfRule type="cellIs" dxfId="2451" priority="3712" operator="notBetween">
      <formula>$AA29</formula>
      <formula>$AA29+7</formula>
    </cfRule>
  </conditionalFormatting>
  <conditionalFormatting sqref="AB29">
    <cfRule type="cellIs" dxfId="2450" priority="3711" operator="notBetween">
      <formula>$AB29</formula>
      <formula>$AB29+15</formula>
    </cfRule>
  </conditionalFormatting>
  <conditionalFormatting sqref="Y30:Y31">
    <cfRule type="containsText" dxfId="2449" priority="3710" operator="containsText" text="In progress">
      <formula>NOT(ISERROR(SEARCH("In progress",Y30)))</formula>
    </cfRule>
  </conditionalFormatting>
  <conditionalFormatting sqref="AA30:AA31">
    <cfRule type="cellIs" dxfId="2448" priority="3705" operator="notBetween">
      <formula>$AA30</formula>
      <formula>$AA30+7</formula>
    </cfRule>
  </conditionalFormatting>
  <conditionalFormatting sqref="AB30:AB31">
    <cfRule type="cellIs" dxfId="2447" priority="3704" operator="notBetween">
      <formula>$AB30</formula>
      <formula>$AB30+15</formula>
    </cfRule>
  </conditionalFormatting>
  <conditionalFormatting sqref="AK30">
    <cfRule type="cellIs" dxfId="2446" priority="3702" operator="lessThan">
      <formula>TODAY()-2</formula>
    </cfRule>
    <cfRule type="cellIs" dxfId="2445" priority="3703" operator="lessThan">
      <formula>TODAY()</formula>
    </cfRule>
  </conditionalFormatting>
  <conditionalFormatting sqref="AB15">
    <cfRule type="cellIs" dxfId="2444" priority="3701" operator="notBetween">
      <formula>$AA15</formula>
      <formula>$AA15+7</formula>
    </cfRule>
  </conditionalFormatting>
  <conditionalFormatting sqref="AA13:AA14">
    <cfRule type="cellIs" dxfId="2443" priority="3700" operator="notBetween">
      <formula>$AA13</formula>
      <formula>$AA13+7</formula>
    </cfRule>
  </conditionalFormatting>
  <conditionalFormatting sqref="AA12">
    <cfRule type="cellIs" dxfId="2442" priority="3699" operator="notBetween">
      <formula>$AA12</formula>
      <formula>$AA12+7</formula>
    </cfRule>
  </conditionalFormatting>
  <conditionalFormatting sqref="Y24">
    <cfRule type="containsText" dxfId="2441" priority="3698" operator="containsText" text="In progress">
      <formula>NOT(ISERROR(SEARCH("In progress",Y24)))</formula>
    </cfRule>
  </conditionalFormatting>
  <conditionalFormatting sqref="Y25">
    <cfRule type="containsText" dxfId="2440" priority="3693" operator="containsText" text="In progress">
      <formula>NOT(ISERROR(SEARCH("In progress",Y25)))</formula>
    </cfRule>
  </conditionalFormatting>
  <conditionalFormatting sqref="V24">
    <cfRule type="containsText" dxfId="2439" priority="3688" operator="containsText" text="No">
      <formula>NOT(ISERROR(SEARCH("No",V24)))</formula>
    </cfRule>
  </conditionalFormatting>
  <conditionalFormatting sqref="V25">
    <cfRule type="containsText" dxfId="2438" priority="3687" operator="containsText" text="No">
      <formula>NOT(ISERROR(SEARCH("No",V25)))</formula>
    </cfRule>
  </conditionalFormatting>
  <conditionalFormatting sqref="N52">
    <cfRule type="cellIs" dxfId="2437" priority="3685" operator="between">
      <formula>TODAY()</formula>
      <formula>TODAY()-150</formula>
    </cfRule>
  </conditionalFormatting>
  <conditionalFormatting sqref="Q52 V52">
    <cfRule type="containsText" dxfId="2436" priority="3686" operator="containsText" text="No">
      <formula>NOT(ISERROR(SEARCH("No",Q52)))</formula>
    </cfRule>
  </conditionalFormatting>
  <conditionalFormatting sqref="AA22">
    <cfRule type="cellIs" dxfId="2435" priority="3684" operator="notBetween">
      <formula>$AA22</formula>
      <formula>$AA22+7</formula>
    </cfRule>
  </conditionalFormatting>
  <conditionalFormatting sqref="Y20">
    <cfRule type="containsText" dxfId="2434" priority="3683" operator="containsText" text="In progress">
      <formula>NOT(ISERROR(SEARCH("In progress",Y20)))</formula>
    </cfRule>
  </conditionalFormatting>
  <conditionalFormatting sqref="Q20 V20">
    <cfRule type="containsText" dxfId="2433" priority="3678" operator="containsText" text="No">
      <formula>NOT(ISERROR(SEARCH("No",Q20)))</formula>
    </cfRule>
  </conditionalFormatting>
  <conditionalFormatting sqref="AA20">
    <cfRule type="cellIs" dxfId="2432" priority="3677" operator="notBetween">
      <formula>$AA20</formula>
      <formula>$AA20+7</formula>
    </cfRule>
  </conditionalFormatting>
  <conditionalFormatting sqref="AB20">
    <cfRule type="cellIs" dxfId="2431" priority="3676" operator="notBetween">
      <formula>$AB20</formula>
      <formula>$AB20+15</formula>
    </cfRule>
  </conditionalFormatting>
  <conditionalFormatting sqref="Y21">
    <cfRule type="containsText" dxfId="2430" priority="3675" operator="containsText" text="In progress">
      <formula>NOT(ISERROR(SEARCH("In progress",Y21)))</formula>
    </cfRule>
  </conditionalFormatting>
  <conditionalFormatting sqref="Q21 V21">
    <cfRule type="containsText" dxfId="2429" priority="3670" operator="containsText" text="No">
      <formula>NOT(ISERROR(SEARCH("No",Q21)))</formula>
    </cfRule>
  </conditionalFormatting>
  <conditionalFormatting sqref="AA21">
    <cfRule type="cellIs" dxfId="2428" priority="3669" operator="notBetween">
      <formula>$AA21</formula>
      <formula>$AA21+7</formula>
    </cfRule>
  </conditionalFormatting>
  <conditionalFormatting sqref="AB21">
    <cfRule type="cellIs" dxfId="2427" priority="3668" operator="notBetween">
      <formula>$AB21</formula>
      <formula>$AB21+15</formula>
    </cfRule>
  </conditionalFormatting>
  <conditionalFormatting sqref="N20">
    <cfRule type="cellIs" dxfId="2426" priority="3667" operator="between">
      <formula>TODAY()</formula>
      <formula>TODAY()-150</formula>
    </cfRule>
  </conditionalFormatting>
  <conditionalFormatting sqref="AK20">
    <cfRule type="cellIs" dxfId="2425" priority="3665" operator="lessThan">
      <formula>TODAY()-2</formula>
    </cfRule>
    <cfRule type="cellIs" dxfId="2424" priority="3666" operator="lessThan">
      <formula>TODAY()</formula>
    </cfRule>
  </conditionalFormatting>
  <conditionalFormatting sqref="N21">
    <cfRule type="cellIs" dxfId="2423" priority="3664" operator="between">
      <formula>TODAY()</formula>
      <formula>TODAY()-150</formula>
    </cfRule>
  </conditionalFormatting>
  <conditionalFormatting sqref="Y23">
    <cfRule type="containsText" dxfId="2422" priority="3663" operator="containsText" text="In progress">
      <formula>NOT(ISERROR(SEARCH("In progress",Y23)))</formula>
    </cfRule>
  </conditionalFormatting>
  <conditionalFormatting sqref="V23">
    <cfRule type="containsText" dxfId="2421" priority="3658" operator="containsText" text="No">
      <formula>NOT(ISERROR(SEARCH("No",V23)))</formula>
    </cfRule>
  </conditionalFormatting>
  <conditionalFormatting sqref="AB23">
    <cfRule type="cellIs" dxfId="2420" priority="3657" operator="notBetween">
      <formula>$AB23</formula>
      <formula>$AB23+15</formula>
    </cfRule>
  </conditionalFormatting>
  <conditionalFormatting sqref="O23:P23">
    <cfRule type="cellIs" dxfId="2419" priority="3656" operator="notBetween">
      <formula>$N23</formula>
      <formula>$N23+7</formula>
    </cfRule>
  </conditionalFormatting>
  <conditionalFormatting sqref="N23">
    <cfRule type="cellIs" dxfId="2418" priority="3655" operator="between">
      <formula>TODAY()</formula>
      <formula>TODAY()-150</formula>
    </cfRule>
  </conditionalFormatting>
  <conditionalFormatting sqref="AK23">
    <cfRule type="cellIs" dxfId="2417" priority="3653" operator="lessThan">
      <formula>TODAY()-2</formula>
    </cfRule>
    <cfRule type="cellIs" dxfId="2416" priority="3654" operator="lessThan">
      <formula>TODAY()</formula>
    </cfRule>
  </conditionalFormatting>
  <conditionalFormatting sqref="AA23">
    <cfRule type="cellIs" dxfId="2415" priority="3652" operator="notBetween">
      <formula>$AA23</formula>
      <formula>$AA23+7</formula>
    </cfRule>
  </conditionalFormatting>
  <conditionalFormatting sqref="AK35:AK36 AK38:AK46">
    <cfRule type="cellIs" dxfId="2414" priority="3650" operator="lessThan">
      <formula>TODAY()-2</formula>
    </cfRule>
    <cfRule type="cellIs" dxfId="2413" priority="3651" operator="lessThan">
      <formula>TODAY()</formula>
    </cfRule>
  </conditionalFormatting>
  <conditionalFormatting sqref="Y37">
    <cfRule type="containsText" dxfId="2412" priority="3649" operator="containsText" text="In progress">
      <formula>NOT(ISERROR(SEARCH("In progress",Y37)))</formula>
    </cfRule>
  </conditionalFormatting>
  <conditionalFormatting sqref="Q37">
    <cfRule type="containsText" dxfId="2411" priority="3644" operator="containsText" text="No">
      <formula>NOT(ISERROR(SEARCH("No",Q37)))</formula>
    </cfRule>
  </conditionalFormatting>
  <conditionalFormatting sqref="V37">
    <cfRule type="containsText" dxfId="2410" priority="3643" operator="containsText" text="No">
      <formula>NOT(ISERROR(SEARCH("No",V37)))</formula>
    </cfRule>
  </conditionalFormatting>
  <conditionalFormatting sqref="AA37">
    <cfRule type="cellIs" dxfId="2409" priority="3642" operator="notBetween">
      <formula>$AA37</formula>
      <formula>$AA37+7</formula>
    </cfRule>
  </conditionalFormatting>
  <conditionalFormatting sqref="AB37">
    <cfRule type="cellIs" dxfId="2408" priority="3641" operator="notBetween">
      <formula>$AB37</formula>
      <formula>$AB37+15</formula>
    </cfRule>
  </conditionalFormatting>
  <conditionalFormatting sqref="N37">
    <cfRule type="cellIs" dxfId="2407" priority="3640" operator="between">
      <formula>TODAY()</formula>
      <formula>TODAY()-150</formula>
    </cfRule>
  </conditionalFormatting>
  <conditionalFormatting sqref="Y54">
    <cfRule type="containsText" dxfId="2406" priority="3639" operator="containsText" text="In progress">
      <formula>NOT(ISERROR(SEARCH("In progress",Y54)))</formula>
    </cfRule>
  </conditionalFormatting>
  <conditionalFormatting sqref="Q54">
    <cfRule type="containsText" dxfId="2405" priority="3634" operator="containsText" text="No">
      <formula>NOT(ISERROR(SEARCH("No",Q54)))</formula>
    </cfRule>
  </conditionalFormatting>
  <conditionalFormatting sqref="V54">
    <cfRule type="containsText" dxfId="2404" priority="3633" operator="containsText" text="No">
      <formula>NOT(ISERROR(SEARCH("No",V54)))</formula>
    </cfRule>
  </conditionalFormatting>
  <conditionalFormatting sqref="AA54">
    <cfRule type="cellIs" dxfId="2403" priority="3632" operator="notBetween">
      <formula>$AA54</formula>
      <formula>$AA54+7</formula>
    </cfRule>
  </conditionalFormatting>
  <conditionalFormatting sqref="AB54">
    <cfRule type="cellIs" dxfId="2402" priority="3631" operator="notBetween">
      <formula>$AB54</formula>
      <formula>$AB54+15</formula>
    </cfRule>
  </conditionalFormatting>
  <conditionalFormatting sqref="N54">
    <cfRule type="cellIs" dxfId="2401" priority="3630" operator="between">
      <formula>TODAY()</formula>
      <formula>TODAY()-150</formula>
    </cfRule>
  </conditionalFormatting>
  <conditionalFormatting sqref="Y51">
    <cfRule type="containsText" dxfId="2400" priority="3629" operator="containsText" text="In progress">
      <formula>NOT(ISERROR(SEARCH("In progress",Y51)))</formula>
    </cfRule>
  </conditionalFormatting>
  <conditionalFormatting sqref="Q51 V51">
    <cfRule type="containsText" dxfId="2399" priority="3624" operator="containsText" text="No">
      <formula>NOT(ISERROR(SEARCH("No",Q51)))</formula>
    </cfRule>
  </conditionalFormatting>
  <conditionalFormatting sqref="AA51">
    <cfRule type="cellIs" dxfId="2398" priority="3623" operator="notBetween">
      <formula>$AA51</formula>
      <formula>$AA51+7</formula>
    </cfRule>
  </conditionalFormatting>
  <conditionalFormatting sqref="AB51">
    <cfRule type="cellIs" dxfId="2397" priority="3622" operator="notBetween">
      <formula>$AB51</formula>
      <formula>$AB51+15</formula>
    </cfRule>
  </conditionalFormatting>
  <conditionalFormatting sqref="N51">
    <cfRule type="cellIs" dxfId="2396" priority="3621" operator="between">
      <formula>TODAY()</formula>
      <formula>TODAY()-150</formula>
    </cfRule>
  </conditionalFormatting>
  <conditionalFormatting sqref="V33">
    <cfRule type="containsText" dxfId="2395" priority="3620" operator="containsText" text="No">
      <formula>NOT(ISERROR(SEARCH("No",V33)))</formula>
    </cfRule>
  </conditionalFormatting>
  <conditionalFormatting sqref="Y33">
    <cfRule type="containsText" dxfId="2394" priority="3619" operator="containsText" text="In progress">
      <formula>NOT(ISERROR(SEARCH("In progress",Y33)))</formula>
    </cfRule>
  </conditionalFormatting>
  <conditionalFormatting sqref="AA33">
    <cfRule type="cellIs" dxfId="2393" priority="3614" operator="notBetween">
      <formula>$AA33</formula>
      <formula>$AA33+7</formula>
    </cfRule>
  </conditionalFormatting>
  <conditionalFormatting sqref="AB33">
    <cfRule type="cellIs" dxfId="2392" priority="3613" operator="notBetween">
      <formula>$AB33</formula>
      <formula>$AB33+15</formula>
    </cfRule>
  </conditionalFormatting>
  <conditionalFormatting sqref="N33">
    <cfRule type="cellIs" dxfId="2391" priority="3612" operator="between">
      <formula>TODAY()</formula>
      <formula>TODAY()-150</formula>
    </cfRule>
  </conditionalFormatting>
  <conditionalFormatting sqref="AA26">
    <cfRule type="cellIs" dxfId="2390" priority="3610" operator="notBetween">
      <formula>$AA26</formula>
      <formula>$AA26+7</formula>
    </cfRule>
  </conditionalFormatting>
  <conditionalFormatting sqref="AB26">
    <cfRule type="cellIs" dxfId="2389" priority="3609" operator="notBetween">
      <formula>$AB26</formula>
      <formula>$AB26+15</formula>
    </cfRule>
  </conditionalFormatting>
  <conditionalFormatting sqref="V26">
    <cfRule type="containsText" dxfId="2388" priority="3606" operator="containsText" text="No">
      <formula>NOT(ISERROR(SEARCH("No",V26)))</formula>
    </cfRule>
  </conditionalFormatting>
  <conditionalFormatting sqref="Y26">
    <cfRule type="containsText" dxfId="2387" priority="3608" operator="containsText" text="In progress">
      <formula>NOT(ISERROR(SEARCH("In progress",Y26)))</formula>
    </cfRule>
  </conditionalFormatting>
  <conditionalFormatting sqref="Y8">
    <cfRule type="containsText" dxfId="2386" priority="3605" operator="containsText" text="In progress">
      <formula>NOT(ISERROR(SEARCH("In progress",Y8)))</formula>
    </cfRule>
  </conditionalFormatting>
  <conditionalFormatting sqref="V8">
    <cfRule type="containsText" dxfId="2385" priority="3600" operator="containsText" text="No">
      <formula>NOT(ISERROR(SEARCH("No",V8)))</formula>
    </cfRule>
  </conditionalFormatting>
  <conditionalFormatting sqref="AA8">
    <cfRule type="cellIs" dxfId="2384" priority="3599" operator="notBetween">
      <formula>$AA8</formula>
      <formula>$AA8+7</formula>
    </cfRule>
  </conditionalFormatting>
  <conditionalFormatting sqref="AB8">
    <cfRule type="cellIs" dxfId="2383" priority="3598" operator="notBetween">
      <formula>$AB8</formula>
      <formula>$AB8+15</formula>
    </cfRule>
  </conditionalFormatting>
  <conditionalFormatting sqref="N8">
    <cfRule type="cellIs" dxfId="2382" priority="3597" operator="between">
      <formula>TODAY()</formula>
      <formula>TODAY()-150</formula>
    </cfRule>
  </conditionalFormatting>
  <conditionalFormatting sqref="Q8">
    <cfRule type="containsText" dxfId="2381" priority="3596" operator="containsText" text="No">
      <formula>NOT(ISERROR(SEARCH("No",Q8)))</formula>
    </cfRule>
  </conditionalFormatting>
  <conditionalFormatting sqref="Y6">
    <cfRule type="containsText" dxfId="2380" priority="3595" operator="containsText" text="In progress">
      <formula>NOT(ISERROR(SEARCH("In progress",Y6)))</formula>
    </cfRule>
  </conditionalFormatting>
  <conditionalFormatting sqref="AA6">
    <cfRule type="cellIs" dxfId="2379" priority="3590" operator="notBetween">
      <formula>$AA6</formula>
      <formula>$AA6+7</formula>
    </cfRule>
  </conditionalFormatting>
  <conditionalFormatting sqref="AB6">
    <cfRule type="cellIs" dxfId="2378" priority="3589" operator="notBetween">
      <formula>$AB6</formula>
      <formula>$AB6+15</formula>
    </cfRule>
  </conditionalFormatting>
  <conditionalFormatting sqref="P6">
    <cfRule type="cellIs" dxfId="2377" priority="3588" operator="notBetween">
      <formula>$N6</formula>
      <formula>$N6+7</formula>
    </cfRule>
  </conditionalFormatting>
  <conditionalFormatting sqref="V6">
    <cfRule type="containsText" dxfId="2376" priority="3587" operator="containsText" text="No">
      <formula>NOT(ISERROR(SEARCH("No",V6)))</formula>
    </cfRule>
  </conditionalFormatting>
  <conditionalFormatting sqref="AA55">
    <cfRule type="cellIs" dxfId="2375" priority="3586" operator="notBetween">
      <formula>$AA55</formula>
      <formula>$AA55+7</formula>
    </cfRule>
  </conditionalFormatting>
  <conditionalFormatting sqref="AB55">
    <cfRule type="cellIs" dxfId="2374" priority="3585" operator="notBetween">
      <formula>$AB55</formula>
      <formula>$AB55+15</formula>
    </cfRule>
  </conditionalFormatting>
  <conditionalFormatting sqref="N55">
    <cfRule type="cellIs" dxfId="2373" priority="3584" operator="between">
      <formula>TODAY()</formula>
      <formula>TODAY()-150</formula>
    </cfRule>
  </conditionalFormatting>
  <conditionalFormatting sqref="O55:P55">
    <cfRule type="cellIs" dxfId="2372" priority="3583" operator="notBetween">
      <formula>$N55</formula>
      <formula>$N55+7</formula>
    </cfRule>
  </conditionalFormatting>
  <conditionalFormatting sqref="Y55">
    <cfRule type="containsText" dxfId="2371" priority="3582" operator="containsText" text="In progress">
      <formula>NOT(ISERROR(SEARCH("In progress",Y55)))</formula>
    </cfRule>
  </conditionalFormatting>
  <conditionalFormatting sqref="V55">
    <cfRule type="containsText" dxfId="2370" priority="3577" operator="containsText" text="No">
      <formula>NOT(ISERROR(SEARCH("No",V55)))</formula>
    </cfRule>
  </conditionalFormatting>
  <conditionalFormatting sqref="AB13">
    <cfRule type="cellIs" dxfId="2369" priority="3576" operator="notBetween">
      <formula>$AB13</formula>
      <formula>$AB13+15</formula>
    </cfRule>
  </conditionalFormatting>
  <conditionalFormatting sqref="N57">
    <cfRule type="cellIs" dxfId="2368" priority="3575" operator="between">
      <formula>TODAY()</formula>
      <formula>TODAY()-150</formula>
    </cfRule>
  </conditionalFormatting>
  <conditionalFormatting sqref="AK22">
    <cfRule type="cellIs" dxfId="2367" priority="3573" operator="lessThan">
      <formula>TODAY()-2</formula>
    </cfRule>
    <cfRule type="cellIs" dxfId="2366" priority="3574" operator="lessThan">
      <formula>TODAY()</formula>
    </cfRule>
  </conditionalFormatting>
  <conditionalFormatting sqref="AK27">
    <cfRule type="cellIs" dxfId="2365" priority="3571" operator="lessThan">
      <formula>TODAY()-2</formula>
    </cfRule>
    <cfRule type="cellIs" dxfId="2364" priority="3572" operator="lessThan">
      <formula>TODAY()</formula>
    </cfRule>
  </conditionalFormatting>
  <conditionalFormatting sqref="AK28">
    <cfRule type="cellIs" dxfId="2363" priority="3569" operator="lessThan">
      <formula>TODAY()-2</formula>
    </cfRule>
    <cfRule type="cellIs" dxfId="2362" priority="3570" operator="lessThan">
      <formula>TODAY()</formula>
    </cfRule>
  </conditionalFormatting>
  <conditionalFormatting sqref="AK29">
    <cfRule type="cellIs" dxfId="2361" priority="3567" operator="lessThan">
      <formula>TODAY()-2</formula>
    </cfRule>
    <cfRule type="cellIs" dxfId="2360" priority="3568" operator="lessThan">
      <formula>TODAY()</formula>
    </cfRule>
  </conditionalFormatting>
  <conditionalFormatting sqref="AK31">
    <cfRule type="cellIs" dxfId="2359" priority="3565" operator="lessThan">
      <formula>TODAY()-2</formula>
    </cfRule>
    <cfRule type="cellIs" dxfId="2358" priority="3566" operator="lessThan">
      <formula>TODAY()</formula>
    </cfRule>
  </conditionalFormatting>
  <conditionalFormatting sqref="AK34">
    <cfRule type="cellIs" dxfId="2357" priority="3563" operator="lessThan">
      <formula>TODAY()-2</formula>
    </cfRule>
    <cfRule type="cellIs" dxfId="2356" priority="3564" operator="lessThan">
      <formula>TODAY()</formula>
    </cfRule>
  </conditionalFormatting>
  <conditionalFormatting sqref="AK75">
    <cfRule type="cellIs" dxfId="2355" priority="3561" operator="lessThan">
      <formula>TODAY()-2</formula>
    </cfRule>
    <cfRule type="cellIs" dxfId="2354" priority="3562" operator="lessThan">
      <formula>TODAY()</formula>
    </cfRule>
  </conditionalFormatting>
  <conditionalFormatting sqref="AK76">
    <cfRule type="cellIs" dxfId="2353" priority="3559" operator="lessThan">
      <formula>TODAY()-2</formula>
    </cfRule>
    <cfRule type="cellIs" dxfId="2352" priority="3560" operator="lessThan">
      <formula>TODAY()</formula>
    </cfRule>
  </conditionalFormatting>
  <conditionalFormatting sqref="AK77">
    <cfRule type="cellIs" dxfId="2351" priority="3557" operator="lessThan">
      <formula>TODAY()-2</formula>
    </cfRule>
    <cfRule type="cellIs" dxfId="2350" priority="3558" operator="lessThan">
      <formula>TODAY()</formula>
    </cfRule>
  </conditionalFormatting>
  <conditionalFormatting sqref="AC83">
    <cfRule type="containsText" dxfId="2349" priority="3556" operator="containsText" text="In progress">
      <formula>NOT(ISERROR(SEARCH("In progress",AC83)))</formula>
    </cfRule>
  </conditionalFormatting>
  <conditionalFormatting sqref="S83">
    <cfRule type="containsText" dxfId="2348" priority="3551" operator="containsText" text="No">
      <formula>NOT(ISERROR(SEARCH("No",S83)))</formula>
    </cfRule>
  </conditionalFormatting>
  <conditionalFormatting sqref="Y83">
    <cfRule type="containsText" dxfId="2347" priority="3550" operator="containsText" text="In progress">
      <formula>NOT(ISERROR(SEARCH("In progress",Y83)))</formula>
    </cfRule>
  </conditionalFormatting>
  <conditionalFormatting sqref="AK21">
    <cfRule type="cellIs" dxfId="2346" priority="3544" operator="lessThan">
      <formula>TODAY()-2</formula>
    </cfRule>
    <cfRule type="cellIs" dxfId="2345" priority="3545" operator="lessThan">
      <formula>TODAY()</formula>
    </cfRule>
  </conditionalFormatting>
  <conditionalFormatting sqref="AB222 Z222 AA209:AA220 AA222:AA239 AA241:AA273 AA275:AA286 AB306 AA289:AA328 Z288:AB288 AB345 AA330:AA385 AA440:AA449 AB398 AA387:AA424 AA426:AA438 AA451:AA477 AA479 AA481:AA507 AA480:AB480">
    <cfRule type="cellIs" dxfId="2344" priority="2827" operator="notBetween">
      <formula>$Z209</formula>
      <formula>$Z209+7</formula>
    </cfRule>
  </conditionalFormatting>
  <conditionalFormatting sqref="AA170">
    <cfRule type="cellIs" dxfId="2343" priority="2004" operator="notBetween">
      <formula>$Z170</formula>
      <formula>$Z170+7</formula>
    </cfRule>
  </conditionalFormatting>
  <conditionalFormatting sqref="AB209:AB220 AB223:AB239 AB241:AB273 AB275:AB286 AB289:AB305 AB307:AB328 AB330:AB344 AB346:AB385 AB387:AB397 AB399:AB449 AB451:AB479 AB481:AB507">
    <cfRule type="cellIs" dxfId="2342" priority="1995" operator="notBetween">
      <formula>$AA209</formula>
      <formula>$AA209+15</formula>
    </cfRule>
  </conditionalFormatting>
  <conditionalFormatting sqref="V210:V211">
    <cfRule type="containsText" dxfId="2341" priority="1836" operator="containsText" text="No">
      <formula>NOT(ISERROR(SEARCH("No",V210)))</formula>
    </cfRule>
  </conditionalFormatting>
  <conditionalFormatting sqref="O214">
    <cfRule type="cellIs" dxfId="2340" priority="1831" operator="notBetween">
      <formula>$M214</formula>
      <formula>$M214+7</formula>
    </cfRule>
  </conditionalFormatting>
  <conditionalFormatting sqref="AK240">
    <cfRule type="cellIs" dxfId="2339" priority="1727" operator="lessThan">
      <formula>TODAY()-2</formula>
    </cfRule>
    <cfRule type="cellIs" dxfId="2338" priority="1728" operator="lessThan">
      <formula>TODAY()</formula>
    </cfRule>
  </conditionalFormatting>
  <conditionalFormatting sqref="N240">
    <cfRule type="cellIs" dxfId="2337" priority="1726" operator="between">
      <formula>TODAY()</formula>
      <formula>TODAY()-150</formula>
    </cfRule>
  </conditionalFormatting>
  <conditionalFormatting sqref="R241">
    <cfRule type="containsText" dxfId="2336" priority="1720" operator="containsText" text="No">
      <formula>NOT(ISERROR(SEARCH("No",R241)))</formula>
    </cfRule>
  </conditionalFormatting>
  <conditionalFormatting sqref="AK115">
    <cfRule type="cellIs" dxfId="2335" priority="2441" operator="lessThan">
      <formula>TODAY()-2</formula>
    </cfRule>
    <cfRule type="cellIs" dxfId="2334" priority="2442" operator="lessThan">
      <formula>TODAY()</formula>
    </cfRule>
  </conditionalFormatting>
  <conditionalFormatting sqref="N221">
    <cfRule type="cellIs" dxfId="2333" priority="1879" operator="between">
      <formula>TODAY()</formula>
      <formula>TODAY()-150</formula>
    </cfRule>
  </conditionalFormatting>
  <conditionalFormatting sqref="T253">
    <cfRule type="cellIs" dxfId="2332" priority="1854" operator="notBetween">
      <formula>$M253</formula>
      <formula>$M253+7</formula>
    </cfRule>
  </conditionalFormatting>
  <conditionalFormatting sqref="AK253">
    <cfRule type="cellIs" dxfId="2331" priority="1852" operator="lessThan">
      <formula>TODAY()-2</formula>
    </cfRule>
    <cfRule type="cellIs" dxfId="2330" priority="1853" operator="lessThan">
      <formula>TODAY()</formula>
    </cfRule>
  </conditionalFormatting>
  <conditionalFormatting sqref="P242">
    <cfRule type="containsText" dxfId="2329" priority="1708" operator="containsText" text="No">
      <formula>NOT(ISERROR(SEARCH("No",P242)))</formula>
    </cfRule>
  </conditionalFormatting>
  <conditionalFormatting sqref="Y250">
    <cfRule type="containsText" dxfId="2328" priority="1655" operator="containsText" text="In progress">
      <formula>NOT(ISERROR(SEARCH("In progress",Y250)))</formula>
    </cfRule>
  </conditionalFormatting>
  <conditionalFormatting sqref="AK219">
    <cfRule type="cellIs" dxfId="2327" priority="1632" operator="lessThan">
      <formula>TODAY()-2</formula>
    </cfRule>
    <cfRule type="cellIs" dxfId="2326" priority="1633" operator="lessThan">
      <formula>TODAY()</formula>
    </cfRule>
  </conditionalFormatting>
  <conditionalFormatting sqref="AK220">
    <cfRule type="cellIs" dxfId="2325" priority="1630" operator="lessThan">
      <formula>TODAY()-2</formula>
    </cfRule>
    <cfRule type="cellIs" dxfId="2324" priority="1631" operator="lessThan">
      <formula>TODAY()</formula>
    </cfRule>
  </conditionalFormatting>
  <conditionalFormatting sqref="AK221">
    <cfRule type="cellIs" dxfId="2323" priority="1628" operator="lessThan">
      <formula>TODAY()-2</formula>
    </cfRule>
    <cfRule type="cellIs" dxfId="2322" priority="1629" operator="lessThan">
      <formula>TODAY()</formula>
    </cfRule>
  </conditionalFormatting>
  <conditionalFormatting sqref="AK222">
    <cfRule type="cellIs" dxfId="2321" priority="1626" operator="lessThan">
      <formula>TODAY()-2</formula>
    </cfRule>
    <cfRule type="cellIs" dxfId="2320" priority="1627" operator="lessThan">
      <formula>TODAY()</formula>
    </cfRule>
  </conditionalFormatting>
  <conditionalFormatting sqref="AK223">
    <cfRule type="cellIs" dxfId="2319" priority="1624" operator="lessThan">
      <formula>TODAY()-2</formula>
    </cfRule>
    <cfRule type="cellIs" dxfId="2318" priority="1625" operator="lessThan">
      <formula>TODAY()</formula>
    </cfRule>
  </conditionalFormatting>
  <conditionalFormatting sqref="AK238">
    <cfRule type="cellIs" dxfId="2317" priority="1622" operator="lessThan">
      <formula>TODAY()-2</formula>
    </cfRule>
    <cfRule type="cellIs" dxfId="2316" priority="1623" operator="lessThan">
      <formula>TODAY()</formula>
    </cfRule>
  </conditionalFormatting>
  <conditionalFormatting sqref="Y94 Y108:Y112 Y133:Y152">
    <cfRule type="containsText" dxfId="2315" priority="2720" operator="containsText" text="In progress">
      <formula>NOT(ISERROR(SEARCH("In progress",Y94)))</formula>
    </cfRule>
  </conditionalFormatting>
  <conditionalFormatting sqref="V92 V94 V108:V112 V127:V133 Q132:Q138">
    <cfRule type="containsText" dxfId="2314" priority="2715" operator="containsText" text="No">
      <formula>NOT(ISERROR(SEARCH("No",Q92)))</formula>
    </cfRule>
  </conditionalFormatting>
  <conditionalFormatting sqref="Y125 Y130:Y131">
    <cfRule type="containsText" dxfId="2313" priority="2714" operator="containsText" text="In progress">
      <formula>NOT(ISERROR(SEARCH("In progress",Y125)))</formula>
    </cfRule>
  </conditionalFormatting>
  <conditionalFormatting sqref="Q84 V125 Q130 Q140:Q142 Q144:Q150 V135:V150 V152 Q152">
    <cfRule type="containsText" dxfId="2312" priority="2709" operator="containsText" text="No">
      <formula>NOT(ISERROR(SEARCH("No",Q84)))</formula>
    </cfRule>
  </conditionalFormatting>
  <conditionalFormatting sqref="AA85 AA119:AA121 AA124 AA94 AA108:AA112 AA130:AA152">
    <cfRule type="cellIs" dxfId="2311" priority="2708" operator="notBetween">
      <formula>$Z85</formula>
      <formula>$Z85+7</formula>
    </cfRule>
  </conditionalFormatting>
  <conditionalFormatting sqref="AA125">
    <cfRule type="cellIs" dxfId="2310" priority="2707" operator="notBetween">
      <formula>$Z125</formula>
      <formula>$Z125+7</formula>
    </cfRule>
  </conditionalFormatting>
  <conditionalFormatting sqref="AB120:AB121 AB85 AB124:AB125 AB94 AB130:AB152">
    <cfRule type="cellIs" dxfId="2309" priority="2706" operator="notBetween">
      <formula>$AA85</formula>
      <formula>$AA85+15</formula>
    </cfRule>
  </conditionalFormatting>
  <conditionalFormatting sqref="O140:P142 O146:P149 O87:P87 R87 O152:P152 O132:P133 P150">
    <cfRule type="cellIs" dxfId="2308" priority="2705" operator="notBetween">
      <formula>$M87</formula>
      <formula>$M87+7</formula>
    </cfRule>
  </conditionalFormatting>
  <conditionalFormatting sqref="N94 N108:N112 N152 N130:N150">
    <cfRule type="cellIs" dxfId="2307" priority="2704" operator="between">
      <formula>TODAY()</formula>
      <formula>TODAY()-150</formula>
    </cfRule>
  </conditionalFormatting>
  <conditionalFormatting sqref="AK140:AK142 AK144:AK147 AK149:AK153 AK119:AK120 AK85:AK95 AK108:AK114 AK122 AK124 AK130:AK131 AK135:AK138">
    <cfRule type="cellIs" dxfId="2306" priority="2702" operator="lessThan">
      <formula>TODAY()-2</formula>
    </cfRule>
    <cfRule type="cellIs" dxfId="2305" priority="2703" operator="lessThan">
      <formula>TODAY()</formula>
    </cfRule>
  </conditionalFormatting>
  <conditionalFormatting sqref="Q125">
    <cfRule type="containsText" dxfId="2304" priority="2701" operator="containsText" text="No">
      <formula>NOT(ISERROR(SEARCH("No",Q125)))</formula>
    </cfRule>
  </conditionalFormatting>
  <conditionalFormatting sqref="AA86:AA87">
    <cfRule type="cellIs" dxfId="2303" priority="2700" operator="notBetween">
      <formula>$Z86</formula>
      <formula>$Z86+7</formula>
    </cfRule>
  </conditionalFormatting>
  <conditionalFormatting sqref="AB86:AB87">
    <cfRule type="cellIs" dxfId="2302" priority="2699" operator="notBetween">
      <formula>$AA86</formula>
      <formula>$AA86+15</formula>
    </cfRule>
  </conditionalFormatting>
  <conditionalFormatting sqref="AB119">
    <cfRule type="cellIs" dxfId="2301" priority="2678" operator="notBetween">
      <formula>$AA119</formula>
      <formula>$AA119+15</formula>
    </cfRule>
  </conditionalFormatting>
  <conditionalFormatting sqref="O126:P126">
    <cfRule type="cellIs" dxfId="2300" priority="2688" operator="notBetween">
      <formula>$M126</formula>
      <formula>$M126+7</formula>
    </cfRule>
  </conditionalFormatting>
  <conditionalFormatting sqref="Y126">
    <cfRule type="containsText" dxfId="2299" priority="2698" operator="containsText" text="In progress">
      <formula>NOT(ISERROR(SEARCH("In progress",Y126)))</formula>
    </cfRule>
  </conditionalFormatting>
  <conditionalFormatting sqref="Q126">
    <cfRule type="containsText" dxfId="2298" priority="2693" operator="containsText" text="No">
      <formula>NOT(ISERROR(SEARCH("No",Q126)))</formula>
    </cfRule>
  </conditionalFormatting>
  <conditionalFormatting sqref="AA126">
    <cfRule type="cellIs" dxfId="2297" priority="2692" operator="notBetween">
      <formula>$Z126</formula>
      <formula>$Z126+7</formula>
    </cfRule>
  </conditionalFormatting>
  <conditionalFormatting sqref="AB126">
    <cfRule type="cellIs" dxfId="2296" priority="2691" operator="notBetween">
      <formula>$AA126</formula>
      <formula>$AA126+15</formula>
    </cfRule>
  </conditionalFormatting>
  <conditionalFormatting sqref="V126">
    <cfRule type="containsText" dxfId="2295" priority="2690" operator="containsText" text="No">
      <formula>NOT(ISERROR(SEARCH("No",V126)))</formula>
    </cfRule>
  </conditionalFormatting>
  <conditionalFormatting sqref="M126">
    <cfRule type="cellIs" dxfId="2294" priority="2689" operator="notBetween">
      <formula>$M126</formula>
      <formula>$M126+7</formula>
    </cfRule>
  </conditionalFormatting>
  <conditionalFormatting sqref="R126">
    <cfRule type="cellIs" dxfId="2293" priority="2687" operator="notBetween">
      <formula>$M126</formula>
      <formula>$M126+7</formula>
    </cfRule>
  </conditionalFormatting>
  <conditionalFormatting sqref="T126">
    <cfRule type="cellIs" dxfId="2292" priority="2686" operator="notBetween">
      <formula>$M126</formula>
      <formula>$M126+7</formula>
    </cfRule>
  </conditionalFormatting>
  <conditionalFormatting sqref="U126">
    <cfRule type="cellIs" dxfId="2291" priority="2685" operator="notBetween">
      <formula>$M126</formula>
      <formula>$M126+7</formula>
    </cfRule>
  </conditionalFormatting>
  <conditionalFormatting sqref="Q127">
    <cfRule type="containsText" dxfId="2290" priority="2684" operator="containsText" text="No">
      <formula>NOT(ISERROR(SEARCH("No",Q127)))</formula>
    </cfRule>
  </conditionalFormatting>
  <conditionalFormatting sqref="Q128:Q129">
    <cfRule type="containsText" dxfId="2289" priority="2683" operator="containsText" text="No">
      <formula>NOT(ISERROR(SEARCH("No",Q128)))</formula>
    </cfRule>
  </conditionalFormatting>
  <conditionalFormatting sqref="V86">
    <cfRule type="containsText" dxfId="2288" priority="2682" operator="containsText" text="No">
      <formula>NOT(ISERROR(SEARCH("No",V86)))</formula>
    </cfRule>
  </conditionalFormatting>
  <conditionalFormatting sqref="N123">
    <cfRule type="cellIs" dxfId="2287" priority="2669" operator="between">
      <formula>TODAY()</formula>
      <formula>TODAY()-150</formula>
    </cfRule>
  </conditionalFormatting>
  <conditionalFormatting sqref="V123:V124">
    <cfRule type="containsText" dxfId="2286" priority="2674" operator="containsText" text="No">
      <formula>NOT(ISERROR(SEARCH("No",V123)))</formula>
    </cfRule>
  </conditionalFormatting>
  <conditionalFormatting sqref="V119">
    <cfRule type="containsText" dxfId="2285" priority="2681" operator="containsText" text="No">
      <formula>NOT(ISERROR(SEARCH("No",V119)))</formula>
    </cfRule>
  </conditionalFormatting>
  <conditionalFormatting sqref="N119:N120">
    <cfRule type="cellIs" dxfId="2284" priority="2680" operator="between">
      <formula>TODAY()</formula>
      <formula>TODAY()-150</formula>
    </cfRule>
  </conditionalFormatting>
  <conditionalFormatting sqref="O120:P121">
    <cfRule type="cellIs" dxfId="2283" priority="2679" operator="notBetween">
      <formula>$M120</formula>
      <formula>$M120+7</formula>
    </cfRule>
  </conditionalFormatting>
  <conditionalFormatting sqref="P119">
    <cfRule type="cellIs" dxfId="2282" priority="2677" operator="notBetween">
      <formula>$M119</formula>
      <formula>$M119+7</formula>
    </cfRule>
  </conditionalFormatting>
  <conditionalFormatting sqref="Y122 Y124">
    <cfRule type="containsText" dxfId="2281" priority="2676" operator="containsText" text="In progress">
      <formula>NOT(ISERROR(SEARCH("In progress",Y122)))</formula>
    </cfRule>
  </conditionalFormatting>
  <conditionalFormatting sqref="AA122">
    <cfRule type="cellIs" dxfId="2280" priority="2673" operator="notBetween">
      <formula>$Z122</formula>
      <formula>$Z122+7</formula>
    </cfRule>
  </conditionalFormatting>
  <conditionalFormatting sqref="AB122">
    <cfRule type="cellIs" dxfId="2279" priority="2672" operator="notBetween">
      <formula>$AA122</formula>
      <formula>$AA122+15</formula>
    </cfRule>
  </conditionalFormatting>
  <conditionalFormatting sqref="Q139">
    <cfRule type="containsText" dxfId="2278" priority="2671" operator="containsText" text="No">
      <formula>NOT(ISERROR(SEARCH("No",Q139)))</formula>
    </cfRule>
  </conditionalFormatting>
  <conditionalFormatting sqref="Q143">
    <cfRule type="containsText" dxfId="2277" priority="2670" operator="containsText" text="No">
      <formula>NOT(ISERROR(SEARCH("No",Q143)))</formula>
    </cfRule>
  </conditionalFormatting>
  <conditionalFormatting sqref="AA123">
    <cfRule type="cellIs" dxfId="2276" priority="2668" operator="notBetween">
      <formula>$Z123</formula>
      <formula>$Z123+7</formula>
    </cfRule>
  </conditionalFormatting>
  <conditionalFormatting sqref="AB123">
    <cfRule type="cellIs" dxfId="2275" priority="2667" operator="notBetween">
      <formula>$AA123</formula>
      <formula>$AA123+15</formula>
    </cfRule>
  </conditionalFormatting>
  <conditionalFormatting sqref="AK143 AK139">
    <cfRule type="cellIs" dxfId="2274" priority="2665" operator="lessThan">
      <formula>TODAY()-2</formula>
    </cfRule>
    <cfRule type="cellIs" dxfId="2273" priority="2666" operator="lessThan">
      <formula>TODAY()</formula>
    </cfRule>
  </conditionalFormatting>
  <conditionalFormatting sqref="AK148">
    <cfRule type="cellIs" dxfId="2272" priority="2663" operator="lessThan">
      <formula>TODAY()-2</formula>
    </cfRule>
    <cfRule type="cellIs" dxfId="2271" priority="2664" operator="lessThan">
      <formula>TODAY()</formula>
    </cfRule>
  </conditionalFormatting>
  <conditionalFormatting sqref="Y98">
    <cfRule type="containsText" dxfId="2270" priority="2637" operator="containsText" text="In progress">
      <formula>NOT(ISERROR(SEARCH("In progress",Y98)))</formula>
    </cfRule>
  </conditionalFormatting>
  <conditionalFormatting sqref="Y88:Y89">
    <cfRule type="containsText" dxfId="2269" priority="2662" operator="containsText" text="In progress">
      <formula>NOT(ISERROR(SEARCH("In progress",Y88)))</formula>
    </cfRule>
  </conditionalFormatting>
  <conditionalFormatting sqref="V88 Q88:Q89 Q119">
    <cfRule type="containsText" dxfId="2268" priority="2657" operator="containsText" text="No">
      <formula>NOT(ISERROR(SEARCH("No",Q88)))</formula>
    </cfRule>
  </conditionalFormatting>
  <conditionalFormatting sqref="AA88">
    <cfRule type="cellIs" dxfId="2267" priority="2656" operator="notBetween">
      <formula>$Z88</formula>
      <formula>$Z88+7</formula>
    </cfRule>
  </conditionalFormatting>
  <conditionalFormatting sqref="AB88">
    <cfRule type="cellIs" dxfId="2266" priority="2655" operator="notBetween">
      <formula>$AA88</formula>
      <formula>$AA88+15</formula>
    </cfRule>
  </conditionalFormatting>
  <conditionalFormatting sqref="O88:P88">
    <cfRule type="cellIs" dxfId="2265" priority="2654" operator="notBetween">
      <formula>$M88</formula>
      <formula>$M88+7</formula>
    </cfRule>
  </conditionalFormatting>
  <conditionalFormatting sqref="N88">
    <cfRule type="cellIs" dxfId="2264" priority="2653" operator="between">
      <formula>TODAY()</formula>
      <formula>TODAY()-150</formula>
    </cfRule>
  </conditionalFormatting>
  <conditionalFormatting sqref="V89">
    <cfRule type="containsText" dxfId="2263" priority="2652" operator="containsText" text="No">
      <formula>NOT(ISERROR(SEARCH("No",V89)))</formula>
    </cfRule>
  </conditionalFormatting>
  <conditionalFormatting sqref="AA89">
    <cfRule type="cellIs" dxfId="2262" priority="2651" operator="notBetween">
      <formula>$Z89</formula>
      <formula>$Z89+7</formula>
    </cfRule>
  </conditionalFormatting>
  <conditionalFormatting sqref="AB89">
    <cfRule type="cellIs" dxfId="2261" priority="2650" operator="notBetween">
      <formula>$AA89</formula>
      <formula>$AA89+15</formula>
    </cfRule>
  </conditionalFormatting>
  <conditionalFormatting sqref="AB111">
    <cfRule type="cellIs" dxfId="2260" priority="2623" operator="notBetween">
      <formula>$AA111</formula>
      <formula>$AA111+15</formula>
    </cfRule>
  </conditionalFormatting>
  <conditionalFormatting sqref="N89">
    <cfRule type="cellIs" dxfId="2259" priority="2649" operator="between">
      <formula>TODAY()</formula>
      <formula>TODAY()-150</formula>
    </cfRule>
  </conditionalFormatting>
  <conditionalFormatting sqref="V95">
    <cfRule type="containsText" dxfId="2258" priority="2648" operator="containsText" text="No">
      <formula>NOT(ISERROR(SEARCH("No",V95)))</formula>
    </cfRule>
  </conditionalFormatting>
  <conditionalFormatting sqref="AA95">
    <cfRule type="cellIs" dxfId="2257" priority="2647" operator="notBetween">
      <formula>$Z95</formula>
      <formula>$Z95+7</formula>
    </cfRule>
  </conditionalFormatting>
  <conditionalFormatting sqref="AB95">
    <cfRule type="cellIs" dxfId="2256" priority="2646" operator="notBetween">
      <formula>$AA95</formula>
      <formula>$AA95+15</formula>
    </cfRule>
  </conditionalFormatting>
  <conditionalFormatting sqref="O95:P95">
    <cfRule type="cellIs" dxfId="2255" priority="2645" operator="notBetween">
      <formula>$M95</formula>
      <formula>$M95+7</formula>
    </cfRule>
  </conditionalFormatting>
  <conditionalFormatting sqref="N95">
    <cfRule type="cellIs" dxfId="2254" priority="2644" operator="between">
      <formula>TODAY()</formula>
      <formula>TODAY()-150</formula>
    </cfRule>
  </conditionalFormatting>
  <conditionalFormatting sqref="S95">
    <cfRule type="cellIs" dxfId="2253" priority="2643" operator="notBetween">
      <formula>$M95</formula>
      <formula>$M95+7</formula>
    </cfRule>
  </conditionalFormatting>
  <conditionalFormatting sqref="Y95">
    <cfRule type="containsText" dxfId="2252" priority="2642" operator="containsText" text="In progress">
      <formula>NOT(ISERROR(SEARCH("In progress",Y95)))</formula>
    </cfRule>
  </conditionalFormatting>
  <conditionalFormatting sqref="AA98">
    <cfRule type="cellIs" dxfId="2251" priority="2632" operator="notBetween">
      <formula>$Z98</formula>
      <formula>$Z98+7</formula>
    </cfRule>
  </conditionalFormatting>
  <conditionalFormatting sqref="V98">
    <cfRule type="containsText" dxfId="2250" priority="2631" operator="containsText" text="No">
      <formula>NOT(ISERROR(SEARCH("No",V98)))</formula>
    </cfRule>
  </conditionalFormatting>
  <conditionalFormatting sqref="AB98">
    <cfRule type="cellIs" dxfId="2249" priority="2630" operator="notBetween">
      <formula>$AA98</formula>
      <formula>$AA98+15</formula>
    </cfRule>
  </conditionalFormatting>
  <conditionalFormatting sqref="N98">
    <cfRule type="cellIs" dxfId="2248" priority="2629" operator="between">
      <formula>TODAY()</formula>
      <formula>TODAY()-150</formula>
    </cfRule>
  </conditionalFormatting>
  <conditionalFormatting sqref="S98">
    <cfRule type="containsText" dxfId="2247" priority="2628" operator="containsText" text="No">
      <formula>NOT(ISERROR(SEARCH("No",S98)))</formula>
    </cfRule>
  </conditionalFormatting>
  <conditionalFormatting sqref="AK98">
    <cfRule type="cellIs" dxfId="2246" priority="2626" operator="lessThan">
      <formula>TODAY()-2</formula>
    </cfRule>
    <cfRule type="cellIs" dxfId="2245" priority="2627" operator="lessThan">
      <formula>TODAY()</formula>
    </cfRule>
  </conditionalFormatting>
  <conditionalFormatting sqref="AB109">
    <cfRule type="cellIs" dxfId="2244" priority="2625" operator="notBetween">
      <formula>$AA109</formula>
      <formula>$AA109+15</formula>
    </cfRule>
  </conditionalFormatting>
  <conditionalFormatting sqref="AB110">
    <cfRule type="cellIs" dxfId="2243" priority="2624" operator="notBetween">
      <formula>$AA110</formula>
      <formula>$AA110+15</formula>
    </cfRule>
  </conditionalFormatting>
  <conditionalFormatting sqref="AB112">
    <cfRule type="cellIs" dxfId="2242" priority="2622" operator="notBetween">
      <formula>$AA112</formula>
      <formula>$AA112+15</formula>
    </cfRule>
  </conditionalFormatting>
  <conditionalFormatting sqref="O108:P108">
    <cfRule type="cellIs" dxfId="2241" priority="2621" operator="notBetween">
      <formula>$M108</formula>
      <formula>$M108+7</formula>
    </cfRule>
  </conditionalFormatting>
  <conditionalFormatting sqref="O109:P109">
    <cfRule type="cellIs" dxfId="2240" priority="2620" operator="notBetween">
      <formula>$M109</formula>
      <formula>$M109+7</formula>
    </cfRule>
  </conditionalFormatting>
  <conditionalFormatting sqref="O110:P110">
    <cfRule type="cellIs" dxfId="2239" priority="2619" operator="notBetween">
      <formula>$M110</formula>
      <formula>$M110+7</formula>
    </cfRule>
  </conditionalFormatting>
  <conditionalFormatting sqref="O112:P112">
    <cfRule type="cellIs" dxfId="2238" priority="2618" operator="notBetween">
      <formula>$M112</formula>
      <formula>$M112+7</formula>
    </cfRule>
  </conditionalFormatting>
  <conditionalFormatting sqref="AA113">
    <cfRule type="cellIs" dxfId="2237" priority="2617" operator="notBetween">
      <formula>$Z113</formula>
      <formula>$Z113+7</formula>
    </cfRule>
  </conditionalFormatting>
  <conditionalFormatting sqref="AB113">
    <cfRule type="cellIs" dxfId="2236" priority="2616" operator="notBetween">
      <formula>$AA113</formula>
      <formula>$AA113+15</formula>
    </cfRule>
  </conditionalFormatting>
  <conditionalFormatting sqref="N113">
    <cfRule type="cellIs" dxfId="2235" priority="2615" operator="between">
      <formula>TODAY()</formula>
      <formula>TODAY()-150</formula>
    </cfRule>
  </conditionalFormatting>
  <conditionalFormatting sqref="O113:P113">
    <cfRule type="cellIs" dxfId="2234" priority="2614" operator="notBetween">
      <formula>$M113</formula>
      <formula>$M113+7</formula>
    </cfRule>
  </conditionalFormatting>
  <conditionalFormatting sqref="Y113">
    <cfRule type="containsText" dxfId="2233" priority="2613" operator="containsText" text="In progress">
      <formula>NOT(ISERROR(SEARCH("In progress",Y113)))</formula>
    </cfRule>
  </conditionalFormatting>
  <conditionalFormatting sqref="V113">
    <cfRule type="containsText" dxfId="2232" priority="2608" operator="containsText" text="No">
      <formula>NOT(ISERROR(SEARCH("No",V113)))</formula>
    </cfRule>
  </conditionalFormatting>
  <conditionalFormatting sqref="AA114">
    <cfRule type="cellIs" dxfId="2231" priority="2607" operator="notBetween">
      <formula>$Z114</formula>
      <formula>$Z114+7</formula>
    </cfRule>
  </conditionalFormatting>
  <conditionalFormatting sqref="AB114">
    <cfRule type="cellIs" dxfId="2230" priority="2606" operator="notBetween">
      <formula>$AA114</formula>
      <formula>$AA114+15</formula>
    </cfRule>
  </conditionalFormatting>
  <conditionalFormatting sqref="N114">
    <cfRule type="cellIs" dxfId="2229" priority="2605" operator="between">
      <formula>TODAY()</formula>
      <formula>TODAY()-150</formula>
    </cfRule>
  </conditionalFormatting>
  <conditionalFormatting sqref="O114:P114">
    <cfRule type="cellIs" dxfId="2228" priority="2604" operator="notBetween">
      <formula>$M114</formula>
      <formula>$M114+7</formula>
    </cfRule>
  </conditionalFormatting>
  <conditionalFormatting sqref="Y114">
    <cfRule type="containsText" dxfId="2227" priority="2603" operator="containsText" text="In progress">
      <formula>NOT(ISERROR(SEARCH("In progress",Y114)))</formula>
    </cfRule>
  </conditionalFormatting>
  <conditionalFormatting sqref="V114">
    <cfRule type="containsText" dxfId="2226" priority="2598" operator="containsText" text="No">
      <formula>NOT(ISERROR(SEARCH("No",V114)))</formula>
    </cfRule>
  </conditionalFormatting>
  <conditionalFormatting sqref="Y117">
    <cfRule type="containsText" dxfId="2225" priority="2597" operator="containsText" text="In progress">
      <formula>NOT(ISERROR(SEARCH("In progress",Y117)))</formula>
    </cfRule>
  </conditionalFormatting>
  <conditionalFormatting sqref="V117">
    <cfRule type="containsText" dxfId="2224" priority="2592" operator="containsText" text="No">
      <formula>NOT(ISERROR(SEARCH("No",V117)))</formula>
    </cfRule>
  </conditionalFormatting>
  <conditionalFormatting sqref="AA117">
    <cfRule type="cellIs" dxfId="2223" priority="2591" operator="notBetween">
      <formula>$Z117</formula>
      <formula>$Z117+7</formula>
    </cfRule>
  </conditionalFormatting>
  <conditionalFormatting sqref="AB117">
    <cfRule type="cellIs" dxfId="2222" priority="2590" operator="notBetween">
      <formula>$AA117</formula>
      <formula>$AA117+15</formula>
    </cfRule>
  </conditionalFormatting>
  <conditionalFormatting sqref="O117:P117">
    <cfRule type="cellIs" dxfId="2221" priority="2589" operator="notBetween">
      <formula>$M117</formula>
      <formula>$M117+7</formula>
    </cfRule>
  </conditionalFormatting>
  <conditionalFormatting sqref="N117">
    <cfRule type="cellIs" dxfId="2220" priority="2588" operator="between">
      <formula>TODAY()</formula>
      <formula>TODAY()-150</formula>
    </cfRule>
  </conditionalFormatting>
  <conditionalFormatting sqref="Q86">
    <cfRule type="containsText" dxfId="2219" priority="2587" operator="containsText" text="No">
      <formula>NOT(ISERROR(SEARCH("No",Q86)))</formula>
    </cfRule>
  </conditionalFormatting>
  <conditionalFormatting sqref="Y86">
    <cfRule type="containsText" dxfId="2218" priority="2586" operator="containsText" text="In progress">
      <formula>NOT(ISERROR(SEARCH("In progress",Y86)))</formula>
    </cfRule>
  </conditionalFormatting>
  <conditionalFormatting sqref="Y87">
    <cfRule type="containsText" dxfId="2217" priority="2581" operator="containsText" text="In progress">
      <formula>NOT(ISERROR(SEARCH("In progress",Y87)))</formula>
    </cfRule>
  </conditionalFormatting>
  <conditionalFormatting sqref="V87 Q87">
    <cfRule type="containsText" dxfId="2216" priority="2576" operator="containsText" text="No">
      <formula>NOT(ISERROR(SEARCH("No",Q87)))</formula>
    </cfRule>
  </conditionalFormatting>
  <conditionalFormatting sqref="Y85">
    <cfRule type="containsText" dxfId="2215" priority="2575" operator="containsText" text="In progress">
      <formula>NOT(ISERROR(SEARCH("In progress",Y85)))</formula>
    </cfRule>
  </conditionalFormatting>
  <conditionalFormatting sqref="AK121">
    <cfRule type="cellIs" dxfId="2214" priority="2569" operator="lessThan">
      <formula>TODAY()-2</formula>
    </cfRule>
    <cfRule type="cellIs" dxfId="2213" priority="2570" operator="lessThan">
      <formula>TODAY()</formula>
    </cfRule>
  </conditionalFormatting>
  <conditionalFormatting sqref="Y132">
    <cfRule type="containsText" dxfId="2212" priority="2568" operator="containsText" text="In progress">
      <formula>NOT(ISERROR(SEARCH("In progress",Y132)))</formula>
    </cfRule>
  </conditionalFormatting>
  <conditionalFormatting sqref="M120">
    <cfRule type="cellIs" dxfId="2211" priority="2563" operator="notBetween">
      <formula>$M120</formula>
      <formula>$M120+7</formula>
    </cfRule>
  </conditionalFormatting>
  <conditionalFormatting sqref="AK123">
    <cfRule type="cellIs" dxfId="2210" priority="2561" operator="lessThan">
      <formula>TODAY()-2</formula>
    </cfRule>
    <cfRule type="cellIs" dxfId="2209" priority="2562" operator="lessThan">
      <formula>TODAY()</formula>
    </cfRule>
  </conditionalFormatting>
  <conditionalFormatting sqref="Y123">
    <cfRule type="containsText" dxfId="2208" priority="2559" operator="containsText" text="In progress">
      <formula>NOT(ISERROR(SEARCH("In progress",Y123)))</formula>
    </cfRule>
  </conditionalFormatting>
  <conditionalFormatting sqref="AK133:AK134">
    <cfRule type="cellIs" dxfId="2207" priority="2556" operator="lessThan">
      <formula>TODAY()-2</formula>
    </cfRule>
    <cfRule type="cellIs" dxfId="2206" priority="2557" operator="lessThan">
      <formula>TODAY()</formula>
    </cfRule>
  </conditionalFormatting>
  <conditionalFormatting sqref="V134">
    <cfRule type="containsText" dxfId="2205" priority="2555" operator="containsText" text="No">
      <formula>NOT(ISERROR(SEARCH("No",V134)))</formula>
    </cfRule>
  </conditionalFormatting>
  <conditionalFormatting sqref="R132">
    <cfRule type="containsText" dxfId="2204" priority="2554" operator="containsText" text="No">
      <formula>NOT(ISERROR(SEARCH("No",R132)))</formula>
    </cfRule>
  </conditionalFormatting>
  <conditionalFormatting sqref="S132">
    <cfRule type="containsText" dxfId="2203" priority="2553" operator="containsText" text="No">
      <formula>NOT(ISERROR(SEARCH("No",S132)))</formula>
    </cfRule>
  </conditionalFormatting>
  <conditionalFormatting sqref="T132">
    <cfRule type="containsText" dxfId="2202" priority="2552" operator="containsText" text="No">
      <formula>NOT(ISERROR(SEARCH("No",T132)))</formula>
    </cfRule>
  </conditionalFormatting>
  <conditionalFormatting sqref="U132">
    <cfRule type="containsText" dxfId="2201" priority="2551" operator="containsText" text="No">
      <formula>NOT(ISERROR(SEARCH("No",U132)))</formula>
    </cfRule>
  </conditionalFormatting>
  <conditionalFormatting sqref="W132">
    <cfRule type="containsText" dxfId="2200" priority="2550" operator="containsText" text="No">
      <formula>NOT(ISERROR(SEARCH("No",W132)))</formula>
    </cfRule>
  </conditionalFormatting>
  <conditionalFormatting sqref="V90">
    <cfRule type="containsText" dxfId="2199" priority="2549" operator="containsText" text="No">
      <formula>NOT(ISERROR(SEARCH("No",V90)))</formula>
    </cfRule>
  </conditionalFormatting>
  <conditionalFormatting sqref="AA90">
    <cfRule type="cellIs" dxfId="2198" priority="2548" operator="notBetween">
      <formula>$Z90</formula>
      <formula>$Z90+7</formula>
    </cfRule>
  </conditionalFormatting>
  <conditionalFormatting sqref="AB90">
    <cfRule type="cellIs" dxfId="2197" priority="2547" operator="notBetween">
      <formula>$AA90</formula>
      <formula>$AA90+15</formula>
    </cfRule>
  </conditionalFormatting>
  <conditionalFormatting sqref="O90:P90">
    <cfRule type="cellIs" dxfId="2196" priority="2546" operator="notBetween">
      <formula>$M90</formula>
      <formula>$M90+7</formula>
    </cfRule>
  </conditionalFormatting>
  <conditionalFormatting sqref="N90">
    <cfRule type="cellIs" dxfId="2195" priority="2545" operator="between">
      <formula>TODAY()</formula>
      <formula>TODAY()-150</formula>
    </cfRule>
  </conditionalFormatting>
  <conditionalFormatting sqref="S90">
    <cfRule type="cellIs" dxfId="2194" priority="2544" operator="notBetween">
      <formula>$M90</formula>
      <formula>$M90+7</formula>
    </cfRule>
  </conditionalFormatting>
  <conditionalFormatting sqref="Y90">
    <cfRule type="containsText" dxfId="2193" priority="2543" operator="containsText" text="In progress">
      <formula>NOT(ISERROR(SEARCH("In progress",Y90)))</formula>
    </cfRule>
  </conditionalFormatting>
  <conditionalFormatting sqref="Y91">
    <cfRule type="containsText" dxfId="2192" priority="2537" operator="containsText" text="In progress">
      <formula>NOT(ISERROR(SEARCH("In progress",Y91)))</formula>
    </cfRule>
  </conditionalFormatting>
  <conditionalFormatting sqref="Y93">
    <cfRule type="containsText" dxfId="2191" priority="2532" operator="containsText" text="In progress">
      <formula>NOT(ISERROR(SEARCH("In progress",Y93)))</formula>
    </cfRule>
  </conditionalFormatting>
  <conditionalFormatting sqref="Q94 V93">
    <cfRule type="containsText" dxfId="2190" priority="2527" operator="containsText" text="No">
      <formula>NOT(ISERROR(SEARCH("No",Q93)))</formula>
    </cfRule>
  </conditionalFormatting>
  <conditionalFormatting sqref="AA91:AA92">
    <cfRule type="cellIs" dxfId="2189" priority="2526" operator="notBetween">
      <formula>$Z91</formula>
      <formula>$Z91+7</formula>
    </cfRule>
  </conditionalFormatting>
  <conditionalFormatting sqref="AA93">
    <cfRule type="cellIs" dxfId="2188" priority="2525" operator="notBetween">
      <formula>$Z93</formula>
      <formula>$Z93+7</formula>
    </cfRule>
  </conditionalFormatting>
  <conditionalFormatting sqref="AB91:AB93">
    <cfRule type="cellIs" dxfId="2187" priority="2524" operator="notBetween">
      <formula>$AA91</formula>
      <formula>$AA91+15</formula>
    </cfRule>
  </conditionalFormatting>
  <conditionalFormatting sqref="Q93">
    <cfRule type="containsText" dxfId="2186" priority="2523" operator="containsText" text="No">
      <formula>NOT(ISERROR(SEARCH("No",Q93)))</formula>
    </cfRule>
  </conditionalFormatting>
  <conditionalFormatting sqref="Q92">
    <cfRule type="containsText" dxfId="2185" priority="2519" operator="containsText" text="No">
      <formula>NOT(ISERROR(SEARCH("No",Q92)))</formula>
    </cfRule>
  </conditionalFormatting>
  <conditionalFormatting sqref="P91">
    <cfRule type="cellIs" dxfId="2184" priority="2522" operator="notBetween">
      <formula>$M91</formula>
      <formula>$M91+7</formula>
    </cfRule>
  </conditionalFormatting>
  <conditionalFormatting sqref="Y92">
    <cfRule type="containsText" dxfId="2183" priority="2521" operator="containsText" text="In progress">
      <formula>NOT(ISERROR(SEARCH("In progress",Y92)))</formula>
    </cfRule>
  </conditionalFormatting>
  <conditionalFormatting sqref="V91">
    <cfRule type="containsText" dxfId="2182" priority="2518" operator="containsText" text="No">
      <formula>NOT(ISERROR(SEARCH("No",V91)))</formula>
    </cfRule>
  </conditionalFormatting>
  <conditionalFormatting sqref="AA97">
    <cfRule type="cellIs" dxfId="2181" priority="2517" operator="notBetween">
      <formula>$Z97</formula>
      <formula>$Z97+7</formula>
    </cfRule>
  </conditionalFormatting>
  <conditionalFormatting sqref="V96">
    <cfRule type="containsText" dxfId="2180" priority="2516" operator="containsText" text="No">
      <formula>NOT(ISERROR(SEARCH("No",V96)))</formula>
    </cfRule>
  </conditionalFormatting>
  <conditionalFormatting sqref="AA96">
    <cfRule type="cellIs" dxfId="2179" priority="2515" operator="notBetween">
      <formula>$Z96</formula>
      <formula>$Z96+7</formula>
    </cfRule>
  </conditionalFormatting>
  <conditionalFormatting sqref="AB96">
    <cfRule type="cellIs" dxfId="2178" priority="2514" operator="notBetween">
      <formula>$AA96</formula>
      <formula>$AA96+15</formula>
    </cfRule>
  </conditionalFormatting>
  <conditionalFormatting sqref="N96">
    <cfRule type="cellIs" dxfId="2177" priority="2513" operator="between">
      <formula>TODAY()</formula>
      <formula>TODAY()-150</formula>
    </cfRule>
  </conditionalFormatting>
  <conditionalFormatting sqref="S96">
    <cfRule type="containsText" dxfId="2176" priority="2512" operator="containsText" text="No">
      <formula>NOT(ISERROR(SEARCH("No",S96)))</formula>
    </cfRule>
  </conditionalFormatting>
  <conditionalFormatting sqref="AK96">
    <cfRule type="cellIs" dxfId="2175" priority="2510" operator="lessThan">
      <formula>TODAY()-2</formula>
    </cfRule>
    <cfRule type="cellIs" dxfId="2174" priority="2511" operator="lessThan">
      <formula>TODAY()</formula>
    </cfRule>
  </conditionalFormatting>
  <conditionalFormatting sqref="Y96">
    <cfRule type="containsText" dxfId="2173" priority="2509" operator="containsText" text="In progress">
      <formula>NOT(ISERROR(SEARCH("In progress",Y96)))</formula>
    </cfRule>
  </conditionalFormatting>
  <conditionalFormatting sqref="V97">
    <cfRule type="containsText" dxfId="2172" priority="2504" operator="containsText" text="No">
      <formula>NOT(ISERROR(SEARCH("No",V97)))</formula>
    </cfRule>
  </conditionalFormatting>
  <conditionalFormatting sqref="AB97">
    <cfRule type="cellIs" dxfId="2171" priority="2503" operator="notBetween">
      <formula>$AA97</formula>
      <formula>$AA97+15</formula>
    </cfRule>
  </conditionalFormatting>
  <conditionalFormatting sqref="N97">
    <cfRule type="cellIs" dxfId="2170" priority="2502" operator="between">
      <formula>TODAY()</formula>
      <formula>TODAY()-150</formula>
    </cfRule>
  </conditionalFormatting>
  <conditionalFormatting sqref="S97">
    <cfRule type="containsText" dxfId="2169" priority="2501" operator="containsText" text="No">
      <formula>NOT(ISERROR(SEARCH("No",S97)))</formula>
    </cfRule>
  </conditionalFormatting>
  <conditionalFormatting sqref="AK97">
    <cfRule type="cellIs" dxfId="2168" priority="2499" operator="lessThan">
      <formula>TODAY()-2</formula>
    </cfRule>
    <cfRule type="cellIs" dxfId="2167" priority="2500" operator="lessThan">
      <formula>TODAY()</formula>
    </cfRule>
  </conditionalFormatting>
  <conditionalFormatting sqref="Y97">
    <cfRule type="containsText" dxfId="2166" priority="2498" operator="containsText" text="In progress">
      <formula>NOT(ISERROR(SEARCH("In progress",Y97)))</formula>
    </cfRule>
  </conditionalFormatting>
  <conditionalFormatting sqref="AB99">
    <cfRule type="cellIs" dxfId="2165" priority="2493" operator="notBetween">
      <formula>$AA99</formula>
      <formula>$AA99+15</formula>
    </cfRule>
  </conditionalFormatting>
  <conditionalFormatting sqref="AB100">
    <cfRule type="cellIs" dxfId="2164" priority="2492" operator="notBetween">
      <formula>$AA100</formula>
      <formula>$AA100+15</formula>
    </cfRule>
  </conditionalFormatting>
  <conditionalFormatting sqref="N99:N100">
    <cfRule type="cellIs" dxfId="2163" priority="2491" operator="between">
      <formula>TODAY()</formula>
      <formula>TODAY()-150</formula>
    </cfRule>
  </conditionalFormatting>
  <conditionalFormatting sqref="O99:P99">
    <cfRule type="cellIs" dxfId="2162" priority="2490" operator="notBetween">
      <formula>$M99</formula>
      <formula>$M99+7</formula>
    </cfRule>
  </conditionalFormatting>
  <conditionalFormatting sqref="O100:P100">
    <cfRule type="cellIs" dxfId="2161" priority="2489" operator="notBetween">
      <formula>$M100</formula>
      <formula>$M100+7</formula>
    </cfRule>
  </conditionalFormatting>
  <conditionalFormatting sqref="Y99:Y100">
    <cfRule type="containsText" dxfId="2160" priority="2488" operator="containsText" text="In progress">
      <formula>NOT(ISERROR(SEARCH("In progress",Y99)))</formula>
    </cfRule>
  </conditionalFormatting>
  <conditionalFormatting sqref="V99:V100">
    <cfRule type="containsText" dxfId="2159" priority="2483" operator="containsText" text="No">
      <formula>NOT(ISERROR(SEARCH("No",V99)))</formula>
    </cfRule>
  </conditionalFormatting>
  <conditionalFormatting sqref="AK99:AK100">
    <cfRule type="cellIs" dxfId="2158" priority="2481" operator="lessThan">
      <formula>TODAY()-2</formula>
    </cfRule>
    <cfRule type="cellIs" dxfId="2157" priority="2482" operator="lessThan">
      <formula>TODAY()</formula>
    </cfRule>
  </conditionalFormatting>
  <conditionalFormatting sqref="N104">
    <cfRule type="cellIs" dxfId="2156" priority="2477" operator="between">
      <formula>TODAY()</formula>
      <formula>TODAY()-150</formula>
    </cfRule>
  </conditionalFormatting>
  <conditionalFormatting sqref="O104:P104">
    <cfRule type="cellIs" dxfId="2155" priority="2476" operator="notBetween">
      <formula>$M104</formula>
      <formula>$M104+7</formula>
    </cfRule>
  </conditionalFormatting>
  <conditionalFormatting sqref="AK104">
    <cfRule type="cellIs" dxfId="2154" priority="2474" operator="lessThan">
      <formula>TODAY()-2</formula>
    </cfRule>
    <cfRule type="cellIs" dxfId="2153" priority="2475" operator="lessThan">
      <formula>TODAY()</formula>
    </cfRule>
  </conditionalFormatting>
  <conditionalFormatting sqref="Y104">
    <cfRule type="containsText" dxfId="2152" priority="2473" operator="containsText" text="In progress">
      <formula>NOT(ISERROR(SEARCH("In progress",Y104)))</formula>
    </cfRule>
  </conditionalFormatting>
  <conditionalFormatting sqref="V105">
    <cfRule type="containsText" dxfId="2151" priority="2466" operator="containsText" text="No">
      <formula>NOT(ISERROR(SEARCH("No",V105)))</formula>
    </cfRule>
  </conditionalFormatting>
  <conditionalFormatting sqref="O105:P105">
    <cfRule type="cellIs" dxfId="2150" priority="2468" operator="notBetween">
      <formula>$M105</formula>
      <formula>$M105+7</formula>
    </cfRule>
  </conditionalFormatting>
  <conditionalFormatting sqref="N105">
    <cfRule type="cellIs" dxfId="2149" priority="2467" operator="between">
      <formula>TODAY()</formula>
      <formula>TODAY()-150</formula>
    </cfRule>
  </conditionalFormatting>
  <conditionalFormatting sqref="AA105">
    <cfRule type="cellIs" dxfId="2148" priority="2465" operator="notBetween">
      <formula>$Z105</formula>
      <formula>$Z105+7</formula>
    </cfRule>
  </conditionalFormatting>
  <conditionalFormatting sqref="AB105">
    <cfRule type="cellIs" dxfId="2147" priority="2464" operator="notBetween">
      <formula>$Z105</formula>
      <formula>$Z105+7</formula>
    </cfRule>
  </conditionalFormatting>
  <conditionalFormatting sqref="AK105">
    <cfRule type="cellIs" dxfId="2146" priority="2462" operator="lessThan">
      <formula>TODAY()-2</formula>
    </cfRule>
    <cfRule type="cellIs" dxfId="2145" priority="2463" operator="lessThan">
      <formula>TODAY()</formula>
    </cfRule>
  </conditionalFormatting>
  <conditionalFormatting sqref="AK105">
    <cfRule type="cellIs" dxfId="2144" priority="2460" operator="lessThan">
      <formula>TODAY()-2</formula>
    </cfRule>
    <cfRule type="cellIs" dxfId="2143" priority="2461" operator="lessThan">
      <formula>TODAY()</formula>
    </cfRule>
  </conditionalFormatting>
  <conditionalFormatting sqref="Y115">
    <cfRule type="containsText" dxfId="2142" priority="2459" operator="containsText" text="In progress">
      <formula>NOT(ISERROR(SEARCH("In progress",Y115)))</formula>
    </cfRule>
  </conditionalFormatting>
  <conditionalFormatting sqref="Q115 V115">
    <cfRule type="containsText" dxfId="2141" priority="2454" operator="containsText" text="No">
      <formula>NOT(ISERROR(SEARCH("No",Q115)))</formula>
    </cfRule>
  </conditionalFormatting>
  <conditionalFormatting sqref="AA115">
    <cfRule type="cellIs" dxfId="2140" priority="2453" operator="notBetween">
      <formula>$Z115</formula>
      <formula>$Z115+7</formula>
    </cfRule>
  </conditionalFormatting>
  <conditionalFormatting sqref="AB115">
    <cfRule type="cellIs" dxfId="2139" priority="2452" operator="notBetween">
      <formula>$AA115</formula>
      <formula>$AA115+15</formula>
    </cfRule>
  </conditionalFormatting>
  <conditionalFormatting sqref="Y116">
    <cfRule type="containsText" dxfId="2138" priority="2451" operator="containsText" text="In progress">
      <formula>NOT(ISERROR(SEARCH("In progress",Y116)))</formula>
    </cfRule>
  </conditionalFormatting>
  <conditionalFormatting sqref="Q116 V116">
    <cfRule type="containsText" dxfId="2137" priority="2446" operator="containsText" text="No">
      <formula>NOT(ISERROR(SEARCH("No",Q116)))</formula>
    </cfRule>
  </conditionalFormatting>
  <conditionalFormatting sqref="AA116">
    <cfRule type="cellIs" dxfId="2136" priority="2445" operator="notBetween">
      <formula>$Z116</formula>
      <formula>$Z116+7</formula>
    </cfRule>
  </conditionalFormatting>
  <conditionalFormatting sqref="AB116">
    <cfRule type="cellIs" dxfId="2135" priority="2444" operator="notBetween">
      <formula>$AA116</formula>
      <formula>$AA116+15</formula>
    </cfRule>
  </conditionalFormatting>
  <conditionalFormatting sqref="N115">
    <cfRule type="cellIs" dxfId="2134" priority="2443" operator="between">
      <formula>TODAY()</formula>
      <formula>TODAY()-150</formula>
    </cfRule>
  </conditionalFormatting>
  <conditionalFormatting sqref="N118">
    <cfRule type="cellIs" dxfId="2133" priority="2439" operator="between">
      <formula>TODAY()</formula>
      <formula>TODAY()-150</formula>
    </cfRule>
  </conditionalFormatting>
  <conditionalFormatting sqref="O111">
    <cfRule type="cellIs" dxfId="2132" priority="2438" operator="notBetween">
      <formula>$M111</formula>
      <formula>$M111+7</formula>
    </cfRule>
  </conditionalFormatting>
  <conditionalFormatting sqref="N122">
    <cfRule type="cellIs" dxfId="2131" priority="2437" operator="between">
      <formula>TODAY()</formula>
      <formula>TODAY()-150</formula>
    </cfRule>
  </conditionalFormatting>
  <conditionalFormatting sqref="O122:P122">
    <cfRule type="cellIs" dxfId="2130" priority="2436" operator="notBetween">
      <formula>$M122</formula>
      <formula>$M122+7</formula>
    </cfRule>
  </conditionalFormatting>
  <conditionalFormatting sqref="V122">
    <cfRule type="containsText" dxfId="2129" priority="2435" operator="containsText" text="No">
      <formula>NOT(ISERROR(SEARCH("No",V122)))</formula>
    </cfRule>
  </conditionalFormatting>
  <conditionalFormatting sqref="Y118">
    <cfRule type="containsText" dxfId="2128" priority="2434" operator="containsText" text="In progress">
      <formula>NOT(ISERROR(SEARCH("In progress",Y118)))</formula>
    </cfRule>
  </conditionalFormatting>
  <conditionalFormatting sqref="AK118">
    <cfRule type="cellIs" dxfId="2127" priority="2428" operator="lessThan">
      <formula>TODAY()-2</formula>
    </cfRule>
    <cfRule type="cellIs" dxfId="2126" priority="2429" operator="lessThan">
      <formula>TODAY()</formula>
    </cfRule>
  </conditionalFormatting>
  <conditionalFormatting sqref="R85">
    <cfRule type="cellIs" dxfId="2125" priority="2427" operator="notBetween">
      <formula>$M85</formula>
      <formula>$M85+7</formula>
    </cfRule>
  </conditionalFormatting>
  <conditionalFormatting sqref="Z107">
    <cfRule type="cellIs" dxfId="2124" priority="2426" operator="notBetween">
      <formula>$Y107</formula>
      <formula>$Y107+7</formula>
    </cfRule>
  </conditionalFormatting>
  <conditionalFormatting sqref="AA107">
    <cfRule type="cellIs" dxfId="2123" priority="2425" operator="notBetween">
      <formula>$Z107</formula>
      <formula>$Z107+15</formula>
    </cfRule>
  </conditionalFormatting>
  <conditionalFormatting sqref="AJ107">
    <cfRule type="cellIs" dxfId="2122" priority="2423" operator="lessThan">
      <formula>TODAY()-2</formula>
    </cfRule>
    <cfRule type="cellIs" dxfId="2121" priority="2424" operator="lessThan">
      <formula>TODAY()</formula>
    </cfRule>
  </conditionalFormatting>
  <conditionalFormatting sqref="X107">
    <cfRule type="containsText" dxfId="2120" priority="2422" operator="containsText" text="In progress">
      <formula>NOT(ISERROR(SEARCH("In progress",X107)))</formula>
    </cfRule>
  </conditionalFormatting>
  <conditionalFormatting sqref="U107">
    <cfRule type="containsText" dxfId="2119" priority="2417" operator="containsText" text="No">
      <formula>NOT(ISERROR(SEARCH("No",U107)))</formula>
    </cfRule>
  </conditionalFormatting>
  <conditionalFormatting sqref="N107">
    <cfRule type="cellIs" dxfId="2118" priority="2416" operator="between">
      <formula>TODAY()</formula>
      <formula>TODAY()-150</formula>
    </cfRule>
  </conditionalFormatting>
  <conditionalFormatting sqref="O107">
    <cfRule type="cellIs" dxfId="2117" priority="2415" operator="notBetween">
      <formula>$M107</formula>
      <formula>$M107+7</formula>
    </cfRule>
  </conditionalFormatting>
  <conditionalFormatting sqref="Y106:Y107">
    <cfRule type="containsText" dxfId="2116" priority="2414" operator="containsText" text="In progress">
      <formula>NOT(ISERROR(SEARCH("In progress",Y106)))</formula>
    </cfRule>
  </conditionalFormatting>
  <conditionalFormatting sqref="AB106">
    <cfRule type="cellIs" dxfId="2115" priority="2409" operator="notBetween">
      <formula>$AA106</formula>
      <formula>$AA106+15</formula>
    </cfRule>
  </conditionalFormatting>
  <conditionalFormatting sqref="AA106">
    <cfRule type="cellIs" dxfId="2114" priority="2408" operator="notBetween">
      <formula>$Z106</formula>
      <formula>$Z106+7</formula>
    </cfRule>
  </conditionalFormatting>
  <conditionalFormatting sqref="V106">
    <cfRule type="containsText" dxfId="2113" priority="2407" operator="containsText" text="No">
      <formula>NOT(ISERROR(SEARCH("No",V106)))</formula>
    </cfRule>
  </conditionalFormatting>
  <conditionalFormatting sqref="N106">
    <cfRule type="cellIs" dxfId="2112" priority="2406" operator="between">
      <formula>TODAY()</formula>
      <formula>TODAY()-150</formula>
    </cfRule>
  </conditionalFormatting>
  <conditionalFormatting sqref="O106:P106">
    <cfRule type="cellIs" dxfId="2111" priority="2405" operator="notBetween">
      <formula>$M106</formula>
      <formula>$M106+7</formula>
    </cfRule>
  </conditionalFormatting>
  <conditionalFormatting sqref="AK106">
    <cfRule type="cellIs" dxfId="2110" priority="2403" operator="lessThan">
      <formula>TODAY()-2</formula>
    </cfRule>
    <cfRule type="cellIs" dxfId="2109" priority="2404" operator="lessThan">
      <formula>TODAY()</formula>
    </cfRule>
  </conditionalFormatting>
  <conditionalFormatting sqref="AK107">
    <cfRule type="cellIs" dxfId="2108" priority="2401" operator="lessThan">
      <formula>TODAY()-2</formula>
    </cfRule>
    <cfRule type="cellIs" dxfId="2107" priority="2402" operator="lessThan">
      <formula>TODAY()</formula>
    </cfRule>
  </conditionalFormatting>
  <conditionalFormatting sqref="Y127">
    <cfRule type="containsText" dxfId="2106" priority="2400" operator="containsText" text="In progress">
      <formula>NOT(ISERROR(SEARCH("In progress",Y127)))</formula>
    </cfRule>
  </conditionalFormatting>
  <conditionalFormatting sqref="AA127">
    <cfRule type="cellIs" dxfId="2105" priority="2395" operator="notBetween">
      <formula>$Z127</formula>
      <formula>$Z127+7</formula>
    </cfRule>
  </conditionalFormatting>
  <conditionalFormatting sqref="AB127">
    <cfRule type="cellIs" dxfId="2104" priority="2394" operator="notBetween">
      <formula>$AA127</formula>
      <formula>$AA127+15</formula>
    </cfRule>
  </conditionalFormatting>
  <conditionalFormatting sqref="Y128:Y129">
    <cfRule type="containsText" dxfId="2103" priority="2393" operator="containsText" text="In progress">
      <formula>NOT(ISERROR(SEARCH("In progress",Y128)))</formula>
    </cfRule>
  </conditionalFormatting>
  <conditionalFormatting sqref="AA128:AA129">
    <cfRule type="cellIs" dxfId="2102" priority="2388" operator="notBetween">
      <formula>$Z128</formula>
      <formula>$Z128+7</formula>
    </cfRule>
  </conditionalFormatting>
  <conditionalFormatting sqref="AB128:AB129">
    <cfRule type="cellIs" dxfId="2101" priority="2387" operator="notBetween">
      <formula>$AA128</formula>
      <formula>$AA128+15</formula>
    </cfRule>
  </conditionalFormatting>
  <conditionalFormatting sqref="AK128">
    <cfRule type="cellIs" dxfId="2100" priority="2385" operator="lessThan">
      <formula>TODAY()-2</formula>
    </cfRule>
    <cfRule type="cellIs" dxfId="2099" priority="2386" operator="lessThan">
      <formula>TODAY()</formula>
    </cfRule>
  </conditionalFormatting>
  <conditionalFormatting sqref="AB108">
    <cfRule type="cellIs" dxfId="2098" priority="2384" operator="notBetween">
      <formula>$Z108</formula>
      <formula>$Z108+7</formula>
    </cfRule>
  </conditionalFormatting>
  <conditionalFormatting sqref="AA101">
    <cfRule type="cellIs" dxfId="2097" priority="2383" operator="notBetween">
      <formula>$Z101</formula>
      <formula>$Z101+7</formula>
    </cfRule>
  </conditionalFormatting>
  <conditionalFormatting sqref="AB101">
    <cfRule type="cellIs" dxfId="2096" priority="2382" operator="notBetween">
      <formula>$AA101</formula>
      <formula>$AA101+15</formula>
    </cfRule>
  </conditionalFormatting>
  <conditionalFormatting sqref="N101:N102">
    <cfRule type="cellIs" dxfId="2095" priority="2381" operator="between">
      <formula>TODAY()</formula>
      <formula>TODAY()-150</formula>
    </cfRule>
  </conditionalFormatting>
  <conditionalFormatting sqref="Y101:Y102">
    <cfRule type="containsText" dxfId="2094" priority="2380" operator="containsText" text="In progress">
      <formula>NOT(ISERROR(SEARCH("In progress",Y101)))</formula>
    </cfRule>
  </conditionalFormatting>
  <conditionalFormatting sqref="V101:V102">
    <cfRule type="containsText" dxfId="2093" priority="2375" operator="containsText" text="No">
      <formula>NOT(ISERROR(SEARCH("No",V101)))</formula>
    </cfRule>
  </conditionalFormatting>
  <conditionalFormatting sqref="AK101:AK102">
    <cfRule type="cellIs" dxfId="2092" priority="2373" operator="lessThan">
      <formula>TODAY()-2</formula>
    </cfRule>
    <cfRule type="cellIs" dxfId="2091" priority="2374" operator="lessThan">
      <formula>TODAY()</formula>
    </cfRule>
  </conditionalFormatting>
  <conditionalFormatting sqref="AA102">
    <cfRule type="cellIs" dxfId="2090" priority="2370" operator="notBetween">
      <formula>$Z102</formula>
      <formula>$Z102+7</formula>
    </cfRule>
  </conditionalFormatting>
  <conditionalFormatting sqref="AB102">
    <cfRule type="cellIs" dxfId="2089" priority="2372" operator="notBetween">
      <formula>$AA102</formula>
      <formula>$AA102+15</formula>
    </cfRule>
  </conditionalFormatting>
  <conditionalFormatting sqref="O102:P102">
    <cfRule type="cellIs" dxfId="2088" priority="2371" operator="notBetween">
      <formula>$M102</formula>
      <formula>$M102+7</formula>
    </cfRule>
  </conditionalFormatting>
  <conditionalFormatting sqref="AA100">
    <cfRule type="cellIs" dxfId="2087" priority="2369" operator="notBetween">
      <formula>$Z100</formula>
      <formula>$Z100+7</formula>
    </cfRule>
  </conditionalFormatting>
  <conditionalFormatting sqref="AA99">
    <cfRule type="cellIs" dxfId="2086" priority="2368" operator="notBetween">
      <formula>$Z99</formula>
      <formula>$Z99+7</formula>
    </cfRule>
  </conditionalFormatting>
  <conditionalFormatting sqref="AB103">
    <cfRule type="cellIs" dxfId="2085" priority="2367" operator="notBetween">
      <formula>$AA103</formula>
      <formula>$AA103+15</formula>
    </cfRule>
  </conditionalFormatting>
  <conditionalFormatting sqref="N103">
    <cfRule type="cellIs" dxfId="2084" priority="2366" operator="between">
      <formula>TODAY()</formula>
      <formula>TODAY()-150</formula>
    </cfRule>
  </conditionalFormatting>
  <conditionalFormatting sqref="O103:P103">
    <cfRule type="cellIs" dxfId="2083" priority="2365" operator="notBetween">
      <formula>$M103</formula>
      <formula>$M103+7</formula>
    </cfRule>
  </conditionalFormatting>
  <conditionalFormatting sqref="Y103">
    <cfRule type="containsText" dxfId="2082" priority="2364" operator="containsText" text="In progress">
      <formula>NOT(ISERROR(SEARCH("In progress",Y103)))</formula>
    </cfRule>
  </conditionalFormatting>
  <conditionalFormatting sqref="V103">
    <cfRule type="containsText" dxfId="2081" priority="2359" operator="containsText" text="No">
      <formula>NOT(ISERROR(SEARCH("No",V103)))</formula>
    </cfRule>
  </conditionalFormatting>
  <conditionalFormatting sqref="AK103">
    <cfRule type="cellIs" dxfId="2080" priority="2357" operator="lessThan">
      <formula>TODAY()-2</formula>
    </cfRule>
    <cfRule type="cellIs" dxfId="2079" priority="2358" operator="lessThan">
      <formula>TODAY()</formula>
    </cfRule>
  </conditionalFormatting>
  <conditionalFormatting sqref="AA103">
    <cfRule type="cellIs" dxfId="2078" priority="2356" operator="notBetween">
      <formula>$Z103</formula>
      <formula>$Z103+7</formula>
    </cfRule>
  </conditionalFormatting>
  <conditionalFormatting sqref="Y120">
    <cfRule type="containsText" dxfId="2077" priority="2355" operator="containsText" text="In progress">
      <formula>NOT(ISERROR(SEARCH("In progress",Y120)))</formula>
    </cfRule>
  </conditionalFormatting>
  <conditionalFormatting sqref="Y121">
    <cfRule type="containsText" dxfId="2076" priority="2350" operator="containsText" text="In progress">
      <formula>NOT(ISERROR(SEARCH("In progress",Y121)))</formula>
    </cfRule>
  </conditionalFormatting>
  <conditionalFormatting sqref="V120">
    <cfRule type="containsText" dxfId="2075" priority="2345" operator="containsText" text="No">
      <formula>NOT(ISERROR(SEARCH("No",V120)))</formula>
    </cfRule>
  </conditionalFormatting>
  <conditionalFormatting sqref="V121">
    <cfRule type="containsText" dxfId="2074" priority="2344" operator="containsText" text="No">
      <formula>NOT(ISERROR(SEARCH("No",V121)))</formula>
    </cfRule>
  </conditionalFormatting>
  <conditionalFormatting sqref="N116">
    <cfRule type="cellIs" dxfId="2073" priority="2343" operator="between">
      <formula>TODAY()</formula>
      <formula>TODAY()-150</formula>
    </cfRule>
  </conditionalFormatting>
  <conditionalFormatting sqref="AK125">
    <cfRule type="cellIs" dxfId="2072" priority="2341" operator="lessThan">
      <formula>TODAY()-2</formula>
    </cfRule>
    <cfRule type="cellIs" dxfId="2071" priority="2342" operator="lessThan">
      <formula>TODAY()</formula>
    </cfRule>
  </conditionalFormatting>
  <conditionalFormatting sqref="AK117">
    <cfRule type="cellIs" dxfId="2070" priority="2339" operator="lessThan">
      <formula>TODAY()-2</formula>
    </cfRule>
    <cfRule type="cellIs" dxfId="2069" priority="2340" operator="lessThan">
      <formula>TODAY()</formula>
    </cfRule>
  </conditionalFormatting>
  <conditionalFormatting sqref="AK126">
    <cfRule type="cellIs" dxfId="2068" priority="2337" operator="lessThan">
      <formula>TODAY()-2</formula>
    </cfRule>
    <cfRule type="cellIs" dxfId="2067" priority="2338" operator="lessThan">
      <formula>TODAY()</formula>
    </cfRule>
  </conditionalFormatting>
  <conditionalFormatting sqref="AK127">
    <cfRule type="cellIs" dxfId="2066" priority="2335" operator="lessThan">
      <formula>TODAY()-2</formula>
    </cfRule>
    <cfRule type="cellIs" dxfId="2065" priority="2336" operator="lessThan">
      <formula>TODAY()</formula>
    </cfRule>
  </conditionalFormatting>
  <conditionalFormatting sqref="AK129">
    <cfRule type="cellIs" dxfId="2064" priority="2333" operator="lessThan">
      <formula>TODAY()-2</formula>
    </cfRule>
    <cfRule type="cellIs" dxfId="2063" priority="2334" operator="lessThan">
      <formula>TODAY()</formula>
    </cfRule>
  </conditionalFormatting>
  <conditionalFormatting sqref="AK132">
    <cfRule type="cellIs" dxfId="2062" priority="2331" operator="lessThan">
      <formula>TODAY()-2</formula>
    </cfRule>
    <cfRule type="cellIs" dxfId="2061" priority="2332" operator="lessThan">
      <formula>TODAY()</formula>
    </cfRule>
  </conditionalFormatting>
  <conditionalFormatting sqref="V85">
    <cfRule type="containsText" dxfId="2060" priority="2330" operator="containsText" text="No">
      <formula>NOT(ISERROR(SEARCH("No",V85)))</formula>
    </cfRule>
  </conditionalFormatting>
  <conditionalFormatting sqref="N151">
    <cfRule type="cellIs" dxfId="2059" priority="2327" operator="between">
      <formula>TODAY()</formula>
      <formula>TODAY()-150</formula>
    </cfRule>
  </conditionalFormatting>
  <conditionalFormatting sqref="Q151 V151">
    <cfRule type="containsText" dxfId="2058" priority="2329" operator="containsText" text="No">
      <formula>NOT(ISERROR(SEARCH("No",Q151)))</formula>
    </cfRule>
  </conditionalFormatting>
  <conditionalFormatting sqref="O151">
    <cfRule type="cellIs" dxfId="2057" priority="2328" operator="notBetween">
      <formula>$M151</formula>
      <formula>$M151+7</formula>
    </cfRule>
  </conditionalFormatting>
  <conditionalFormatting sqref="Y153">
    <cfRule type="containsText" dxfId="2056" priority="2326" operator="containsText" text="In progress">
      <formula>NOT(ISERROR(SEARCH("In progress",Y153)))</formula>
    </cfRule>
  </conditionalFormatting>
  <conditionalFormatting sqref="V153 Q153">
    <cfRule type="containsText" dxfId="2055" priority="2321" operator="containsText" text="No">
      <formula>NOT(ISERROR(SEARCH("No",Q153)))</formula>
    </cfRule>
  </conditionalFormatting>
  <conditionalFormatting sqref="AA153">
    <cfRule type="cellIs" dxfId="2054" priority="2320" operator="notBetween">
      <formula>$Z153</formula>
      <formula>$Z153+7</formula>
    </cfRule>
  </conditionalFormatting>
  <conditionalFormatting sqref="AB153">
    <cfRule type="cellIs" dxfId="2053" priority="2319" operator="notBetween">
      <formula>$AA153</formula>
      <formula>$AA153+15</formula>
    </cfRule>
  </conditionalFormatting>
  <conditionalFormatting sqref="O153">
    <cfRule type="cellIs" dxfId="2052" priority="2318" operator="notBetween">
      <formula>$M153</formula>
      <formula>$M153+7</formula>
    </cfRule>
  </conditionalFormatting>
  <conditionalFormatting sqref="N153">
    <cfRule type="cellIs" dxfId="2051" priority="2317" operator="between">
      <formula>TODAY()</formula>
      <formula>TODAY()-150</formula>
    </cfRule>
  </conditionalFormatting>
  <conditionalFormatting sqref="AK116">
    <cfRule type="cellIs" dxfId="2050" priority="2315" operator="lessThan">
      <formula>TODAY()-2</formula>
    </cfRule>
    <cfRule type="cellIs" dxfId="2049" priority="2316" operator="lessThan">
      <formula>TODAY()</formula>
    </cfRule>
  </conditionalFormatting>
  <conditionalFormatting sqref="Y192 Y169 Y194">
    <cfRule type="containsText" dxfId="2048" priority="2311" operator="containsText" text="In progress">
      <formula>NOT(ISERROR(SEARCH("In progress",Y169)))</formula>
    </cfRule>
  </conditionalFormatting>
  <conditionalFormatting sqref="Y198 Y200:Y203 Y205:Y207">
    <cfRule type="containsText" dxfId="2047" priority="2306" operator="containsText" text="In progress">
      <formula>NOT(ISERROR(SEARCH("In progress",Y198)))</formula>
    </cfRule>
  </conditionalFormatting>
  <conditionalFormatting sqref="Q154 V198 Q202 V200:V206 Q204:Q207">
    <cfRule type="containsText" dxfId="2046" priority="2301" operator="containsText" text="No">
      <formula>NOT(ISERROR(SEARCH("No",Q154)))</formula>
    </cfRule>
  </conditionalFormatting>
  <conditionalFormatting sqref="AA155 AA192:AA194 AA169 AA200:AA207 AA197">
    <cfRule type="cellIs" dxfId="2045" priority="2300" operator="notBetween">
      <formula>$Z155</formula>
      <formula>$Z155+7</formula>
    </cfRule>
  </conditionalFormatting>
  <conditionalFormatting sqref="AA198">
    <cfRule type="cellIs" dxfId="2044" priority="2299" operator="notBetween">
      <formula>$Z198</formula>
      <formula>$Z198+7</formula>
    </cfRule>
  </conditionalFormatting>
  <conditionalFormatting sqref="AB200:AB207 AB193:AB194 AB155 AB169 AB197:AB198">
    <cfRule type="cellIs" dxfId="2043" priority="2298" operator="notBetween">
      <formula>$AA155</formula>
      <formula>$AA155+15</formula>
    </cfRule>
  </conditionalFormatting>
  <conditionalFormatting sqref="O204:P206 O157:P157 R157 O169:S169 U169">
    <cfRule type="cellIs" dxfId="2042" priority="2297" operator="notBetween">
      <formula>$M157</formula>
      <formula>$M157+7</formula>
    </cfRule>
  </conditionalFormatting>
  <conditionalFormatting sqref="N201:N207">
    <cfRule type="cellIs" dxfId="2041" priority="2296" operator="between">
      <formula>TODAY()</formula>
      <formula>TODAY()-150</formula>
    </cfRule>
  </conditionalFormatting>
  <conditionalFormatting sqref="AK155 AK192:AK193 AK202:AK204">
    <cfRule type="cellIs" dxfId="2040" priority="2294" operator="lessThan">
      <formula>TODAY()-2</formula>
    </cfRule>
    <cfRule type="cellIs" dxfId="2039" priority="2295" operator="lessThan">
      <formula>TODAY()</formula>
    </cfRule>
  </conditionalFormatting>
  <conditionalFormatting sqref="AB161">
    <cfRule type="cellIs" dxfId="2038" priority="2287" operator="notBetween">
      <formula>$AA161</formula>
      <formula>$AA161+15</formula>
    </cfRule>
  </conditionalFormatting>
  <conditionalFormatting sqref="AA161">
    <cfRule type="cellIs" dxfId="2037" priority="2290" operator="notBetween">
      <formula>$Z161</formula>
      <formula>$Z161+7</formula>
    </cfRule>
  </conditionalFormatting>
  <conditionalFormatting sqref="Q198">
    <cfRule type="containsText" dxfId="2036" priority="2293" operator="containsText" text="No">
      <formula>NOT(ISERROR(SEARCH("No",Q198)))</formula>
    </cfRule>
  </conditionalFormatting>
  <conditionalFormatting sqref="AA156:AA157">
    <cfRule type="cellIs" dxfId="2035" priority="2292" operator="notBetween">
      <formula>$Z156</formula>
      <formula>$Z156+7</formula>
    </cfRule>
  </conditionalFormatting>
  <conditionalFormatting sqref="AB156:AB157">
    <cfRule type="cellIs" dxfId="2034" priority="2291" operator="notBetween">
      <formula>$AA156</formula>
      <formula>$AA156+15</formula>
    </cfRule>
  </conditionalFormatting>
  <conditionalFormatting sqref="AA162:AA164">
    <cfRule type="cellIs" dxfId="2033" priority="2289" operator="notBetween">
      <formula>$Z162</formula>
      <formula>$Z162+7</formula>
    </cfRule>
  </conditionalFormatting>
  <conditionalFormatting sqref="AA165:AA166">
    <cfRule type="cellIs" dxfId="2032" priority="2288" operator="notBetween">
      <formula>$Z165</formula>
      <formula>$Z165+7</formula>
    </cfRule>
  </conditionalFormatting>
  <conditionalFormatting sqref="AB162">
    <cfRule type="cellIs" dxfId="2031" priority="2286" operator="notBetween">
      <formula>$AA162</formula>
      <formula>$AA162+15</formula>
    </cfRule>
  </conditionalFormatting>
  <conditionalFormatting sqref="AB163">
    <cfRule type="cellIs" dxfId="2030" priority="2285" operator="notBetween">
      <formula>$AA163</formula>
      <formula>$AA163+15</formula>
    </cfRule>
  </conditionalFormatting>
  <conditionalFormatting sqref="AB164">
    <cfRule type="cellIs" dxfId="2029" priority="2284" operator="notBetween">
      <formula>$AA164</formula>
      <formula>$AA164+15</formula>
    </cfRule>
  </conditionalFormatting>
  <conditionalFormatting sqref="AB165:AB166">
    <cfRule type="cellIs" dxfId="2028" priority="2283" operator="notBetween">
      <formula>$AA165</formula>
      <formula>$AA165+15</formula>
    </cfRule>
  </conditionalFormatting>
  <conditionalFormatting sqref="N161:N166">
    <cfRule type="cellIs" dxfId="2027" priority="2282" operator="between">
      <formula>TODAY()</formula>
      <formula>TODAY()-150</formula>
    </cfRule>
  </conditionalFormatting>
  <conditionalFormatting sqref="O161:P161">
    <cfRule type="cellIs" dxfId="2026" priority="2281" operator="notBetween">
      <formula>$M161</formula>
      <formula>$M161+7</formula>
    </cfRule>
  </conditionalFormatting>
  <conditionalFormatting sqref="O162:P162">
    <cfRule type="cellIs" dxfId="2025" priority="2280" operator="notBetween">
      <formula>$M162</formula>
      <formula>$M162+7</formula>
    </cfRule>
  </conditionalFormatting>
  <conditionalFormatting sqref="O163:P163">
    <cfRule type="cellIs" dxfId="2024" priority="2279" operator="notBetween">
      <formula>$M163</formula>
      <formula>$M163+7</formula>
    </cfRule>
  </conditionalFormatting>
  <conditionalFormatting sqref="Y161:Y166">
    <cfRule type="containsText" dxfId="2023" priority="2278" operator="containsText" text="In progress">
      <formula>NOT(ISERROR(SEARCH("In progress",Y161)))</formula>
    </cfRule>
  </conditionalFormatting>
  <conditionalFormatting sqref="V161:V166">
    <cfRule type="containsText" dxfId="2022" priority="2273" operator="containsText" text="No">
      <formula>NOT(ISERROR(SEARCH("No",V161)))</formula>
    </cfRule>
  </conditionalFormatting>
  <conditionalFormatting sqref="AA175:AA184">
    <cfRule type="cellIs" dxfId="2021" priority="2272" operator="notBetween">
      <formula>$Z175</formula>
      <formula>$Z175+7</formula>
    </cfRule>
  </conditionalFormatting>
  <conditionalFormatting sqref="V168">
    <cfRule type="containsText" dxfId="2020" priority="2265" operator="containsText" text="No">
      <formula>NOT(ISERROR(SEARCH("No",V168)))</formula>
    </cfRule>
  </conditionalFormatting>
  <conditionalFormatting sqref="N167">
    <cfRule type="cellIs" dxfId="2019" priority="2268" operator="between">
      <formula>TODAY()</formula>
      <formula>TODAY()-150</formula>
    </cfRule>
  </conditionalFormatting>
  <conditionalFormatting sqref="O168:P168">
    <cfRule type="cellIs" dxfId="2018" priority="2267" operator="notBetween">
      <formula>$M168</formula>
      <formula>$M168+7</formula>
    </cfRule>
  </conditionalFormatting>
  <conditionalFormatting sqref="N168">
    <cfRule type="cellIs" dxfId="2017" priority="2266" operator="between">
      <formula>TODAY()</formula>
      <formula>TODAY()-150</formula>
    </cfRule>
  </conditionalFormatting>
  <conditionalFormatting sqref="AA168">
    <cfRule type="cellIs" dxfId="2016" priority="2264" operator="notBetween">
      <formula>$Z168</formula>
      <formula>$Z168+7</formula>
    </cfRule>
  </conditionalFormatting>
  <conditionalFormatting sqref="O199:P199">
    <cfRule type="cellIs" dxfId="2015" priority="2252" operator="notBetween">
      <formula>$M199</formula>
      <formula>$M199+7</formula>
    </cfRule>
  </conditionalFormatting>
  <conditionalFormatting sqref="AB168">
    <cfRule type="cellIs" dxfId="2014" priority="2263" operator="notBetween">
      <formula>$Z168</formula>
      <formula>$Z168+7</formula>
    </cfRule>
  </conditionalFormatting>
  <conditionalFormatting sqref="Y199">
    <cfRule type="containsText" dxfId="2013" priority="2262" operator="containsText" text="In progress">
      <formula>NOT(ISERROR(SEARCH("In progress",Y199)))</formula>
    </cfRule>
  </conditionalFormatting>
  <conditionalFormatting sqref="Q199">
    <cfRule type="containsText" dxfId="2012" priority="2257" operator="containsText" text="No">
      <formula>NOT(ISERROR(SEARCH("No",Q199)))</formula>
    </cfRule>
  </conditionalFormatting>
  <conditionalFormatting sqref="AA199">
    <cfRule type="cellIs" dxfId="2011" priority="2256" operator="notBetween">
      <formula>$Z199</formula>
      <formula>$Z199+7</formula>
    </cfRule>
  </conditionalFormatting>
  <conditionalFormatting sqref="AB199">
    <cfRule type="cellIs" dxfId="2010" priority="2255" operator="notBetween">
      <formula>$AA199</formula>
      <formula>$AA199+15</formula>
    </cfRule>
  </conditionalFormatting>
  <conditionalFormatting sqref="V199">
    <cfRule type="containsText" dxfId="2009" priority="2254" operator="containsText" text="No">
      <formula>NOT(ISERROR(SEARCH("No",V199)))</formula>
    </cfRule>
  </conditionalFormatting>
  <conditionalFormatting sqref="M199">
    <cfRule type="cellIs" dxfId="2008" priority="2253" operator="notBetween">
      <formula>$M199</formula>
      <formula>$M199+7</formula>
    </cfRule>
  </conditionalFormatting>
  <conditionalFormatting sqref="R199">
    <cfRule type="cellIs" dxfId="2007" priority="2251" operator="notBetween">
      <formula>$M199</formula>
      <formula>$M199+7</formula>
    </cfRule>
  </conditionalFormatting>
  <conditionalFormatting sqref="T199">
    <cfRule type="cellIs" dxfId="2006" priority="2250" operator="notBetween">
      <formula>$M199</formula>
      <formula>$M199+7</formula>
    </cfRule>
  </conditionalFormatting>
  <conditionalFormatting sqref="U199">
    <cfRule type="cellIs" dxfId="2005" priority="2249" operator="notBetween">
      <formula>$M199</formula>
      <formula>$M199+7</formula>
    </cfRule>
  </conditionalFormatting>
  <conditionalFormatting sqref="Q200">
    <cfRule type="containsText" dxfId="2004" priority="2248" operator="containsText" text="No">
      <formula>NOT(ISERROR(SEARCH("No",Q200)))</formula>
    </cfRule>
  </conditionalFormatting>
  <conditionalFormatting sqref="Q201">
    <cfRule type="containsText" dxfId="2003" priority="2247" operator="containsText" text="No">
      <formula>NOT(ISERROR(SEARCH("No",Q201)))</formula>
    </cfRule>
  </conditionalFormatting>
  <conditionalFormatting sqref="AK201">
    <cfRule type="cellIs" dxfId="2002" priority="2245" operator="lessThan">
      <formula>TODAY()-2</formula>
    </cfRule>
    <cfRule type="cellIs" dxfId="2001" priority="2246" operator="lessThan">
      <formula>TODAY()</formula>
    </cfRule>
  </conditionalFormatting>
  <conditionalFormatting sqref="V156">
    <cfRule type="containsText" dxfId="2000" priority="2244" operator="containsText" text="No">
      <formula>NOT(ISERROR(SEARCH("No",V156)))</formula>
    </cfRule>
  </conditionalFormatting>
  <conditionalFormatting sqref="O167:P167">
    <cfRule type="cellIs" dxfId="1999" priority="2243" operator="notBetween">
      <formula>$M167</formula>
      <formula>$M167+7</formula>
    </cfRule>
  </conditionalFormatting>
  <conditionalFormatting sqref="O165:P165">
    <cfRule type="cellIs" dxfId="1998" priority="2242" operator="notBetween">
      <formula>$M165</formula>
      <formula>$M165+7</formula>
    </cfRule>
  </conditionalFormatting>
  <conditionalFormatting sqref="N196">
    <cfRule type="cellIs" dxfId="1997" priority="2224" operator="between">
      <formula>TODAY()</formula>
      <formula>TODAY()-150</formula>
    </cfRule>
  </conditionalFormatting>
  <conditionalFormatting sqref="N195">
    <cfRule type="cellIs" dxfId="1996" priority="2229" operator="between">
      <formula>TODAY()</formula>
      <formula>TODAY()-150</formula>
    </cfRule>
  </conditionalFormatting>
  <conditionalFormatting sqref="Q197 V195:V197">
    <cfRule type="containsText" dxfId="1995" priority="2232" operator="containsText" text="No">
      <formula>NOT(ISERROR(SEARCH("No",Q195)))</formula>
    </cfRule>
  </conditionalFormatting>
  <conditionalFormatting sqref="V192:V193">
    <cfRule type="containsText" dxfId="1994" priority="2241" operator="containsText" text="No">
      <formula>NOT(ISERROR(SEARCH("No",V192)))</formula>
    </cfRule>
  </conditionalFormatting>
  <conditionalFormatting sqref="N192:N193">
    <cfRule type="cellIs" dxfId="1993" priority="2240" operator="between">
      <formula>TODAY()</formula>
      <formula>TODAY()-150</formula>
    </cfRule>
  </conditionalFormatting>
  <conditionalFormatting sqref="O193:P194">
    <cfRule type="cellIs" dxfId="1992" priority="2239" operator="notBetween">
      <formula>$M193</formula>
      <formula>$M193+7</formula>
    </cfRule>
  </conditionalFormatting>
  <conditionalFormatting sqref="AB192">
    <cfRule type="cellIs" dxfId="1991" priority="2238" operator="notBetween">
      <formula>$AA192</formula>
      <formula>$AA192+15</formula>
    </cfRule>
  </conditionalFormatting>
  <conditionalFormatting sqref="O192:P192">
    <cfRule type="cellIs" dxfId="1990" priority="2237" operator="notBetween">
      <formula>$M192</formula>
      <formula>$M192+7</formula>
    </cfRule>
  </conditionalFormatting>
  <conditionalFormatting sqref="N169">
    <cfRule type="cellIs" dxfId="1989" priority="2236" operator="between">
      <formula>TODAY()</formula>
      <formula>TODAY()-150</formula>
    </cfRule>
  </conditionalFormatting>
  <conditionalFormatting sqref="V169">
    <cfRule type="containsText" dxfId="1988" priority="2235" operator="containsText" text="No">
      <formula>NOT(ISERROR(SEARCH("No",V169)))</formula>
    </cfRule>
  </conditionalFormatting>
  <conditionalFormatting sqref="Y195 Y197">
    <cfRule type="containsText" dxfId="1987" priority="2234" operator="containsText" text="In progress">
      <formula>NOT(ISERROR(SEARCH("In progress",Y195)))</formula>
    </cfRule>
  </conditionalFormatting>
  <conditionalFormatting sqref="AA195">
    <cfRule type="cellIs" dxfId="1986" priority="2231" operator="notBetween">
      <formula>$Z195</formula>
      <formula>$Z195+7</formula>
    </cfRule>
  </conditionalFormatting>
  <conditionalFormatting sqref="AB195">
    <cfRule type="cellIs" dxfId="1985" priority="2230" operator="notBetween">
      <formula>$AA195</formula>
      <formula>$AA195+15</formula>
    </cfRule>
  </conditionalFormatting>
  <conditionalFormatting sqref="AK161:AK168">
    <cfRule type="cellIs" dxfId="1984" priority="2227" operator="lessThan">
      <formula>TODAY()-2</formula>
    </cfRule>
    <cfRule type="cellIs" dxfId="1983" priority="2228" operator="lessThan">
      <formula>TODAY()</formula>
    </cfRule>
  </conditionalFormatting>
  <conditionalFormatting sqref="AK156">
    <cfRule type="cellIs" dxfId="1982" priority="2225" operator="lessThan">
      <formula>TODAY()-2</formula>
    </cfRule>
    <cfRule type="cellIs" dxfId="1981" priority="2226" operator="lessThan">
      <formula>TODAY()</formula>
    </cfRule>
  </conditionalFormatting>
  <conditionalFormatting sqref="AA196">
    <cfRule type="cellIs" dxfId="1980" priority="2223" operator="notBetween">
      <formula>$Z196</formula>
      <formula>$Z196+7</formula>
    </cfRule>
  </conditionalFormatting>
  <conditionalFormatting sqref="AB196">
    <cfRule type="cellIs" dxfId="1979" priority="2222" operator="notBetween">
      <formula>$AA196</formula>
      <formula>$AA196+15</formula>
    </cfRule>
  </conditionalFormatting>
  <conditionalFormatting sqref="AK157">
    <cfRule type="cellIs" dxfId="1978" priority="2220" operator="lessThan">
      <formula>TODAY()-2</formula>
    </cfRule>
    <cfRule type="cellIs" dxfId="1977" priority="2221" operator="lessThan">
      <formula>TODAY()</formula>
    </cfRule>
  </conditionalFormatting>
  <conditionalFormatting sqref="AK168">
    <cfRule type="cellIs" dxfId="1976" priority="2218" operator="lessThan">
      <formula>TODAY()-2</formula>
    </cfRule>
    <cfRule type="cellIs" dxfId="1975" priority="2219" operator="lessThan">
      <formula>TODAY()</formula>
    </cfRule>
  </conditionalFormatting>
  <conditionalFormatting sqref="AK200">
    <cfRule type="cellIs" dxfId="1974" priority="2216" operator="lessThan">
      <formula>TODAY()-2</formula>
    </cfRule>
    <cfRule type="cellIs" dxfId="1973" priority="2217" operator="lessThan">
      <formula>TODAY()</formula>
    </cfRule>
  </conditionalFormatting>
  <conditionalFormatting sqref="Y167">
    <cfRule type="containsText" dxfId="1972" priority="2215" operator="containsText" text="In progress">
      <formula>NOT(ISERROR(SEARCH("In progress",Y167)))</formula>
    </cfRule>
  </conditionalFormatting>
  <conditionalFormatting sqref="Y158">
    <cfRule type="containsText" dxfId="1971" priority="2210" operator="containsText" text="In progress">
      <formula>NOT(ISERROR(SEARCH("In progress",Y158)))</formula>
    </cfRule>
  </conditionalFormatting>
  <conditionalFormatting sqref="V158 Q158">
    <cfRule type="containsText" dxfId="1970" priority="2205" operator="containsText" text="No">
      <formula>NOT(ISERROR(SEARCH("No",Q158)))</formula>
    </cfRule>
  </conditionalFormatting>
  <conditionalFormatting sqref="AA158">
    <cfRule type="cellIs" dxfId="1969" priority="2204" operator="notBetween">
      <formula>$Z158</formula>
      <formula>$Z158+7</formula>
    </cfRule>
  </conditionalFormatting>
  <conditionalFormatting sqref="AB158">
    <cfRule type="cellIs" dxfId="1968" priority="2203" operator="notBetween">
      <formula>$AA158</formula>
      <formula>$AA158+15</formula>
    </cfRule>
  </conditionalFormatting>
  <conditionalFormatting sqref="O158:P158">
    <cfRule type="cellIs" dxfId="1967" priority="2202" operator="notBetween">
      <formula>$M158</formula>
      <formula>$M158+7</formula>
    </cfRule>
  </conditionalFormatting>
  <conditionalFormatting sqref="N158">
    <cfRule type="cellIs" dxfId="1966" priority="2201" operator="between">
      <formula>TODAY()</formula>
      <formula>TODAY()-150</formula>
    </cfRule>
  </conditionalFormatting>
  <conditionalFormatting sqref="AK158">
    <cfRule type="cellIs" dxfId="1965" priority="2199" operator="lessThan">
      <formula>TODAY()-2</formula>
    </cfRule>
    <cfRule type="cellIs" dxfId="1964" priority="2200" operator="lessThan">
      <formula>TODAY()</formula>
    </cfRule>
  </conditionalFormatting>
  <conditionalFormatting sqref="Y159">
    <cfRule type="containsText" dxfId="1963" priority="2198" operator="containsText" text="In progress">
      <formula>NOT(ISERROR(SEARCH("In progress",Y159)))</formula>
    </cfRule>
  </conditionalFormatting>
  <conditionalFormatting sqref="Q159 V159">
    <cfRule type="containsText" dxfId="1962" priority="2193" operator="containsText" text="No">
      <formula>NOT(ISERROR(SEARCH("No",Q159)))</formula>
    </cfRule>
  </conditionalFormatting>
  <conditionalFormatting sqref="AA159">
    <cfRule type="cellIs" dxfId="1961" priority="2192" operator="notBetween">
      <formula>$Z159</formula>
      <formula>$Z159+7</formula>
    </cfRule>
  </conditionalFormatting>
  <conditionalFormatting sqref="AB159">
    <cfRule type="cellIs" dxfId="1960" priority="2191" operator="notBetween">
      <formula>$AA159</formula>
      <formula>$AA159+15</formula>
    </cfRule>
  </conditionalFormatting>
  <conditionalFormatting sqref="Y160">
    <cfRule type="containsText" dxfId="1959" priority="2190" operator="containsText" text="In progress">
      <formula>NOT(ISERROR(SEARCH("In progress",Y160)))</formula>
    </cfRule>
  </conditionalFormatting>
  <conditionalFormatting sqref="Q160 V160">
    <cfRule type="containsText" dxfId="1958" priority="2185" operator="containsText" text="No">
      <formula>NOT(ISERROR(SEARCH("No",Q160)))</formula>
    </cfRule>
  </conditionalFormatting>
  <conditionalFormatting sqref="AA160">
    <cfRule type="cellIs" dxfId="1957" priority="2184" operator="notBetween">
      <formula>$Z160</formula>
      <formula>$Z160+7</formula>
    </cfRule>
  </conditionalFormatting>
  <conditionalFormatting sqref="AB160">
    <cfRule type="cellIs" dxfId="1956" priority="2183" operator="notBetween">
      <formula>$AA160</formula>
      <formula>$AA160+15</formula>
    </cfRule>
  </conditionalFormatting>
  <conditionalFormatting sqref="N160">
    <cfRule type="cellIs" dxfId="1955" priority="2182" operator="between">
      <formula>TODAY()</formula>
      <formula>TODAY()-150</formula>
    </cfRule>
  </conditionalFormatting>
  <conditionalFormatting sqref="N159">
    <cfRule type="cellIs" dxfId="1954" priority="2181" operator="between">
      <formula>TODAY()</formula>
      <formula>TODAY()-150</formula>
    </cfRule>
  </conditionalFormatting>
  <conditionalFormatting sqref="AK159">
    <cfRule type="cellIs" dxfId="1953" priority="2179" operator="lessThan">
      <formula>TODAY()-2</formula>
    </cfRule>
    <cfRule type="cellIs" dxfId="1952" priority="2180" operator="lessThan">
      <formula>TODAY()</formula>
    </cfRule>
  </conditionalFormatting>
  <conditionalFormatting sqref="V171">
    <cfRule type="containsText" dxfId="1951" priority="2178" operator="containsText" text="No">
      <formula>NOT(ISERROR(SEARCH("No",V171)))</formula>
    </cfRule>
  </conditionalFormatting>
  <conditionalFormatting sqref="AA171">
    <cfRule type="cellIs" dxfId="1950" priority="2177" operator="notBetween">
      <formula>$Z171</formula>
      <formula>$Z171+7</formula>
    </cfRule>
  </conditionalFormatting>
  <conditionalFormatting sqref="AB171">
    <cfRule type="cellIs" dxfId="1949" priority="2176" operator="notBetween">
      <formula>$AA171</formula>
      <formula>$AA171+15</formula>
    </cfRule>
  </conditionalFormatting>
  <conditionalFormatting sqref="O171:P171">
    <cfRule type="cellIs" dxfId="1948" priority="2175" operator="notBetween">
      <formula>$M171</formula>
      <formula>$M171+7</formula>
    </cfRule>
  </conditionalFormatting>
  <conditionalFormatting sqref="N171">
    <cfRule type="cellIs" dxfId="1947" priority="2174" operator="between">
      <formula>TODAY()</formula>
      <formula>TODAY()-150</formula>
    </cfRule>
  </conditionalFormatting>
  <conditionalFormatting sqref="S171">
    <cfRule type="cellIs" dxfId="1946" priority="2173" operator="notBetween">
      <formula>$M171</formula>
      <formula>$M171+7</formula>
    </cfRule>
  </conditionalFormatting>
  <conditionalFormatting sqref="Y171">
    <cfRule type="containsText" dxfId="1945" priority="2172" operator="containsText" text="In progress">
      <formula>NOT(ISERROR(SEARCH("In progress",Y171)))</formula>
    </cfRule>
  </conditionalFormatting>
  <conditionalFormatting sqref="Y172">
    <cfRule type="containsText" dxfId="1944" priority="2167" operator="containsText" text="In progress">
      <formula>NOT(ISERROR(SEARCH("In progress",Y172)))</formula>
    </cfRule>
  </conditionalFormatting>
  <conditionalFormatting sqref="V172">
    <cfRule type="containsText" dxfId="1943" priority="2162" operator="containsText" text="No">
      <formula>NOT(ISERROR(SEARCH("No",V172)))</formula>
    </cfRule>
  </conditionalFormatting>
  <conditionalFormatting sqref="AA172">
    <cfRule type="cellIs" dxfId="1942" priority="2161" operator="notBetween">
      <formula>$Z172</formula>
      <formula>$Z172+7</formula>
    </cfRule>
  </conditionalFormatting>
  <conditionalFormatting sqref="AB172">
    <cfRule type="cellIs" dxfId="1941" priority="2160" operator="notBetween">
      <formula>$AA172</formula>
      <formula>$AA172+15</formula>
    </cfRule>
  </conditionalFormatting>
  <conditionalFormatting sqref="N172">
    <cfRule type="cellIs" dxfId="1940" priority="2159" operator="between">
      <formula>TODAY()</formula>
      <formula>TODAY()-150</formula>
    </cfRule>
  </conditionalFormatting>
  <conditionalFormatting sqref="AK171">
    <cfRule type="cellIs" dxfId="1939" priority="2157" operator="lessThan">
      <formula>TODAY()-2</formula>
    </cfRule>
    <cfRule type="cellIs" dxfId="1938" priority="2158" operator="lessThan">
      <formula>TODAY()</formula>
    </cfRule>
  </conditionalFormatting>
  <conditionalFormatting sqref="AK172">
    <cfRule type="cellIs" dxfId="1937" priority="2155" operator="lessThan">
      <formula>TODAY()-2</formula>
    </cfRule>
    <cfRule type="cellIs" dxfId="1936" priority="2156" operator="lessThan">
      <formula>TODAY()</formula>
    </cfRule>
  </conditionalFormatting>
  <conditionalFormatting sqref="AK173">
    <cfRule type="cellIs" dxfId="1935" priority="2147" operator="lessThan">
      <formula>TODAY()-2</formula>
    </cfRule>
    <cfRule type="cellIs" dxfId="1934" priority="2148" operator="lessThan">
      <formula>TODAY()</formula>
    </cfRule>
  </conditionalFormatting>
  <conditionalFormatting sqref="N173">
    <cfRule type="cellIs" dxfId="1933" priority="2146" operator="between">
      <formula>TODAY()</formula>
      <formula>TODAY()-150</formula>
    </cfRule>
  </conditionalFormatting>
  <conditionalFormatting sqref="V174">
    <cfRule type="containsText" dxfId="1932" priority="2145" operator="containsText" text="No">
      <formula>NOT(ISERROR(SEARCH("No",V174)))</formula>
    </cfRule>
  </conditionalFormatting>
  <conditionalFormatting sqref="AA174">
    <cfRule type="cellIs" dxfId="1931" priority="2144" operator="notBetween">
      <formula>$Z174</formula>
      <formula>$Z174+7</formula>
    </cfRule>
  </conditionalFormatting>
  <conditionalFormatting sqref="AB174">
    <cfRule type="cellIs" dxfId="1930" priority="2143" operator="notBetween">
      <formula>$AA174</formula>
      <formula>$AA174+15</formula>
    </cfRule>
  </conditionalFormatting>
  <conditionalFormatting sqref="N174">
    <cfRule type="cellIs" dxfId="1929" priority="2142" operator="between">
      <formula>TODAY()</formula>
      <formula>TODAY()-150</formula>
    </cfRule>
  </conditionalFormatting>
  <conditionalFormatting sqref="S174">
    <cfRule type="containsText" dxfId="1928" priority="2141" operator="containsText" text="No">
      <formula>NOT(ISERROR(SEARCH("No",S174)))</formula>
    </cfRule>
  </conditionalFormatting>
  <conditionalFormatting sqref="AK174">
    <cfRule type="cellIs" dxfId="1927" priority="2139" operator="lessThan">
      <formula>TODAY()-2</formula>
    </cfRule>
    <cfRule type="cellIs" dxfId="1926" priority="2140" operator="lessThan">
      <formula>TODAY()</formula>
    </cfRule>
  </conditionalFormatting>
  <conditionalFormatting sqref="Y174">
    <cfRule type="containsText" dxfId="1925" priority="2138" operator="containsText" text="In progress">
      <formula>NOT(ISERROR(SEARCH("In progress",Y174)))</formula>
    </cfRule>
  </conditionalFormatting>
  <conditionalFormatting sqref="V175">
    <cfRule type="containsText" dxfId="1924" priority="2133" operator="containsText" text="No">
      <formula>NOT(ISERROR(SEARCH("No",V175)))</formula>
    </cfRule>
  </conditionalFormatting>
  <conditionalFormatting sqref="AB175">
    <cfRule type="cellIs" dxfId="1923" priority="2132" operator="notBetween">
      <formula>$AA175</formula>
      <formula>$AA175+15</formula>
    </cfRule>
  </conditionalFormatting>
  <conditionalFormatting sqref="N175">
    <cfRule type="cellIs" dxfId="1922" priority="2131" operator="between">
      <formula>TODAY()</formula>
      <formula>TODAY()-150</formula>
    </cfRule>
  </conditionalFormatting>
  <conditionalFormatting sqref="S175">
    <cfRule type="containsText" dxfId="1921" priority="2130" operator="containsText" text="No">
      <formula>NOT(ISERROR(SEARCH("No",S175)))</formula>
    </cfRule>
  </conditionalFormatting>
  <conditionalFormatting sqref="AK175">
    <cfRule type="cellIs" dxfId="1920" priority="2128" operator="lessThan">
      <formula>TODAY()-2</formula>
    </cfRule>
    <cfRule type="cellIs" dxfId="1919" priority="2129" operator="lessThan">
      <formula>TODAY()</formula>
    </cfRule>
  </conditionalFormatting>
  <conditionalFormatting sqref="Y175">
    <cfRule type="containsText" dxfId="1918" priority="2127" operator="containsText" text="In progress">
      <formula>NOT(ISERROR(SEARCH("In progress",Y175)))</formula>
    </cfRule>
  </conditionalFormatting>
  <conditionalFormatting sqref="AB176">
    <cfRule type="cellIs" dxfId="1917" priority="2122" operator="notBetween">
      <formula>$AA176</formula>
      <formula>$AA176+15</formula>
    </cfRule>
  </conditionalFormatting>
  <conditionalFormatting sqref="AB177">
    <cfRule type="cellIs" dxfId="1916" priority="2121" operator="notBetween">
      <formula>$AA177</formula>
      <formula>$AA177+15</formula>
    </cfRule>
  </conditionalFormatting>
  <conditionalFormatting sqref="AB178">
    <cfRule type="cellIs" dxfId="1915" priority="2120" operator="notBetween">
      <formula>$AA178</formula>
      <formula>$AA178+15</formula>
    </cfRule>
  </conditionalFormatting>
  <conditionalFormatting sqref="AB179">
    <cfRule type="cellIs" dxfId="1914" priority="2119" operator="notBetween">
      <formula>$AA179</formula>
      <formula>$AA179+15</formula>
    </cfRule>
  </conditionalFormatting>
  <conditionalFormatting sqref="AB180">
    <cfRule type="cellIs" dxfId="1913" priority="2118" operator="notBetween">
      <formula>$AA180</formula>
      <formula>$AA180+15</formula>
    </cfRule>
  </conditionalFormatting>
  <conditionalFormatting sqref="AB181">
    <cfRule type="cellIs" dxfId="1912" priority="2117" operator="notBetween">
      <formula>$AA181</formula>
      <formula>$AA181+15</formula>
    </cfRule>
  </conditionalFormatting>
  <conditionalFormatting sqref="AB182">
    <cfRule type="cellIs" dxfId="1911" priority="2116" operator="notBetween">
      <formula>$AA182</formula>
      <formula>$AA182+15</formula>
    </cfRule>
  </conditionalFormatting>
  <conditionalFormatting sqref="AB183">
    <cfRule type="cellIs" dxfId="1910" priority="2115" operator="notBetween">
      <formula>$AA183</formula>
      <formula>$AA183+15</formula>
    </cfRule>
  </conditionalFormatting>
  <conditionalFormatting sqref="AB184">
    <cfRule type="cellIs" dxfId="1909" priority="2114" operator="notBetween">
      <formula>$AA184</formula>
      <formula>$AA184+15</formula>
    </cfRule>
  </conditionalFormatting>
  <conditionalFormatting sqref="N176:N184">
    <cfRule type="cellIs" dxfId="1908" priority="2113" operator="between">
      <formula>TODAY()</formula>
      <formula>TODAY()-150</formula>
    </cfRule>
  </conditionalFormatting>
  <conditionalFormatting sqref="O176:P176">
    <cfRule type="cellIs" dxfId="1907" priority="2112" operator="notBetween">
      <formula>$M176</formula>
      <formula>$M176+7</formula>
    </cfRule>
  </conditionalFormatting>
  <conditionalFormatting sqref="O177:P177">
    <cfRule type="cellIs" dxfId="1906" priority="2111" operator="notBetween">
      <formula>$M177</formula>
      <formula>$M177+7</formula>
    </cfRule>
  </conditionalFormatting>
  <conditionalFormatting sqref="O178:P178">
    <cfRule type="cellIs" dxfId="1905" priority="2110" operator="notBetween">
      <formula>$M178</formula>
      <formula>$M178+7</formula>
    </cfRule>
  </conditionalFormatting>
  <conditionalFormatting sqref="O179:P179">
    <cfRule type="cellIs" dxfId="1904" priority="2109" operator="notBetween">
      <formula>$M179</formula>
      <formula>$M179+7</formula>
    </cfRule>
  </conditionalFormatting>
  <conditionalFormatting sqref="O180:P180">
    <cfRule type="cellIs" dxfId="1903" priority="2108" operator="notBetween">
      <formula>$M180</formula>
      <formula>$M180+7</formula>
    </cfRule>
  </conditionalFormatting>
  <conditionalFormatting sqref="O181:P181">
    <cfRule type="cellIs" dxfId="1902" priority="2107" operator="notBetween">
      <formula>$M181</formula>
      <formula>$M181+7</formula>
    </cfRule>
  </conditionalFormatting>
  <conditionalFormatting sqref="O182:P182">
    <cfRule type="cellIs" dxfId="1901" priority="2106" operator="notBetween">
      <formula>$M182</formula>
      <formula>$M182+7</formula>
    </cfRule>
  </conditionalFormatting>
  <conditionalFormatting sqref="O184:P184">
    <cfRule type="cellIs" dxfId="1900" priority="2105" operator="notBetween">
      <formula>$M184</formula>
      <formula>$M184+7</formula>
    </cfRule>
  </conditionalFormatting>
  <conditionalFormatting sqref="Y176:Y184">
    <cfRule type="containsText" dxfId="1899" priority="2104" operator="containsText" text="In progress">
      <formula>NOT(ISERROR(SEARCH("In progress",Y176)))</formula>
    </cfRule>
  </conditionalFormatting>
  <conditionalFormatting sqref="V176:V184">
    <cfRule type="containsText" dxfId="1898" priority="2099" operator="containsText" text="No">
      <formula>NOT(ISERROR(SEARCH("No",V176)))</formula>
    </cfRule>
  </conditionalFormatting>
  <conditionalFormatting sqref="AK176">
    <cfRule type="cellIs" dxfId="1897" priority="2097" operator="lessThan">
      <formula>TODAY()-2</formula>
    </cfRule>
    <cfRule type="cellIs" dxfId="1896" priority="2098" operator="lessThan">
      <formula>TODAY()</formula>
    </cfRule>
  </conditionalFormatting>
  <conditionalFormatting sqref="AB185">
    <cfRule type="cellIs" dxfId="1895" priority="2095" operator="notBetween">
      <formula>$AA185</formula>
      <formula>$AA185+15</formula>
    </cfRule>
  </conditionalFormatting>
  <conditionalFormatting sqref="AA185">
    <cfRule type="cellIs" dxfId="1894" priority="2096" operator="notBetween">
      <formula>$Z185</formula>
      <formula>$Z185+7</formula>
    </cfRule>
  </conditionalFormatting>
  <conditionalFormatting sqref="N185">
    <cfRule type="cellIs" dxfId="1893" priority="2094" operator="between">
      <formula>TODAY()</formula>
      <formula>TODAY()-150</formula>
    </cfRule>
  </conditionalFormatting>
  <conditionalFormatting sqref="O185:P185">
    <cfRule type="cellIs" dxfId="1892" priority="2093" operator="notBetween">
      <formula>$M185</formula>
      <formula>$M185+7</formula>
    </cfRule>
  </conditionalFormatting>
  <conditionalFormatting sqref="Y185">
    <cfRule type="containsText" dxfId="1891" priority="2092" operator="containsText" text="In progress">
      <formula>NOT(ISERROR(SEARCH("In progress",Y185)))</formula>
    </cfRule>
  </conditionalFormatting>
  <conditionalFormatting sqref="V185">
    <cfRule type="containsText" dxfId="1890" priority="2087" operator="containsText" text="No">
      <formula>NOT(ISERROR(SEARCH("No",V185)))</formula>
    </cfRule>
  </conditionalFormatting>
  <conditionalFormatting sqref="AA186">
    <cfRule type="cellIs" dxfId="1889" priority="2086" operator="notBetween">
      <formula>$Z186</formula>
      <formula>$Z186+7</formula>
    </cfRule>
  </conditionalFormatting>
  <conditionalFormatting sqref="AB186">
    <cfRule type="cellIs" dxfId="1888" priority="2085" operator="notBetween">
      <formula>$AA186</formula>
      <formula>$AA186+15</formula>
    </cfRule>
  </conditionalFormatting>
  <conditionalFormatting sqref="N186">
    <cfRule type="cellIs" dxfId="1887" priority="2084" operator="between">
      <formula>TODAY()</formula>
      <formula>TODAY()-150</formula>
    </cfRule>
  </conditionalFormatting>
  <conditionalFormatting sqref="O186:P186">
    <cfRule type="cellIs" dxfId="1886" priority="2083" operator="notBetween">
      <formula>$M186</formula>
      <formula>$M186+7</formula>
    </cfRule>
  </conditionalFormatting>
  <conditionalFormatting sqref="Y186">
    <cfRule type="containsText" dxfId="1885" priority="2082" operator="containsText" text="In progress">
      <formula>NOT(ISERROR(SEARCH("In progress",Y186)))</formula>
    </cfRule>
  </conditionalFormatting>
  <conditionalFormatting sqref="V186">
    <cfRule type="containsText" dxfId="1884" priority="2077" operator="containsText" text="No">
      <formula>NOT(ISERROR(SEARCH("No",V186)))</formula>
    </cfRule>
  </conditionalFormatting>
  <conditionalFormatting sqref="AA187">
    <cfRule type="cellIs" dxfId="1883" priority="2076" operator="notBetween">
      <formula>$Z187</formula>
      <formula>$Z187+7</formula>
    </cfRule>
  </conditionalFormatting>
  <conditionalFormatting sqref="AB187">
    <cfRule type="cellIs" dxfId="1882" priority="2075" operator="notBetween">
      <formula>$AA187</formula>
      <formula>$AA187+15</formula>
    </cfRule>
  </conditionalFormatting>
  <conditionalFormatting sqref="N187">
    <cfRule type="cellIs" dxfId="1881" priority="2074" operator="between">
      <formula>TODAY()</formula>
      <formula>TODAY()-150</formula>
    </cfRule>
  </conditionalFormatting>
  <conditionalFormatting sqref="O187:P187">
    <cfRule type="cellIs" dxfId="1880" priority="2073" operator="notBetween">
      <formula>$M187</formula>
      <formula>$M187+7</formula>
    </cfRule>
  </conditionalFormatting>
  <conditionalFormatting sqref="Y187">
    <cfRule type="containsText" dxfId="1879" priority="2072" operator="containsText" text="In progress">
      <formula>NOT(ISERROR(SEARCH("In progress",Y187)))</formula>
    </cfRule>
  </conditionalFormatting>
  <conditionalFormatting sqref="V187">
    <cfRule type="containsText" dxfId="1878" priority="2067" operator="containsText" text="No">
      <formula>NOT(ISERROR(SEARCH("No",V187)))</formula>
    </cfRule>
  </conditionalFormatting>
  <conditionalFormatting sqref="AA188">
    <cfRule type="cellIs" dxfId="1877" priority="2066" operator="notBetween">
      <formula>$Z188</formula>
      <formula>$Z188+7</formula>
    </cfRule>
  </conditionalFormatting>
  <conditionalFormatting sqref="AB188">
    <cfRule type="cellIs" dxfId="1876" priority="2065" operator="notBetween">
      <formula>$AA188</formula>
      <formula>$AA188+15</formula>
    </cfRule>
  </conditionalFormatting>
  <conditionalFormatting sqref="N188">
    <cfRule type="cellIs" dxfId="1875" priority="2064" operator="between">
      <formula>TODAY()</formula>
      <formula>TODAY()-150</formula>
    </cfRule>
  </conditionalFormatting>
  <conditionalFormatting sqref="Y188">
    <cfRule type="containsText" dxfId="1874" priority="2063" operator="containsText" text="In progress">
      <formula>NOT(ISERROR(SEARCH("In progress",Y188)))</formula>
    </cfRule>
  </conditionalFormatting>
  <conditionalFormatting sqref="V188">
    <cfRule type="containsText" dxfId="1873" priority="2058" operator="containsText" text="No">
      <formula>NOT(ISERROR(SEARCH("No",V188)))</formula>
    </cfRule>
  </conditionalFormatting>
  <conditionalFormatting sqref="AA189">
    <cfRule type="cellIs" dxfId="1872" priority="2057" operator="notBetween">
      <formula>$Z189</formula>
      <formula>$Z189+7</formula>
    </cfRule>
  </conditionalFormatting>
  <conditionalFormatting sqref="AB189">
    <cfRule type="cellIs" dxfId="1871" priority="2056" operator="notBetween">
      <formula>$AA189</formula>
      <formula>$AA189+15</formula>
    </cfRule>
  </conditionalFormatting>
  <conditionalFormatting sqref="N189">
    <cfRule type="cellIs" dxfId="1870" priority="2055" operator="between">
      <formula>TODAY()</formula>
      <formula>TODAY()-150</formula>
    </cfRule>
  </conditionalFormatting>
  <conditionalFormatting sqref="Y189">
    <cfRule type="containsText" dxfId="1869" priority="2054" operator="containsText" text="In progress">
      <formula>NOT(ISERROR(SEARCH("In progress",Y189)))</formula>
    </cfRule>
  </conditionalFormatting>
  <conditionalFormatting sqref="V189">
    <cfRule type="containsText" dxfId="1868" priority="2049" operator="containsText" text="No">
      <formula>NOT(ISERROR(SEARCH("No",V189)))</formula>
    </cfRule>
  </conditionalFormatting>
  <conditionalFormatting sqref="O189:P189">
    <cfRule type="cellIs" dxfId="1867" priority="2048" operator="notBetween">
      <formula>$M189</formula>
      <formula>$M189+7</formula>
    </cfRule>
  </conditionalFormatting>
  <conditionalFormatting sqref="Y190">
    <cfRule type="containsText" dxfId="1866" priority="2047" operator="containsText" text="In progress">
      <formula>NOT(ISERROR(SEARCH("In progress",Y190)))</formula>
    </cfRule>
  </conditionalFormatting>
  <conditionalFormatting sqref="V190">
    <cfRule type="containsText" dxfId="1865" priority="2042" operator="containsText" text="No">
      <formula>NOT(ISERROR(SEARCH("No",V190)))</formula>
    </cfRule>
  </conditionalFormatting>
  <conditionalFormatting sqref="AA190">
    <cfRule type="cellIs" dxfId="1864" priority="2041" operator="notBetween">
      <formula>$Z190</formula>
      <formula>$Z190+7</formula>
    </cfRule>
  </conditionalFormatting>
  <conditionalFormatting sqref="AB190">
    <cfRule type="cellIs" dxfId="1863" priority="2040" operator="notBetween">
      <formula>$AA190</formula>
      <formula>$AA190+15</formula>
    </cfRule>
  </conditionalFormatting>
  <conditionalFormatting sqref="O190:P190">
    <cfRule type="cellIs" dxfId="1862" priority="2039" operator="notBetween">
      <formula>$M190</formula>
      <formula>$M190+7</formula>
    </cfRule>
  </conditionalFormatting>
  <conditionalFormatting sqref="N190">
    <cfRule type="cellIs" dxfId="1861" priority="2038" operator="between">
      <formula>TODAY()</formula>
      <formula>TODAY()-150</formula>
    </cfRule>
  </conditionalFormatting>
  <conditionalFormatting sqref="Y191">
    <cfRule type="containsText" dxfId="1860" priority="2037" operator="containsText" text="In progress">
      <formula>NOT(ISERROR(SEARCH("In progress",Y191)))</formula>
    </cfRule>
  </conditionalFormatting>
  <conditionalFormatting sqref="V191">
    <cfRule type="containsText" dxfId="1859" priority="2032" operator="containsText" text="No">
      <formula>NOT(ISERROR(SEARCH("No",V191)))</formula>
    </cfRule>
  </conditionalFormatting>
  <conditionalFormatting sqref="AA191">
    <cfRule type="cellIs" dxfId="1858" priority="2031" operator="notBetween">
      <formula>$Z191</formula>
      <formula>$Z191+7</formula>
    </cfRule>
  </conditionalFormatting>
  <conditionalFormatting sqref="AB191">
    <cfRule type="cellIs" dxfId="1857" priority="2030" operator="notBetween">
      <formula>$AA191</formula>
      <formula>$AA191+15</formula>
    </cfRule>
  </conditionalFormatting>
  <conditionalFormatting sqref="O191:P191">
    <cfRule type="cellIs" dxfId="1856" priority="2029" operator="notBetween">
      <formula>$M191</formula>
      <formula>$M191+7</formula>
    </cfRule>
  </conditionalFormatting>
  <conditionalFormatting sqref="N191">
    <cfRule type="cellIs" dxfId="1855" priority="2028" operator="between">
      <formula>TODAY()</formula>
      <formula>TODAY()-150</formula>
    </cfRule>
  </conditionalFormatting>
  <conditionalFormatting sqref="Q156">
    <cfRule type="containsText" dxfId="1854" priority="2027" operator="containsText" text="No">
      <formula>NOT(ISERROR(SEARCH("No",Q156)))</formula>
    </cfRule>
  </conditionalFormatting>
  <conditionalFormatting sqref="Y156">
    <cfRule type="containsText" dxfId="1853" priority="2026" operator="containsText" text="In progress">
      <formula>NOT(ISERROR(SEARCH("In progress",Y156)))</formula>
    </cfRule>
  </conditionalFormatting>
  <conditionalFormatting sqref="Y157">
    <cfRule type="containsText" dxfId="1852" priority="2021" operator="containsText" text="In progress">
      <formula>NOT(ISERROR(SEARCH("In progress",Y157)))</formula>
    </cfRule>
  </conditionalFormatting>
  <conditionalFormatting sqref="V157 Q157">
    <cfRule type="containsText" dxfId="1851" priority="2016" operator="containsText" text="No">
      <formula>NOT(ISERROR(SEARCH("No",Q157)))</formula>
    </cfRule>
  </conditionalFormatting>
  <conditionalFormatting sqref="Y155">
    <cfRule type="containsText" dxfId="1850" priority="2015" operator="containsText" text="In progress">
      <formula>NOT(ISERROR(SEARCH("In progress",Y155)))</formula>
    </cfRule>
  </conditionalFormatting>
  <conditionalFormatting sqref="Y170">
    <cfRule type="containsText" dxfId="1849" priority="2010" operator="containsText" text="In progress">
      <formula>NOT(ISERROR(SEARCH("In progress",Y170)))</formula>
    </cfRule>
  </conditionalFormatting>
  <conditionalFormatting sqref="AB170">
    <cfRule type="cellIs" dxfId="1848" priority="2005" operator="notBetween">
      <formula>$AA170</formula>
      <formula>$AA170+15</formula>
    </cfRule>
  </conditionalFormatting>
  <conditionalFormatting sqref="V170">
    <cfRule type="containsText" dxfId="1847" priority="2003" operator="containsText" text="No">
      <formula>NOT(ISERROR(SEARCH("No",V170)))</formula>
    </cfRule>
  </conditionalFormatting>
  <conditionalFormatting sqref="N170">
    <cfRule type="cellIs" dxfId="1846" priority="2002" operator="between">
      <formula>TODAY()</formula>
      <formula>TODAY()-150</formula>
    </cfRule>
  </conditionalFormatting>
  <conditionalFormatting sqref="O170:P170">
    <cfRule type="cellIs" dxfId="1845" priority="2001" operator="notBetween">
      <formula>$M170</formula>
      <formula>$M170+7</formula>
    </cfRule>
  </conditionalFormatting>
  <conditionalFormatting sqref="AK194">
    <cfRule type="cellIs" dxfId="1844" priority="1999" operator="lessThan">
      <formula>TODAY()-2</formula>
    </cfRule>
    <cfRule type="cellIs" dxfId="1843" priority="2000" operator="lessThan">
      <formula>TODAY()</formula>
    </cfRule>
  </conditionalFormatting>
  <conditionalFormatting sqref="Y193 Y204">
    <cfRule type="containsText" dxfId="1842" priority="1998" operator="containsText" text="In progress">
      <formula>NOT(ISERROR(SEARCH("In progress",Y193)))</formula>
    </cfRule>
  </conditionalFormatting>
  <conditionalFormatting sqref="M193">
    <cfRule type="cellIs" dxfId="1841" priority="1993" operator="notBetween">
      <formula>$M193</formula>
      <formula>$M193+7</formula>
    </cfRule>
  </conditionalFormatting>
  <conditionalFormatting sqref="AK195">
    <cfRule type="cellIs" dxfId="1840" priority="1991" operator="lessThan">
      <formula>TODAY()-2</formula>
    </cfRule>
    <cfRule type="cellIs" dxfId="1839" priority="1992" operator="lessThan">
      <formula>TODAY()</formula>
    </cfRule>
  </conditionalFormatting>
  <conditionalFormatting sqref="AK196:AK199">
    <cfRule type="cellIs" dxfId="1838" priority="1989" operator="lessThan">
      <formula>TODAY()-2</formula>
    </cfRule>
    <cfRule type="cellIs" dxfId="1837" priority="1990" operator="lessThan">
      <formula>TODAY()</formula>
    </cfRule>
  </conditionalFormatting>
  <conditionalFormatting sqref="Y196">
    <cfRule type="containsText" dxfId="1836" priority="1987" operator="containsText" text="In progress">
      <formula>NOT(ISERROR(SEARCH("In progress",Y196)))</formula>
    </cfRule>
  </conditionalFormatting>
  <conditionalFormatting sqref="V194">
    <cfRule type="containsText" dxfId="1835" priority="1985" operator="containsText" text="No">
      <formula>NOT(ISERROR(SEARCH("No",V194)))</formula>
    </cfRule>
  </conditionalFormatting>
  <conditionalFormatting sqref="AK185">
    <cfRule type="cellIs" dxfId="1834" priority="1983" operator="lessThan">
      <formula>TODAY()-2</formula>
    </cfRule>
    <cfRule type="cellIs" dxfId="1833" priority="1984" operator="lessThan">
      <formula>TODAY()</formula>
    </cfRule>
  </conditionalFormatting>
  <conditionalFormatting sqref="AK169">
    <cfRule type="cellIs" dxfId="1832" priority="1981" operator="lessThan">
      <formula>TODAY()-2</formula>
    </cfRule>
    <cfRule type="cellIs" dxfId="1831" priority="1982" operator="lessThan">
      <formula>TODAY()</formula>
    </cfRule>
  </conditionalFormatting>
  <conditionalFormatting sqref="AK170">
    <cfRule type="cellIs" dxfId="1830" priority="1979" operator="lessThan">
      <formula>TODAY()-2</formula>
    </cfRule>
    <cfRule type="cellIs" dxfId="1829" priority="1980" operator="lessThan">
      <formula>TODAY()</formula>
    </cfRule>
  </conditionalFormatting>
  <conditionalFormatting sqref="AK177:AK184">
    <cfRule type="cellIs" dxfId="1828" priority="1977" operator="lessThan">
      <formula>TODAY()-2</formula>
    </cfRule>
    <cfRule type="cellIs" dxfId="1827" priority="1978" operator="lessThan">
      <formula>TODAY()</formula>
    </cfRule>
  </conditionalFormatting>
  <conditionalFormatting sqref="AK186">
    <cfRule type="cellIs" dxfId="1826" priority="1975" operator="lessThan">
      <formula>TODAY()-2</formula>
    </cfRule>
    <cfRule type="cellIs" dxfId="1825" priority="1976" operator="lessThan">
      <formula>TODAY()</formula>
    </cfRule>
  </conditionalFormatting>
  <conditionalFormatting sqref="AK187">
    <cfRule type="cellIs" dxfId="1824" priority="1973" operator="lessThan">
      <formula>TODAY()-2</formula>
    </cfRule>
    <cfRule type="cellIs" dxfId="1823" priority="1974" operator="lessThan">
      <formula>TODAY()</formula>
    </cfRule>
  </conditionalFormatting>
  <conditionalFormatting sqref="AK188">
    <cfRule type="cellIs" dxfId="1822" priority="1971" operator="lessThan">
      <formula>TODAY()-2</formula>
    </cfRule>
    <cfRule type="cellIs" dxfId="1821" priority="1972" operator="lessThan">
      <formula>TODAY()</formula>
    </cfRule>
  </conditionalFormatting>
  <conditionalFormatting sqref="AK189">
    <cfRule type="cellIs" dxfId="1820" priority="1969" operator="lessThan">
      <formula>TODAY()-2</formula>
    </cfRule>
    <cfRule type="cellIs" dxfId="1819" priority="1970" operator="lessThan">
      <formula>TODAY()</formula>
    </cfRule>
  </conditionalFormatting>
  <conditionalFormatting sqref="AK190">
    <cfRule type="cellIs" dxfId="1818" priority="1967" operator="lessThan">
      <formula>TODAY()-2</formula>
    </cfRule>
    <cfRule type="cellIs" dxfId="1817" priority="1968" operator="lessThan">
      <formula>TODAY()</formula>
    </cfRule>
  </conditionalFormatting>
  <conditionalFormatting sqref="AK191">
    <cfRule type="cellIs" dxfId="1816" priority="1965" operator="lessThan">
      <formula>TODAY()-2</formula>
    </cfRule>
    <cfRule type="cellIs" dxfId="1815" priority="1966" operator="lessThan">
      <formula>TODAY()</formula>
    </cfRule>
  </conditionalFormatting>
  <conditionalFormatting sqref="AK205">
    <cfRule type="cellIs" dxfId="1814" priority="1963" operator="lessThan">
      <formula>TODAY()-2</formula>
    </cfRule>
    <cfRule type="cellIs" dxfId="1813" priority="1964" operator="lessThan">
      <formula>TODAY()</formula>
    </cfRule>
  </conditionalFormatting>
  <conditionalFormatting sqref="AK206:AK207">
    <cfRule type="cellIs" dxfId="1812" priority="1961" operator="lessThan">
      <formula>TODAY()-2</formula>
    </cfRule>
    <cfRule type="cellIs" dxfId="1811" priority="1962" operator="lessThan">
      <formula>TODAY()</formula>
    </cfRule>
  </conditionalFormatting>
  <conditionalFormatting sqref="V207">
    <cfRule type="containsText" dxfId="1810" priority="1960" operator="containsText" text="No">
      <formula>NOT(ISERROR(SEARCH("No",V207)))</formula>
    </cfRule>
  </conditionalFormatting>
  <conditionalFormatting sqref="R204">
    <cfRule type="containsText" dxfId="1809" priority="1959" operator="containsText" text="No">
      <formula>NOT(ISERROR(SEARCH("No",R204)))</formula>
    </cfRule>
  </conditionalFormatting>
  <conditionalFormatting sqref="S204">
    <cfRule type="containsText" dxfId="1808" priority="1958" operator="containsText" text="No">
      <formula>NOT(ISERROR(SEARCH("No",S204)))</formula>
    </cfRule>
  </conditionalFormatting>
  <conditionalFormatting sqref="T204">
    <cfRule type="containsText" dxfId="1807" priority="1957" operator="containsText" text="No">
      <formula>NOT(ISERROR(SEARCH("No",T204)))</formula>
    </cfRule>
  </conditionalFormatting>
  <conditionalFormatting sqref="U204">
    <cfRule type="containsText" dxfId="1806" priority="1956" operator="containsText" text="No">
      <formula>NOT(ISERROR(SEARCH("No",U204)))</formula>
    </cfRule>
  </conditionalFormatting>
  <conditionalFormatting sqref="W204">
    <cfRule type="containsText" dxfId="1805" priority="1955" operator="containsText" text="No">
      <formula>NOT(ISERROR(SEARCH("No",W204)))</formula>
    </cfRule>
  </conditionalFormatting>
  <conditionalFormatting sqref="AK160">
    <cfRule type="cellIs" dxfId="1804" priority="1953" operator="lessThan">
      <formula>TODAY()-2</formula>
    </cfRule>
    <cfRule type="cellIs" dxfId="1803" priority="1954" operator="lessThan">
      <formula>TODAY()</formula>
    </cfRule>
  </conditionalFormatting>
  <conditionalFormatting sqref="Y209">
    <cfRule type="containsText" dxfId="1802" priority="1952" operator="containsText" text="In progress">
      <formula>NOT(ISERROR(SEARCH("In progress",Y209)))</formula>
    </cfRule>
  </conditionalFormatting>
  <conditionalFormatting sqref="V209 P209">
    <cfRule type="containsText" dxfId="1801" priority="1947" operator="containsText" text="No">
      <formula>NOT(ISERROR(SEARCH("No",P209)))</formula>
    </cfRule>
  </conditionalFormatting>
  <conditionalFormatting sqref="Y252 Y254:Y273">
    <cfRule type="containsText" dxfId="1800" priority="1946" operator="containsText" text="In progress">
      <formula>NOT(ISERROR(SEARCH("In progress",Y252)))</formula>
    </cfRule>
  </conditionalFormatting>
  <conditionalFormatting sqref="P208 V252 P256:P265 V254:V273 P267 P269:P273">
    <cfRule type="containsText" dxfId="1799" priority="1941" operator="containsText" text="No">
      <formula>NOT(ISERROR(SEARCH("No",P208)))</formula>
    </cfRule>
  </conditionalFormatting>
  <conditionalFormatting sqref="O258:O260 O209 O267 O271:O273">
    <cfRule type="cellIs" dxfId="1798" priority="1937" operator="notBetween">
      <formula>$M209</formula>
      <formula>$M209+7</formula>
    </cfRule>
  </conditionalFormatting>
  <conditionalFormatting sqref="N252 N255:N273">
    <cfRule type="cellIs" dxfId="1797" priority="1936" operator="between">
      <formula>TODAY()</formula>
      <formula>TODAY()-150</formula>
    </cfRule>
  </conditionalFormatting>
  <conditionalFormatting sqref="AK256:AK260 AK209 AK267 AK269:AK272 AK262:AK265 AK243:AK249">
    <cfRule type="cellIs" dxfId="1796" priority="1934" operator="lessThan">
      <formula>TODAY()-2</formula>
    </cfRule>
    <cfRule type="cellIs" dxfId="1795" priority="1935" operator="lessThan">
      <formula>TODAY()</formula>
    </cfRule>
  </conditionalFormatting>
  <conditionalFormatting sqref="P252">
    <cfRule type="containsText" dxfId="1794" priority="1933" operator="containsText" text="No">
      <formula>NOT(ISERROR(SEARCH("No",P252)))</formula>
    </cfRule>
  </conditionalFormatting>
  <conditionalFormatting sqref="N212:N213 N215:N220">
    <cfRule type="cellIs" dxfId="1793" priority="1919" operator="between">
      <formula>TODAY()</formula>
      <formula>TODAY()-150</formula>
    </cfRule>
  </conditionalFormatting>
  <conditionalFormatting sqref="O212">
    <cfRule type="cellIs" dxfId="1792" priority="1918" operator="notBetween">
      <formula>$M212</formula>
      <formula>$M212+7</formula>
    </cfRule>
  </conditionalFormatting>
  <conditionalFormatting sqref="O213">
    <cfRule type="cellIs" dxfId="1791" priority="1917" operator="notBetween">
      <formula>$M213</formula>
      <formula>$M213+7</formula>
    </cfRule>
  </conditionalFormatting>
  <conditionalFormatting sqref="O215">
    <cfRule type="cellIs" dxfId="1790" priority="1916" operator="notBetween">
      <formula>$M215</formula>
      <formula>$M215+7</formula>
    </cfRule>
  </conditionalFormatting>
  <conditionalFormatting sqref="O216">
    <cfRule type="cellIs" dxfId="1789" priority="1915" operator="notBetween">
      <formula>$M216</formula>
      <formula>$M216+7</formula>
    </cfRule>
  </conditionalFormatting>
  <conditionalFormatting sqref="O217">
    <cfRule type="cellIs" dxfId="1788" priority="1914" operator="notBetween">
      <formula>$M217</formula>
      <formula>$M217+7</formula>
    </cfRule>
  </conditionalFormatting>
  <conditionalFormatting sqref="P212:P220">
    <cfRule type="containsText" dxfId="1787" priority="1913" operator="containsText" text="No">
      <formula>NOT(ISERROR(SEARCH("No",P212)))</formula>
    </cfRule>
  </conditionalFormatting>
  <conditionalFormatting sqref="Y212:Y213 Y215:Y220">
    <cfRule type="containsText" dxfId="1786" priority="1912" operator="containsText" text="In progress">
      <formula>NOT(ISERROR(SEARCH("In progress",Y212)))</formula>
    </cfRule>
  </conditionalFormatting>
  <conditionalFormatting sqref="V212:V213 V215:V220">
    <cfRule type="containsText" dxfId="1785" priority="1907" operator="containsText" text="No">
      <formula>NOT(ISERROR(SEARCH("No",V212)))</formula>
    </cfRule>
  </conditionalFormatting>
  <conditionalFormatting sqref="P238">
    <cfRule type="containsText" dxfId="1784" priority="1906" operator="containsText" text="No">
      <formula>NOT(ISERROR(SEARCH("No",P238)))</formula>
    </cfRule>
  </conditionalFormatting>
  <conditionalFormatting sqref="N238">
    <cfRule type="cellIs" dxfId="1783" priority="1903" operator="between">
      <formula>TODAY()</formula>
      <formula>TODAY()-150</formula>
    </cfRule>
  </conditionalFormatting>
  <conditionalFormatting sqref="V238">
    <cfRule type="containsText" dxfId="1782" priority="1902" operator="containsText" text="No">
      <formula>NOT(ISERROR(SEARCH("No",V238)))</formula>
    </cfRule>
  </conditionalFormatting>
  <conditionalFormatting sqref="Y238">
    <cfRule type="containsText" dxfId="1781" priority="1901" operator="containsText" text="In progress">
      <formula>NOT(ISERROR(SEARCH("In progress",Y238)))</formula>
    </cfRule>
  </conditionalFormatting>
  <conditionalFormatting sqref="P239">
    <cfRule type="containsText" dxfId="1780" priority="1896" operator="containsText" text="No">
      <formula>NOT(ISERROR(SEARCH("No",P239)))</formula>
    </cfRule>
  </conditionalFormatting>
  <conditionalFormatting sqref="N239">
    <cfRule type="cellIs" dxfId="1779" priority="1894" operator="between">
      <formula>TODAY()</formula>
      <formula>TODAY()-150</formula>
    </cfRule>
  </conditionalFormatting>
  <conditionalFormatting sqref="V239">
    <cfRule type="containsText" dxfId="1778" priority="1893" operator="containsText" text="No">
      <formula>NOT(ISERROR(SEARCH("No",V239)))</formula>
    </cfRule>
  </conditionalFormatting>
  <conditionalFormatting sqref="Y239">
    <cfRule type="containsText" dxfId="1777" priority="1892" operator="containsText" text="In progress">
      <formula>NOT(ISERROR(SEARCH("In progress",Y239)))</formula>
    </cfRule>
  </conditionalFormatting>
  <conditionalFormatting sqref="V222">
    <cfRule type="containsText" dxfId="1776" priority="1876" operator="containsText" text="No">
      <formula>NOT(ISERROR(SEARCH("No",V222)))</formula>
    </cfRule>
  </conditionalFormatting>
  <conditionalFormatting sqref="O222">
    <cfRule type="cellIs" dxfId="1775" priority="1878" operator="notBetween">
      <formula>$M222</formula>
      <formula>$M222+7</formula>
    </cfRule>
  </conditionalFormatting>
  <conditionalFormatting sqref="N222">
    <cfRule type="cellIs" dxfId="1774" priority="1877" operator="between">
      <formula>TODAY()</formula>
      <formula>TODAY()-150</formula>
    </cfRule>
  </conditionalFormatting>
  <conditionalFormatting sqref="N223">
    <cfRule type="cellIs" dxfId="1773" priority="1872" operator="between">
      <formula>TODAY()</formula>
      <formula>TODAY()-150</formula>
    </cfRule>
  </conditionalFormatting>
  <conditionalFormatting sqref="V223">
    <cfRule type="containsText" dxfId="1772" priority="1871" operator="containsText" text="No">
      <formula>NOT(ISERROR(SEARCH("No",V223)))</formula>
    </cfRule>
  </conditionalFormatting>
  <conditionalFormatting sqref="O253">
    <cfRule type="cellIs" dxfId="1771" priority="1857" operator="notBetween">
      <formula>$M253</formula>
      <formula>$M253+7</formula>
    </cfRule>
  </conditionalFormatting>
  <conditionalFormatting sqref="Y253">
    <cfRule type="containsText" dxfId="1770" priority="1868" operator="containsText" text="In progress">
      <formula>NOT(ISERROR(SEARCH("In progress",Y253)))</formula>
    </cfRule>
  </conditionalFormatting>
  <conditionalFormatting sqref="P253">
    <cfRule type="containsText" dxfId="1769" priority="1863" operator="containsText" text="No">
      <formula>NOT(ISERROR(SEARCH("No",P253)))</formula>
    </cfRule>
  </conditionalFormatting>
  <conditionalFormatting sqref="N253">
    <cfRule type="cellIs" dxfId="1768" priority="1860" operator="between">
      <formula>TODAY()</formula>
      <formula>TODAY()-150</formula>
    </cfRule>
  </conditionalFormatting>
  <conditionalFormatting sqref="V253">
    <cfRule type="containsText" dxfId="1767" priority="1859" operator="containsText" text="No">
      <formula>NOT(ISERROR(SEARCH("No",V253)))</formula>
    </cfRule>
  </conditionalFormatting>
  <conditionalFormatting sqref="M253">
    <cfRule type="cellIs" dxfId="1766" priority="1858" operator="notBetween">
      <formula>$M253</formula>
      <formula>$M253+7</formula>
    </cfRule>
  </conditionalFormatting>
  <conditionalFormatting sqref="Q253">
    <cfRule type="cellIs" dxfId="1765" priority="1856" operator="notBetween">
      <formula>$M253</formula>
      <formula>$M253+7</formula>
    </cfRule>
  </conditionalFormatting>
  <conditionalFormatting sqref="S253">
    <cfRule type="cellIs" dxfId="1764" priority="1855" operator="notBetween">
      <formula>$M253</formula>
      <formula>$M253+7</formula>
    </cfRule>
  </conditionalFormatting>
  <conditionalFormatting sqref="P254">
    <cfRule type="containsText" dxfId="1763" priority="1850" operator="containsText" text="No">
      <formula>NOT(ISERROR(SEARCH("No",P254)))</formula>
    </cfRule>
  </conditionalFormatting>
  <conditionalFormatting sqref="P255">
    <cfRule type="containsText" dxfId="1762" priority="1849" operator="containsText" text="No">
      <formula>NOT(ISERROR(SEARCH("No",P255)))</formula>
    </cfRule>
  </conditionalFormatting>
  <conditionalFormatting sqref="S255">
    <cfRule type="cellIs" dxfId="1761" priority="1848" operator="notBetween">
      <formula>$M255</formula>
      <formula>$M255+7</formula>
    </cfRule>
  </conditionalFormatting>
  <conditionalFormatting sqref="Q255:R255">
    <cfRule type="cellIs" dxfId="1760" priority="1847" operator="notBetween">
      <formula>$M255</formula>
      <formula>$M255+7</formula>
    </cfRule>
  </conditionalFormatting>
  <conditionalFormatting sqref="T255">
    <cfRule type="cellIs" dxfId="1759" priority="1846" operator="notBetween">
      <formula>$M255</formula>
      <formula>$M255+7</formula>
    </cfRule>
  </conditionalFormatting>
  <conditionalFormatting sqref="AK255">
    <cfRule type="cellIs" dxfId="1758" priority="1844" operator="lessThan">
      <formula>TODAY()-2</formula>
    </cfRule>
    <cfRule type="cellIs" dxfId="1757" priority="1845" operator="lessThan">
      <formula>TODAY()</formula>
    </cfRule>
  </conditionalFormatting>
  <conditionalFormatting sqref="AK212:AK213">
    <cfRule type="cellIs" dxfId="1756" priority="1842" operator="lessThan">
      <formula>TODAY()-2</formula>
    </cfRule>
    <cfRule type="cellIs" dxfId="1755" priority="1843" operator="lessThan">
      <formula>TODAY()</formula>
    </cfRule>
  </conditionalFormatting>
  <conditionalFormatting sqref="Y210:Y211">
    <cfRule type="containsText" dxfId="1754" priority="1841" operator="containsText" text="In progress">
      <formula>NOT(ISERROR(SEARCH("In progress",Y210)))</formula>
    </cfRule>
  </conditionalFormatting>
  <conditionalFormatting sqref="P210:P211">
    <cfRule type="containsText" dxfId="1753" priority="1835" operator="containsText" text="No">
      <formula>NOT(ISERROR(SEARCH("No",P210)))</formula>
    </cfRule>
  </conditionalFormatting>
  <conditionalFormatting sqref="V214">
    <cfRule type="containsText" dxfId="1752" priority="1834" operator="containsText" text="No">
      <formula>NOT(ISERROR(SEARCH("No",V214)))</formula>
    </cfRule>
  </conditionalFormatting>
  <conditionalFormatting sqref="N214">
    <cfRule type="cellIs" dxfId="1751" priority="1830" operator="between">
      <formula>TODAY()</formula>
      <formula>TODAY()-150</formula>
    </cfRule>
  </conditionalFormatting>
  <conditionalFormatting sqref="AK214">
    <cfRule type="cellIs" dxfId="1750" priority="1828" operator="lessThan">
      <formula>TODAY()-2</formula>
    </cfRule>
    <cfRule type="cellIs" dxfId="1749" priority="1829" operator="lessThan">
      <formula>TODAY()</formula>
    </cfRule>
  </conditionalFormatting>
  <conditionalFormatting sqref="AK224">
    <cfRule type="cellIs" dxfId="1748" priority="1826" operator="lessThan">
      <formula>TODAY()-2</formula>
    </cfRule>
    <cfRule type="cellIs" dxfId="1747" priority="1827" operator="lessThan">
      <formula>TODAY()</formula>
    </cfRule>
  </conditionalFormatting>
  <conditionalFormatting sqref="N224:N232">
    <cfRule type="cellIs" dxfId="1746" priority="1811" operator="between">
      <formula>TODAY()</formula>
      <formula>TODAY()-150</formula>
    </cfRule>
  </conditionalFormatting>
  <conditionalFormatting sqref="O224">
    <cfRule type="cellIs" dxfId="1745" priority="1810" operator="notBetween">
      <formula>$M224</formula>
      <formula>$M224+7</formula>
    </cfRule>
  </conditionalFormatting>
  <conditionalFormatting sqref="O225">
    <cfRule type="cellIs" dxfId="1744" priority="1809" operator="notBetween">
      <formula>$M225</formula>
      <formula>$M225+7</formula>
    </cfRule>
  </conditionalFormatting>
  <conditionalFormatting sqref="O226">
    <cfRule type="cellIs" dxfId="1743" priority="1808" operator="notBetween">
      <formula>$M226</formula>
      <formula>$M226+7</formula>
    </cfRule>
  </conditionalFormatting>
  <conditionalFormatting sqref="O227">
    <cfRule type="cellIs" dxfId="1742" priority="1807" operator="notBetween">
      <formula>$M227</formula>
      <formula>$M227+7</formula>
    </cfRule>
  </conditionalFormatting>
  <conditionalFormatting sqref="O228">
    <cfRule type="cellIs" dxfId="1741" priority="1806" operator="notBetween">
      <formula>$M228</formula>
      <formula>$M228+7</formula>
    </cfRule>
  </conditionalFormatting>
  <conditionalFormatting sqref="O229">
    <cfRule type="cellIs" dxfId="1740" priority="1805" operator="notBetween">
      <formula>$M229</formula>
      <formula>$M229+7</formula>
    </cfRule>
  </conditionalFormatting>
  <conditionalFormatting sqref="O230">
    <cfRule type="cellIs" dxfId="1739" priority="1804" operator="notBetween">
      <formula>$M230</formula>
      <formula>$M230+7</formula>
    </cfRule>
  </conditionalFormatting>
  <conditionalFormatting sqref="O232">
    <cfRule type="cellIs" dxfId="1738" priority="1803" operator="notBetween">
      <formula>$M232</formula>
      <formula>$M232+7</formula>
    </cfRule>
  </conditionalFormatting>
  <conditionalFormatting sqref="P224:P232">
    <cfRule type="containsText" dxfId="1737" priority="1802" operator="containsText" text="No">
      <formula>NOT(ISERROR(SEARCH("No",P224)))</formula>
    </cfRule>
  </conditionalFormatting>
  <conditionalFormatting sqref="Y224:Y232">
    <cfRule type="containsText" dxfId="1736" priority="1801" operator="containsText" text="In progress">
      <formula>NOT(ISERROR(SEARCH("In progress",Y224)))</formula>
    </cfRule>
  </conditionalFormatting>
  <conditionalFormatting sqref="V224:V232">
    <cfRule type="containsText" dxfId="1735" priority="1796" operator="containsText" text="No">
      <formula>NOT(ISERROR(SEARCH("No",V224)))</formula>
    </cfRule>
  </conditionalFormatting>
  <conditionalFormatting sqref="Y233">
    <cfRule type="containsText" dxfId="1734" priority="1795" operator="containsText" text="In progress">
      <formula>NOT(ISERROR(SEARCH("In progress",Y233)))</formula>
    </cfRule>
  </conditionalFormatting>
  <conditionalFormatting sqref="P233 V233">
    <cfRule type="containsText" dxfId="1733" priority="1790" operator="containsText" text="No">
      <formula>NOT(ISERROR(SEARCH("No",P233)))</formula>
    </cfRule>
  </conditionalFormatting>
  <conditionalFormatting sqref="Y234">
    <cfRule type="containsText" dxfId="1732" priority="1787" operator="containsText" text="In progress">
      <formula>NOT(ISERROR(SEARCH("In progress",Y234)))</formula>
    </cfRule>
  </conditionalFormatting>
  <conditionalFormatting sqref="P234 V234">
    <cfRule type="containsText" dxfId="1731" priority="1782" operator="containsText" text="No">
      <formula>NOT(ISERROR(SEARCH("No",P234)))</formula>
    </cfRule>
  </conditionalFormatting>
  <conditionalFormatting sqref="N234">
    <cfRule type="cellIs" dxfId="1730" priority="1779" operator="between">
      <formula>TODAY()</formula>
      <formula>TODAY()-150</formula>
    </cfRule>
  </conditionalFormatting>
  <conditionalFormatting sqref="N233">
    <cfRule type="cellIs" dxfId="1729" priority="1778" operator="between">
      <formula>TODAY()</formula>
      <formula>TODAY()-150</formula>
    </cfRule>
  </conditionalFormatting>
  <conditionalFormatting sqref="AK233">
    <cfRule type="cellIs" dxfId="1728" priority="1776" operator="lessThan">
      <formula>TODAY()-2</formula>
    </cfRule>
    <cfRule type="cellIs" dxfId="1727" priority="1777" operator="lessThan">
      <formula>TODAY()</formula>
    </cfRule>
  </conditionalFormatting>
  <conditionalFormatting sqref="AK234">
    <cfRule type="cellIs" dxfId="1726" priority="1774" operator="lessThan">
      <formula>TODAY()-2</formula>
    </cfRule>
    <cfRule type="cellIs" dxfId="1725" priority="1775" operator="lessThan">
      <formula>TODAY()</formula>
    </cfRule>
  </conditionalFormatting>
  <conditionalFormatting sqref="O221">
    <cfRule type="cellIs" dxfId="1724" priority="1773" operator="notBetween">
      <formula>$M221</formula>
      <formula>$M221+7</formula>
    </cfRule>
  </conditionalFormatting>
  <conditionalFormatting sqref="O219">
    <cfRule type="cellIs" dxfId="1723" priority="1772" operator="notBetween">
      <formula>$M219</formula>
      <formula>$M219+7</formula>
    </cfRule>
  </conditionalFormatting>
  <conditionalFormatting sqref="Y235">
    <cfRule type="containsText" dxfId="1722" priority="1771" operator="containsText" text="In progress">
      <formula>NOT(ISERROR(SEARCH("In progress",Y235)))</formula>
    </cfRule>
  </conditionalFormatting>
  <conditionalFormatting sqref="P235 V235">
    <cfRule type="containsText" dxfId="1721" priority="1766" operator="containsText" text="No">
      <formula>NOT(ISERROR(SEARCH("No",P235)))</formula>
    </cfRule>
  </conditionalFormatting>
  <conditionalFormatting sqref="O235">
    <cfRule type="cellIs" dxfId="1720" priority="1763" operator="notBetween">
      <formula>$M235</formula>
      <formula>$M235+7</formula>
    </cfRule>
  </conditionalFormatting>
  <conditionalFormatting sqref="N235">
    <cfRule type="cellIs" dxfId="1719" priority="1762" operator="between">
      <formula>TODAY()</formula>
      <formula>TODAY()-150</formula>
    </cfRule>
  </conditionalFormatting>
  <conditionalFormatting sqref="AK235">
    <cfRule type="cellIs" dxfId="1718" priority="1760" operator="lessThan">
      <formula>TODAY()-2</formula>
    </cfRule>
    <cfRule type="cellIs" dxfId="1717" priority="1761" operator="lessThan">
      <formula>TODAY()</formula>
    </cfRule>
  </conditionalFormatting>
  <conditionalFormatting sqref="Y236">
    <cfRule type="containsText" dxfId="1716" priority="1759" operator="containsText" text="In progress">
      <formula>NOT(ISERROR(SEARCH("In progress",Y236)))</formula>
    </cfRule>
  </conditionalFormatting>
  <conditionalFormatting sqref="P236 V236">
    <cfRule type="containsText" dxfId="1715" priority="1754" operator="containsText" text="No">
      <formula>NOT(ISERROR(SEARCH("No",P236)))</formula>
    </cfRule>
  </conditionalFormatting>
  <conditionalFormatting sqref="O236">
    <cfRule type="cellIs" dxfId="1714" priority="1751" operator="notBetween">
      <formula>$M236</formula>
      <formula>$M236+7</formula>
    </cfRule>
  </conditionalFormatting>
  <conditionalFormatting sqref="N236">
    <cfRule type="cellIs" dxfId="1713" priority="1750" operator="between">
      <formula>TODAY()</formula>
      <formula>TODAY()-150</formula>
    </cfRule>
  </conditionalFormatting>
  <conditionalFormatting sqref="Y237">
    <cfRule type="containsText" dxfId="1712" priority="1749" operator="containsText" text="In progress">
      <formula>NOT(ISERROR(SEARCH("In progress",Y237)))</formula>
    </cfRule>
  </conditionalFormatting>
  <conditionalFormatting sqref="P237 V237">
    <cfRule type="containsText" dxfId="1711" priority="1744" operator="containsText" text="No">
      <formula>NOT(ISERROR(SEARCH("No",P237)))</formula>
    </cfRule>
  </conditionalFormatting>
  <conditionalFormatting sqref="O237">
    <cfRule type="cellIs" dxfId="1710" priority="1741" operator="notBetween">
      <formula>$M237</formula>
      <formula>$M237+7</formula>
    </cfRule>
  </conditionalFormatting>
  <conditionalFormatting sqref="N237">
    <cfRule type="cellIs" dxfId="1709" priority="1740" operator="between">
      <formula>TODAY()</formula>
      <formula>TODAY()-150</formula>
    </cfRule>
  </conditionalFormatting>
  <conditionalFormatting sqref="AK239 AK252">
    <cfRule type="cellIs" dxfId="1708" priority="1738" operator="lessThan">
      <formula>TODAY()-2</formula>
    </cfRule>
    <cfRule type="cellIs" dxfId="1707" priority="1739" operator="lessThan">
      <formula>TODAY()</formula>
    </cfRule>
  </conditionalFormatting>
  <conditionalFormatting sqref="V241">
    <cfRule type="containsText" dxfId="1706" priority="1725" operator="containsText" text="No">
      <formula>NOT(ISERROR(SEARCH("No",V241)))</formula>
    </cfRule>
  </conditionalFormatting>
  <conditionalFormatting sqref="N241">
    <cfRule type="cellIs" dxfId="1705" priority="1722" operator="between">
      <formula>TODAY()</formula>
      <formula>TODAY()-150</formula>
    </cfRule>
  </conditionalFormatting>
  <conditionalFormatting sqref="P241">
    <cfRule type="containsText" dxfId="1704" priority="1721" operator="containsText" text="No">
      <formula>NOT(ISERROR(SEARCH("No",P241)))</formula>
    </cfRule>
  </conditionalFormatting>
  <conditionalFormatting sqref="AK241">
    <cfRule type="cellIs" dxfId="1703" priority="1718" operator="lessThan">
      <formula>TODAY()-2</formula>
    </cfRule>
    <cfRule type="cellIs" dxfId="1702" priority="1719" operator="lessThan">
      <formula>TODAY()</formula>
    </cfRule>
  </conditionalFormatting>
  <conditionalFormatting sqref="Y241">
    <cfRule type="containsText" dxfId="1701" priority="1717" operator="containsText" text="In progress">
      <formula>NOT(ISERROR(SEARCH("In progress",Y241)))</formula>
    </cfRule>
  </conditionalFormatting>
  <conditionalFormatting sqref="V242">
    <cfRule type="containsText" dxfId="1700" priority="1712" operator="containsText" text="No">
      <formula>NOT(ISERROR(SEARCH("No",V242)))</formula>
    </cfRule>
  </conditionalFormatting>
  <conditionalFormatting sqref="N242">
    <cfRule type="cellIs" dxfId="1699" priority="1709" operator="between">
      <formula>TODAY()</formula>
      <formula>TODAY()-150</formula>
    </cfRule>
  </conditionalFormatting>
  <conditionalFormatting sqref="R242">
    <cfRule type="containsText" dxfId="1698" priority="1707" operator="containsText" text="No">
      <formula>NOT(ISERROR(SEARCH("No",R242)))</formula>
    </cfRule>
  </conditionalFormatting>
  <conditionalFormatting sqref="AK242">
    <cfRule type="cellIs" dxfId="1697" priority="1705" operator="lessThan">
      <formula>TODAY()-2</formula>
    </cfRule>
    <cfRule type="cellIs" dxfId="1696" priority="1706" operator="lessThan">
      <formula>TODAY()</formula>
    </cfRule>
  </conditionalFormatting>
  <conditionalFormatting sqref="Y242">
    <cfRule type="containsText" dxfId="1695" priority="1704" operator="containsText" text="In progress">
      <formula>NOT(ISERROR(SEARCH("In progress",Y242)))</formula>
    </cfRule>
  </conditionalFormatting>
  <conditionalFormatting sqref="Y243:Y248">
    <cfRule type="containsText" dxfId="1694" priority="1699" operator="containsText" text="In progress">
      <formula>NOT(ISERROR(SEARCH("In progress",Y243)))</formula>
    </cfRule>
  </conditionalFormatting>
  <conditionalFormatting sqref="V246:V248">
    <cfRule type="containsText" dxfId="1693" priority="1694" operator="containsText" text="No">
      <formula>NOT(ISERROR(SEARCH("No",V246)))</formula>
    </cfRule>
  </conditionalFormatting>
  <conditionalFormatting sqref="N246:N248">
    <cfRule type="cellIs" dxfId="1692" priority="1693" operator="between">
      <formula>TODAY()</formula>
      <formula>TODAY()-150</formula>
    </cfRule>
  </conditionalFormatting>
  <conditionalFormatting sqref="O243:O245 O247:O248">
    <cfRule type="cellIs" dxfId="1691" priority="1690" operator="notBetween">
      <formula>$M243</formula>
      <formula>$M243+7</formula>
    </cfRule>
  </conditionalFormatting>
  <conditionalFormatting sqref="V243:V244">
    <cfRule type="containsText" dxfId="1690" priority="1689" operator="containsText" text="No">
      <formula>NOT(ISERROR(SEARCH("No",V243)))</formula>
    </cfRule>
  </conditionalFormatting>
  <conditionalFormatting sqref="O246">
    <cfRule type="cellIs" dxfId="1689" priority="1687" operator="notBetween">
      <formula>$M246</formula>
      <formula>$M246+7</formula>
    </cfRule>
  </conditionalFormatting>
  <conditionalFormatting sqref="N243:N245">
    <cfRule type="cellIs" dxfId="1688" priority="1686" operator="between">
      <formula>TODAY()</formula>
      <formula>TODAY()-150</formula>
    </cfRule>
  </conditionalFormatting>
  <conditionalFormatting sqref="P244:Q244">
    <cfRule type="containsText" dxfId="1687" priority="1684" operator="containsText" text="No">
      <formula>NOT(ISERROR(SEARCH("No",P244)))</formula>
    </cfRule>
  </conditionalFormatting>
  <conditionalFormatting sqref="V245">
    <cfRule type="containsText" dxfId="1686" priority="1685" operator="containsText" text="No">
      <formula>NOT(ISERROR(SEARCH("No",V245)))</formula>
    </cfRule>
  </conditionalFormatting>
  <conditionalFormatting sqref="Y249 Y251">
    <cfRule type="containsText" dxfId="1685" priority="1683" operator="containsText" text="In progress">
      <formula>NOT(ISERROR(SEARCH("In progress",Y249)))</formula>
    </cfRule>
  </conditionalFormatting>
  <conditionalFormatting sqref="V249 P249 P251 V251">
    <cfRule type="containsText" dxfId="1684" priority="1678" operator="containsText" text="No">
      <formula>NOT(ISERROR(SEARCH("No",P249)))</formula>
    </cfRule>
  </conditionalFormatting>
  <conditionalFormatting sqref="N249 N251">
    <cfRule type="cellIs" dxfId="1683" priority="1675" operator="between">
      <formula>TODAY()</formula>
      <formula>TODAY()-150</formula>
    </cfRule>
  </conditionalFormatting>
  <conditionalFormatting sqref="P243">
    <cfRule type="cellIs" dxfId="1682" priority="1674" operator="notBetween">
      <formula>$M243</formula>
      <formula>$M243+7</formula>
    </cfRule>
  </conditionalFormatting>
  <conditionalFormatting sqref="Q243">
    <cfRule type="cellIs" dxfId="1681" priority="1673" operator="notBetween">
      <formula>$M243</formula>
      <formula>$M243+7</formula>
    </cfRule>
  </conditionalFormatting>
  <conditionalFormatting sqref="AK215">
    <cfRule type="cellIs" dxfId="1680" priority="1671" operator="lessThan">
      <formula>TODAY()-2</formula>
    </cfRule>
    <cfRule type="cellIs" dxfId="1679" priority="1672" operator="lessThan">
      <formula>TODAY()</formula>
    </cfRule>
  </conditionalFormatting>
  <conditionalFormatting sqref="AK236:AK237">
    <cfRule type="cellIs" dxfId="1678" priority="1669" operator="lessThan">
      <formula>TODAY()-2</formula>
    </cfRule>
    <cfRule type="cellIs" dxfId="1677" priority="1670" operator="lessThan">
      <formula>TODAY()</formula>
    </cfRule>
  </conditionalFormatting>
  <conditionalFormatting sqref="Q209">
    <cfRule type="cellIs" dxfId="1676" priority="1668" operator="notBetween">
      <formula>$M209</formula>
      <formula>$M209+7</formula>
    </cfRule>
  </conditionalFormatting>
  <conditionalFormatting sqref="AK210">
    <cfRule type="cellIs" dxfId="1675" priority="1666" operator="lessThan">
      <formula>TODAY()-2</formula>
    </cfRule>
    <cfRule type="cellIs" dxfId="1674" priority="1667" operator="lessThan">
      <formula>TODAY()</formula>
    </cfRule>
  </conditionalFormatting>
  <conditionalFormatting sqref="P266">
    <cfRule type="containsText" dxfId="1673" priority="1665" operator="containsText" text="No">
      <formula>NOT(ISERROR(SEARCH("No",P266)))</formula>
    </cfRule>
  </conditionalFormatting>
  <conditionalFormatting sqref="R214">
    <cfRule type="cellIs" dxfId="1672" priority="1664" operator="notBetween">
      <formula>$M214</formula>
      <formula>$M214+7</formula>
    </cfRule>
  </conditionalFormatting>
  <conditionalFormatting sqref="P268">
    <cfRule type="containsText" dxfId="1671" priority="1663" operator="containsText" text="No">
      <formula>NOT(ISERROR(SEARCH("No",P268)))</formula>
    </cfRule>
  </conditionalFormatting>
  <conditionalFormatting sqref="Y214">
    <cfRule type="containsText" dxfId="1670" priority="1662" operator="containsText" text="In progress">
      <formula>NOT(ISERROR(SEARCH("In progress",Y214)))</formula>
    </cfRule>
  </conditionalFormatting>
  <conditionalFormatting sqref="V250">
    <cfRule type="containsText" dxfId="1669" priority="1657" operator="containsText" text="No">
      <formula>NOT(ISERROR(SEARCH("No",V250)))</formula>
    </cfRule>
  </conditionalFormatting>
  <conditionalFormatting sqref="N250">
    <cfRule type="cellIs" dxfId="1668" priority="1656" operator="between">
      <formula>TODAY()</formula>
      <formula>TODAY()-150</formula>
    </cfRule>
  </conditionalFormatting>
  <conditionalFormatting sqref="O250">
    <cfRule type="cellIs" dxfId="1667" priority="1648" operator="notBetween">
      <formula>$M250</formula>
      <formula>$M250+7</formula>
    </cfRule>
  </conditionalFormatting>
  <conditionalFormatting sqref="AK250">
    <cfRule type="cellIs" dxfId="1666" priority="1646" operator="lessThan">
      <formula>TODAY()-2</formula>
    </cfRule>
    <cfRule type="cellIs" dxfId="1665" priority="1647" operator="lessThan">
      <formula>TODAY()</formula>
    </cfRule>
  </conditionalFormatting>
  <conditionalFormatting sqref="AK268 AK266 AK211">
    <cfRule type="cellIs" dxfId="1664" priority="1644" operator="lessThan">
      <formula>TODAY()-2</formula>
    </cfRule>
    <cfRule type="cellIs" dxfId="1663" priority="1645" operator="lessThan">
      <formula>TODAY()</formula>
    </cfRule>
  </conditionalFormatting>
  <conditionalFormatting sqref="AK225:AK232">
    <cfRule type="cellIs" dxfId="1662" priority="1642" operator="lessThan">
      <formula>TODAY()-2</formula>
    </cfRule>
    <cfRule type="cellIs" dxfId="1661" priority="1643" operator="lessThan">
      <formula>TODAY()</formula>
    </cfRule>
  </conditionalFormatting>
  <conditionalFormatting sqref="AK251">
    <cfRule type="cellIs" dxfId="1660" priority="1640" operator="lessThan">
      <formula>TODAY()-2</formula>
    </cfRule>
    <cfRule type="cellIs" dxfId="1659" priority="1641" operator="lessThan">
      <formula>TODAY()</formula>
    </cfRule>
  </conditionalFormatting>
  <conditionalFormatting sqref="AK216">
    <cfRule type="cellIs" dxfId="1658" priority="1638" operator="lessThan">
      <formula>TODAY()-2</formula>
    </cfRule>
    <cfRule type="cellIs" dxfId="1657" priority="1639" operator="lessThan">
      <formula>TODAY()</formula>
    </cfRule>
  </conditionalFormatting>
  <conditionalFormatting sqref="AK217">
    <cfRule type="cellIs" dxfId="1656" priority="1636" operator="lessThan">
      <formula>TODAY()-2</formula>
    </cfRule>
    <cfRule type="cellIs" dxfId="1655" priority="1637" operator="lessThan">
      <formula>TODAY()</formula>
    </cfRule>
  </conditionalFormatting>
  <conditionalFormatting sqref="AK218">
    <cfRule type="cellIs" dxfId="1654" priority="1634" operator="lessThan">
      <formula>TODAY()-2</formula>
    </cfRule>
    <cfRule type="cellIs" dxfId="1653" priority="1635" operator="lessThan">
      <formula>TODAY()</formula>
    </cfRule>
  </conditionalFormatting>
  <conditionalFormatting sqref="AK254">
    <cfRule type="cellIs" dxfId="1652" priority="1620" operator="lessThan">
      <formula>TODAY()-2</formula>
    </cfRule>
    <cfRule type="cellIs" dxfId="1651" priority="1621" operator="lessThan">
      <formula>TODAY()</formula>
    </cfRule>
  </conditionalFormatting>
  <conditionalFormatting sqref="AK261">
    <cfRule type="cellIs" dxfId="1650" priority="1618" operator="lessThan">
      <formula>TODAY()-2</formula>
    </cfRule>
    <cfRule type="cellIs" dxfId="1649" priority="1619" operator="lessThan">
      <formula>TODAY()</formula>
    </cfRule>
  </conditionalFormatting>
  <conditionalFormatting sqref="AK273">
    <cfRule type="cellIs" dxfId="1648" priority="1616" operator="lessThan">
      <formula>TODAY()-2</formula>
    </cfRule>
    <cfRule type="cellIs" dxfId="1647" priority="1617" operator="lessThan">
      <formula>TODAY()</formula>
    </cfRule>
  </conditionalFormatting>
  <conditionalFormatting sqref="Y221">
    <cfRule type="containsText" dxfId="1646" priority="1615" operator="containsText" text="In progress">
      <formula>NOT(ISERROR(SEARCH("In progress",Y221)))</formula>
    </cfRule>
  </conditionalFormatting>
  <conditionalFormatting sqref="Y223">
    <cfRule type="containsText" dxfId="1645" priority="1610" operator="containsText" text="In progress">
      <formula>NOT(ISERROR(SEARCH("In progress",Y223)))</formula>
    </cfRule>
  </conditionalFormatting>
  <conditionalFormatting sqref="Y295:Y301 Y309">
    <cfRule type="containsText" dxfId="1644" priority="1605" operator="containsText" text="In progress">
      <formula>NOT(ISERROR(SEARCH("In progress",Y295)))</formula>
    </cfRule>
  </conditionalFormatting>
  <conditionalFormatting sqref="V298:V300">
    <cfRule type="containsText" dxfId="1643" priority="1600" operator="containsText" text="No">
      <formula>NOT(ISERROR(SEARCH("No",V298)))</formula>
    </cfRule>
  </conditionalFormatting>
  <conditionalFormatting sqref="N298:N300 N309">
    <cfRule type="cellIs" dxfId="1642" priority="1599" operator="between">
      <formula>TODAY()</formula>
      <formula>TODAY()-150</formula>
    </cfRule>
  </conditionalFormatting>
  <conditionalFormatting sqref="Y320 Y322:Y328">
    <cfRule type="containsText" dxfId="1641" priority="1598" operator="containsText" text="In progress">
      <formula>NOT(ISERROR(SEARCH("In progress",Y320)))</formula>
    </cfRule>
  </conditionalFormatting>
  <conditionalFormatting sqref="P274 V316 P324:P328 V320 P314 V322:V328">
    <cfRule type="containsText" dxfId="1640" priority="1593" operator="containsText" text="No">
      <formula>NOT(ISERROR(SEARCH("No",P274)))</formula>
    </cfRule>
  </conditionalFormatting>
  <conditionalFormatting sqref="O314 O323:O328 O295:O297 O299:O300 O309">
    <cfRule type="cellIs" dxfId="1639" priority="1589" operator="notBetween">
      <formula>$M295</formula>
      <formula>$M295+7</formula>
    </cfRule>
  </conditionalFormatting>
  <conditionalFormatting sqref="N314 N320 N316 N323:N328">
    <cfRule type="cellIs" dxfId="1638" priority="1588" operator="between">
      <formula>TODAY()</formula>
      <formula>TODAY()-150</formula>
    </cfRule>
  </conditionalFormatting>
  <conditionalFormatting sqref="AK324:AK328 AK277 AK314">
    <cfRule type="cellIs" dxfId="1637" priority="1586" operator="lessThan">
      <formula>TODAY()-2</formula>
    </cfRule>
    <cfRule type="cellIs" dxfId="1636" priority="1587" operator="lessThan">
      <formula>TODAY()</formula>
    </cfRule>
  </conditionalFormatting>
  <conditionalFormatting sqref="N294">
    <cfRule type="cellIs" dxfId="1635" priority="1584" operator="between">
      <formula>TODAY()</formula>
      <formula>TODAY()-150</formula>
    </cfRule>
  </conditionalFormatting>
  <conditionalFormatting sqref="V294">
    <cfRule type="containsText" dxfId="1634" priority="1583" operator="containsText" text="No">
      <formula>NOT(ISERROR(SEARCH("No",V294)))</formula>
    </cfRule>
  </conditionalFormatting>
  <conditionalFormatting sqref="Y294">
    <cfRule type="containsText" dxfId="1633" priority="1582" operator="containsText" text="In progress">
      <formula>NOT(ISERROR(SEARCH("In progress",Y294)))</formula>
    </cfRule>
  </conditionalFormatting>
  <conditionalFormatting sqref="V295:V296">
    <cfRule type="containsText" dxfId="1632" priority="1577" operator="containsText" text="No">
      <formula>NOT(ISERROR(SEARCH("No",V295)))</formula>
    </cfRule>
  </conditionalFormatting>
  <conditionalFormatting sqref="O298">
    <cfRule type="cellIs" dxfId="1631" priority="1575" operator="notBetween">
      <formula>$M298</formula>
      <formula>$M298+7</formula>
    </cfRule>
  </conditionalFormatting>
  <conditionalFormatting sqref="N295:N297">
    <cfRule type="cellIs" dxfId="1630" priority="1574" operator="between">
      <formula>TODAY()</formula>
      <formula>TODAY()-150</formula>
    </cfRule>
  </conditionalFormatting>
  <conditionalFormatting sqref="P296:Q296">
    <cfRule type="containsText" dxfId="1629" priority="1572" operator="containsText" text="No">
      <formula>NOT(ISERROR(SEARCH("No",P296)))</formula>
    </cfRule>
  </conditionalFormatting>
  <conditionalFormatting sqref="V297">
    <cfRule type="containsText" dxfId="1628" priority="1573" operator="containsText" text="No">
      <formula>NOT(ISERROR(SEARCH("No",V297)))</formula>
    </cfRule>
  </conditionalFormatting>
  <conditionalFormatting sqref="P316">
    <cfRule type="containsText" dxfId="1627" priority="1571" operator="containsText" text="No">
      <formula>NOT(ISERROR(SEARCH("No",P316)))</formula>
    </cfRule>
  </conditionalFormatting>
  <conditionalFormatting sqref="R316">
    <cfRule type="containsText" dxfId="1626" priority="1570" operator="containsText" text="No">
      <formula>NOT(ISERROR(SEARCH("No",R316)))</formula>
    </cfRule>
  </conditionalFormatting>
  <conditionalFormatting sqref="Y318">
    <cfRule type="containsText" dxfId="1625" priority="1569" operator="containsText" text="In progress">
      <formula>NOT(ISERROR(SEARCH("In progress",Y318)))</formula>
    </cfRule>
  </conditionalFormatting>
  <conditionalFormatting sqref="V318">
    <cfRule type="containsText" dxfId="1624" priority="1564" operator="containsText" text="No">
      <formula>NOT(ISERROR(SEARCH("No",V318)))</formula>
    </cfRule>
  </conditionalFormatting>
  <conditionalFormatting sqref="O318">
    <cfRule type="cellIs" dxfId="1623" priority="1561" operator="notBetween">
      <formula>$M318</formula>
      <formula>$M318+7</formula>
    </cfRule>
  </conditionalFormatting>
  <conditionalFormatting sqref="N318">
    <cfRule type="cellIs" dxfId="1622" priority="1560" operator="between">
      <formula>TODAY()</formula>
      <formula>TODAY()-150</formula>
    </cfRule>
  </conditionalFormatting>
  <conditionalFormatting sqref="AK316">
    <cfRule type="cellIs" dxfId="1621" priority="1558" operator="lessThan">
      <formula>TODAY()-2</formula>
    </cfRule>
    <cfRule type="cellIs" dxfId="1620" priority="1559" operator="lessThan">
      <formula>TODAY()</formula>
    </cfRule>
  </conditionalFormatting>
  <conditionalFormatting sqref="Y316">
    <cfRule type="containsText" dxfId="1619" priority="1557" operator="containsText" text="In progress">
      <formula>NOT(ISERROR(SEARCH("In progress",Y316)))</formula>
    </cfRule>
  </conditionalFormatting>
  <conditionalFormatting sqref="P320">
    <cfRule type="containsText" dxfId="1618" priority="1551" operator="containsText" text="No">
      <formula>NOT(ISERROR(SEARCH("No",P320)))</formula>
    </cfRule>
  </conditionalFormatting>
  <conditionalFormatting sqref="Y275:Y276">
    <cfRule type="containsText" dxfId="1617" priority="1550" operator="containsText" text="In progress">
      <formula>NOT(ISERROR(SEARCH("In progress",Y275)))</formula>
    </cfRule>
  </conditionalFormatting>
  <conditionalFormatting sqref="V275:V276 P275:P276">
    <cfRule type="containsText" dxfId="1616" priority="1545" operator="containsText" text="No">
      <formula>NOT(ISERROR(SEARCH("No",P275)))</formula>
    </cfRule>
  </conditionalFormatting>
  <conditionalFormatting sqref="O275:O276">
    <cfRule type="cellIs" dxfId="1615" priority="1542" operator="notBetween">
      <formula>$M275</formula>
      <formula>$M275+7</formula>
    </cfRule>
  </conditionalFormatting>
  <conditionalFormatting sqref="N275">
    <cfRule type="cellIs" dxfId="1614" priority="1541" operator="between">
      <formula>TODAY()</formula>
      <formula>TODAY()-150</formula>
    </cfRule>
  </conditionalFormatting>
  <conditionalFormatting sqref="AK275:AK276">
    <cfRule type="cellIs" dxfId="1613" priority="1539" operator="lessThan">
      <formula>TODAY()-2</formula>
    </cfRule>
    <cfRule type="cellIs" dxfId="1612" priority="1540" operator="lessThan">
      <formula>TODAY()</formula>
    </cfRule>
  </conditionalFormatting>
  <conditionalFormatting sqref="N277:N286">
    <cfRule type="cellIs" dxfId="1611" priority="1524" operator="between">
      <formula>TODAY()</formula>
      <formula>TODAY()-150</formula>
    </cfRule>
  </conditionalFormatting>
  <conditionalFormatting sqref="O277">
    <cfRule type="cellIs" dxfId="1610" priority="1523" operator="notBetween">
      <formula>$M277</formula>
      <formula>$M277+7</formula>
    </cfRule>
  </conditionalFormatting>
  <conditionalFormatting sqref="O278">
    <cfRule type="cellIs" dxfId="1609" priority="1522" operator="notBetween">
      <formula>$M278</formula>
      <formula>$M278+7</formula>
    </cfRule>
  </conditionalFormatting>
  <conditionalFormatting sqref="O279">
    <cfRule type="cellIs" dxfId="1608" priority="1521" operator="notBetween">
      <formula>$M279</formula>
      <formula>$M279+7</formula>
    </cfRule>
  </conditionalFormatting>
  <conditionalFormatting sqref="O280">
    <cfRule type="cellIs" dxfId="1607" priority="1520" operator="notBetween">
      <formula>$M280</formula>
      <formula>$M280+7</formula>
    </cfRule>
  </conditionalFormatting>
  <conditionalFormatting sqref="O281">
    <cfRule type="cellIs" dxfId="1606" priority="1519" operator="notBetween">
      <formula>$M281</formula>
      <formula>$M281+7</formula>
    </cfRule>
  </conditionalFormatting>
  <conditionalFormatting sqref="O282">
    <cfRule type="cellIs" dxfId="1605" priority="1518" operator="notBetween">
      <formula>$M282</formula>
      <formula>$M282+7</formula>
    </cfRule>
  </conditionalFormatting>
  <conditionalFormatting sqref="O283">
    <cfRule type="cellIs" dxfId="1604" priority="1517" operator="notBetween">
      <formula>$M283</formula>
      <formula>$M283+7</formula>
    </cfRule>
  </conditionalFormatting>
  <conditionalFormatting sqref="O285">
    <cfRule type="cellIs" dxfId="1603" priority="1516" operator="notBetween">
      <formula>$M285</formula>
      <formula>$M285+7</formula>
    </cfRule>
  </conditionalFormatting>
  <conditionalFormatting sqref="P277:P286">
    <cfRule type="containsText" dxfId="1602" priority="1515" operator="containsText" text="No">
      <formula>NOT(ISERROR(SEARCH("No",P277)))</formula>
    </cfRule>
  </conditionalFormatting>
  <conditionalFormatting sqref="Y277:Y286">
    <cfRule type="containsText" dxfId="1601" priority="1514" operator="containsText" text="In progress">
      <formula>NOT(ISERROR(SEARCH("In progress",Y277)))</formula>
    </cfRule>
  </conditionalFormatting>
  <conditionalFormatting sqref="V277:V286">
    <cfRule type="containsText" dxfId="1600" priority="1509" operator="containsText" text="No">
      <formula>NOT(ISERROR(SEARCH("No",V277)))</formula>
    </cfRule>
  </conditionalFormatting>
  <conditionalFormatting sqref="Y291">
    <cfRule type="containsText" dxfId="1599" priority="1508" operator="containsText" text="In progress">
      <formula>NOT(ISERROR(SEARCH("In progress",Y291)))</formula>
    </cfRule>
  </conditionalFormatting>
  <conditionalFormatting sqref="P291 V291">
    <cfRule type="containsText" dxfId="1598" priority="1503" operator="containsText" text="No">
      <formula>NOT(ISERROR(SEARCH("No",P291)))</formula>
    </cfRule>
  </conditionalFormatting>
  <conditionalFormatting sqref="AK291">
    <cfRule type="cellIs" dxfId="1597" priority="1499" operator="lessThan">
      <formula>TODAY()-2</formula>
    </cfRule>
    <cfRule type="cellIs" dxfId="1596" priority="1500" operator="lessThan">
      <formula>TODAY()</formula>
    </cfRule>
  </conditionalFormatting>
  <conditionalFormatting sqref="Y292">
    <cfRule type="containsText" dxfId="1595" priority="1498" operator="containsText" text="In progress">
      <formula>NOT(ISERROR(SEARCH("In progress",Y292)))</formula>
    </cfRule>
  </conditionalFormatting>
  <conditionalFormatting sqref="P292 V292">
    <cfRule type="containsText" dxfId="1594" priority="1493" operator="containsText" text="No">
      <formula>NOT(ISERROR(SEARCH("No",P292)))</formula>
    </cfRule>
  </conditionalFormatting>
  <conditionalFormatting sqref="N292">
    <cfRule type="cellIs" dxfId="1593" priority="1490" operator="between">
      <formula>TODAY()</formula>
      <formula>TODAY()-150</formula>
    </cfRule>
  </conditionalFormatting>
  <conditionalFormatting sqref="N291">
    <cfRule type="cellIs" dxfId="1592" priority="1489" operator="between">
      <formula>TODAY()</formula>
      <formula>TODAY()-150</formula>
    </cfRule>
  </conditionalFormatting>
  <conditionalFormatting sqref="Y293">
    <cfRule type="containsText" dxfId="1591" priority="1488" operator="containsText" text="In progress">
      <formula>NOT(ISERROR(SEARCH("In progress",Y293)))</formula>
    </cfRule>
  </conditionalFormatting>
  <conditionalFormatting sqref="V293">
    <cfRule type="containsText" dxfId="1590" priority="1483" operator="containsText" text="No">
      <formula>NOT(ISERROR(SEARCH("No",V293)))</formula>
    </cfRule>
  </conditionalFormatting>
  <conditionalFormatting sqref="N293">
    <cfRule type="cellIs" dxfId="1589" priority="1480" operator="between">
      <formula>TODAY()</formula>
      <formula>TODAY()-150</formula>
    </cfRule>
  </conditionalFormatting>
  <conditionalFormatting sqref="P293">
    <cfRule type="containsText" dxfId="1588" priority="1479" operator="containsText" text="No">
      <formula>NOT(ISERROR(SEARCH("No",P293)))</formula>
    </cfRule>
  </conditionalFormatting>
  <conditionalFormatting sqref="Y302:Y303">
    <cfRule type="containsText" dxfId="1587" priority="1478" operator="containsText" text="In progress">
      <formula>NOT(ISERROR(SEARCH("In progress",Y302)))</formula>
    </cfRule>
  </conditionalFormatting>
  <conditionalFormatting sqref="V302:V303 P302:P303">
    <cfRule type="containsText" dxfId="1586" priority="1473" operator="containsText" text="No">
      <formula>NOT(ISERROR(SEARCH("No",P302)))</formula>
    </cfRule>
  </conditionalFormatting>
  <conditionalFormatting sqref="N302:N303">
    <cfRule type="cellIs" dxfId="1585" priority="1470" operator="between">
      <formula>TODAY()</formula>
      <formula>TODAY()-150</formula>
    </cfRule>
  </conditionalFormatting>
  <conditionalFormatting sqref="P304">
    <cfRule type="containsText" dxfId="1584" priority="1469" operator="containsText" text="No">
      <formula>NOT(ISERROR(SEARCH("No",P304)))</formula>
    </cfRule>
  </conditionalFormatting>
  <conditionalFormatting sqref="N304">
    <cfRule type="cellIs" dxfId="1583" priority="1467" operator="between">
      <formula>TODAY()</formula>
      <formula>TODAY()-150</formula>
    </cfRule>
  </conditionalFormatting>
  <conditionalFormatting sqref="V304">
    <cfRule type="containsText" dxfId="1582" priority="1466" operator="containsText" text="No">
      <formula>NOT(ISERROR(SEARCH("No",V304)))</formula>
    </cfRule>
  </conditionalFormatting>
  <conditionalFormatting sqref="O304">
    <cfRule type="cellIs" dxfId="1581" priority="1465" operator="notBetween">
      <formula>$M304</formula>
      <formula>$M304+7</formula>
    </cfRule>
  </conditionalFormatting>
  <conditionalFormatting sqref="Y304">
    <cfRule type="containsText" dxfId="1580" priority="1464" operator="containsText" text="In progress">
      <formula>NOT(ISERROR(SEARCH("In progress",Y304)))</formula>
    </cfRule>
  </conditionalFormatting>
  <conditionalFormatting sqref="P305">
    <cfRule type="containsText" dxfId="1579" priority="1458" operator="containsText" text="No">
      <formula>NOT(ISERROR(SEARCH("No",P305)))</formula>
    </cfRule>
  </conditionalFormatting>
  <conditionalFormatting sqref="N305">
    <cfRule type="cellIs" dxfId="1578" priority="1455" operator="between">
      <formula>TODAY()</formula>
      <formula>TODAY()-150</formula>
    </cfRule>
  </conditionalFormatting>
  <conditionalFormatting sqref="V305">
    <cfRule type="containsText" dxfId="1577" priority="1454" operator="containsText" text="No">
      <formula>NOT(ISERROR(SEARCH("No",V305)))</formula>
    </cfRule>
  </conditionalFormatting>
  <conditionalFormatting sqref="Y305">
    <cfRule type="containsText" dxfId="1576" priority="1453" operator="containsText" text="In progress">
      <formula>NOT(ISERROR(SEARCH("In progress",Y305)))</formula>
    </cfRule>
  </conditionalFormatting>
  <conditionalFormatting sqref="P306">
    <cfRule type="containsText" dxfId="1575" priority="1448" operator="containsText" text="No">
      <formula>NOT(ISERROR(SEARCH("No",P306)))</formula>
    </cfRule>
  </conditionalFormatting>
  <conditionalFormatting sqref="N306">
    <cfRule type="cellIs" dxfId="1574" priority="1447" operator="between">
      <formula>TODAY()</formula>
      <formula>TODAY()-150</formula>
    </cfRule>
  </conditionalFormatting>
  <conditionalFormatting sqref="V306">
    <cfRule type="containsText" dxfId="1573" priority="1446" operator="containsText" text="No">
      <formula>NOT(ISERROR(SEARCH("No",V306)))</formula>
    </cfRule>
  </conditionalFormatting>
  <conditionalFormatting sqref="Y306">
    <cfRule type="containsText" dxfId="1572" priority="1445" operator="containsText" text="In progress">
      <formula>NOT(ISERROR(SEARCH("In progress",Y306)))</formula>
    </cfRule>
  </conditionalFormatting>
  <conditionalFormatting sqref="P307">
    <cfRule type="containsText" dxfId="1571" priority="1438" operator="containsText" text="No">
      <formula>NOT(ISERROR(SEARCH("No",P307)))</formula>
    </cfRule>
  </conditionalFormatting>
  <conditionalFormatting sqref="N307">
    <cfRule type="cellIs" dxfId="1570" priority="1436" operator="between">
      <formula>TODAY()</formula>
      <formula>TODAY()-150</formula>
    </cfRule>
  </conditionalFormatting>
  <conditionalFormatting sqref="V307">
    <cfRule type="containsText" dxfId="1569" priority="1435" operator="containsText" text="No">
      <formula>NOT(ISERROR(SEARCH("No",V307)))</formula>
    </cfRule>
  </conditionalFormatting>
  <conditionalFormatting sqref="Y307">
    <cfRule type="containsText" dxfId="1568" priority="1434" operator="containsText" text="In progress">
      <formula>NOT(ISERROR(SEARCH("In progress",Y307)))</formula>
    </cfRule>
  </conditionalFormatting>
  <conditionalFormatting sqref="P308">
    <cfRule type="containsText" dxfId="1567" priority="1429" operator="containsText" text="No">
      <formula>NOT(ISERROR(SEARCH("No",P308)))</formula>
    </cfRule>
  </conditionalFormatting>
  <conditionalFormatting sqref="O308">
    <cfRule type="cellIs" dxfId="1566" priority="1426" operator="notBetween">
      <formula>$M308</formula>
      <formula>$M308+7</formula>
    </cfRule>
  </conditionalFormatting>
  <conditionalFormatting sqref="N308">
    <cfRule type="cellIs" dxfId="1565" priority="1425" operator="between">
      <formula>TODAY()</formula>
      <formula>TODAY()-150</formula>
    </cfRule>
  </conditionalFormatting>
  <conditionalFormatting sqref="V308">
    <cfRule type="containsText" dxfId="1564" priority="1424" operator="containsText" text="No">
      <formula>NOT(ISERROR(SEARCH("No",V308)))</formula>
    </cfRule>
  </conditionalFormatting>
  <conditionalFormatting sqref="Y308">
    <cfRule type="containsText" dxfId="1563" priority="1423" operator="containsText" text="In progress">
      <formula>NOT(ISERROR(SEARCH("In progress",Y308)))</formula>
    </cfRule>
  </conditionalFormatting>
  <conditionalFormatting sqref="V309">
    <cfRule type="containsText" dxfId="1562" priority="1418" operator="containsText" text="No">
      <formula>NOT(ISERROR(SEARCH("No",V309)))</formula>
    </cfRule>
  </conditionalFormatting>
  <conditionalFormatting sqref="P309">
    <cfRule type="containsText" dxfId="1561" priority="1417" operator="containsText" text="No">
      <formula>NOT(ISERROR(SEARCH("No",P309)))</formula>
    </cfRule>
  </conditionalFormatting>
  <conditionalFormatting sqref="Y310">
    <cfRule type="containsText" dxfId="1560" priority="1416" operator="containsText" text="In progress">
      <formula>NOT(ISERROR(SEARCH("In progress",Y310)))</formula>
    </cfRule>
  </conditionalFormatting>
  <conditionalFormatting sqref="P310 V310">
    <cfRule type="containsText" dxfId="1559" priority="1411" operator="containsText" text="No">
      <formula>NOT(ISERROR(SEARCH("No",P310)))</formula>
    </cfRule>
  </conditionalFormatting>
  <conditionalFormatting sqref="O310">
    <cfRule type="cellIs" dxfId="1558" priority="1408" operator="notBetween">
      <formula>$M310</formula>
      <formula>$M310+7</formula>
    </cfRule>
  </conditionalFormatting>
  <conditionalFormatting sqref="Y312">
    <cfRule type="containsText" dxfId="1557" priority="1407" operator="containsText" text="In progress">
      <formula>NOT(ISERROR(SEARCH("In progress",Y312)))</formula>
    </cfRule>
  </conditionalFormatting>
  <conditionalFormatting sqref="P312 V312">
    <cfRule type="containsText" dxfId="1556" priority="1402" operator="containsText" text="No">
      <formula>NOT(ISERROR(SEARCH("No",P312)))</formula>
    </cfRule>
  </conditionalFormatting>
  <conditionalFormatting sqref="O312">
    <cfRule type="cellIs" dxfId="1555" priority="1399" operator="notBetween">
      <formula>$M312</formula>
      <formula>$M312+7</formula>
    </cfRule>
  </conditionalFormatting>
  <conditionalFormatting sqref="N312">
    <cfRule type="cellIs" dxfId="1554" priority="1398" operator="between">
      <formula>TODAY()</formula>
      <formula>TODAY()-150</formula>
    </cfRule>
  </conditionalFormatting>
  <conditionalFormatting sqref="AK312">
    <cfRule type="cellIs" dxfId="1553" priority="1396" operator="lessThan">
      <formula>TODAY()-2</formula>
    </cfRule>
    <cfRule type="cellIs" dxfId="1552" priority="1397" operator="lessThan">
      <formula>TODAY()</formula>
    </cfRule>
  </conditionalFormatting>
  <conditionalFormatting sqref="P311">
    <cfRule type="containsText" dxfId="1551" priority="1395" operator="containsText" text="No">
      <formula>NOT(ISERROR(SEARCH("No",P311)))</formula>
    </cfRule>
  </conditionalFormatting>
  <conditionalFormatting sqref="O311">
    <cfRule type="cellIs" dxfId="1550" priority="1392" operator="notBetween">
      <formula>$M311</formula>
      <formula>$M311+7</formula>
    </cfRule>
  </conditionalFormatting>
  <conditionalFormatting sqref="N311">
    <cfRule type="cellIs" dxfId="1549" priority="1391" operator="between">
      <formula>TODAY()</formula>
      <formula>TODAY()-150</formula>
    </cfRule>
  </conditionalFormatting>
  <conditionalFormatting sqref="V311">
    <cfRule type="containsText" dxfId="1548" priority="1390" operator="containsText" text="No">
      <formula>NOT(ISERROR(SEARCH("No",V311)))</formula>
    </cfRule>
  </conditionalFormatting>
  <conditionalFormatting sqref="AK311">
    <cfRule type="cellIs" dxfId="1547" priority="1388" operator="lessThan">
      <formula>TODAY()-2</formula>
    </cfRule>
    <cfRule type="cellIs" dxfId="1546" priority="1389" operator="lessThan">
      <formula>TODAY()</formula>
    </cfRule>
  </conditionalFormatting>
  <conditionalFormatting sqref="Y313">
    <cfRule type="containsText" dxfId="1545" priority="1387" operator="containsText" text="In progress">
      <formula>NOT(ISERROR(SEARCH("In progress",Y313)))</formula>
    </cfRule>
  </conditionalFormatting>
  <conditionalFormatting sqref="P313 V313">
    <cfRule type="containsText" dxfId="1544" priority="1382" operator="containsText" text="No">
      <formula>NOT(ISERROR(SEARCH("No",P313)))</formula>
    </cfRule>
  </conditionalFormatting>
  <conditionalFormatting sqref="O313">
    <cfRule type="cellIs" dxfId="1543" priority="1379" operator="notBetween">
      <formula>$M313</formula>
      <formula>$M313+7</formula>
    </cfRule>
  </conditionalFormatting>
  <conditionalFormatting sqref="AK313">
    <cfRule type="cellIs" dxfId="1542" priority="1377" operator="lessThan">
      <formula>TODAY()-2</formula>
    </cfRule>
    <cfRule type="cellIs" dxfId="1541" priority="1378" operator="lessThan">
      <formula>TODAY()</formula>
    </cfRule>
  </conditionalFormatting>
  <conditionalFormatting sqref="Y311">
    <cfRule type="containsText" dxfId="1540" priority="1376" operator="containsText" text="In progress">
      <formula>NOT(ISERROR(SEARCH("In progress",Y311)))</formula>
    </cfRule>
  </conditionalFormatting>
  <conditionalFormatting sqref="Y314">
    <cfRule type="containsText" dxfId="1539" priority="1371" operator="containsText" text="In progress">
      <formula>NOT(ISERROR(SEARCH("In progress",Y314)))</formula>
    </cfRule>
  </conditionalFormatting>
  <conditionalFormatting sqref="V314">
    <cfRule type="containsText" dxfId="1538" priority="1366" operator="containsText" text="No">
      <formula>NOT(ISERROR(SEARCH("No",V314)))</formula>
    </cfRule>
  </conditionalFormatting>
  <conditionalFormatting sqref="S314">
    <cfRule type="containsText" dxfId="1537" priority="1365" operator="containsText" text="No">
      <formula>NOT(ISERROR(SEARCH("No",S314)))</formula>
    </cfRule>
  </conditionalFormatting>
  <conditionalFormatting sqref="Q276">
    <cfRule type="cellIs" dxfId="1536" priority="1364" operator="notBetween">
      <formula>$M276</formula>
      <formula>$M276+7</formula>
    </cfRule>
  </conditionalFormatting>
  <conditionalFormatting sqref="T276">
    <cfRule type="cellIs" dxfId="1535" priority="1363" operator="notBetween">
      <formula>$M276</formula>
      <formula>$M276+7</formula>
    </cfRule>
  </conditionalFormatting>
  <conditionalFormatting sqref="P294">
    <cfRule type="containsText" dxfId="1534" priority="1362" operator="containsText" text="No">
      <formula>NOT(ISERROR(SEARCH("No",P294)))</formula>
    </cfRule>
  </conditionalFormatting>
  <conditionalFormatting sqref="AK287">
    <cfRule type="cellIs" dxfId="1533" priority="1351" operator="lessThan">
      <formula>TODAY()-2</formula>
    </cfRule>
    <cfRule type="cellIs" dxfId="1532" priority="1352" operator="lessThan">
      <formula>TODAY()</formula>
    </cfRule>
  </conditionalFormatting>
  <conditionalFormatting sqref="N287">
    <cfRule type="cellIs" dxfId="1531" priority="1350" operator="between">
      <formula>TODAY()</formula>
      <formula>TODAY()-150</formula>
    </cfRule>
  </conditionalFormatting>
  <conditionalFormatting sqref="V317">
    <cfRule type="containsText" dxfId="1530" priority="1349" operator="containsText" text="No">
      <formula>NOT(ISERROR(SEARCH("No",V317)))</formula>
    </cfRule>
  </conditionalFormatting>
  <conditionalFormatting sqref="N317">
    <cfRule type="cellIs" dxfId="1529" priority="1346" operator="between">
      <formula>TODAY()</formula>
      <formula>TODAY()-150</formula>
    </cfRule>
  </conditionalFormatting>
  <conditionalFormatting sqref="P317">
    <cfRule type="containsText" dxfId="1528" priority="1345" operator="containsText" text="No">
      <formula>NOT(ISERROR(SEARCH("No",P317)))</formula>
    </cfRule>
  </conditionalFormatting>
  <conditionalFormatting sqref="R317">
    <cfRule type="containsText" dxfId="1527" priority="1344" operator="containsText" text="No">
      <formula>NOT(ISERROR(SEARCH("No",R317)))</formula>
    </cfRule>
  </conditionalFormatting>
  <conditionalFormatting sqref="AK317">
    <cfRule type="cellIs" dxfId="1526" priority="1342" operator="lessThan">
      <formula>TODAY()-2</formula>
    </cfRule>
    <cfRule type="cellIs" dxfId="1525" priority="1343" operator="lessThan">
      <formula>TODAY()</formula>
    </cfRule>
  </conditionalFormatting>
  <conditionalFormatting sqref="Y317">
    <cfRule type="containsText" dxfId="1524" priority="1341" operator="containsText" text="In progress">
      <formula>NOT(ISERROR(SEARCH("In progress",Y317)))</formula>
    </cfRule>
  </conditionalFormatting>
  <conditionalFormatting sqref="P288">
    <cfRule type="containsText" dxfId="1523" priority="1336" operator="containsText" text="No">
      <formula>NOT(ISERROR(SEARCH("No",P288)))</formula>
    </cfRule>
  </conditionalFormatting>
  <conditionalFormatting sqref="O288">
    <cfRule type="cellIs" dxfId="1522" priority="1335" operator="notBetween">
      <formula>$M288</formula>
      <formula>$M288+7</formula>
    </cfRule>
  </conditionalFormatting>
  <conditionalFormatting sqref="N288">
    <cfRule type="cellIs" dxfId="1521" priority="1334" operator="between">
      <formula>TODAY()</formula>
      <formula>TODAY()-150</formula>
    </cfRule>
  </conditionalFormatting>
  <conditionalFormatting sqref="V288">
    <cfRule type="containsText" dxfId="1520" priority="1333" operator="containsText" text="No">
      <formula>NOT(ISERROR(SEARCH("No",V288)))</formula>
    </cfRule>
  </conditionalFormatting>
  <conditionalFormatting sqref="Y288">
    <cfRule type="containsText" dxfId="1519" priority="1332" operator="containsText" text="In progress">
      <formula>NOT(ISERROR(SEARCH("In progress",Y288)))</formula>
    </cfRule>
  </conditionalFormatting>
  <conditionalFormatting sqref="N289">
    <cfRule type="cellIs" dxfId="1518" priority="1324" operator="between">
      <formula>TODAY()</formula>
      <formula>TODAY()-150</formula>
    </cfRule>
  </conditionalFormatting>
  <conditionalFormatting sqref="V289">
    <cfRule type="containsText" dxfId="1517" priority="1323" operator="containsText" text="No">
      <formula>NOT(ISERROR(SEARCH("No",V289)))</formula>
    </cfRule>
  </conditionalFormatting>
  <conditionalFormatting sqref="V290 P290">
    <cfRule type="containsText" dxfId="1516" priority="1322" operator="containsText" text="No">
      <formula>NOT(ISERROR(SEARCH("No",P290)))</formula>
    </cfRule>
  </conditionalFormatting>
  <conditionalFormatting sqref="O290">
    <cfRule type="cellIs" dxfId="1515" priority="1319" operator="notBetween">
      <formula>$M290</formula>
      <formula>$M290+7</formula>
    </cfRule>
  </conditionalFormatting>
  <conditionalFormatting sqref="N290">
    <cfRule type="cellIs" dxfId="1514" priority="1318" operator="between">
      <formula>TODAY()</formula>
      <formula>TODAY()-150</formula>
    </cfRule>
  </conditionalFormatting>
  <conditionalFormatting sqref="Y290">
    <cfRule type="containsText" dxfId="1513" priority="1317" operator="containsText" text="In progress">
      <formula>NOT(ISERROR(SEARCH("In progress",Y290)))</formula>
    </cfRule>
  </conditionalFormatting>
  <conditionalFormatting sqref="V315">
    <cfRule type="containsText" dxfId="1512" priority="1312" operator="containsText" text="No">
      <formula>NOT(ISERROR(SEARCH("No",V315)))</formula>
    </cfRule>
  </conditionalFormatting>
  <conditionalFormatting sqref="N315">
    <cfRule type="cellIs" dxfId="1511" priority="1309" operator="between">
      <formula>TODAY()</formula>
      <formula>TODAY()-150</formula>
    </cfRule>
  </conditionalFormatting>
  <conditionalFormatting sqref="P315">
    <cfRule type="containsText" dxfId="1510" priority="1308" operator="containsText" text="No">
      <formula>NOT(ISERROR(SEARCH("No",P315)))</formula>
    </cfRule>
  </conditionalFormatting>
  <conditionalFormatting sqref="R315">
    <cfRule type="containsText" dxfId="1509" priority="1307" operator="containsText" text="No">
      <formula>NOT(ISERROR(SEARCH("No",R315)))</formula>
    </cfRule>
  </conditionalFormatting>
  <conditionalFormatting sqref="Y319">
    <cfRule type="containsText" dxfId="1508" priority="1306" operator="containsText" text="In progress">
      <formula>NOT(ISERROR(SEARCH("In progress",Y319)))</formula>
    </cfRule>
  </conditionalFormatting>
  <conditionalFormatting sqref="P319 V319">
    <cfRule type="containsText" dxfId="1507" priority="1301" operator="containsText" text="No">
      <formula>NOT(ISERROR(SEARCH("No",P319)))</formula>
    </cfRule>
  </conditionalFormatting>
  <conditionalFormatting sqref="O319">
    <cfRule type="cellIs" dxfId="1506" priority="1298" operator="notBetween">
      <formula>$M319</formula>
      <formula>$M319+7</formula>
    </cfRule>
  </conditionalFormatting>
  <conditionalFormatting sqref="N319">
    <cfRule type="cellIs" dxfId="1505" priority="1297" operator="between">
      <formula>TODAY()</formula>
      <formula>TODAY()-150</formula>
    </cfRule>
  </conditionalFormatting>
  <conditionalFormatting sqref="AK319">
    <cfRule type="cellIs" dxfId="1504" priority="1295" operator="lessThan">
      <formula>TODAY()-2</formula>
    </cfRule>
    <cfRule type="cellIs" dxfId="1503" priority="1296" operator="lessThan">
      <formula>TODAY()</formula>
    </cfRule>
  </conditionalFormatting>
  <conditionalFormatting sqref="AK293">
    <cfRule type="cellIs" dxfId="1502" priority="1293" operator="lessThan">
      <formula>TODAY()-2</formula>
    </cfRule>
    <cfRule type="cellIs" dxfId="1501" priority="1294" operator="lessThan">
      <formula>TODAY()</formula>
    </cfRule>
  </conditionalFormatting>
  <conditionalFormatting sqref="AK294">
    <cfRule type="cellIs" dxfId="1500" priority="1291" operator="lessThan">
      <formula>TODAY()-2</formula>
    </cfRule>
    <cfRule type="cellIs" dxfId="1499" priority="1292" operator="lessThan">
      <formula>TODAY()</formula>
    </cfRule>
  </conditionalFormatting>
  <conditionalFormatting sqref="P318">
    <cfRule type="containsText" dxfId="1498" priority="1290" operator="containsText" text="No">
      <formula>NOT(ISERROR(SEARCH("No",P318)))</formula>
    </cfRule>
  </conditionalFormatting>
  <conditionalFormatting sqref="Y315">
    <cfRule type="containsText" dxfId="1497" priority="1285" operator="containsText" text="In progress">
      <formula>NOT(ISERROR(SEARCH("In progress",Y315)))</formula>
    </cfRule>
  </conditionalFormatting>
  <conditionalFormatting sqref="P295">
    <cfRule type="cellIs" dxfId="1496" priority="1280" operator="notBetween">
      <formula>$M295</formula>
      <formula>$M295+7</formula>
    </cfRule>
  </conditionalFormatting>
  <conditionalFormatting sqref="Q295">
    <cfRule type="cellIs" dxfId="1495" priority="1279" operator="notBetween">
      <formula>$M295</formula>
      <formula>$M295+7</formula>
    </cfRule>
  </conditionalFormatting>
  <conditionalFormatting sqref="AK288">
    <cfRule type="cellIs" dxfId="1494" priority="1277" operator="lessThan">
      <formula>TODAY()-2</formula>
    </cfRule>
    <cfRule type="cellIs" dxfId="1493" priority="1278" operator="lessThan">
      <formula>TODAY()</formula>
    </cfRule>
  </conditionalFormatting>
  <conditionalFormatting sqref="Y321">
    <cfRule type="containsText" dxfId="1492" priority="1276" operator="containsText" text="In progress">
      <formula>NOT(ISERROR(SEARCH("In progress",Y321)))</formula>
    </cfRule>
  </conditionalFormatting>
  <conditionalFormatting sqref="P321">
    <cfRule type="containsText" dxfId="1491" priority="1271" operator="containsText" text="No">
      <formula>NOT(ISERROR(SEARCH("No",P321)))</formula>
    </cfRule>
  </conditionalFormatting>
  <conditionalFormatting sqref="N321">
    <cfRule type="cellIs" dxfId="1490" priority="1268" operator="between">
      <formula>TODAY()</formula>
      <formula>TODAY()-150</formula>
    </cfRule>
  </conditionalFormatting>
  <conditionalFormatting sqref="V321">
    <cfRule type="containsText" dxfId="1489" priority="1267" operator="containsText" text="No">
      <formula>NOT(ISERROR(SEARCH("No",V321)))</formula>
    </cfRule>
  </conditionalFormatting>
  <conditionalFormatting sqref="M321">
    <cfRule type="cellIs" dxfId="1488" priority="1266" operator="notBetween">
      <formula>$M321</formula>
      <formula>$M321+7</formula>
    </cfRule>
  </conditionalFormatting>
  <conditionalFormatting sqref="O321">
    <cfRule type="cellIs" dxfId="1487" priority="1265" operator="notBetween">
      <formula>$M321</formula>
      <formula>$M321+7</formula>
    </cfRule>
  </conditionalFormatting>
  <conditionalFormatting sqref="Q321">
    <cfRule type="cellIs" dxfId="1486" priority="1264" operator="notBetween">
      <formula>$M321</formula>
      <formula>$M321+7</formula>
    </cfRule>
  </conditionalFormatting>
  <conditionalFormatting sqref="S321">
    <cfRule type="cellIs" dxfId="1485" priority="1263" operator="notBetween">
      <formula>$M321</formula>
      <formula>$M321+7</formula>
    </cfRule>
  </conditionalFormatting>
  <conditionalFormatting sqref="T321">
    <cfRule type="cellIs" dxfId="1484" priority="1262" operator="notBetween">
      <formula>$M321</formula>
      <formula>$M321+7</formula>
    </cfRule>
  </conditionalFormatting>
  <conditionalFormatting sqref="AK321">
    <cfRule type="cellIs" dxfId="1483" priority="1260" operator="lessThan">
      <formula>TODAY()-2</formula>
    </cfRule>
    <cfRule type="cellIs" dxfId="1482" priority="1261" operator="lessThan">
      <formula>TODAY()</formula>
    </cfRule>
  </conditionalFormatting>
  <conditionalFormatting sqref="AK318">
    <cfRule type="cellIs" dxfId="1481" priority="1257" operator="lessThan">
      <formula>TODAY()-2</formula>
    </cfRule>
    <cfRule type="cellIs" dxfId="1480" priority="1258" operator="lessThan">
      <formula>TODAY()</formula>
    </cfRule>
  </conditionalFormatting>
  <conditionalFormatting sqref="P322">
    <cfRule type="containsText" dxfId="1479" priority="1256" operator="containsText" text="No">
      <formula>NOT(ISERROR(SEARCH("No",P322)))</formula>
    </cfRule>
  </conditionalFormatting>
  <conditionalFormatting sqref="P323">
    <cfRule type="containsText" dxfId="1478" priority="1255" operator="containsText" text="No">
      <formula>NOT(ISERROR(SEARCH("No",P323)))</formula>
    </cfRule>
  </conditionalFormatting>
  <conditionalFormatting sqref="S323">
    <cfRule type="cellIs" dxfId="1477" priority="1254" operator="notBetween">
      <formula>$M323</formula>
      <formula>$M323+7</formula>
    </cfRule>
  </conditionalFormatting>
  <conditionalFormatting sqref="Q323:R323">
    <cfRule type="cellIs" dxfId="1476" priority="1253" operator="notBetween">
      <formula>$M323</formula>
      <formula>$M323+7</formula>
    </cfRule>
  </conditionalFormatting>
  <conditionalFormatting sqref="T323">
    <cfRule type="cellIs" dxfId="1475" priority="1252" operator="notBetween">
      <formula>$M323</formula>
      <formula>$M323+7</formula>
    </cfRule>
  </conditionalFormatting>
  <conditionalFormatting sqref="AK322:AK323">
    <cfRule type="cellIs" dxfId="1474" priority="1250" operator="lessThan">
      <formula>TODAY()-2</formula>
    </cfRule>
    <cfRule type="cellIs" dxfId="1473" priority="1251" operator="lessThan">
      <formula>TODAY()</formula>
    </cfRule>
  </conditionalFormatting>
  <conditionalFormatting sqref="V301">
    <cfRule type="containsText" dxfId="1472" priority="1249" operator="containsText" text="No">
      <formula>NOT(ISERROR(SEARCH("No",V301)))</formula>
    </cfRule>
  </conditionalFormatting>
  <conditionalFormatting sqref="N301">
    <cfRule type="cellIs" dxfId="1471" priority="1248" operator="between">
      <formula>TODAY()</formula>
      <formula>TODAY()-150</formula>
    </cfRule>
  </conditionalFormatting>
  <conditionalFormatting sqref="O301">
    <cfRule type="cellIs" dxfId="1470" priority="1247" operator="notBetween">
      <formula>$M301</formula>
      <formula>$M301+7</formula>
    </cfRule>
  </conditionalFormatting>
  <conditionalFormatting sqref="N310">
    <cfRule type="cellIs" dxfId="1469" priority="1246" operator="between">
      <formula>TODAY()</formula>
      <formula>TODAY()-150</formula>
    </cfRule>
  </conditionalFormatting>
  <conditionalFormatting sqref="N313">
    <cfRule type="cellIs" dxfId="1468" priority="1245" operator="between">
      <formula>TODAY()</formula>
      <formula>TODAY()-150</formula>
    </cfRule>
  </conditionalFormatting>
  <conditionalFormatting sqref="AK295:AK303">
    <cfRule type="cellIs" dxfId="1467" priority="1243" operator="lessThan">
      <formula>TODAY()-2</formula>
    </cfRule>
    <cfRule type="cellIs" dxfId="1466" priority="1244" operator="lessThan">
      <formula>TODAY()</formula>
    </cfRule>
  </conditionalFormatting>
  <conditionalFormatting sqref="AK304:AK310">
    <cfRule type="cellIs" dxfId="1465" priority="1241" operator="lessThan">
      <formula>TODAY()-2</formula>
    </cfRule>
    <cfRule type="cellIs" dxfId="1464" priority="1242" operator="lessThan">
      <formula>TODAY()</formula>
    </cfRule>
  </conditionalFormatting>
  <conditionalFormatting sqref="Y289">
    <cfRule type="containsText" dxfId="1463" priority="1240" operator="containsText" text="In progress">
      <formula>NOT(ISERROR(SEARCH("In progress",Y289)))</formula>
    </cfRule>
  </conditionalFormatting>
  <conditionalFormatting sqref="AK289">
    <cfRule type="cellIs" dxfId="1462" priority="1234" operator="lessThan">
      <formula>TODAY()-2</formula>
    </cfRule>
    <cfRule type="cellIs" dxfId="1461" priority="1235" operator="lessThan">
      <formula>TODAY()</formula>
    </cfRule>
  </conditionalFormatting>
  <conditionalFormatting sqref="AK290">
    <cfRule type="cellIs" dxfId="1460" priority="1232" operator="lessThan">
      <formula>TODAY()-2</formula>
    </cfRule>
    <cfRule type="cellIs" dxfId="1459" priority="1233" operator="lessThan">
      <formula>TODAY()</formula>
    </cfRule>
  </conditionalFormatting>
  <conditionalFormatting sqref="AK315">
    <cfRule type="cellIs" dxfId="1458" priority="1230" operator="lessThan">
      <formula>TODAY()-2</formula>
    </cfRule>
    <cfRule type="cellIs" dxfId="1457" priority="1231" operator="lessThan">
      <formula>TODAY()</formula>
    </cfRule>
  </conditionalFormatting>
  <conditionalFormatting sqref="AK320">
    <cfRule type="cellIs" dxfId="1456" priority="1228" operator="lessThan">
      <formula>TODAY()-2</formula>
    </cfRule>
    <cfRule type="cellIs" dxfId="1455" priority="1229" operator="lessThan">
      <formula>TODAY()</formula>
    </cfRule>
  </conditionalFormatting>
  <conditionalFormatting sqref="AK278:AK286">
    <cfRule type="cellIs" dxfId="1454" priority="1226" operator="lessThan">
      <formula>TODAY()-2</formula>
    </cfRule>
    <cfRule type="cellIs" dxfId="1453" priority="1227" operator="lessThan">
      <formula>TODAY()</formula>
    </cfRule>
  </conditionalFormatting>
  <conditionalFormatting sqref="AK292">
    <cfRule type="cellIs" dxfId="1452" priority="1224" operator="lessThan">
      <formula>TODAY()-2</formula>
    </cfRule>
    <cfRule type="cellIs" dxfId="1451" priority="1225" operator="lessThan">
      <formula>TODAY()</formula>
    </cfRule>
  </conditionalFormatting>
  <conditionalFormatting sqref="Y372 Y375:Y376 Y379 Y382:Y383 Y385">
    <cfRule type="containsText" dxfId="1450" priority="1223" operator="containsText" text="In progress">
      <formula>NOT(ISERROR(SEARCH("In progress",Y372)))</formula>
    </cfRule>
  </conditionalFormatting>
  <conditionalFormatting sqref="P329 P372 V372 V375:V379 P379 P383 V382:V383 P375:P376 V385 P385">
    <cfRule type="containsText" dxfId="1449" priority="1218" operator="containsText" text="No">
      <formula>NOT(ISERROR(SEARCH("No",P329)))</formula>
    </cfRule>
  </conditionalFormatting>
  <conditionalFormatting sqref="O340">
    <cfRule type="cellIs" dxfId="1448" priority="1213" operator="notBetween">
      <formula>$M340</formula>
      <formula>$M340+7</formula>
    </cfRule>
  </conditionalFormatting>
  <conditionalFormatting sqref="O372 O375:O376 O379 O383 O385">
    <cfRule type="cellIs" dxfId="1447" priority="1212" operator="notBetween">
      <formula>$M372</formula>
      <formula>$M372+7</formula>
    </cfRule>
  </conditionalFormatting>
  <conditionalFormatting sqref="N340 N372 N375:N379 N382:N383 N385">
    <cfRule type="cellIs" dxfId="1446" priority="1211" operator="between">
      <formula>TODAY()</formula>
      <formula>TODAY()-150</formula>
    </cfRule>
  </conditionalFormatting>
  <conditionalFormatting sqref="AK340 AK372 AK383 AK375:AK376 AK343:AK346 AK349:AK350 AK385 AK330:AK338">
    <cfRule type="cellIs" dxfId="1445" priority="1209" operator="lessThan">
      <formula>TODAY()-2</formula>
    </cfRule>
    <cfRule type="cellIs" dxfId="1444" priority="1210" operator="lessThan">
      <formula>TODAY()</formula>
    </cfRule>
  </conditionalFormatting>
  <conditionalFormatting sqref="N330:N338">
    <cfRule type="cellIs" dxfId="1443" priority="1194" operator="between">
      <formula>TODAY()</formula>
      <formula>TODAY()-150</formula>
    </cfRule>
  </conditionalFormatting>
  <conditionalFormatting sqref="O330">
    <cfRule type="cellIs" dxfId="1442" priority="1193" operator="notBetween">
      <formula>$M330</formula>
      <formula>$M330+7</formula>
    </cfRule>
  </conditionalFormatting>
  <conditionalFormatting sqref="O331">
    <cfRule type="cellIs" dxfId="1441" priority="1192" operator="notBetween">
      <formula>$M331</formula>
      <formula>$M331+7</formula>
    </cfRule>
  </conditionalFormatting>
  <conditionalFormatting sqref="O332">
    <cfRule type="cellIs" dxfId="1440" priority="1191" operator="notBetween">
      <formula>$M332</formula>
      <formula>$M332+7</formula>
    </cfRule>
  </conditionalFormatting>
  <conditionalFormatting sqref="O333">
    <cfRule type="cellIs" dxfId="1439" priority="1190" operator="notBetween">
      <formula>$M333</formula>
      <formula>$M333+7</formula>
    </cfRule>
  </conditionalFormatting>
  <conditionalFormatting sqref="O334">
    <cfRule type="cellIs" dxfId="1438" priority="1189" operator="notBetween">
      <formula>$M334</formula>
      <formula>$M334+7</formula>
    </cfRule>
  </conditionalFormatting>
  <conditionalFormatting sqref="O335">
    <cfRule type="cellIs" dxfId="1437" priority="1188" operator="notBetween">
      <formula>$M335</formula>
      <formula>$M335+7</formula>
    </cfRule>
  </conditionalFormatting>
  <conditionalFormatting sqref="O336">
    <cfRule type="cellIs" dxfId="1436" priority="1187" operator="notBetween">
      <formula>$M336</formula>
      <formula>$M336+7</formula>
    </cfRule>
  </conditionalFormatting>
  <conditionalFormatting sqref="O338">
    <cfRule type="cellIs" dxfId="1435" priority="1186" operator="notBetween">
      <formula>$M338</formula>
      <formula>$M338+7</formula>
    </cfRule>
  </conditionalFormatting>
  <conditionalFormatting sqref="P330:P338">
    <cfRule type="containsText" dxfId="1434" priority="1185" operator="containsText" text="No">
      <formula>NOT(ISERROR(SEARCH("No",P330)))</formula>
    </cfRule>
  </conditionalFormatting>
  <conditionalFormatting sqref="Y330:Y338">
    <cfRule type="containsText" dxfId="1433" priority="1184" operator="containsText" text="In progress">
      <formula>NOT(ISERROR(SEARCH("In progress",Y330)))</formula>
    </cfRule>
  </conditionalFormatting>
  <conditionalFormatting sqref="V330:V338">
    <cfRule type="containsText" dxfId="1432" priority="1179" operator="containsText" text="No">
      <formula>NOT(ISERROR(SEARCH("No",V330)))</formula>
    </cfRule>
  </conditionalFormatting>
  <conditionalFormatting sqref="Y339">
    <cfRule type="containsText" dxfId="1431" priority="1178" operator="containsText" text="In progress">
      <formula>NOT(ISERROR(SEARCH("In progress",Y339)))</formula>
    </cfRule>
  </conditionalFormatting>
  <conditionalFormatting sqref="P339">
    <cfRule type="containsText" dxfId="1430" priority="1173" operator="containsText" text="No">
      <formula>NOT(ISERROR(SEARCH("No",P339)))</formula>
    </cfRule>
  </conditionalFormatting>
  <conditionalFormatting sqref="N339">
    <cfRule type="cellIs" dxfId="1429" priority="1170" operator="between">
      <formula>TODAY()</formula>
      <formula>TODAY()-150</formula>
    </cfRule>
  </conditionalFormatting>
  <conditionalFormatting sqref="V339">
    <cfRule type="containsText" dxfId="1428" priority="1169" operator="containsText" text="No">
      <formula>NOT(ISERROR(SEARCH("No",V339)))</formula>
    </cfRule>
  </conditionalFormatting>
  <conditionalFormatting sqref="M339">
    <cfRule type="cellIs" dxfId="1427" priority="1168" operator="notBetween">
      <formula>$M339</formula>
      <formula>$M339+7</formula>
    </cfRule>
  </conditionalFormatting>
  <conditionalFormatting sqref="O339">
    <cfRule type="cellIs" dxfId="1426" priority="1167" operator="notBetween">
      <formula>$M339</formula>
      <formula>$M339+7</formula>
    </cfRule>
  </conditionalFormatting>
  <conditionalFormatting sqref="Q339">
    <cfRule type="cellIs" dxfId="1425" priority="1166" operator="notBetween">
      <formula>$M339</formula>
      <formula>$M339+7</formula>
    </cfRule>
  </conditionalFormatting>
  <conditionalFormatting sqref="S339">
    <cfRule type="cellIs" dxfId="1424" priority="1165" operator="notBetween">
      <formula>$M339</formula>
      <formula>$M339+7</formula>
    </cfRule>
  </conditionalFormatting>
  <conditionalFormatting sqref="T339">
    <cfRule type="cellIs" dxfId="1423" priority="1164" operator="notBetween">
      <formula>$M339</formula>
      <formula>$M339+7</formula>
    </cfRule>
  </conditionalFormatting>
  <conditionalFormatting sqref="AK339">
    <cfRule type="cellIs" dxfId="1422" priority="1162" operator="lessThan">
      <formula>TODAY()-2</formula>
    </cfRule>
    <cfRule type="cellIs" dxfId="1421" priority="1163" operator="lessThan">
      <formula>TODAY()</formula>
    </cfRule>
  </conditionalFormatting>
  <conditionalFormatting sqref="Y341">
    <cfRule type="containsText" dxfId="1420" priority="1161" operator="containsText" text="In progress">
      <formula>NOT(ISERROR(SEARCH("In progress",Y341)))</formula>
    </cfRule>
  </conditionalFormatting>
  <conditionalFormatting sqref="P341">
    <cfRule type="containsText" dxfId="1419" priority="1156" operator="containsText" text="No">
      <formula>NOT(ISERROR(SEARCH("No",P341)))</formula>
    </cfRule>
  </conditionalFormatting>
  <conditionalFormatting sqref="O341">
    <cfRule type="cellIs" dxfId="1418" priority="1153" operator="notBetween">
      <formula>$M341</formula>
      <formula>$M341+7</formula>
    </cfRule>
  </conditionalFormatting>
  <conditionalFormatting sqref="V341">
    <cfRule type="containsText" dxfId="1417" priority="1152" operator="containsText" text="No">
      <formula>NOT(ISERROR(SEARCH("No",V341)))</formula>
    </cfRule>
  </conditionalFormatting>
  <conditionalFormatting sqref="AK341">
    <cfRule type="cellIs" dxfId="1416" priority="1150" operator="lessThan">
      <formula>TODAY()-2</formula>
    </cfRule>
    <cfRule type="cellIs" dxfId="1415" priority="1151" operator="lessThan">
      <formula>TODAY()</formula>
    </cfRule>
  </conditionalFormatting>
  <conditionalFormatting sqref="Y342">
    <cfRule type="containsText" dxfId="1414" priority="1149" operator="containsText" text="In progress">
      <formula>NOT(ISERROR(SEARCH("In progress",Y342)))</formula>
    </cfRule>
  </conditionalFormatting>
  <conditionalFormatting sqref="V342">
    <cfRule type="containsText" dxfId="1413" priority="1144" operator="containsText" text="No">
      <formula>NOT(ISERROR(SEARCH("No",V342)))</formula>
    </cfRule>
  </conditionalFormatting>
  <conditionalFormatting sqref="O342">
    <cfRule type="cellIs" dxfId="1412" priority="1141" operator="notBetween">
      <formula>$M342</formula>
      <formula>$M342+7</formula>
    </cfRule>
  </conditionalFormatting>
  <conditionalFormatting sqref="N342">
    <cfRule type="cellIs" dxfId="1411" priority="1140" operator="between">
      <formula>TODAY()</formula>
      <formula>TODAY()-150</formula>
    </cfRule>
  </conditionalFormatting>
  <conditionalFormatting sqref="AK342">
    <cfRule type="cellIs" dxfId="1410" priority="1138" operator="lessThan">
      <formula>TODAY()-2</formula>
    </cfRule>
    <cfRule type="cellIs" dxfId="1409" priority="1139" operator="lessThan">
      <formula>TODAY()</formula>
    </cfRule>
  </conditionalFormatting>
  <conditionalFormatting sqref="P343">
    <cfRule type="containsText" dxfId="1408" priority="1137" operator="containsText" text="No">
      <formula>NOT(ISERROR(SEARCH("No",P343)))</formula>
    </cfRule>
  </conditionalFormatting>
  <conditionalFormatting sqref="N343">
    <cfRule type="cellIs" dxfId="1407" priority="1135" operator="between">
      <formula>TODAY()</formula>
      <formula>TODAY()-150</formula>
    </cfRule>
  </conditionalFormatting>
  <conditionalFormatting sqref="V343">
    <cfRule type="containsText" dxfId="1406" priority="1134" operator="containsText" text="No">
      <formula>NOT(ISERROR(SEARCH("No",V343)))</formula>
    </cfRule>
  </conditionalFormatting>
  <conditionalFormatting sqref="O343">
    <cfRule type="cellIs" dxfId="1405" priority="1133" operator="notBetween">
      <formula>$M343</formula>
      <formula>$M343+7</formula>
    </cfRule>
  </conditionalFormatting>
  <conditionalFormatting sqref="Y343">
    <cfRule type="containsText" dxfId="1404" priority="1132" operator="containsText" text="In progress">
      <formula>NOT(ISERROR(SEARCH("In progress",Y343)))</formula>
    </cfRule>
  </conditionalFormatting>
  <conditionalFormatting sqref="P344">
    <cfRule type="containsText" dxfId="1403" priority="1126" operator="containsText" text="No">
      <formula>NOT(ISERROR(SEARCH("No",P344)))</formula>
    </cfRule>
  </conditionalFormatting>
  <conditionalFormatting sqref="N344">
    <cfRule type="cellIs" dxfId="1402" priority="1123" operator="between">
      <formula>TODAY()</formula>
      <formula>TODAY()-150</formula>
    </cfRule>
  </conditionalFormatting>
  <conditionalFormatting sqref="V344">
    <cfRule type="containsText" dxfId="1401" priority="1122" operator="containsText" text="No">
      <formula>NOT(ISERROR(SEARCH("No",V344)))</formula>
    </cfRule>
  </conditionalFormatting>
  <conditionalFormatting sqref="Y344">
    <cfRule type="containsText" dxfId="1400" priority="1121" operator="containsText" text="In progress">
      <formula>NOT(ISERROR(SEARCH("In progress",Y344)))</formula>
    </cfRule>
  </conditionalFormatting>
  <conditionalFormatting sqref="P345">
    <cfRule type="containsText" dxfId="1399" priority="1116" operator="containsText" text="No">
      <formula>NOT(ISERROR(SEARCH("No",P345)))</formula>
    </cfRule>
  </conditionalFormatting>
  <conditionalFormatting sqref="N345">
    <cfRule type="cellIs" dxfId="1398" priority="1115" operator="between">
      <formula>TODAY()</formula>
      <formula>TODAY()-150</formula>
    </cfRule>
  </conditionalFormatting>
  <conditionalFormatting sqref="V345">
    <cfRule type="containsText" dxfId="1397" priority="1114" operator="containsText" text="No">
      <formula>NOT(ISERROR(SEARCH("No",V345)))</formula>
    </cfRule>
  </conditionalFormatting>
  <conditionalFormatting sqref="Y345">
    <cfRule type="containsText" dxfId="1396" priority="1113" operator="containsText" text="In progress">
      <formula>NOT(ISERROR(SEARCH("In progress",Y345)))</formula>
    </cfRule>
  </conditionalFormatting>
  <conditionalFormatting sqref="P346">
    <cfRule type="containsText" dxfId="1395" priority="1106" operator="containsText" text="No">
      <formula>NOT(ISERROR(SEARCH("No",P346)))</formula>
    </cfRule>
  </conditionalFormatting>
  <conditionalFormatting sqref="N346">
    <cfRule type="cellIs" dxfId="1394" priority="1103" operator="between">
      <formula>TODAY()</formula>
      <formula>TODAY()-150</formula>
    </cfRule>
  </conditionalFormatting>
  <conditionalFormatting sqref="V346">
    <cfRule type="containsText" dxfId="1393" priority="1102" operator="containsText" text="No">
      <formula>NOT(ISERROR(SEARCH("No",V346)))</formula>
    </cfRule>
  </conditionalFormatting>
  <conditionalFormatting sqref="Y346">
    <cfRule type="containsText" dxfId="1392" priority="1101" operator="containsText" text="In progress">
      <formula>NOT(ISERROR(SEARCH("In progress",Y346)))</formula>
    </cfRule>
  </conditionalFormatting>
  <conditionalFormatting sqref="P347">
    <cfRule type="containsText" dxfId="1391" priority="1096" operator="containsText" text="No">
      <formula>NOT(ISERROR(SEARCH("No",P347)))</formula>
    </cfRule>
  </conditionalFormatting>
  <conditionalFormatting sqref="O347">
    <cfRule type="cellIs" dxfId="1390" priority="1093" operator="notBetween">
      <formula>$M347</formula>
      <formula>$M347+7</formula>
    </cfRule>
  </conditionalFormatting>
  <conditionalFormatting sqref="N347">
    <cfRule type="cellIs" dxfId="1389" priority="1092" operator="between">
      <formula>TODAY()</formula>
      <formula>TODAY()-150</formula>
    </cfRule>
  </conditionalFormatting>
  <conditionalFormatting sqref="V347">
    <cfRule type="containsText" dxfId="1388" priority="1091" operator="containsText" text="No">
      <formula>NOT(ISERROR(SEARCH("No",V347)))</formula>
    </cfRule>
  </conditionalFormatting>
  <conditionalFormatting sqref="Y347">
    <cfRule type="containsText" dxfId="1387" priority="1090" operator="containsText" text="In progress">
      <formula>NOT(ISERROR(SEARCH("In progress",Y347)))</formula>
    </cfRule>
  </conditionalFormatting>
  <conditionalFormatting sqref="Y349:Y350">
    <cfRule type="containsText" dxfId="1386" priority="1085" operator="containsText" text="In progress">
      <formula>NOT(ISERROR(SEARCH("In progress",Y349)))</formula>
    </cfRule>
  </conditionalFormatting>
  <conditionalFormatting sqref="P349:P350">
    <cfRule type="containsText" dxfId="1385" priority="1080" operator="containsText" text="No">
      <formula>NOT(ISERROR(SEARCH("No",P349)))</formula>
    </cfRule>
  </conditionalFormatting>
  <conditionalFormatting sqref="N349:N350">
    <cfRule type="cellIs" dxfId="1384" priority="1079" operator="between">
      <formula>TODAY()</formula>
      <formula>TODAY()-150</formula>
    </cfRule>
  </conditionalFormatting>
  <conditionalFormatting sqref="V349:V350">
    <cfRule type="containsText" dxfId="1383" priority="1078" operator="containsText" text="No">
      <formula>NOT(ISERROR(SEARCH("No",V349)))</formula>
    </cfRule>
  </conditionalFormatting>
  <conditionalFormatting sqref="Y351:Y354">
    <cfRule type="containsText" dxfId="1382" priority="1074" operator="containsText" text="In progress">
      <formula>NOT(ISERROR(SEARCH("In progress",Y351)))</formula>
    </cfRule>
  </conditionalFormatting>
  <conditionalFormatting sqref="O351:O354">
    <cfRule type="cellIs" dxfId="1381" priority="1067" operator="notBetween">
      <formula>$M351</formula>
      <formula>$M351+7</formula>
    </cfRule>
  </conditionalFormatting>
  <conditionalFormatting sqref="N351">
    <cfRule type="cellIs" dxfId="1380" priority="1066" operator="between">
      <formula>TODAY()</formula>
      <formula>TODAY()-150</formula>
    </cfRule>
  </conditionalFormatting>
  <conditionalFormatting sqref="V352:V353">
    <cfRule type="containsText" dxfId="1379" priority="1065" operator="containsText" text="No">
      <formula>NOT(ISERROR(SEARCH("No",V352)))</formula>
    </cfRule>
  </conditionalFormatting>
  <conditionalFormatting sqref="Y366">
    <cfRule type="containsText" dxfId="1378" priority="1064" operator="containsText" text="In progress">
      <formula>NOT(ISERROR(SEARCH("In progress",Y366)))</formula>
    </cfRule>
  </conditionalFormatting>
  <conditionalFormatting sqref="V355:V366 P357 P360">
    <cfRule type="containsText" dxfId="1377" priority="1059" operator="containsText" text="No">
      <formula>NOT(ISERROR(SEARCH("No",P355)))</formula>
    </cfRule>
  </conditionalFormatting>
  <conditionalFormatting sqref="N355:N366">
    <cfRule type="cellIs" dxfId="1376" priority="1057" operator="between">
      <formula>TODAY()</formula>
      <formula>TODAY()-150</formula>
    </cfRule>
  </conditionalFormatting>
  <conditionalFormatting sqref="Y364:Y365">
    <cfRule type="containsText" dxfId="1375" priority="1056" operator="containsText" text="In progress">
      <formula>NOT(ISERROR(SEARCH("In progress",Y364)))</formula>
    </cfRule>
  </conditionalFormatting>
  <conditionalFormatting sqref="Y355:Y358">
    <cfRule type="containsText" dxfId="1374" priority="1051" operator="containsText" text="In progress">
      <formula>NOT(ISERROR(SEARCH("In progress",Y355)))</formula>
    </cfRule>
  </conditionalFormatting>
  <conditionalFormatting sqref="Y361:Y363">
    <cfRule type="containsText" dxfId="1373" priority="1046" operator="containsText" text="In progress">
      <formula>NOT(ISERROR(SEARCH("In progress",Y361)))</formula>
    </cfRule>
  </conditionalFormatting>
  <conditionalFormatting sqref="O355">
    <cfRule type="cellIs" dxfId="1372" priority="1028" operator="notBetween">
      <formula>$M355</formula>
      <formula>$M355+7</formula>
    </cfRule>
  </conditionalFormatting>
  <conditionalFormatting sqref="O356:O358">
    <cfRule type="cellIs" dxfId="1371" priority="1027" operator="notBetween">
      <formula>$M356</formula>
      <formula>$M356+7</formula>
    </cfRule>
  </conditionalFormatting>
  <conditionalFormatting sqref="O359">
    <cfRule type="cellIs" dxfId="1370" priority="1026" operator="notBetween">
      <formula>$M359</formula>
      <formula>$M359+7</formula>
    </cfRule>
  </conditionalFormatting>
  <conditionalFormatting sqref="O360">
    <cfRule type="cellIs" dxfId="1369" priority="1025" operator="notBetween">
      <formula>$M360</formula>
      <formula>$M360+7</formula>
    </cfRule>
  </conditionalFormatting>
  <conditionalFormatting sqref="O361">
    <cfRule type="cellIs" dxfId="1368" priority="1024" operator="notBetween">
      <formula>$M361</formula>
      <formula>$M361+7</formula>
    </cfRule>
  </conditionalFormatting>
  <conditionalFormatting sqref="O362">
    <cfRule type="cellIs" dxfId="1367" priority="1023" operator="notBetween">
      <formula>$M362</formula>
      <formula>$M362+7</formula>
    </cfRule>
  </conditionalFormatting>
  <conditionalFormatting sqref="O363">
    <cfRule type="cellIs" dxfId="1366" priority="1022" operator="notBetween">
      <formula>$M363</formula>
      <formula>$M363+7</formula>
    </cfRule>
  </conditionalFormatting>
  <conditionalFormatting sqref="O364:O365">
    <cfRule type="cellIs" dxfId="1365" priority="1021" operator="notBetween">
      <formula>$M364</formula>
      <formula>$M364+7</formula>
    </cfRule>
  </conditionalFormatting>
  <conditionalFormatting sqref="O366">
    <cfRule type="cellIs" dxfId="1364" priority="1020" operator="notBetween">
      <formula>$M366</formula>
      <formula>$M366+7</formula>
    </cfRule>
  </conditionalFormatting>
  <conditionalFormatting sqref="AK355:AK366">
    <cfRule type="cellIs" dxfId="1363" priority="1018" operator="lessThan">
      <formula>TODAY()-2</formula>
    </cfRule>
    <cfRule type="cellIs" dxfId="1362" priority="1019" operator="lessThan">
      <formula>TODAY()</formula>
    </cfRule>
  </conditionalFormatting>
  <conditionalFormatting sqref="Y359">
    <cfRule type="containsText" dxfId="1361" priority="1017" operator="containsText" text="In progress">
      <formula>NOT(ISERROR(SEARCH("In progress",Y359)))</formula>
    </cfRule>
  </conditionalFormatting>
  <conditionalFormatting sqref="N352:N354">
    <cfRule type="cellIs" dxfId="1360" priority="1012" operator="between">
      <formula>TODAY()</formula>
      <formula>TODAY()-150</formula>
    </cfRule>
  </conditionalFormatting>
  <conditionalFormatting sqref="Y368">
    <cfRule type="containsText" dxfId="1359" priority="1011" operator="containsText" text="In progress">
      <formula>NOT(ISERROR(SEARCH("In progress",Y368)))</formula>
    </cfRule>
  </conditionalFormatting>
  <conditionalFormatting sqref="P368 V368">
    <cfRule type="containsText" dxfId="1358" priority="1006" operator="containsText" text="No">
      <formula>NOT(ISERROR(SEARCH("No",P368)))</formula>
    </cfRule>
  </conditionalFormatting>
  <conditionalFormatting sqref="O368">
    <cfRule type="cellIs" dxfId="1357" priority="1003" operator="notBetween">
      <formula>$M368</formula>
      <formula>$M368+7</formula>
    </cfRule>
  </conditionalFormatting>
  <conditionalFormatting sqref="N368">
    <cfRule type="cellIs" dxfId="1356" priority="1002" operator="between">
      <formula>TODAY()</formula>
      <formula>TODAY()-150</formula>
    </cfRule>
  </conditionalFormatting>
  <conditionalFormatting sqref="AK368">
    <cfRule type="cellIs" dxfId="1355" priority="1000" operator="lessThan">
      <formula>TODAY()-2</formula>
    </cfRule>
    <cfRule type="cellIs" dxfId="1354" priority="1001" operator="lessThan">
      <formula>TODAY()</formula>
    </cfRule>
  </conditionalFormatting>
  <conditionalFormatting sqref="V369 P369">
    <cfRule type="containsText" dxfId="1353" priority="999" operator="containsText" text="No">
      <formula>NOT(ISERROR(SEARCH("No",P369)))</formula>
    </cfRule>
  </conditionalFormatting>
  <conditionalFormatting sqref="O369">
    <cfRule type="cellIs" dxfId="1352" priority="996" operator="notBetween">
      <formula>$M369</formula>
      <formula>$M369+7</formula>
    </cfRule>
  </conditionalFormatting>
  <conditionalFormatting sqref="M369">
    <cfRule type="cellIs" dxfId="1351" priority="995" operator="notBetween">
      <formula>$M369</formula>
      <formula>$M369+7</formula>
    </cfRule>
  </conditionalFormatting>
  <conditionalFormatting sqref="N369">
    <cfRule type="cellIs" dxfId="1350" priority="994" operator="between">
      <formula>TODAY()</formula>
      <formula>TODAY()-150</formula>
    </cfRule>
  </conditionalFormatting>
  <conditionalFormatting sqref="Y369">
    <cfRule type="containsText" dxfId="1349" priority="993" operator="containsText" text="In progress">
      <formula>NOT(ISERROR(SEARCH("In progress",Y369)))</formula>
    </cfRule>
  </conditionalFormatting>
  <conditionalFormatting sqref="AK369">
    <cfRule type="cellIs" dxfId="1348" priority="987" operator="lessThan">
      <formula>TODAY()-2</formula>
    </cfRule>
    <cfRule type="cellIs" dxfId="1347" priority="988" operator="lessThan">
      <formula>TODAY()</formula>
    </cfRule>
  </conditionalFormatting>
  <conditionalFormatting sqref="V370">
    <cfRule type="containsText" dxfId="1346" priority="976" operator="containsText" text="No">
      <formula>NOT(ISERROR(SEARCH("No",V370)))</formula>
    </cfRule>
  </conditionalFormatting>
  <conditionalFormatting sqref="Y370">
    <cfRule type="containsText" dxfId="1345" priority="986" operator="containsText" text="In progress">
      <formula>NOT(ISERROR(SEARCH("In progress",Y370)))</formula>
    </cfRule>
  </conditionalFormatting>
  <conditionalFormatting sqref="P370">
    <cfRule type="containsText" dxfId="1344" priority="981" operator="containsText" text="No">
      <formula>NOT(ISERROR(SEARCH("No",P370)))</formula>
    </cfRule>
  </conditionalFormatting>
  <conditionalFormatting sqref="O370">
    <cfRule type="cellIs" dxfId="1343" priority="978" operator="notBetween">
      <formula>$M370</formula>
      <formula>$M370+7</formula>
    </cfRule>
  </conditionalFormatting>
  <conditionalFormatting sqref="N370">
    <cfRule type="cellIs" dxfId="1342" priority="977" operator="between">
      <formula>TODAY()</formula>
      <formula>TODAY()-150</formula>
    </cfRule>
  </conditionalFormatting>
  <conditionalFormatting sqref="AK370">
    <cfRule type="cellIs" dxfId="1341" priority="974" operator="lessThan">
      <formula>TODAY()-2</formula>
    </cfRule>
    <cfRule type="cellIs" dxfId="1340" priority="975" operator="lessThan">
      <formula>TODAY()</formula>
    </cfRule>
  </conditionalFormatting>
  <conditionalFormatting sqref="P371">
    <cfRule type="containsText" dxfId="1339" priority="973" operator="containsText" text="No">
      <formula>NOT(ISERROR(SEARCH("No",P371)))</formula>
    </cfRule>
  </conditionalFormatting>
  <conditionalFormatting sqref="O371">
    <cfRule type="cellIs" dxfId="1338" priority="970" operator="notBetween">
      <formula>$M371</formula>
      <formula>$M371+7</formula>
    </cfRule>
  </conditionalFormatting>
  <conditionalFormatting sqref="N371">
    <cfRule type="cellIs" dxfId="1337" priority="969" operator="between">
      <formula>TODAY()</formula>
      <formula>TODAY()-150</formula>
    </cfRule>
  </conditionalFormatting>
  <conditionalFormatting sqref="V371">
    <cfRule type="containsText" dxfId="1336" priority="968" operator="containsText" text="No">
      <formula>NOT(ISERROR(SEARCH("No",V371)))</formula>
    </cfRule>
  </conditionalFormatting>
  <conditionalFormatting sqref="AK371">
    <cfRule type="cellIs" dxfId="1335" priority="966" operator="lessThan">
      <formula>TODAY()-2</formula>
    </cfRule>
    <cfRule type="cellIs" dxfId="1334" priority="967" operator="lessThan">
      <formula>TODAY()</formula>
    </cfRule>
  </conditionalFormatting>
  <conditionalFormatting sqref="Y373">
    <cfRule type="containsText" dxfId="1333" priority="965" operator="containsText" text="In progress">
      <formula>NOT(ISERROR(SEARCH("In progress",Y373)))</formula>
    </cfRule>
  </conditionalFormatting>
  <conditionalFormatting sqref="P373 V373">
    <cfRule type="containsText" dxfId="1332" priority="960" operator="containsText" text="No">
      <formula>NOT(ISERROR(SEARCH("No",P373)))</formula>
    </cfRule>
  </conditionalFormatting>
  <conditionalFormatting sqref="O373">
    <cfRule type="cellIs" dxfId="1331" priority="957" operator="notBetween">
      <formula>$M373</formula>
      <formula>$M373+7</formula>
    </cfRule>
  </conditionalFormatting>
  <conditionalFormatting sqref="AK373">
    <cfRule type="cellIs" dxfId="1330" priority="955" operator="lessThan">
      <formula>TODAY()-2</formula>
    </cfRule>
    <cfRule type="cellIs" dxfId="1329" priority="956" operator="lessThan">
      <formula>TODAY()</formula>
    </cfRule>
  </conditionalFormatting>
  <conditionalFormatting sqref="AK353">
    <cfRule type="cellIs" dxfId="1328" priority="953" operator="lessThan">
      <formula>TODAY()-2</formula>
    </cfRule>
    <cfRule type="cellIs" dxfId="1327" priority="954" operator="lessThan">
      <formula>TODAY()</formula>
    </cfRule>
  </conditionalFormatting>
  <conditionalFormatting sqref="AK351">
    <cfRule type="cellIs" dxfId="1326" priority="951" operator="lessThan">
      <formula>TODAY()-2</formula>
    </cfRule>
    <cfRule type="cellIs" dxfId="1325" priority="952" operator="lessThan">
      <formula>TODAY()</formula>
    </cfRule>
  </conditionalFormatting>
  <conditionalFormatting sqref="Y374">
    <cfRule type="containsText" dxfId="1324" priority="950" operator="containsText" text="In progress">
      <formula>NOT(ISERROR(SEARCH("In progress",Y374)))</formula>
    </cfRule>
  </conditionalFormatting>
  <conditionalFormatting sqref="P374 V374">
    <cfRule type="containsText" dxfId="1323" priority="945" operator="containsText" text="No">
      <formula>NOT(ISERROR(SEARCH("No",P374)))</formula>
    </cfRule>
  </conditionalFormatting>
  <conditionalFormatting sqref="N374">
    <cfRule type="cellIs" dxfId="1322" priority="942" operator="between">
      <formula>TODAY()</formula>
      <formula>TODAY()-150</formula>
    </cfRule>
  </conditionalFormatting>
  <conditionalFormatting sqref="AK374">
    <cfRule type="cellIs" dxfId="1321" priority="940" operator="lessThan">
      <formula>TODAY()-2</formula>
    </cfRule>
    <cfRule type="cellIs" dxfId="1320" priority="941" operator="lessThan">
      <formula>TODAY()</formula>
    </cfRule>
  </conditionalFormatting>
  <conditionalFormatting sqref="Y340">
    <cfRule type="containsText" dxfId="1319" priority="939" operator="containsText" text="In progress">
      <formula>NOT(ISERROR(SEARCH("In progress",Y340)))</formula>
    </cfRule>
  </conditionalFormatting>
  <conditionalFormatting sqref="P340">
    <cfRule type="containsText" dxfId="1318" priority="934" operator="containsText" text="No">
      <formula>NOT(ISERROR(SEARCH("No",P340)))</formula>
    </cfRule>
  </conditionalFormatting>
  <conditionalFormatting sqref="V340">
    <cfRule type="containsText" dxfId="1317" priority="933" operator="containsText" text="No">
      <formula>NOT(ISERROR(SEARCH("No",V340)))</formula>
    </cfRule>
  </conditionalFormatting>
  <conditionalFormatting sqref="S340">
    <cfRule type="containsText" dxfId="1316" priority="932" operator="containsText" text="No">
      <formula>NOT(ISERROR(SEARCH("No",S340)))</formula>
    </cfRule>
  </conditionalFormatting>
  <conditionalFormatting sqref="V354">
    <cfRule type="containsText" dxfId="1315" priority="931" operator="containsText" text="No">
      <formula>NOT(ISERROR(SEARCH("No",V354)))</formula>
    </cfRule>
  </conditionalFormatting>
  <conditionalFormatting sqref="P352:P353">
    <cfRule type="containsText" dxfId="1314" priority="930" operator="containsText" text="No">
      <formula>NOT(ISERROR(SEARCH("No",P352)))</formula>
    </cfRule>
  </conditionalFormatting>
  <conditionalFormatting sqref="P377">
    <cfRule type="containsText" dxfId="1313" priority="929" operator="containsText" text="No">
      <formula>NOT(ISERROR(SEARCH("No",P377)))</formula>
    </cfRule>
  </conditionalFormatting>
  <conditionalFormatting sqref="R377">
    <cfRule type="containsText" dxfId="1312" priority="928" operator="containsText" text="No">
      <formula>NOT(ISERROR(SEARCH("No",R377)))</formula>
    </cfRule>
  </conditionalFormatting>
  <conditionalFormatting sqref="Y377">
    <cfRule type="containsText" dxfId="1311" priority="927" operator="containsText" text="In progress">
      <formula>NOT(ISERROR(SEARCH("In progress",Y377)))</formula>
    </cfRule>
  </conditionalFormatting>
  <conditionalFormatting sqref="P378">
    <cfRule type="containsText" dxfId="1310" priority="922" operator="containsText" text="No">
      <formula>NOT(ISERROR(SEARCH("No",P378)))</formula>
    </cfRule>
  </conditionalFormatting>
  <conditionalFormatting sqref="R378">
    <cfRule type="containsText" dxfId="1309" priority="921" operator="containsText" text="No">
      <formula>NOT(ISERROR(SEARCH("No",R378)))</formula>
    </cfRule>
  </conditionalFormatting>
  <conditionalFormatting sqref="Y380">
    <cfRule type="containsText" dxfId="1308" priority="920" operator="containsText" text="In progress">
      <formula>NOT(ISERROR(SEARCH("In progress",Y380)))</formula>
    </cfRule>
  </conditionalFormatting>
  <conditionalFormatting sqref="P380 V380">
    <cfRule type="containsText" dxfId="1307" priority="915" operator="containsText" text="No">
      <formula>NOT(ISERROR(SEARCH("No",P380)))</formula>
    </cfRule>
  </conditionalFormatting>
  <conditionalFormatting sqref="O380">
    <cfRule type="cellIs" dxfId="1306" priority="912" operator="notBetween">
      <formula>$M380</formula>
      <formula>$M380+7</formula>
    </cfRule>
  </conditionalFormatting>
  <conditionalFormatting sqref="N380">
    <cfRule type="cellIs" dxfId="1305" priority="911" operator="between">
      <formula>TODAY()</formula>
      <formula>TODAY()-150</formula>
    </cfRule>
  </conditionalFormatting>
  <conditionalFormatting sqref="AK380">
    <cfRule type="cellIs" dxfId="1304" priority="909" operator="lessThan">
      <formula>TODAY()-2</formula>
    </cfRule>
    <cfRule type="cellIs" dxfId="1303" priority="910" operator="lessThan">
      <formula>TODAY()</formula>
    </cfRule>
  </conditionalFormatting>
  <conditionalFormatting sqref="AK377:AK378">
    <cfRule type="cellIs" dxfId="1302" priority="907" operator="lessThan">
      <formula>TODAY()-2</formula>
    </cfRule>
    <cfRule type="cellIs" dxfId="1301" priority="908" operator="lessThan">
      <formula>TODAY()</formula>
    </cfRule>
  </conditionalFormatting>
  <conditionalFormatting sqref="Y378">
    <cfRule type="containsText" dxfId="1300" priority="906" operator="containsText" text="In progress">
      <formula>NOT(ISERROR(SEARCH("In progress",Y378)))</formula>
    </cfRule>
  </conditionalFormatting>
  <conditionalFormatting sqref="AK347">
    <cfRule type="cellIs" dxfId="1299" priority="900" operator="lessThan">
      <formula>TODAY()-2</formula>
    </cfRule>
    <cfRule type="cellIs" dxfId="1298" priority="901" operator="lessThan">
      <formula>TODAY()</formula>
    </cfRule>
  </conditionalFormatting>
  <conditionalFormatting sqref="AK352">
    <cfRule type="cellIs" dxfId="1297" priority="898" operator="lessThan">
      <formula>TODAY()-2</formula>
    </cfRule>
    <cfRule type="cellIs" dxfId="1296" priority="899" operator="lessThan">
      <formula>TODAY()</formula>
    </cfRule>
  </conditionalFormatting>
  <conditionalFormatting sqref="AK354">
    <cfRule type="cellIs" dxfId="1295" priority="896" operator="lessThan">
      <formula>TODAY()-2</formula>
    </cfRule>
    <cfRule type="cellIs" dxfId="1294" priority="897" operator="lessThan">
      <formula>TODAY()</formula>
    </cfRule>
  </conditionalFormatting>
  <conditionalFormatting sqref="V351">
    <cfRule type="containsText" dxfId="1293" priority="894" operator="containsText" text="No">
      <formula>NOT(ISERROR(SEARCH("No",V351)))</formula>
    </cfRule>
  </conditionalFormatting>
  <conditionalFormatting sqref="Y381">
    <cfRule type="containsText" dxfId="1292" priority="893" operator="containsText" text="In progress">
      <formula>NOT(ISERROR(SEARCH("In progress",Y381)))</formula>
    </cfRule>
  </conditionalFormatting>
  <conditionalFormatting sqref="P381 V381">
    <cfRule type="containsText" dxfId="1291" priority="888" operator="containsText" text="No">
      <formula>NOT(ISERROR(SEARCH("No",P381)))</formula>
    </cfRule>
  </conditionalFormatting>
  <conditionalFormatting sqref="O381">
    <cfRule type="cellIs" dxfId="1290" priority="885" operator="notBetween">
      <formula>$M381</formula>
      <formula>$M381+7</formula>
    </cfRule>
  </conditionalFormatting>
  <conditionalFormatting sqref="N381">
    <cfRule type="cellIs" dxfId="1289" priority="884" operator="between">
      <formula>TODAY()</formula>
      <formula>TODAY()-150</formula>
    </cfRule>
  </conditionalFormatting>
  <conditionalFormatting sqref="P382">
    <cfRule type="containsText" dxfId="1288" priority="883" operator="containsText" text="No">
      <formula>NOT(ISERROR(SEARCH("No",P382)))</formula>
    </cfRule>
  </conditionalFormatting>
  <conditionalFormatting sqref="AK382">
    <cfRule type="cellIs" dxfId="1287" priority="881" operator="lessThan">
      <formula>TODAY()-2</formula>
    </cfRule>
    <cfRule type="cellIs" dxfId="1286" priority="882" operator="lessThan">
      <formula>TODAY()</formula>
    </cfRule>
  </conditionalFormatting>
  <conditionalFormatting sqref="AK348">
    <cfRule type="cellIs" dxfId="1285" priority="879" operator="lessThan">
      <formula>TODAY()-2</formula>
    </cfRule>
    <cfRule type="cellIs" dxfId="1284" priority="880" operator="lessThan">
      <formula>TODAY()</formula>
    </cfRule>
  </conditionalFormatting>
  <conditionalFormatting sqref="Y348">
    <cfRule type="containsText" dxfId="1283" priority="878" operator="containsText" text="In progress">
      <formula>NOT(ISERROR(SEARCH("In progress",Y348)))</formula>
    </cfRule>
  </conditionalFormatting>
  <conditionalFormatting sqref="P348">
    <cfRule type="containsText" dxfId="1282" priority="873" operator="containsText" text="No">
      <formula>NOT(ISERROR(SEARCH("No",P348)))</formula>
    </cfRule>
  </conditionalFormatting>
  <conditionalFormatting sqref="O348">
    <cfRule type="cellIs" dxfId="1281" priority="870" operator="notBetween">
      <formula>$M348</formula>
      <formula>$M348+7</formula>
    </cfRule>
  </conditionalFormatting>
  <conditionalFormatting sqref="N348">
    <cfRule type="cellIs" dxfId="1280" priority="869" operator="between">
      <formula>TODAY()</formula>
      <formula>TODAY()-150</formula>
    </cfRule>
  </conditionalFormatting>
  <conditionalFormatting sqref="V348">
    <cfRule type="containsText" dxfId="1279" priority="868" operator="containsText" text="No">
      <formula>NOT(ISERROR(SEARCH("No",V348)))</formula>
    </cfRule>
  </conditionalFormatting>
  <conditionalFormatting sqref="N367">
    <cfRule type="cellIs" dxfId="1278" priority="865" operator="between">
      <formula>TODAY()</formula>
      <formula>TODAY()-150</formula>
    </cfRule>
  </conditionalFormatting>
  <conditionalFormatting sqref="V367">
    <cfRule type="containsText" dxfId="1277" priority="864" operator="containsText" text="No">
      <formula>NOT(ISERROR(SEARCH("No",V367)))</formula>
    </cfRule>
  </conditionalFormatting>
  <conditionalFormatting sqref="AK367">
    <cfRule type="cellIs" dxfId="1276" priority="862" operator="lessThan">
      <formula>TODAY()-2</formula>
    </cfRule>
    <cfRule type="cellIs" dxfId="1275" priority="863" operator="lessThan">
      <formula>TODAY()</formula>
    </cfRule>
  </conditionalFormatting>
  <conditionalFormatting sqref="Y367">
    <cfRule type="containsText" dxfId="1274" priority="861" operator="containsText" text="In progress">
      <formula>NOT(ISERROR(SEARCH("In progress",Y367)))</formula>
    </cfRule>
  </conditionalFormatting>
  <conditionalFormatting sqref="Y384">
    <cfRule type="containsText" dxfId="1273" priority="856" operator="containsText" text="In progress">
      <formula>NOT(ISERROR(SEARCH("In progress",Y384)))</formula>
    </cfRule>
  </conditionalFormatting>
  <conditionalFormatting sqref="V384 P384">
    <cfRule type="containsText" dxfId="1272" priority="851" operator="containsText" text="No">
      <formula>NOT(ISERROR(SEARCH("No",P384)))</formula>
    </cfRule>
  </conditionalFormatting>
  <conditionalFormatting sqref="O384">
    <cfRule type="cellIs" dxfId="1271" priority="848" operator="notBetween">
      <formula>$M384</formula>
      <formula>$M384+7</formula>
    </cfRule>
  </conditionalFormatting>
  <conditionalFormatting sqref="N384">
    <cfRule type="cellIs" dxfId="1270" priority="847" operator="between">
      <formula>TODAY()</formula>
      <formula>TODAY()-150</formula>
    </cfRule>
  </conditionalFormatting>
  <conditionalFormatting sqref="AK384">
    <cfRule type="cellIs" dxfId="1269" priority="845" operator="lessThan">
      <formula>TODAY()-2</formula>
    </cfRule>
    <cfRule type="cellIs" dxfId="1268" priority="846" operator="lessThan">
      <formula>TODAY()</formula>
    </cfRule>
  </conditionalFormatting>
  <conditionalFormatting sqref="AK379">
    <cfRule type="cellIs" dxfId="1267" priority="843" operator="lessThan">
      <formula>TODAY()-2</formula>
    </cfRule>
    <cfRule type="cellIs" dxfId="1266" priority="844" operator="lessThan">
      <formula>TODAY()</formula>
    </cfRule>
  </conditionalFormatting>
  <conditionalFormatting sqref="AK381">
    <cfRule type="cellIs" dxfId="1265" priority="841" operator="lessThan">
      <formula>TODAY()-2</formula>
    </cfRule>
    <cfRule type="cellIs" dxfId="1264" priority="842" operator="lessThan">
      <formula>TODAY()</formula>
    </cfRule>
  </conditionalFormatting>
  <conditionalFormatting sqref="Y371">
    <cfRule type="containsText" dxfId="1263" priority="840" operator="containsText" text="In progress">
      <formula>NOT(ISERROR(SEARCH("In progress",Y371)))</formula>
    </cfRule>
  </conditionalFormatting>
  <conditionalFormatting sqref="N341">
    <cfRule type="cellIs" dxfId="1262" priority="835" operator="between">
      <formula>TODAY()</formula>
      <formula>TODAY()-150</formula>
    </cfRule>
  </conditionalFormatting>
  <conditionalFormatting sqref="Y404 Y423:Y425 Y446:Y449">
    <cfRule type="containsText" dxfId="1261" priority="834" operator="containsText" text="In progress">
      <formula>NOT(ISERROR(SEARCH("In progress",Y404)))</formula>
    </cfRule>
  </conditionalFormatting>
  <conditionalFormatting sqref="Y402:Y403">
    <cfRule type="containsText" dxfId="1260" priority="829" operator="containsText" text="In progress">
      <formula>NOT(ISERROR(SEARCH("In progress",Y402)))</formula>
    </cfRule>
  </conditionalFormatting>
  <conditionalFormatting sqref="Y407">
    <cfRule type="containsText" dxfId="1259" priority="824" operator="containsText" text="In progress">
      <formula>NOT(ISERROR(SEARCH("In progress",Y407)))</formula>
    </cfRule>
  </conditionalFormatting>
  <conditionalFormatting sqref="Y433:Y438 Y440">
    <cfRule type="containsText" dxfId="1258" priority="819" operator="containsText" text="In progress">
      <formula>NOT(ISERROR(SEARCH("In progress",Y433)))</formula>
    </cfRule>
  </conditionalFormatting>
  <conditionalFormatting sqref="Y441">
    <cfRule type="containsText" dxfId="1257" priority="814" operator="containsText" text="In progress">
      <formula>NOT(ISERROR(SEARCH("In progress",Y441)))</formula>
    </cfRule>
  </conditionalFormatting>
  <conditionalFormatting sqref="Y442">
    <cfRule type="containsText" dxfId="1256" priority="809" operator="containsText" text="In progress">
      <formula>NOT(ISERROR(SEARCH("In progress",Y442)))</formula>
    </cfRule>
  </conditionalFormatting>
  <conditionalFormatting sqref="P386 P397:P404 P407 V412:V423 P414 P433:P440 P443:P444 P417 P424:P425 P446:P449 V446:V449">
    <cfRule type="containsText" dxfId="1255" priority="804" operator="containsText" text="No">
      <formula>NOT(ISERROR(SEARCH("No",P386)))</formula>
    </cfRule>
  </conditionalFormatting>
  <conditionalFormatting sqref="O397">
    <cfRule type="cellIs" dxfId="1254" priority="751" operator="notBetween">
      <formula>$M397</formula>
      <formula>$M397+7</formula>
    </cfRule>
  </conditionalFormatting>
  <conditionalFormatting sqref="O398">
    <cfRule type="cellIs" dxfId="1253" priority="750" operator="notBetween">
      <formula>$M398</formula>
      <formula>$M398+7</formula>
    </cfRule>
  </conditionalFormatting>
  <conditionalFormatting sqref="O400:O401">
    <cfRule type="cellIs" dxfId="1252" priority="749" operator="notBetween">
      <formula>$M400</formula>
      <formula>$M400+7</formula>
    </cfRule>
  </conditionalFormatting>
  <conditionalFormatting sqref="O402:O403">
    <cfRule type="cellIs" dxfId="1251" priority="748" operator="notBetween">
      <formula>$M402</formula>
      <formula>$M402+7</formula>
    </cfRule>
  </conditionalFormatting>
  <conditionalFormatting sqref="O407">
    <cfRule type="cellIs" dxfId="1250" priority="747" operator="notBetween">
      <formula>$M407</formula>
      <formula>$M407+7</formula>
    </cfRule>
  </conditionalFormatting>
  <conditionalFormatting sqref="O424">
    <cfRule type="cellIs" dxfId="1249" priority="746" operator="notBetween">
      <formula>$M424</formula>
      <formula>$M424+7</formula>
    </cfRule>
  </conditionalFormatting>
  <conditionalFormatting sqref="O434">
    <cfRule type="cellIs" dxfId="1248" priority="745" operator="notBetween">
      <formula>$M434</formula>
      <formula>$M434+7</formula>
    </cfRule>
  </conditionalFormatting>
  <conditionalFormatting sqref="O435">
    <cfRule type="cellIs" dxfId="1247" priority="744" operator="notBetween">
      <formula>$M435</formula>
      <formula>$M435+7</formula>
    </cfRule>
  </conditionalFormatting>
  <conditionalFormatting sqref="O436">
    <cfRule type="cellIs" dxfId="1246" priority="743" operator="notBetween">
      <formula>$M436</formula>
      <formula>$M436+7</formula>
    </cfRule>
  </conditionalFormatting>
  <conditionalFormatting sqref="O437">
    <cfRule type="cellIs" dxfId="1245" priority="742" operator="notBetween">
      <formula>$M437</formula>
      <formula>$M437+7</formula>
    </cfRule>
  </conditionalFormatting>
  <conditionalFormatting sqref="O438">
    <cfRule type="cellIs" dxfId="1244" priority="741" operator="notBetween">
      <formula>$M438</formula>
      <formula>$M438+7</formula>
    </cfRule>
  </conditionalFormatting>
  <conditionalFormatting sqref="O440">
    <cfRule type="cellIs" dxfId="1243" priority="740" operator="notBetween">
      <formula>$M440</formula>
      <formula>$M440+7</formula>
    </cfRule>
  </conditionalFormatting>
  <conditionalFormatting sqref="O441">
    <cfRule type="cellIs" dxfId="1242" priority="739" operator="notBetween">
      <formula>$M441</formula>
      <formula>$M441+7</formula>
    </cfRule>
  </conditionalFormatting>
  <conditionalFormatting sqref="O443">
    <cfRule type="cellIs" dxfId="1241" priority="738" operator="notBetween">
      <formula>$M443</formula>
      <formula>$M443+7</formula>
    </cfRule>
  </conditionalFormatting>
  <conditionalFormatting sqref="O446">
    <cfRule type="cellIs" dxfId="1240" priority="737" operator="notBetween">
      <formula>$M446</formula>
      <formula>$M446+7</formula>
    </cfRule>
  </conditionalFormatting>
  <conditionalFormatting sqref="N407 N433:N444 N387:N395 N412:N425 N397:N404 N446:N449">
    <cfRule type="cellIs" dxfId="1239" priority="736" operator="between">
      <formula>TODAY()</formula>
      <formula>TODAY()-150</formula>
    </cfRule>
  </conditionalFormatting>
  <conditionalFormatting sqref="V407 V424 V433:V438 V397:V404 V440:V444">
    <cfRule type="containsText" dxfId="1238" priority="735" operator="containsText" text="No">
      <formula>NOT(ISERROR(SEARCH("No",V397)))</formula>
    </cfRule>
  </conditionalFormatting>
  <conditionalFormatting sqref="M424">
    <cfRule type="cellIs" dxfId="1237" priority="734" operator="notBetween">
      <formula>$M424</formula>
      <formula>$M424+7</formula>
    </cfRule>
  </conditionalFormatting>
  <conditionalFormatting sqref="P396">
    <cfRule type="containsText" dxfId="1236" priority="733" operator="containsText" text="No">
      <formula>NOT(ISERROR(SEARCH("No",P396)))</formula>
    </cfRule>
  </conditionalFormatting>
  <conditionalFormatting sqref="N396">
    <cfRule type="cellIs" dxfId="1235" priority="731" operator="between">
      <formula>TODAY()</formula>
      <formula>TODAY()-150</formula>
    </cfRule>
  </conditionalFormatting>
  <conditionalFormatting sqref="V396">
    <cfRule type="containsText" dxfId="1234" priority="730" operator="containsText" text="No">
      <formula>NOT(ISERROR(SEARCH("No",V396)))</formula>
    </cfRule>
  </conditionalFormatting>
  <conditionalFormatting sqref="O396">
    <cfRule type="cellIs" dxfId="1233" priority="729" operator="notBetween">
      <formula>$M396</formula>
      <formula>$M396+7</formula>
    </cfRule>
  </conditionalFormatting>
  <conditionalFormatting sqref="O387">
    <cfRule type="cellIs" dxfId="1232" priority="728" operator="notBetween">
      <formula>$M387</formula>
      <formula>$M387+7</formula>
    </cfRule>
  </conditionalFormatting>
  <conditionalFormatting sqref="O388">
    <cfRule type="cellIs" dxfId="1231" priority="727" operator="notBetween">
      <formula>$M388</formula>
      <formula>$M388+7</formula>
    </cfRule>
  </conditionalFormatting>
  <conditionalFormatting sqref="O389">
    <cfRule type="cellIs" dxfId="1230" priority="726" operator="notBetween">
      <formula>$M389</formula>
      <formula>$M389+7</formula>
    </cfRule>
  </conditionalFormatting>
  <conditionalFormatting sqref="O390">
    <cfRule type="cellIs" dxfId="1229" priority="725" operator="notBetween">
      <formula>$M390</formula>
      <formula>$M390+7</formula>
    </cfRule>
  </conditionalFormatting>
  <conditionalFormatting sqref="O391">
    <cfRule type="cellIs" dxfId="1228" priority="724" operator="notBetween">
      <formula>$M391</formula>
      <formula>$M391+7</formula>
    </cfRule>
  </conditionalFormatting>
  <conditionalFormatting sqref="O392">
    <cfRule type="cellIs" dxfId="1227" priority="723" operator="notBetween">
      <formula>$M392</formula>
      <formula>$M392+7</formula>
    </cfRule>
  </conditionalFormatting>
  <conditionalFormatting sqref="O393">
    <cfRule type="cellIs" dxfId="1226" priority="722" operator="notBetween">
      <formula>$M393</formula>
      <formula>$M393+7</formula>
    </cfRule>
  </conditionalFormatting>
  <conditionalFormatting sqref="O395">
    <cfRule type="cellIs" dxfId="1225" priority="721" operator="notBetween">
      <formula>$M395</formula>
      <formula>$M395+7</formula>
    </cfRule>
  </conditionalFormatting>
  <conditionalFormatting sqref="P387:P395">
    <cfRule type="containsText" dxfId="1224" priority="720" operator="containsText" text="No">
      <formula>NOT(ISERROR(SEARCH("No",P387)))</formula>
    </cfRule>
  </conditionalFormatting>
  <conditionalFormatting sqref="Y387:Y395">
    <cfRule type="containsText" dxfId="1223" priority="719" operator="containsText" text="In progress">
      <formula>NOT(ISERROR(SEARCH("In progress",Y387)))</formula>
    </cfRule>
  </conditionalFormatting>
  <conditionalFormatting sqref="V387:V395">
    <cfRule type="containsText" dxfId="1222" priority="714" operator="containsText" text="No">
      <formula>NOT(ISERROR(SEARCH("No",V387)))</formula>
    </cfRule>
  </conditionalFormatting>
  <conditionalFormatting sqref="Y405">
    <cfRule type="containsText" dxfId="1221" priority="713" operator="containsText" text="In progress">
      <formula>NOT(ISERROR(SEARCH("In progress",Y405)))</formula>
    </cfRule>
  </conditionalFormatting>
  <conditionalFormatting sqref="O405">
    <cfRule type="cellIs" dxfId="1220" priority="708" operator="notBetween">
      <formula>$M405</formula>
      <formula>$M405+7</formula>
    </cfRule>
  </conditionalFormatting>
  <conditionalFormatting sqref="P405">
    <cfRule type="containsText" dxfId="1219" priority="707" operator="containsText" text="No">
      <formula>NOT(ISERROR(SEARCH("No",P405)))</formula>
    </cfRule>
  </conditionalFormatting>
  <conditionalFormatting sqref="N405">
    <cfRule type="cellIs" dxfId="1218" priority="706" operator="between">
      <formula>TODAY()</formula>
      <formula>TODAY()-150</formula>
    </cfRule>
  </conditionalFormatting>
  <conditionalFormatting sqref="V405">
    <cfRule type="containsText" dxfId="1217" priority="705" operator="containsText" text="No">
      <formula>NOT(ISERROR(SEARCH("No",V405)))</formula>
    </cfRule>
  </conditionalFormatting>
  <conditionalFormatting sqref="Y406">
    <cfRule type="containsText" dxfId="1216" priority="704" operator="containsText" text="In progress">
      <formula>NOT(ISERROR(SEARCH("In progress",Y406)))</formula>
    </cfRule>
  </conditionalFormatting>
  <conditionalFormatting sqref="P406">
    <cfRule type="containsText" dxfId="1215" priority="699" operator="containsText" text="No">
      <formula>NOT(ISERROR(SEARCH("No",P406)))</formula>
    </cfRule>
  </conditionalFormatting>
  <conditionalFormatting sqref="O406">
    <cfRule type="cellIs" dxfId="1214" priority="698" operator="notBetween">
      <formula>$M406</formula>
      <formula>$M406+7</formula>
    </cfRule>
  </conditionalFormatting>
  <conditionalFormatting sqref="N406">
    <cfRule type="cellIs" dxfId="1213" priority="697" operator="between">
      <formula>TODAY()</formula>
      <formula>TODAY()-150</formula>
    </cfRule>
  </conditionalFormatting>
  <conditionalFormatting sqref="V406">
    <cfRule type="containsText" dxfId="1212" priority="696" operator="containsText" text="No">
      <formula>NOT(ISERROR(SEARCH("No",V406)))</formula>
    </cfRule>
  </conditionalFormatting>
  <conditionalFormatting sqref="S405">
    <cfRule type="containsText" dxfId="1211" priority="695" operator="containsText" text="No">
      <formula>NOT(ISERROR(SEARCH("No",S405)))</formula>
    </cfRule>
  </conditionalFormatting>
  <conditionalFormatting sqref="V408">
    <cfRule type="containsText" dxfId="1210" priority="684" operator="containsText" text="No">
      <formula>NOT(ISERROR(SEARCH("No",V408)))</formula>
    </cfRule>
  </conditionalFormatting>
  <conditionalFormatting sqref="Y408">
    <cfRule type="containsText" dxfId="1209" priority="694" operator="containsText" text="In progress">
      <formula>NOT(ISERROR(SEARCH("In progress",Y408)))</formula>
    </cfRule>
  </conditionalFormatting>
  <conditionalFormatting sqref="P408">
    <cfRule type="containsText" dxfId="1208" priority="689" operator="containsText" text="No">
      <formula>NOT(ISERROR(SEARCH("No",P408)))</formula>
    </cfRule>
  </conditionalFormatting>
  <conditionalFormatting sqref="O408">
    <cfRule type="cellIs" dxfId="1207" priority="686" operator="notBetween">
      <formula>$M408</formula>
      <formula>$M408+7</formula>
    </cfRule>
  </conditionalFormatting>
  <conditionalFormatting sqref="N408">
    <cfRule type="cellIs" dxfId="1206" priority="685" operator="between">
      <formula>TODAY()</formula>
      <formula>TODAY()-150</formula>
    </cfRule>
  </conditionalFormatting>
  <conditionalFormatting sqref="Y409">
    <cfRule type="containsText" dxfId="1205" priority="683" operator="containsText" text="In progress">
      <formula>NOT(ISERROR(SEARCH("In progress",Y409)))</formula>
    </cfRule>
  </conditionalFormatting>
  <conditionalFormatting sqref="P409 V409">
    <cfRule type="containsText" dxfId="1204" priority="678" operator="containsText" text="No">
      <formula>NOT(ISERROR(SEARCH("No",P409)))</formula>
    </cfRule>
  </conditionalFormatting>
  <conditionalFormatting sqref="O409">
    <cfRule type="cellIs" dxfId="1203" priority="675" operator="notBetween">
      <formula>$M409</formula>
      <formula>$M409+7</formula>
    </cfRule>
  </conditionalFormatting>
  <conditionalFormatting sqref="N409">
    <cfRule type="cellIs" dxfId="1202" priority="674" operator="between">
      <formula>TODAY()</formula>
      <formula>TODAY()-150</formula>
    </cfRule>
  </conditionalFormatting>
  <conditionalFormatting sqref="Y410">
    <cfRule type="containsText" dxfId="1201" priority="673" operator="containsText" text="In progress">
      <formula>NOT(ISERROR(SEARCH("In progress",Y410)))</formula>
    </cfRule>
  </conditionalFormatting>
  <conditionalFormatting sqref="V410:V411">
    <cfRule type="containsText" dxfId="1200" priority="668" operator="containsText" text="No">
      <formula>NOT(ISERROR(SEARCH("No",V410)))</formula>
    </cfRule>
  </conditionalFormatting>
  <conditionalFormatting sqref="O410">
    <cfRule type="cellIs" dxfId="1199" priority="665" operator="notBetween">
      <formula>$M410</formula>
      <formula>$M410+7</formula>
    </cfRule>
  </conditionalFormatting>
  <conditionalFormatting sqref="N410:N411">
    <cfRule type="cellIs" dxfId="1198" priority="664" operator="between">
      <formula>TODAY()</formula>
      <formula>TODAY()-150</formula>
    </cfRule>
  </conditionalFormatting>
  <conditionalFormatting sqref="O411">
    <cfRule type="cellIs" dxfId="1197" priority="661" operator="notBetween">
      <formula>$M411</formula>
      <formula>$M411+7</formula>
    </cfRule>
  </conditionalFormatting>
  <conditionalFormatting sqref="V425">
    <cfRule type="containsText" dxfId="1196" priority="660" operator="containsText" text="No">
      <formula>NOT(ISERROR(SEARCH("No",V425)))</formula>
    </cfRule>
  </conditionalFormatting>
  <conditionalFormatting sqref="Y429:Y430 Y432">
    <cfRule type="containsText" dxfId="1195" priority="659" operator="containsText" text="In progress">
      <formula>NOT(ISERROR(SEARCH("In progress",Y429)))</formula>
    </cfRule>
  </conditionalFormatting>
  <conditionalFormatting sqref="Y426">
    <cfRule type="containsText" dxfId="1194" priority="654" operator="containsText" text="In progress">
      <formula>NOT(ISERROR(SEARCH("In progress",Y426)))</formula>
    </cfRule>
  </conditionalFormatting>
  <conditionalFormatting sqref="P426:P430 V426:V430 V432 P432">
    <cfRule type="containsText" dxfId="1193" priority="649" operator="containsText" text="No">
      <formula>NOT(ISERROR(SEARCH("No",P426)))</formula>
    </cfRule>
  </conditionalFormatting>
  <conditionalFormatting sqref="O426">
    <cfRule type="cellIs" dxfId="1192" priority="640" operator="notBetween">
      <formula>$M426</formula>
      <formula>$M426+7</formula>
    </cfRule>
  </conditionalFormatting>
  <conditionalFormatting sqref="O428">
    <cfRule type="cellIs" dxfId="1191" priority="639" operator="notBetween">
      <formula>$M428</formula>
      <formula>$M428+7</formula>
    </cfRule>
  </conditionalFormatting>
  <conditionalFormatting sqref="O429">
    <cfRule type="cellIs" dxfId="1190" priority="638" operator="notBetween">
      <formula>$M429</formula>
      <formula>$M429+7</formula>
    </cfRule>
  </conditionalFormatting>
  <conditionalFormatting sqref="O430">
    <cfRule type="cellIs" dxfId="1189" priority="637" operator="notBetween">
      <formula>$M430</formula>
      <formula>$M430+7</formula>
    </cfRule>
  </conditionalFormatting>
  <conditionalFormatting sqref="O432">
    <cfRule type="cellIs" dxfId="1188" priority="636" operator="notBetween">
      <formula>$M432</formula>
      <formula>$M432+7</formula>
    </cfRule>
  </conditionalFormatting>
  <conditionalFormatting sqref="N426:N430 N432">
    <cfRule type="cellIs" dxfId="1187" priority="635" operator="between">
      <formula>TODAY()</formula>
      <formula>TODAY()-150</formula>
    </cfRule>
  </conditionalFormatting>
  <conditionalFormatting sqref="M429">
    <cfRule type="cellIs" dxfId="1186" priority="634" operator="notBetween">
      <formula>$M429</formula>
      <formula>$M429+7</formula>
    </cfRule>
  </conditionalFormatting>
  <conditionalFormatting sqref="M430">
    <cfRule type="cellIs" dxfId="1185" priority="633" operator="notBetween">
      <formula>$M430</formula>
      <formula>$M430+7</formula>
    </cfRule>
  </conditionalFormatting>
  <conditionalFormatting sqref="M432:M433">
    <cfRule type="cellIs" dxfId="1184" priority="632" operator="notBetween">
      <formula>$M432</formula>
      <formula>$M432+7</formula>
    </cfRule>
  </conditionalFormatting>
  <conditionalFormatting sqref="O427">
    <cfRule type="cellIs" dxfId="1183" priority="631" operator="notBetween">
      <formula>$M427</formula>
      <formula>$M427+7</formula>
    </cfRule>
  </conditionalFormatting>
  <conditionalFormatting sqref="Y427">
    <cfRule type="containsText" dxfId="1182" priority="630" operator="containsText" text="In progress">
      <formula>NOT(ISERROR(SEARCH("In progress",Y427)))</formula>
    </cfRule>
  </conditionalFormatting>
  <conditionalFormatting sqref="V431 P431">
    <cfRule type="containsText" dxfId="1181" priority="625" operator="containsText" text="No">
      <formula>NOT(ISERROR(SEARCH("No",P431)))</formula>
    </cfRule>
  </conditionalFormatting>
  <conditionalFormatting sqref="O431">
    <cfRule type="cellIs" dxfId="1180" priority="622" operator="notBetween">
      <formula>$M431</formula>
      <formula>$M431+7</formula>
    </cfRule>
  </conditionalFormatting>
  <conditionalFormatting sqref="M431">
    <cfRule type="cellIs" dxfId="1179" priority="621" operator="notBetween">
      <formula>$M431</formula>
      <formula>$M431+7</formula>
    </cfRule>
  </conditionalFormatting>
  <conditionalFormatting sqref="Y428">
    <cfRule type="containsText" dxfId="1178" priority="620" operator="containsText" text="In progress">
      <formula>NOT(ISERROR(SEARCH("In progress",Y428)))</formula>
    </cfRule>
  </conditionalFormatting>
  <conditionalFormatting sqref="N431">
    <cfRule type="cellIs" dxfId="1177" priority="615" operator="between">
      <formula>TODAY()</formula>
      <formula>TODAY()-150</formula>
    </cfRule>
  </conditionalFormatting>
  <conditionalFormatting sqref="M425">
    <cfRule type="cellIs" dxfId="1176" priority="614" operator="notBetween">
      <formula>$M425</formula>
      <formula>$M425+7</formula>
    </cfRule>
  </conditionalFormatting>
  <conditionalFormatting sqref="O425">
    <cfRule type="cellIs" dxfId="1175" priority="613" operator="notBetween">
      <formula>$M425</formula>
      <formula>$M425+7</formula>
    </cfRule>
  </conditionalFormatting>
  <conditionalFormatting sqref="O433">
    <cfRule type="cellIs" dxfId="1174" priority="612" operator="notBetween">
      <formula>$M433</formula>
      <formula>$M433+7</formula>
    </cfRule>
  </conditionalFormatting>
  <conditionalFormatting sqref="Q433">
    <cfRule type="cellIs" dxfId="1173" priority="611" operator="notBetween">
      <formula>$M433</formula>
      <formula>$M433+7</formula>
    </cfRule>
  </conditionalFormatting>
  <conditionalFormatting sqref="S433">
    <cfRule type="cellIs" dxfId="1172" priority="610" operator="notBetween">
      <formula>$M433</formula>
      <formula>$M433+7</formula>
    </cfRule>
  </conditionalFormatting>
  <conditionalFormatting sqref="T433">
    <cfRule type="cellIs" dxfId="1171" priority="609" operator="notBetween">
      <formula>$M433</formula>
      <formula>$M433+7</formula>
    </cfRule>
  </conditionalFormatting>
  <conditionalFormatting sqref="Y421:Y422">
    <cfRule type="containsText" dxfId="1170" priority="608" operator="containsText" text="In progress">
      <formula>NOT(ISERROR(SEARCH("In progress",Y421)))</formula>
    </cfRule>
  </conditionalFormatting>
  <conditionalFormatting sqref="Y412:Y415">
    <cfRule type="containsText" dxfId="1169" priority="603" operator="containsText" text="In progress">
      <formula>NOT(ISERROR(SEARCH("In progress",Y412)))</formula>
    </cfRule>
  </conditionalFormatting>
  <conditionalFormatting sqref="Y418:Y420">
    <cfRule type="containsText" dxfId="1168" priority="598" operator="containsText" text="In progress">
      <formula>NOT(ISERROR(SEARCH("In progress",Y418)))</formula>
    </cfRule>
  </conditionalFormatting>
  <conditionalFormatting sqref="O412">
    <cfRule type="cellIs" dxfId="1167" priority="580" operator="notBetween">
      <formula>$M412</formula>
      <formula>$M412+7</formula>
    </cfRule>
  </conditionalFormatting>
  <conditionalFormatting sqref="O413:O415">
    <cfRule type="cellIs" dxfId="1166" priority="579" operator="notBetween">
      <formula>$M413</formula>
      <formula>$M413+7</formula>
    </cfRule>
  </conditionalFormatting>
  <conditionalFormatting sqref="O416">
    <cfRule type="cellIs" dxfId="1165" priority="578" operator="notBetween">
      <formula>$M416</formula>
      <formula>$M416+7</formula>
    </cfRule>
  </conditionalFormatting>
  <conditionalFormatting sqref="O417">
    <cfRule type="cellIs" dxfId="1164" priority="577" operator="notBetween">
      <formula>$M417</formula>
      <formula>$M417+7</formula>
    </cfRule>
  </conditionalFormatting>
  <conditionalFormatting sqref="O418">
    <cfRule type="cellIs" dxfId="1163" priority="576" operator="notBetween">
      <formula>$M418</formula>
      <formula>$M418+7</formula>
    </cfRule>
  </conditionalFormatting>
  <conditionalFormatting sqref="O419">
    <cfRule type="cellIs" dxfId="1162" priority="575" operator="notBetween">
      <formula>$M419</formula>
      <formula>$M419+7</formula>
    </cfRule>
  </conditionalFormatting>
  <conditionalFormatting sqref="O420">
    <cfRule type="cellIs" dxfId="1161" priority="574" operator="notBetween">
      <formula>$M420</formula>
      <formula>$M420+7</formula>
    </cfRule>
  </conditionalFormatting>
  <conditionalFormatting sqref="O421:O422">
    <cfRule type="cellIs" dxfId="1160" priority="573" operator="notBetween">
      <formula>$M421</formula>
      <formula>$M421+7</formula>
    </cfRule>
  </conditionalFormatting>
  <conditionalFormatting sqref="O423">
    <cfRule type="cellIs" dxfId="1159" priority="572" operator="notBetween">
      <formula>$M423</formula>
      <formula>$M423+7</formula>
    </cfRule>
  </conditionalFormatting>
  <conditionalFormatting sqref="AK387:AK444 AK446:AK449">
    <cfRule type="cellIs" dxfId="1158" priority="570" operator="lessThan">
      <formula>TODAY()-2</formula>
    </cfRule>
    <cfRule type="cellIs" dxfId="1157" priority="571" operator="lessThan">
      <formula>TODAY()</formula>
    </cfRule>
  </conditionalFormatting>
  <conditionalFormatting sqref="Y416">
    <cfRule type="containsText" dxfId="1156" priority="569" operator="containsText" text="In progress">
      <formula>NOT(ISERROR(SEARCH("In progress",Y416)))</formula>
    </cfRule>
  </conditionalFormatting>
  <conditionalFormatting sqref="V439">
    <cfRule type="containsText" dxfId="1155" priority="564" operator="containsText" text="No">
      <formula>NOT(ISERROR(SEARCH("No",V439)))</formula>
    </cfRule>
  </conditionalFormatting>
  <conditionalFormatting sqref="Y411">
    <cfRule type="containsText" dxfId="1154" priority="563" operator="containsText" text="In progress">
      <formula>NOT(ISERROR(SEARCH("In progress",Y411)))</formula>
    </cfRule>
  </conditionalFormatting>
  <conditionalFormatting sqref="Y431">
    <cfRule type="containsText" dxfId="1153" priority="558" operator="containsText" text="In progress">
      <formula>NOT(ISERROR(SEARCH("In progress",Y431)))</formula>
    </cfRule>
  </conditionalFormatting>
  <conditionalFormatting sqref="Y443">
    <cfRule type="containsText" dxfId="1152" priority="553" operator="containsText" text="In progress">
      <formula>NOT(ISERROR(SEARCH("In progress",Y443)))</formula>
    </cfRule>
  </conditionalFormatting>
  <conditionalFormatting sqref="Y400:Y401">
    <cfRule type="containsText" dxfId="1151" priority="548" operator="containsText" text="In progress">
      <formula>NOT(ISERROR(SEARCH("In progress",Y400)))</formula>
    </cfRule>
  </conditionalFormatting>
  <conditionalFormatting sqref="Y396">
    <cfRule type="containsText" dxfId="1150" priority="543" operator="containsText" text="In progress">
      <formula>NOT(ISERROR(SEARCH("In progress",Y396)))</formula>
    </cfRule>
  </conditionalFormatting>
  <conditionalFormatting sqref="Y397">
    <cfRule type="containsText" dxfId="1149" priority="538" operator="containsText" text="In progress">
      <formula>NOT(ISERROR(SEARCH("In progress",Y397)))</formula>
    </cfRule>
  </conditionalFormatting>
  <conditionalFormatting sqref="Y398">
    <cfRule type="containsText" dxfId="1148" priority="533" operator="containsText" text="In progress">
      <formula>NOT(ISERROR(SEARCH("In progress",Y398)))</formula>
    </cfRule>
  </conditionalFormatting>
  <conditionalFormatting sqref="Y399">
    <cfRule type="containsText" dxfId="1147" priority="528" operator="containsText" text="In progress">
      <formula>NOT(ISERROR(SEARCH("In progress",Y399)))</formula>
    </cfRule>
  </conditionalFormatting>
  <conditionalFormatting sqref="P442">
    <cfRule type="containsText" dxfId="1146" priority="523" operator="containsText" text="No">
      <formula>NOT(ISERROR(SEARCH("No",P442)))</formula>
    </cfRule>
  </conditionalFormatting>
  <conditionalFormatting sqref="O399">
    <cfRule type="cellIs" dxfId="1145" priority="522" operator="notBetween">
      <formula>$M399</formula>
      <formula>$M399+7</formula>
    </cfRule>
  </conditionalFormatting>
  <conditionalFormatting sqref="Y445">
    <cfRule type="containsText" dxfId="1144" priority="521" operator="containsText" text="In progress">
      <formula>NOT(ISERROR(SEARCH("In progress",Y445)))</formula>
    </cfRule>
  </conditionalFormatting>
  <conditionalFormatting sqref="P445">
    <cfRule type="containsText" dxfId="1143" priority="516" operator="containsText" text="No">
      <formula>NOT(ISERROR(SEARCH("No",P445)))</formula>
    </cfRule>
  </conditionalFormatting>
  <conditionalFormatting sqref="O445">
    <cfRule type="cellIs" dxfId="1142" priority="513" operator="notBetween">
      <formula>$M445</formula>
      <formula>$M445+7</formula>
    </cfRule>
  </conditionalFormatting>
  <conditionalFormatting sqref="N445">
    <cfRule type="cellIs" dxfId="1141" priority="512" operator="between">
      <formula>TODAY()</formula>
      <formula>TODAY()-150</formula>
    </cfRule>
  </conditionalFormatting>
  <conditionalFormatting sqref="V445">
    <cfRule type="containsText" dxfId="1140" priority="511" operator="containsText" text="No">
      <formula>NOT(ISERROR(SEARCH("No",V445)))</formula>
    </cfRule>
  </conditionalFormatting>
  <conditionalFormatting sqref="AK445">
    <cfRule type="cellIs" dxfId="1139" priority="509" operator="lessThan">
      <formula>TODAY()-2</formula>
    </cfRule>
    <cfRule type="cellIs" dxfId="1138" priority="510" operator="lessThan">
      <formula>TODAY()</formula>
    </cfRule>
  </conditionalFormatting>
  <conditionalFormatting sqref="Y439">
    <cfRule type="containsText" dxfId="1137" priority="504" operator="containsText" text="In progress">
      <formula>NOT(ISERROR(SEARCH("In progress",Y439)))</formula>
    </cfRule>
  </conditionalFormatting>
  <conditionalFormatting sqref="Y444">
    <cfRule type="containsText" dxfId="1136" priority="499" operator="containsText" text="In progress">
      <formula>NOT(ISERROR(SEARCH("In progress",Y444)))</formula>
    </cfRule>
  </conditionalFormatting>
  <conditionalFormatting sqref="Y467:Y469 Y473:Y483">
    <cfRule type="containsText" dxfId="1135" priority="494" operator="containsText" text="In progress">
      <formula>NOT(ISERROR(SEARCH("In progress",Y467)))</formula>
    </cfRule>
  </conditionalFormatting>
  <conditionalFormatting sqref="Y451">
    <cfRule type="containsText" dxfId="1134" priority="489" operator="containsText" text="In progress">
      <formula>NOT(ISERROR(SEARCH("In progress",Y451)))</formula>
    </cfRule>
  </conditionalFormatting>
  <conditionalFormatting sqref="Y452">
    <cfRule type="containsText" dxfId="1133" priority="484" operator="containsText" text="In progress">
      <formula>NOT(ISERROR(SEARCH("In progress",Y452)))</formula>
    </cfRule>
  </conditionalFormatting>
  <conditionalFormatting sqref="Y453">
    <cfRule type="containsText" dxfId="1132" priority="479" operator="containsText" text="In progress">
      <formula>NOT(ISERROR(SEARCH("In progress",Y453)))</formula>
    </cfRule>
  </conditionalFormatting>
  <conditionalFormatting sqref="Y456">
    <cfRule type="containsText" dxfId="1131" priority="474" operator="containsText" text="In progress">
      <formula>NOT(ISERROR(SEARCH("In progress",Y456)))</formula>
    </cfRule>
  </conditionalFormatting>
  <conditionalFormatting sqref="Y465:Y466">
    <cfRule type="containsText" dxfId="1130" priority="469" operator="containsText" text="In progress">
      <formula>NOT(ISERROR(SEARCH("In progress",Y465)))</formula>
    </cfRule>
  </conditionalFormatting>
  <conditionalFormatting sqref="Y457:Y458">
    <cfRule type="containsText" dxfId="1129" priority="464" operator="containsText" text="In progress">
      <formula>NOT(ISERROR(SEARCH("In progress",Y457)))</formula>
    </cfRule>
  </conditionalFormatting>
  <conditionalFormatting sqref="Y464">
    <cfRule type="containsText" dxfId="1128" priority="459" operator="containsText" text="In progress">
      <formula>NOT(ISERROR(SEARCH("In progress",Y464)))</formula>
    </cfRule>
  </conditionalFormatting>
  <conditionalFormatting sqref="Y454">
    <cfRule type="containsText" dxfId="1127" priority="454" operator="containsText" text="In progress">
      <formula>NOT(ISERROR(SEARCH("In progress",Y454)))</formula>
    </cfRule>
  </conditionalFormatting>
  <conditionalFormatting sqref="Y470:Y471">
    <cfRule type="containsText" dxfId="1126" priority="449" operator="containsText" text="In progress">
      <formula>NOT(ISERROR(SEARCH("In progress",Y470)))</formula>
    </cfRule>
  </conditionalFormatting>
  <conditionalFormatting sqref="Y472">
    <cfRule type="containsText" dxfId="1125" priority="444" operator="containsText" text="In progress">
      <formula>NOT(ISERROR(SEARCH("In progress",Y472)))</formula>
    </cfRule>
  </conditionalFormatting>
  <conditionalFormatting sqref="Y484">
    <cfRule type="containsText" dxfId="1124" priority="439" operator="containsText" text="In progress">
      <formula>NOT(ISERROR(SEARCH("In progress",Y484)))</formula>
    </cfRule>
  </conditionalFormatting>
  <conditionalFormatting sqref="Y485:Y493">
    <cfRule type="containsText" dxfId="1123" priority="438" operator="containsText" text="In progress">
      <formula>NOT(ISERROR(SEARCH("In progress",Y485)))</formula>
    </cfRule>
  </conditionalFormatting>
  <conditionalFormatting sqref="Y494">
    <cfRule type="containsText" dxfId="1122" priority="433" operator="containsText" text="In progress">
      <formula>NOT(ISERROR(SEARCH("In progress",Y494)))</formula>
    </cfRule>
  </conditionalFormatting>
  <conditionalFormatting sqref="Y461:Y462">
    <cfRule type="containsText" dxfId="1121" priority="428" operator="containsText" text="In progress">
      <formula>NOT(ISERROR(SEARCH("In progress",Y461)))</formula>
    </cfRule>
  </conditionalFormatting>
  <conditionalFormatting sqref="Y495">
    <cfRule type="containsText" dxfId="1120" priority="423" operator="containsText" text="In progress">
      <formula>NOT(ISERROR(SEARCH("In progress",Y495)))</formula>
    </cfRule>
  </conditionalFormatting>
  <conditionalFormatting sqref="O451">
    <cfRule type="cellIs" dxfId="1119" priority="418" operator="notBetween">
      <formula>$M451</formula>
      <formula>$M451+7</formula>
    </cfRule>
  </conditionalFormatting>
  <conditionalFormatting sqref="P496:P507 P450:P493">
    <cfRule type="containsText" dxfId="1118" priority="417" operator="containsText" text="No">
      <formula>NOT(ISERROR(SEARCH("No",P450)))</formula>
    </cfRule>
  </conditionalFormatting>
  <conditionalFormatting sqref="AA555">
    <cfRule type="cellIs" dxfId="1117" priority="262" operator="notBetween">
      <formula>$Z555</formula>
      <formula>$Z555+15</formula>
    </cfRule>
  </conditionalFormatting>
  <conditionalFormatting sqref="AA556">
    <cfRule type="cellIs" dxfId="1116" priority="261" operator="notBetween">
      <formula>$Z556</formula>
      <formula>$Z556+15</formula>
    </cfRule>
  </conditionalFormatting>
  <conditionalFormatting sqref="AA557">
    <cfRule type="cellIs" dxfId="1115" priority="260" operator="notBetween">
      <formula>$Z557</formula>
      <formula>$Z557+15</formula>
    </cfRule>
  </conditionalFormatting>
  <conditionalFormatting sqref="AA558">
    <cfRule type="cellIs" dxfId="1114" priority="259" operator="notBetween">
      <formula>$Z558</formula>
      <formula>$Z558+15</formula>
    </cfRule>
  </conditionalFormatting>
  <conditionalFormatting sqref="AA559">
    <cfRule type="cellIs" dxfId="1113" priority="258" operator="notBetween">
      <formula>$Z559</formula>
      <formula>$Z559+15</formula>
    </cfRule>
  </conditionalFormatting>
  <conditionalFormatting sqref="AA560">
    <cfRule type="cellIs" dxfId="1112" priority="257" operator="notBetween">
      <formula>$Z560</formula>
      <formula>$Z560+15</formula>
    </cfRule>
  </conditionalFormatting>
  <conditionalFormatting sqref="AA561">
    <cfRule type="cellIs" dxfId="1111" priority="256" operator="notBetween">
      <formula>$Z561</formula>
      <formula>$Z561+15</formula>
    </cfRule>
  </conditionalFormatting>
  <conditionalFormatting sqref="O452">
    <cfRule type="cellIs" dxfId="1110" priority="255" operator="notBetween">
      <formula>$M452</formula>
      <formula>$M452+7</formula>
    </cfRule>
  </conditionalFormatting>
  <conditionalFormatting sqref="O453">
    <cfRule type="cellIs" dxfId="1109" priority="254" operator="notBetween">
      <formula>$M453</formula>
      <formula>$M453+7</formula>
    </cfRule>
  </conditionalFormatting>
  <conditionalFormatting sqref="O454">
    <cfRule type="cellIs" dxfId="1108" priority="253" operator="notBetween">
      <formula>$M454</formula>
      <formula>$M454+7</formula>
    </cfRule>
  </conditionalFormatting>
  <conditionalFormatting sqref="O455">
    <cfRule type="cellIs" dxfId="1107" priority="252" operator="notBetween">
      <formula>$M455</formula>
      <formula>$M455+7</formula>
    </cfRule>
  </conditionalFormatting>
  <conditionalFormatting sqref="O456">
    <cfRule type="cellIs" dxfId="1106" priority="251" operator="notBetween">
      <formula>$M456</formula>
      <formula>$M456+7</formula>
    </cfRule>
  </conditionalFormatting>
  <conditionalFormatting sqref="O457">
    <cfRule type="cellIs" dxfId="1105" priority="250" operator="notBetween">
      <formula>$M457</formula>
      <formula>$M457+7</formula>
    </cfRule>
  </conditionalFormatting>
  <conditionalFormatting sqref="O458">
    <cfRule type="cellIs" dxfId="1104" priority="249" operator="notBetween">
      <formula>$M458</formula>
      <formula>$M458+7</formula>
    </cfRule>
  </conditionalFormatting>
  <conditionalFormatting sqref="O459">
    <cfRule type="cellIs" dxfId="1103" priority="248" operator="notBetween">
      <formula>$M459</formula>
      <formula>$M459+7</formula>
    </cfRule>
  </conditionalFormatting>
  <conditionalFormatting sqref="O460">
    <cfRule type="cellIs" dxfId="1102" priority="247" operator="notBetween">
      <formula>$M460</formula>
      <formula>$M460+7</formula>
    </cfRule>
  </conditionalFormatting>
  <conditionalFormatting sqref="O461">
    <cfRule type="cellIs" dxfId="1101" priority="246" operator="notBetween">
      <formula>$M461</formula>
      <formula>$M461+7</formula>
    </cfRule>
  </conditionalFormatting>
  <conditionalFormatting sqref="O462">
    <cfRule type="cellIs" dxfId="1100" priority="245" operator="notBetween">
      <formula>$M462</formula>
      <formula>$M462+7</formula>
    </cfRule>
  </conditionalFormatting>
  <conditionalFormatting sqref="O463">
    <cfRule type="cellIs" dxfId="1099" priority="244" operator="notBetween">
      <formula>$M463</formula>
      <formula>$M463+7</formula>
    </cfRule>
  </conditionalFormatting>
  <conditionalFormatting sqref="O464">
    <cfRule type="cellIs" dxfId="1098" priority="243" operator="notBetween">
      <formula>$M464</formula>
      <formula>$M464+7</formula>
    </cfRule>
  </conditionalFormatting>
  <conditionalFormatting sqref="O465:O466">
    <cfRule type="cellIs" dxfId="1097" priority="242" operator="notBetween">
      <formula>$M465</formula>
      <formula>$M465+7</formula>
    </cfRule>
  </conditionalFormatting>
  <conditionalFormatting sqref="O467">
    <cfRule type="cellIs" dxfId="1096" priority="241" operator="notBetween">
      <formula>$M467</formula>
      <formula>$M467+7</formula>
    </cfRule>
  </conditionalFormatting>
  <conditionalFormatting sqref="O468">
    <cfRule type="cellIs" dxfId="1095" priority="240" operator="notBetween">
      <formula>$M468</formula>
      <formula>$M468+7</formula>
    </cfRule>
  </conditionalFormatting>
  <conditionalFormatting sqref="O469">
    <cfRule type="cellIs" dxfId="1094" priority="239" operator="notBetween">
      <formula>$M469</formula>
      <formula>$M469+7</formula>
    </cfRule>
  </conditionalFormatting>
  <conditionalFormatting sqref="O470">
    <cfRule type="cellIs" dxfId="1093" priority="238" operator="notBetween">
      <formula>$M470</formula>
      <formula>$M470+7</formula>
    </cfRule>
  </conditionalFormatting>
  <conditionalFormatting sqref="O471">
    <cfRule type="cellIs" dxfId="1092" priority="237" operator="notBetween">
      <formula>$M471</formula>
      <formula>$M471+7</formula>
    </cfRule>
  </conditionalFormatting>
  <conditionalFormatting sqref="O472">
    <cfRule type="cellIs" dxfId="1091" priority="236" operator="notBetween">
      <formula>$M472</formula>
      <formula>$M472+7</formula>
    </cfRule>
  </conditionalFormatting>
  <conditionalFormatting sqref="O473">
    <cfRule type="cellIs" dxfId="1090" priority="235" operator="notBetween">
      <formula>$M473</formula>
      <formula>$M473+7</formula>
    </cfRule>
  </conditionalFormatting>
  <conditionalFormatting sqref="O474">
    <cfRule type="cellIs" dxfId="1089" priority="234" operator="notBetween">
      <formula>$M474</formula>
      <formula>$M474+7</formula>
    </cfRule>
  </conditionalFormatting>
  <conditionalFormatting sqref="O475">
    <cfRule type="cellIs" dxfId="1088" priority="233" operator="notBetween">
      <formula>$M475</formula>
      <formula>$M475+7</formula>
    </cfRule>
  </conditionalFormatting>
  <conditionalFormatting sqref="O476">
    <cfRule type="cellIs" dxfId="1087" priority="232" operator="notBetween">
      <formula>$M476</formula>
      <formula>$M476+7</formula>
    </cfRule>
  </conditionalFormatting>
  <conditionalFormatting sqref="O477">
    <cfRule type="cellIs" dxfId="1086" priority="231" operator="notBetween">
      <formula>$M477</formula>
      <formula>$M477+7</formula>
    </cfRule>
  </conditionalFormatting>
  <conditionalFormatting sqref="O478">
    <cfRule type="cellIs" dxfId="1085" priority="230" operator="notBetween">
      <formula>$M478</formula>
      <formula>$M478+7</formula>
    </cfRule>
  </conditionalFormatting>
  <conditionalFormatting sqref="O479">
    <cfRule type="cellIs" dxfId="1084" priority="229" operator="notBetween">
      <formula>$M479</formula>
      <formula>$M479+7</formula>
    </cfRule>
  </conditionalFormatting>
  <conditionalFormatting sqref="O480">
    <cfRule type="cellIs" dxfId="1083" priority="228" operator="notBetween">
      <formula>$M480</formula>
      <formula>$M480+7</formula>
    </cfRule>
  </conditionalFormatting>
  <conditionalFormatting sqref="O481">
    <cfRule type="cellIs" dxfId="1082" priority="227" operator="notBetween">
      <formula>$M481</formula>
      <formula>$M481+7</formula>
    </cfRule>
  </conditionalFormatting>
  <conditionalFormatting sqref="O482">
    <cfRule type="cellIs" dxfId="1081" priority="226" operator="notBetween">
      <formula>$M482</formula>
      <formula>$M482+7</formula>
    </cfRule>
  </conditionalFormatting>
  <conditionalFormatting sqref="O483">
    <cfRule type="cellIs" dxfId="1080" priority="225" operator="notBetween">
      <formula>$M483</formula>
      <formula>$M483+7</formula>
    </cfRule>
  </conditionalFormatting>
  <conditionalFormatting sqref="O484">
    <cfRule type="cellIs" dxfId="1079" priority="224" operator="notBetween">
      <formula>$M484</formula>
      <formula>$M484+7</formula>
    </cfRule>
  </conditionalFormatting>
  <conditionalFormatting sqref="O485">
    <cfRule type="cellIs" dxfId="1078" priority="223" operator="notBetween">
      <formula>$M485</formula>
      <formula>$M485+7</formula>
    </cfRule>
  </conditionalFormatting>
  <conditionalFormatting sqref="O486">
    <cfRule type="cellIs" dxfId="1077" priority="222" operator="notBetween">
      <formula>$M486</formula>
      <formula>$M486+7</formula>
    </cfRule>
  </conditionalFormatting>
  <conditionalFormatting sqref="O487">
    <cfRule type="cellIs" dxfId="1076" priority="221" operator="notBetween">
      <formula>$M487</formula>
      <formula>$M487+7</formula>
    </cfRule>
  </conditionalFormatting>
  <conditionalFormatting sqref="O488">
    <cfRule type="cellIs" dxfId="1075" priority="220" operator="notBetween">
      <formula>$M488</formula>
      <formula>$M488+7</formula>
    </cfRule>
  </conditionalFormatting>
  <conditionalFormatting sqref="O489">
    <cfRule type="cellIs" dxfId="1074" priority="219" operator="notBetween">
      <formula>$M489</formula>
      <formula>$M489+7</formula>
    </cfRule>
  </conditionalFormatting>
  <conditionalFormatting sqref="O490">
    <cfRule type="cellIs" dxfId="1073" priority="218" operator="notBetween">
      <formula>$M490</formula>
      <formula>$M490+7</formula>
    </cfRule>
  </conditionalFormatting>
  <conditionalFormatting sqref="O491">
    <cfRule type="cellIs" dxfId="1072" priority="217" operator="notBetween">
      <formula>$M491</formula>
      <formula>$M491+7</formula>
    </cfRule>
  </conditionalFormatting>
  <conditionalFormatting sqref="O492">
    <cfRule type="cellIs" dxfId="1071" priority="216" operator="notBetween">
      <formula>$M492</formula>
      <formula>$M492+7</formula>
    </cfRule>
  </conditionalFormatting>
  <conditionalFormatting sqref="O493">
    <cfRule type="cellIs" dxfId="1070" priority="215" operator="notBetween">
      <formula>$M493</formula>
      <formula>$M493+7</formula>
    </cfRule>
  </conditionalFormatting>
  <conditionalFormatting sqref="O494">
    <cfRule type="cellIs" dxfId="1069" priority="214" operator="notBetween">
      <formula>$M494</formula>
      <formula>$M494+7</formula>
    </cfRule>
  </conditionalFormatting>
  <conditionalFormatting sqref="O495">
    <cfRule type="cellIs" dxfId="1068" priority="213" operator="notBetween">
      <formula>$M495</formula>
      <formula>$M495+7</formula>
    </cfRule>
  </conditionalFormatting>
  <conditionalFormatting sqref="O496">
    <cfRule type="cellIs" dxfId="1067" priority="212" operator="notBetween">
      <formula>$M496</formula>
      <formula>$M496+7</formula>
    </cfRule>
  </conditionalFormatting>
  <conditionalFormatting sqref="O497">
    <cfRule type="cellIs" dxfId="1066" priority="211" operator="notBetween">
      <formula>$M497</formula>
      <formula>$M497+7</formula>
    </cfRule>
  </conditionalFormatting>
  <conditionalFormatting sqref="O498">
    <cfRule type="cellIs" dxfId="1065" priority="210" operator="notBetween">
      <formula>$M498</formula>
      <formula>$M498+7</formula>
    </cfRule>
  </conditionalFormatting>
  <conditionalFormatting sqref="O499">
    <cfRule type="cellIs" dxfId="1064" priority="209" operator="notBetween">
      <formula>$M499</formula>
      <formula>$M499+7</formula>
    </cfRule>
  </conditionalFormatting>
  <conditionalFormatting sqref="O500">
    <cfRule type="cellIs" dxfId="1063" priority="208" operator="notBetween">
      <formula>$M500</formula>
      <formula>$M500+7</formula>
    </cfRule>
  </conditionalFormatting>
  <conditionalFormatting sqref="O501">
    <cfRule type="cellIs" dxfId="1062" priority="207" operator="notBetween">
      <formula>$M501</formula>
      <formula>$M501+7</formula>
    </cfRule>
  </conditionalFormatting>
  <conditionalFormatting sqref="O502">
    <cfRule type="cellIs" dxfId="1061" priority="206" operator="notBetween">
      <formula>$M502</formula>
      <formula>$M502+7</formula>
    </cfRule>
  </conditionalFormatting>
  <conditionalFormatting sqref="O503">
    <cfRule type="cellIs" dxfId="1060" priority="205" operator="notBetween">
      <formula>$M503</formula>
      <formula>$M503+7</formula>
    </cfRule>
  </conditionalFormatting>
  <conditionalFormatting sqref="O504">
    <cfRule type="cellIs" dxfId="1059" priority="204" operator="notBetween">
      <formula>$M504</formula>
      <formula>$M504+7</formula>
    </cfRule>
  </conditionalFormatting>
  <conditionalFormatting sqref="O506">
    <cfRule type="cellIs" dxfId="1058" priority="203" operator="notBetween">
      <formula>$M506</formula>
      <formula>$M506+7</formula>
    </cfRule>
  </conditionalFormatting>
  <conditionalFormatting sqref="O507">
    <cfRule type="cellIs" dxfId="1057" priority="202" operator="notBetween">
      <formula>$M507</formula>
      <formula>$M507+7</formula>
    </cfRule>
  </conditionalFormatting>
  <conditionalFormatting sqref="N451:N507">
    <cfRule type="cellIs" dxfId="1056" priority="147" operator="between">
      <formula>TODAY()</formula>
      <formula>TODAY()-150</formula>
    </cfRule>
  </conditionalFormatting>
  <conditionalFormatting sqref="Y455">
    <cfRule type="containsText" dxfId="1055" priority="146" operator="containsText" text="In progress">
      <formula>NOT(ISERROR(SEARCH("In progress",Y455)))</formula>
    </cfRule>
  </conditionalFormatting>
  <conditionalFormatting sqref="M474">
    <cfRule type="cellIs" dxfId="1054" priority="141" operator="notBetween">
      <formula>$M474</formula>
      <formula>$M474+7</formula>
    </cfRule>
  </conditionalFormatting>
  <conditionalFormatting sqref="M475">
    <cfRule type="cellIs" dxfId="1053" priority="140" operator="notBetween">
      <formula>$M475</formula>
      <formula>$M475+7</formula>
    </cfRule>
  </conditionalFormatting>
  <conditionalFormatting sqref="M476">
    <cfRule type="cellIs" dxfId="1052" priority="139" operator="notBetween">
      <formula>$M476</formula>
      <formula>$M476+7</formula>
    </cfRule>
  </conditionalFormatting>
  <conditionalFormatting sqref="M477">
    <cfRule type="cellIs" dxfId="1051" priority="138" operator="notBetween">
      <formula>$M477</formula>
      <formula>$M477+7</formula>
    </cfRule>
  </conditionalFormatting>
  <conditionalFormatting sqref="O505">
    <cfRule type="cellIs" dxfId="1050" priority="137" operator="notBetween">
      <formula>$M505</formula>
      <formula>$M505+7</formula>
    </cfRule>
  </conditionalFormatting>
  <conditionalFormatting sqref="T511 T551:T552 T528:T534">
    <cfRule type="containsText" dxfId="1049" priority="135" operator="containsText" text="In progress">
      <formula>NOT(ISERROR(SEARCH("In progress",T511)))</formula>
    </cfRule>
  </conditionalFormatting>
  <conditionalFormatting sqref="T511">
    <cfRule type="containsText" dxfId="1048" priority="134" operator="containsText" text="Client corrections">
      <formula>NOT(ISERROR(SEARCH("Client corrections",T511)))</formula>
    </cfRule>
  </conditionalFormatting>
  <conditionalFormatting sqref="T511 T515:T516 T535:T548 T518:T521">
    <cfRule type="containsText" dxfId="1047" priority="133" operator="containsText" text="In progress">
      <formula>NOT(ISERROR(SEARCH("In progress",T511)))</formula>
    </cfRule>
  </conditionalFormatting>
  <conditionalFormatting sqref="T509">
    <cfRule type="containsText" dxfId="1046" priority="128" operator="containsText" text="In progress">
      <formula>NOT(ISERROR(SEARCH("In progress",T509)))</formula>
    </cfRule>
  </conditionalFormatting>
  <conditionalFormatting sqref="T510">
    <cfRule type="containsText" dxfId="1045" priority="123" operator="containsText" text="In progress">
      <formula>NOT(ISERROR(SEARCH("In progress",T510)))</formula>
    </cfRule>
  </conditionalFormatting>
  <conditionalFormatting sqref="T512">
    <cfRule type="containsText" dxfId="1044" priority="118" operator="containsText" text="In progress">
      <formula>NOT(ISERROR(SEARCH("In progress",T512)))</formula>
    </cfRule>
  </conditionalFormatting>
  <conditionalFormatting sqref="T513">
    <cfRule type="containsText" dxfId="1043" priority="113" operator="containsText" text="In progress">
      <formula>NOT(ISERROR(SEARCH("In progress",T513)))</formula>
    </cfRule>
  </conditionalFormatting>
  <conditionalFormatting sqref="T526">
    <cfRule type="containsText" dxfId="1042" priority="108" operator="containsText" text="In progress">
      <formula>NOT(ISERROR(SEARCH("In progress",T526)))</formula>
    </cfRule>
  </conditionalFormatting>
  <conditionalFormatting sqref="T522:T523">
    <cfRule type="containsText" dxfId="1041" priority="103" operator="containsText" text="In progress">
      <formula>NOT(ISERROR(SEARCH("In progress",T522)))</formula>
    </cfRule>
  </conditionalFormatting>
  <conditionalFormatting sqref="T525">
    <cfRule type="containsText" dxfId="1040" priority="98" operator="containsText" text="In progress">
      <formula>NOT(ISERROR(SEARCH("In progress",T525)))</formula>
    </cfRule>
  </conditionalFormatting>
  <conditionalFormatting sqref="T527">
    <cfRule type="containsText" dxfId="1039" priority="93" operator="containsText" text="In progress">
      <formula>NOT(ISERROR(SEARCH("In progress",T527)))</formula>
    </cfRule>
  </conditionalFormatting>
  <conditionalFormatting sqref="T549:T550">
    <cfRule type="containsText" dxfId="1038" priority="88" operator="containsText" text="In progress">
      <formula>NOT(ISERROR(SEARCH("In progress",T549)))</formula>
    </cfRule>
  </conditionalFormatting>
  <conditionalFormatting sqref="T554">
    <cfRule type="containsText" dxfId="1037" priority="83" operator="containsText" text="In progress">
      <formula>NOT(ISERROR(SEARCH("In progress",T554)))</formula>
    </cfRule>
  </conditionalFormatting>
  <conditionalFormatting sqref="T554">
    <cfRule type="containsText" dxfId="1036" priority="82" operator="containsText" text="In progress">
      <formula>NOT(ISERROR(SEARCH("In progress",T554)))</formula>
    </cfRule>
  </conditionalFormatting>
  <conditionalFormatting sqref="T554">
    <cfRule type="containsText" dxfId="1035" priority="81" operator="containsText" text="Delivered">
      <formula>NOT(ISERROR(SEARCH("Delivered",T554)))</formula>
    </cfRule>
  </conditionalFormatting>
  <conditionalFormatting sqref="T514">
    <cfRule type="containsText" dxfId="1034" priority="76" operator="containsText" text="In progress">
      <formula>NOT(ISERROR(SEARCH("In progress",T514)))</formula>
    </cfRule>
  </conditionalFormatting>
  <conditionalFormatting sqref="T517">
    <cfRule type="containsText" dxfId="1033" priority="71" operator="containsText" text="In progress">
      <formula>NOT(ISERROR(SEARCH("In progress",T517)))</formula>
    </cfRule>
  </conditionalFormatting>
  <conditionalFormatting sqref="T553">
    <cfRule type="containsText" dxfId="1032" priority="66" operator="containsText" text="In progress">
      <formula>NOT(ISERROR(SEARCH("In progress",T553)))</formula>
    </cfRule>
  </conditionalFormatting>
  <conditionalFormatting sqref="T560 T582:T595 T567:T569">
    <cfRule type="containsText" dxfId="1031" priority="61" operator="containsText" text="In progress">
      <formula>NOT(ISERROR(SEARCH("In progress",T560)))</formula>
    </cfRule>
  </conditionalFormatting>
  <conditionalFormatting sqref="T560:T566 T570:T571 T599:T601">
    <cfRule type="containsText" dxfId="1030" priority="60" operator="containsText" text="In progress">
      <formula>NOT(ISERROR(SEARCH("In progress",T560)))</formula>
    </cfRule>
  </conditionalFormatting>
  <conditionalFormatting sqref="T556:T557">
    <cfRule type="containsText" dxfId="1029" priority="55" operator="containsText" text="In progress">
      <formula>NOT(ISERROR(SEARCH("In progress",T556)))</formula>
    </cfRule>
  </conditionalFormatting>
  <conditionalFormatting sqref="T558">
    <cfRule type="containsText" dxfId="1028" priority="50" operator="containsText" text="In progress">
      <formula>NOT(ISERROR(SEARCH("In progress",T558)))</formula>
    </cfRule>
  </conditionalFormatting>
  <conditionalFormatting sqref="T558">
    <cfRule type="containsText" dxfId="1027" priority="49" operator="containsText" text="In progress">
      <formula>NOT(ISERROR(SEARCH("In progress",T558)))</formula>
    </cfRule>
  </conditionalFormatting>
  <conditionalFormatting sqref="T558">
    <cfRule type="containsText" dxfId="1026" priority="48" operator="containsText" text="Delivered">
      <formula>NOT(ISERROR(SEARCH("Delivered",T558)))</formula>
    </cfRule>
  </conditionalFormatting>
  <conditionalFormatting sqref="T559">
    <cfRule type="containsText" dxfId="1025" priority="43" operator="containsText" text="In progress">
      <formula>NOT(ISERROR(SEARCH("In progress",T559)))</formula>
    </cfRule>
  </conditionalFormatting>
  <conditionalFormatting sqref="T597:T598">
    <cfRule type="containsText" dxfId="1024" priority="38" operator="containsText" text="In progress">
      <formula>NOT(ISERROR(SEARCH("In progress",T597)))</formula>
    </cfRule>
  </conditionalFormatting>
  <conditionalFormatting sqref="T573">
    <cfRule type="containsText" dxfId="1023" priority="33" operator="containsText" text="In progress">
      <formula>NOT(ISERROR(SEARCH("In progress",T573)))</formula>
    </cfRule>
  </conditionalFormatting>
  <conditionalFormatting sqref="T596">
    <cfRule type="containsText" dxfId="1022" priority="28" operator="containsText" text="In progress">
      <formula>NOT(ISERROR(SEARCH("In progress",T596)))</formula>
    </cfRule>
  </conditionalFormatting>
  <conditionalFormatting sqref="T574:T575">
    <cfRule type="containsText" dxfId="1021" priority="23" operator="containsText" text="In progress">
      <formula>NOT(ISERROR(SEARCH("In progress",T574)))</formula>
    </cfRule>
  </conditionalFormatting>
  <conditionalFormatting sqref="T581">
    <cfRule type="containsText" dxfId="1020" priority="18" operator="containsText" text="In progress">
      <formula>NOT(ISERROR(SEARCH("In progress",T581)))</formula>
    </cfRule>
  </conditionalFormatting>
  <conditionalFormatting sqref="Z555:Z561">
    <cfRule type="cellIs" dxfId="1019" priority="3954" operator="notBetween">
      <formula>$AI555</formula>
      <formula>$AI555+7</formula>
    </cfRule>
  </conditionalFormatting>
  <conditionalFormatting sqref="T603:T609 T612:T646">
    <cfRule type="containsText" dxfId="1018" priority="13" operator="containsText" text="In progress">
      <formula>NOT(ISERROR(SEARCH("In progress",T603)))</formula>
    </cfRule>
  </conditionalFormatting>
  <conditionalFormatting sqref="T603">
    <cfRule type="containsText" dxfId="1017" priority="12" operator="containsText" text="Delivered">
      <formula>NOT(ISERROR(SEARCH("Delivered",T603)))</formula>
    </cfRule>
  </conditionalFormatting>
  <conditionalFormatting sqref="T610:T611">
    <cfRule type="containsText" dxfId="1016" priority="7" operator="containsText" text="In progress">
      <formula>NOT(ISERROR(SEARCH("In progress",T610)))</formula>
    </cfRule>
  </conditionalFormatting>
  <conditionalFormatting sqref="AN17:AN22">
    <cfRule type="duplicateValues" dxfId="1015" priority="2"/>
  </conditionalFormatting>
  <conditionalFormatting sqref="AN1:AN1048576 C1:C1048576">
    <cfRule type="duplicateValues" dxfId="1014" priority="1"/>
  </conditionalFormatting>
  <dataValidations count="5">
    <dataValidation type="list" allowBlank="1" showInputMessage="1" showErrorMessage="1" sqref="F75:F78 F81">
      <formula1>"MADV, RASA"</formula1>
    </dataValidation>
    <dataValidation type="list" allowBlank="1" showInputMessage="1" showErrorMessage="1" sqref="V3:V4 V6:V82 V91:V94 V86:V89 V106 V96:V104 U107 V108:V153 V156:V167 V169:V170 V172:V207 V215:V221 V209:V213 V224:V249 V251:V273 V275:V287 V291:V328 V330:V347 V349:V366 V368:V383 V385">
      <formula1>"Signed QS, ATR, PO, WO, ,Email, No"</formula1>
    </dataValidation>
    <dataValidation type="date" allowBlank="1" showInputMessage="1" showErrorMessage="1" sqref="S2:T2 M3:N3 R3:U5 N25 N47 U32 M5 M7 T9:U11 O3:P5 R7:U7 O7:P7 R27:U28 R9:R11 R25:U25 R12:U23 O52 R32:R33 S6:U6 P6:Q6 M27:M54 O27:P51 M10:M25 O9:P25 N60 R35:U82 Z2:AB82 M57:M82 O53:P82 M134:M153 O152:P153 R133:U153 O125:O151 S85:T85 N121 O95:P123 M125:M132 R130:R131 U130 R86:U90 R99:U105 M88:M90 M93 T96:U98 S95:U95 M123 O93 Z107:AA107 R95:R98 M115:M121 S91:U91 O86:O90 R93:U93 R108:U119 Q106:U106 Q107:T107 Z85:AB106 M97:M112 Q91 R121:U123 R125:U126 P86:P93 M86:N86 P125:P150 Z108:AB153 S155 R171:U173 M156:N156 R156:U168 O156:P168 O169:U169 N194 N200 Z155:AB207 Q170:U170 Q194 T174:U192 Q192 S176:S192 R174:R192 O170:P196 O198:P207 M158:M196 P197 R205:U207 M207 R202 U202 M198:M205 R194:U196 R198:U199 N254:O254 O255:O273 N210:N211 Q241:Q242 S241:T242 P245:P248 Q209:T240 Q253:T273 P250 R243:T252 Q245:Q252 M210:M273 O209:O253 Z209:AB273 R302:R305 T307 N276 Q290:T294 Q307:R307 Q275:T288 P289:T289 T304:T305 P297:P301 Q309:R314 T309:T314 Q321:T328 Q315:Q320 N322:O322 R318:R320 Z275:AB328 O323:O328 S302:T303 S304:S313 O275:O321 Q297:Q305 M275:M328 R295:T301 S315:T320 P342:T342 R346 S343:T346 Q343:Q346 T340 R343:R344 Q354:Q364 P358:P359 P354:P356 R379:R385 Q341:T341 Q340:R340 P351 R372:R376 Q348:R350 T348:T350 S347:S350 P361:P367 R351:T371 Q330:T339 O330:O385 Q366:Q385 Z330:AB385 S372:T385 M330:M385 S406:S411 P441 Q423:Q440 P418:P423 R402:R411 P410:P413 P415:P416 T402:T411 Q387:R399 Q402:Q421 S387:S404 T387:T399 Z387:AB449 Q442:Q449 M387:M449 O387:O449 R412:T449 P494:P495 O451:O507 Z555:AA561 M451:M507 Z451:AB507 Q451:T507">
      <formula1>TODAY()-150</formula1>
      <formula2>TODAY()</formula2>
    </dataValidation>
    <dataValidation type="date" allowBlank="1" showInputMessage="1" showErrorMessage="1" sqref="N5 N61:N82 N8:N24 N32:N46 N48:N59 N122:N123 N94:N120 N88:N90 N130:N153 N201:N207 N158:N193 N195:N196 N255:N273 N212:N253 N275 N323:N328 N277:N321 N330:N385 N387:N449 N451:N507">
      <formula1>TODAY()</formula1>
      <formula2>TODAY()+150</formula2>
    </dataValidation>
    <dataValidation type="list" allowBlank="1" showInputMessage="1" showErrorMessage="1" sqref="V5 V95 V90 V105 V171 V168 V214 V222:V223 V250 V288:V290 V348 V367 V384 V387:V449 V451:V507">
      <formula1>"Signed QS, ATR, PO, WO, No "</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3948" operator="containsText" id="{78C2604A-40EF-4B0A-99F1-8CFF4C5056B5}">
            <xm:f>NOT(ISERROR(SEARCH('[KPI_PM_Monthly_CIL_v1.0.xlsx]Data-Validation'!#REF!,Y35)))</xm:f>
            <xm:f>'[KPI_PM_Monthly_CIL_v1.0.xlsx]Data-Validation'!#REF!</xm:f>
            <x14:dxf>
              <fill>
                <patternFill>
                  <bgColor rgb="FF00B050"/>
                </patternFill>
              </fill>
            </x14:dxf>
          </x14:cfRule>
          <x14:cfRule type="containsText" priority="3949" operator="containsText" id="{E1C06BEB-BBD7-4992-BC04-2E7208DFE2A0}">
            <xm:f>NOT(ISERROR(SEARCH('[KPI_PM_Monthly_CIL_v1.0.xlsx]Data-Validation'!#REF!,Y35)))</xm:f>
            <xm:f>'[KPI_PM_Monthly_CIL_v1.0.xlsx]Data-Validation'!#REF!</xm:f>
            <x14:dxf>
              <fill>
                <patternFill>
                  <bgColor rgb="FF00B0F0"/>
                </patternFill>
              </fill>
            </x14:dxf>
          </x14:cfRule>
          <x14:cfRule type="containsText" priority="3950" operator="containsText" id="{96BC171A-AAB2-42F0-BB57-24A3F2313438}">
            <xm:f>NOT(ISERROR(SEARCH('[KPI_PM_Monthly_CIL_v1.0.xlsx]Data-Validation'!#REF!,Y35)))</xm:f>
            <xm:f>'[KPI_PM_Monthly_CIL_v1.0.xlsx]Data-Validation'!#REF!</xm:f>
            <x14:dxf>
              <fill>
                <patternFill>
                  <bgColor rgb="FFFF0000"/>
                </patternFill>
              </fill>
            </x14:dxf>
          </x14:cfRule>
          <x14:cfRule type="containsText" priority="3951" operator="containsText" id="{A0A8C1F0-C812-4D18-96EC-680739347976}">
            <xm:f>NOT(ISERROR(SEARCH('[KPI_PM_Monthly_CIL_v1.0.xlsx]Data-Validation'!#REF!,Y35)))</xm:f>
            <xm:f>'[KPI_PM_Monthly_CIL_v1.0.xlsx]Data-Validation'!#REF!</xm:f>
            <x14:dxf>
              <fill>
                <patternFill>
                  <bgColor rgb="FF92D050"/>
                </patternFill>
              </fill>
            </x14:dxf>
          </x14:cfRule>
          <xm:sqref>Y35:Y36 Y52:Y53 Y38:Y50 Y56:Y82 Y496:Y507</xm:sqref>
        </x14:conditionalFormatting>
        <x14:conditionalFormatting xmlns:xm="http://schemas.microsoft.com/office/excel/2006/main">
          <x14:cfRule type="containsText" priority="3872" operator="containsText" id="{91FB7B36-2A55-4B7C-A032-5F2065B8B106}">
            <xm:f>NOT(ISERROR(SEARCH('[KPI_PM_Monthly_CIL_v1.0.xlsx]Data-Validation'!#REF!,Y3)))</xm:f>
            <xm:f>'[KPI_PM_Monthly_CIL_v1.0.xlsx]Data-Validation'!#REF!</xm:f>
            <x14:dxf>
              <fill>
                <patternFill>
                  <bgColor rgb="FF00B050"/>
                </patternFill>
              </fill>
            </x14:dxf>
          </x14:cfRule>
          <x14:cfRule type="containsText" priority="3873" operator="containsText" id="{9C669516-B978-4E82-B7B8-2C35286CBDB6}">
            <xm:f>NOT(ISERROR(SEARCH('[KPI_PM_Monthly_CIL_v1.0.xlsx]Data-Validation'!#REF!,Y3)))</xm:f>
            <xm:f>'[KPI_PM_Monthly_CIL_v1.0.xlsx]Data-Validation'!#REF!</xm:f>
            <x14:dxf>
              <fill>
                <patternFill>
                  <bgColor rgb="FF00B0F0"/>
                </patternFill>
              </fill>
            </x14:dxf>
          </x14:cfRule>
          <x14:cfRule type="containsText" priority="3874" operator="containsText" id="{B11FD36A-9613-44CB-B382-F0CA8BE9DC24}">
            <xm:f>NOT(ISERROR(SEARCH('[KPI_PM_Monthly_CIL_v1.0.xlsx]Data-Validation'!#REF!,Y3)))</xm:f>
            <xm:f>'[KPI_PM_Monthly_CIL_v1.0.xlsx]Data-Validation'!#REF!</xm:f>
            <x14:dxf>
              <fill>
                <patternFill>
                  <bgColor rgb="FFFF0000"/>
                </patternFill>
              </fill>
            </x14:dxf>
          </x14:cfRule>
          <x14:cfRule type="containsText" priority="3875" operator="containsText" id="{407A6636-1362-4319-8809-F85731ADBD75}">
            <xm:f>NOT(ISERROR(SEARCH('[KPI_PM_Monthly_CIL_v1.0.xlsx]Data-Validation'!#REF!,Y3)))</xm:f>
            <xm:f>'[KPI_PM_Monthly_CIL_v1.0.xlsx]Data-Validation'!#REF!</xm:f>
            <x14:dxf>
              <fill>
                <patternFill>
                  <bgColor rgb="FF92D050"/>
                </patternFill>
              </fill>
            </x14:dxf>
          </x14:cfRule>
          <xm:sqref>Y3</xm:sqref>
        </x14:conditionalFormatting>
        <x14:conditionalFormatting xmlns:xm="http://schemas.microsoft.com/office/excel/2006/main">
          <x14:cfRule type="containsText" priority="3867" operator="containsText" id="{83AA884A-2FE7-4BD2-B5D6-CD70F6DA7A71}">
            <xm:f>NOT(ISERROR(SEARCH('[KPI_PM_Monthly_CIL_v1.0.xlsx]Data-Validation'!#REF!,Y4)))</xm:f>
            <xm:f>'[KPI_PM_Monthly_CIL_v1.0.xlsx]Data-Validation'!#REF!</xm:f>
            <x14:dxf>
              <fill>
                <patternFill>
                  <bgColor rgb="FF00B050"/>
                </patternFill>
              </fill>
            </x14:dxf>
          </x14:cfRule>
          <x14:cfRule type="containsText" priority="3868" operator="containsText" id="{D7CA0046-C405-4D6E-A852-88770231E189}">
            <xm:f>NOT(ISERROR(SEARCH('[KPI_PM_Monthly_CIL_v1.0.xlsx]Data-Validation'!#REF!,Y4)))</xm:f>
            <xm:f>'[KPI_PM_Monthly_CIL_v1.0.xlsx]Data-Validation'!#REF!</xm:f>
            <x14:dxf>
              <fill>
                <patternFill>
                  <bgColor rgb="FF00B0F0"/>
                </patternFill>
              </fill>
            </x14:dxf>
          </x14:cfRule>
          <x14:cfRule type="containsText" priority="3869" operator="containsText" id="{ED11C293-320E-453A-998C-F3F66E630A86}">
            <xm:f>NOT(ISERROR(SEARCH('[KPI_PM_Monthly_CIL_v1.0.xlsx]Data-Validation'!#REF!,Y4)))</xm:f>
            <xm:f>'[KPI_PM_Monthly_CIL_v1.0.xlsx]Data-Validation'!#REF!</xm:f>
            <x14:dxf>
              <fill>
                <patternFill>
                  <bgColor rgb="FFFF0000"/>
                </patternFill>
              </fill>
            </x14:dxf>
          </x14:cfRule>
          <x14:cfRule type="containsText" priority="3870" operator="containsText" id="{50CBFC50-3269-4E9F-A2B3-09C64029E0C1}">
            <xm:f>NOT(ISERROR(SEARCH('[KPI_PM_Monthly_CIL_v1.0.xlsx]Data-Validation'!#REF!,Y4)))</xm:f>
            <xm:f>'[KPI_PM_Monthly_CIL_v1.0.xlsx]Data-Validation'!#REF!</xm:f>
            <x14:dxf>
              <fill>
                <patternFill>
                  <bgColor rgb="FF92D050"/>
                </patternFill>
              </fill>
            </x14:dxf>
          </x14:cfRule>
          <xm:sqref>Y4</xm:sqref>
        </x14:conditionalFormatting>
        <x14:conditionalFormatting xmlns:xm="http://schemas.microsoft.com/office/excel/2006/main">
          <x14:cfRule type="containsText" priority="3861" operator="containsText" id="{B43CC864-3165-497A-9402-5866425AA892}">
            <xm:f>NOT(ISERROR(SEARCH('[KPI_PM_Monthly_CIL_v1.0.xlsx]Data-Validation'!#REF!,Y2)))</xm:f>
            <xm:f>'[KPI_PM_Monthly_CIL_v1.0.xlsx]Data-Validation'!#REF!</xm:f>
            <x14:dxf>
              <fill>
                <patternFill>
                  <bgColor rgb="FF00B050"/>
                </patternFill>
              </fill>
            </x14:dxf>
          </x14:cfRule>
          <x14:cfRule type="containsText" priority="3862" operator="containsText" id="{05A239F3-88CE-487C-BA96-720654070D9C}">
            <xm:f>NOT(ISERROR(SEARCH('[KPI_PM_Monthly_CIL_v1.0.xlsx]Data-Validation'!#REF!,Y2)))</xm:f>
            <xm:f>'[KPI_PM_Monthly_CIL_v1.0.xlsx]Data-Validation'!#REF!</xm:f>
            <x14:dxf>
              <fill>
                <patternFill>
                  <bgColor rgb="FF00B0F0"/>
                </patternFill>
              </fill>
            </x14:dxf>
          </x14:cfRule>
          <x14:cfRule type="containsText" priority="3863" operator="containsText" id="{909DAB88-12D4-4B03-AE47-51FCC363C886}">
            <xm:f>NOT(ISERROR(SEARCH('[KPI_PM_Monthly_CIL_v1.0.xlsx]Data-Validation'!#REF!,Y2)))</xm:f>
            <xm:f>'[KPI_PM_Monthly_CIL_v1.0.xlsx]Data-Validation'!#REF!</xm:f>
            <x14:dxf>
              <fill>
                <patternFill>
                  <bgColor rgb="FFFF0000"/>
                </patternFill>
              </fill>
            </x14:dxf>
          </x14:cfRule>
          <x14:cfRule type="containsText" priority="3864" operator="containsText" id="{1C1C95B9-1C6F-4CB1-93FF-9108C0DD0184}">
            <xm:f>NOT(ISERROR(SEARCH('[KPI_PM_Monthly_CIL_v1.0.xlsx]Data-Validation'!#REF!,Y2)))</xm:f>
            <xm:f>'[KPI_PM_Monthly_CIL_v1.0.xlsx]Data-Validation'!#REF!</xm:f>
            <x14:dxf>
              <fill>
                <patternFill>
                  <bgColor rgb="FF92D050"/>
                </patternFill>
              </fill>
            </x14:dxf>
          </x14:cfRule>
          <xm:sqref>Y2</xm:sqref>
        </x14:conditionalFormatting>
        <x14:conditionalFormatting xmlns:xm="http://schemas.microsoft.com/office/excel/2006/main">
          <x14:cfRule type="containsText" priority="3854" operator="containsText" id="{13742FF9-E340-4AFC-974B-934DA4EC4D12}">
            <xm:f>NOT(ISERROR(SEARCH('[KPI_PM_Monthly_CIL_v1.0.xlsx]Data-Validation'!#REF!,Y15)))</xm:f>
            <xm:f>'[KPI_PM_Monthly_CIL_v1.0.xlsx]Data-Validation'!#REF!</xm:f>
            <x14:dxf>
              <fill>
                <patternFill>
                  <bgColor rgb="FF00B050"/>
                </patternFill>
              </fill>
            </x14:dxf>
          </x14:cfRule>
          <x14:cfRule type="containsText" priority="3855" operator="containsText" id="{9FABA641-1345-43E5-ABC1-B53C9CB84D04}">
            <xm:f>NOT(ISERROR(SEARCH('[KPI_PM_Monthly_CIL_v1.0.xlsx]Data-Validation'!#REF!,Y15)))</xm:f>
            <xm:f>'[KPI_PM_Monthly_CIL_v1.0.xlsx]Data-Validation'!#REF!</xm:f>
            <x14:dxf>
              <fill>
                <patternFill>
                  <bgColor rgb="FF00B0F0"/>
                </patternFill>
              </fill>
            </x14:dxf>
          </x14:cfRule>
          <x14:cfRule type="containsText" priority="3856" operator="containsText" id="{9641CA23-1119-44BB-A877-2E1F16FA64F0}">
            <xm:f>NOT(ISERROR(SEARCH('[KPI_PM_Monthly_CIL_v1.0.xlsx]Data-Validation'!#REF!,Y15)))</xm:f>
            <xm:f>'[KPI_PM_Monthly_CIL_v1.0.xlsx]Data-Validation'!#REF!</xm:f>
            <x14:dxf>
              <fill>
                <patternFill>
                  <bgColor rgb="FFFF0000"/>
                </patternFill>
              </fill>
            </x14:dxf>
          </x14:cfRule>
          <x14:cfRule type="containsText" priority="3857" operator="containsText" id="{7241E967-40D9-4DC3-BC0F-B75FE77D6678}">
            <xm:f>NOT(ISERROR(SEARCH('[KPI_PM_Monthly_CIL_v1.0.xlsx]Data-Validation'!#REF!,Y15)))</xm:f>
            <xm:f>'[KPI_PM_Monthly_CIL_v1.0.xlsx]Data-Validation'!#REF!</xm:f>
            <x14:dxf>
              <fill>
                <patternFill>
                  <bgColor rgb="FF92D050"/>
                </patternFill>
              </fill>
            </x14:dxf>
          </x14:cfRule>
          <xm:sqref>Y15:Y19</xm:sqref>
        </x14:conditionalFormatting>
        <x14:conditionalFormatting xmlns:xm="http://schemas.microsoft.com/office/excel/2006/main">
          <x14:cfRule type="containsText" priority="3848" operator="containsText" id="{C6A1CEB8-1B71-4760-B8BA-3AEA8C3AD8E4}">
            <xm:f>NOT(ISERROR(SEARCH('[KPI_PM_Monthly_CIL_v1.0.xlsx]Data-Validation'!#REF!,Y27)))</xm:f>
            <xm:f>'[KPI_PM_Monthly_CIL_v1.0.xlsx]Data-Validation'!#REF!</xm:f>
            <x14:dxf>
              <fill>
                <patternFill>
                  <bgColor rgb="FF00B050"/>
                </patternFill>
              </fill>
            </x14:dxf>
          </x14:cfRule>
          <x14:cfRule type="containsText" priority="3849" operator="containsText" id="{C95983E8-4EA6-45BE-BCA5-1A29EFB43774}">
            <xm:f>NOT(ISERROR(SEARCH('[KPI_PM_Monthly_CIL_v1.0.xlsx]Data-Validation'!#REF!,Y27)))</xm:f>
            <xm:f>'[KPI_PM_Monthly_CIL_v1.0.xlsx]Data-Validation'!#REF!</xm:f>
            <x14:dxf>
              <fill>
                <patternFill>
                  <bgColor rgb="FF00B0F0"/>
                </patternFill>
              </fill>
            </x14:dxf>
          </x14:cfRule>
          <x14:cfRule type="containsText" priority="3850" operator="containsText" id="{7BAD6077-5EF3-4D7D-842D-E1171003A9C6}">
            <xm:f>NOT(ISERROR(SEARCH('[KPI_PM_Monthly_CIL_v1.0.xlsx]Data-Validation'!#REF!,Y27)))</xm:f>
            <xm:f>'[KPI_PM_Monthly_CIL_v1.0.xlsx]Data-Validation'!#REF!</xm:f>
            <x14:dxf>
              <fill>
                <patternFill>
                  <bgColor rgb="FFFF0000"/>
                </patternFill>
              </fill>
            </x14:dxf>
          </x14:cfRule>
          <x14:cfRule type="containsText" priority="3851" operator="containsText" id="{40CAC51B-4FB6-4F81-A401-EB1C424C0B42}">
            <xm:f>NOT(ISERROR(SEARCH('[KPI_PM_Monthly_CIL_v1.0.xlsx]Data-Validation'!#REF!,Y27)))</xm:f>
            <xm:f>'[KPI_PM_Monthly_CIL_v1.0.xlsx]Data-Validation'!#REF!</xm:f>
            <x14:dxf>
              <fill>
                <patternFill>
                  <bgColor rgb="FF92D050"/>
                </patternFill>
              </fill>
            </x14:dxf>
          </x14:cfRule>
          <xm:sqref>Y27 Y32</xm:sqref>
        </x14:conditionalFormatting>
        <x14:conditionalFormatting xmlns:xm="http://schemas.microsoft.com/office/excel/2006/main">
          <x14:cfRule type="containsText" priority="3834" operator="containsText" id="{E9F1EB94-1BE8-47AD-AE37-849CEB2F4069}">
            <xm:f>NOT(ISERROR(SEARCH('[KPI_PM_Monthly_CIL_v1.0.xlsx]Data-Validation'!#REF!,Y28)))</xm:f>
            <xm:f>'[KPI_PM_Monthly_CIL_v1.0.xlsx]Data-Validation'!#REF!</xm:f>
            <x14:dxf>
              <fill>
                <patternFill>
                  <bgColor rgb="FF00B050"/>
                </patternFill>
              </fill>
            </x14:dxf>
          </x14:cfRule>
          <x14:cfRule type="containsText" priority="3835" operator="containsText" id="{5AA75001-0D35-491C-B166-0238870E0D5E}">
            <xm:f>NOT(ISERROR(SEARCH('[KPI_PM_Monthly_CIL_v1.0.xlsx]Data-Validation'!#REF!,Y28)))</xm:f>
            <xm:f>'[KPI_PM_Monthly_CIL_v1.0.xlsx]Data-Validation'!#REF!</xm:f>
            <x14:dxf>
              <fill>
                <patternFill>
                  <bgColor rgb="FF00B0F0"/>
                </patternFill>
              </fill>
            </x14:dxf>
          </x14:cfRule>
          <x14:cfRule type="containsText" priority="3836" operator="containsText" id="{F7DF0C31-F677-4550-9640-663FF196DFB2}">
            <xm:f>NOT(ISERROR(SEARCH('[KPI_PM_Monthly_CIL_v1.0.xlsx]Data-Validation'!#REF!,Y28)))</xm:f>
            <xm:f>'[KPI_PM_Monthly_CIL_v1.0.xlsx]Data-Validation'!#REF!</xm:f>
            <x14:dxf>
              <fill>
                <patternFill>
                  <bgColor rgb="FFFF0000"/>
                </patternFill>
              </fill>
            </x14:dxf>
          </x14:cfRule>
          <x14:cfRule type="containsText" priority="3837" operator="containsText" id="{A1ED71B8-67CC-46FA-B961-0B8DD2992420}">
            <xm:f>NOT(ISERROR(SEARCH('[KPI_PM_Monthly_CIL_v1.0.xlsx]Data-Validation'!#REF!,Y28)))</xm:f>
            <xm:f>'[KPI_PM_Monthly_CIL_v1.0.xlsx]Data-Validation'!#REF!</xm:f>
            <x14:dxf>
              <fill>
                <patternFill>
                  <bgColor rgb="FF92D050"/>
                </patternFill>
              </fill>
            </x14:dxf>
          </x14:cfRule>
          <xm:sqref>Y28</xm:sqref>
        </x14:conditionalFormatting>
        <x14:conditionalFormatting xmlns:xm="http://schemas.microsoft.com/office/excel/2006/main">
          <x14:cfRule type="containsText" priority="3813" operator="containsText" id="{43EEF13E-FA9C-4C97-9E01-FFE012934F15}">
            <xm:f>NOT(ISERROR(SEARCH('[KPI_PM_Monthly_CIL_v1.0.xlsx]Data-Validation'!#REF!,Y11)))</xm:f>
            <xm:f>'[KPI_PM_Monthly_CIL_v1.0.xlsx]Data-Validation'!#REF!</xm:f>
            <x14:dxf>
              <fill>
                <patternFill>
                  <bgColor rgb="FF00B050"/>
                </patternFill>
              </fill>
            </x14:dxf>
          </x14:cfRule>
          <x14:cfRule type="containsText" priority="3814" operator="containsText" id="{86313A28-8F10-4DBE-B103-9F05FD79FA33}">
            <xm:f>NOT(ISERROR(SEARCH('[KPI_PM_Monthly_CIL_v1.0.xlsx]Data-Validation'!#REF!,Y11)))</xm:f>
            <xm:f>'[KPI_PM_Monthly_CIL_v1.0.xlsx]Data-Validation'!#REF!</xm:f>
            <x14:dxf>
              <fill>
                <patternFill>
                  <bgColor rgb="FF00B0F0"/>
                </patternFill>
              </fill>
            </x14:dxf>
          </x14:cfRule>
          <x14:cfRule type="containsText" priority="3815" operator="containsText" id="{1F2C27B1-656F-483E-A58A-9020F836B937}">
            <xm:f>NOT(ISERROR(SEARCH('[KPI_PM_Monthly_CIL_v1.0.xlsx]Data-Validation'!#REF!,Y11)))</xm:f>
            <xm:f>'[KPI_PM_Monthly_CIL_v1.0.xlsx]Data-Validation'!#REF!</xm:f>
            <x14:dxf>
              <fill>
                <patternFill>
                  <bgColor rgb="FFFF0000"/>
                </patternFill>
              </fill>
            </x14:dxf>
          </x14:cfRule>
          <x14:cfRule type="containsText" priority="3816" operator="containsText" id="{6D5215FD-869B-4318-A47E-F9C9D4E23530}">
            <xm:f>NOT(ISERROR(SEARCH('[KPI_PM_Monthly_CIL_v1.0.xlsx]Data-Validation'!#REF!,Y11)))</xm:f>
            <xm:f>'[KPI_PM_Monthly_CIL_v1.0.xlsx]Data-Validation'!#REF!</xm:f>
            <x14:dxf>
              <fill>
                <patternFill>
                  <bgColor rgb="FF92D050"/>
                </patternFill>
              </fill>
            </x14:dxf>
          </x14:cfRule>
          <xm:sqref>Y11</xm:sqref>
        </x14:conditionalFormatting>
        <x14:conditionalFormatting xmlns:xm="http://schemas.microsoft.com/office/excel/2006/main">
          <x14:cfRule type="containsText" priority="3793" operator="containsText" id="{909A3850-3902-4E19-AD33-1FEFA6B6F188}">
            <xm:f>NOT(ISERROR(SEARCH('[KPI_PM_Monthly_CIL_v1.0.xlsx]Data-Validation'!#REF!,Y22)))</xm:f>
            <xm:f>'[KPI_PM_Monthly_CIL_v1.0.xlsx]Data-Validation'!#REF!</xm:f>
            <x14:dxf>
              <fill>
                <patternFill>
                  <bgColor rgb="FF00B050"/>
                </patternFill>
              </fill>
            </x14:dxf>
          </x14:cfRule>
          <x14:cfRule type="containsText" priority="3794" operator="containsText" id="{797C2B55-3D33-48F7-9C04-31F4CE9B37CE}">
            <xm:f>NOT(ISERROR(SEARCH('[KPI_PM_Monthly_CIL_v1.0.xlsx]Data-Validation'!#REF!,Y22)))</xm:f>
            <xm:f>'[KPI_PM_Monthly_CIL_v1.0.xlsx]Data-Validation'!#REF!</xm:f>
            <x14:dxf>
              <fill>
                <patternFill>
                  <bgColor rgb="FF00B0F0"/>
                </patternFill>
              </fill>
            </x14:dxf>
          </x14:cfRule>
          <x14:cfRule type="containsText" priority="3795" operator="containsText" id="{C93887F7-77AA-4700-B0C6-F774C162E7DC}">
            <xm:f>NOT(ISERROR(SEARCH('[KPI_PM_Monthly_CIL_v1.0.xlsx]Data-Validation'!#REF!,Y22)))</xm:f>
            <xm:f>'[KPI_PM_Monthly_CIL_v1.0.xlsx]Data-Validation'!#REF!</xm:f>
            <x14:dxf>
              <fill>
                <patternFill>
                  <bgColor rgb="FFFF0000"/>
                </patternFill>
              </fill>
            </x14:dxf>
          </x14:cfRule>
          <x14:cfRule type="containsText" priority="3796" operator="containsText" id="{97007D04-9695-4763-BFEC-5CFBDDED697A}">
            <xm:f>NOT(ISERROR(SEARCH('[KPI_PM_Monthly_CIL_v1.0.xlsx]Data-Validation'!#REF!,Y22)))</xm:f>
            <xm:f>'[KPI_PM_Monthly_CIL_v1.0.xlsx]Data-Validation'!#REF!</xm:f>
            <x14:dxf>
              <fill>
                <patternFill>
                  <bgColor rgb="FF92D050"/>
                </patternFill>
              </fill>
            </x14:dxf>
          </x14:cfRule>
          <xm:sqref>Y22</xm:sqref>
        </x14:conditionalFormatting>
        <x14:conditionalFormatting xmlns:xm="http://schemas.microsoft.com/office/excel/2006/main">
          <x14:cfRule type="containsText" priority="3782" operator="containsText" id="{69CDA958-3172-4C8D-8E0D-F845131F3C69}">
            <xm:f>NOT(ISERROR(SEARCH('[KPI_PM_Monthly_CIL_v1.0.xlsx]Data-Validation'!#REF!,Y34)))</xm:f>
            <xm:f>'[KPI_PM_Monthly_CIL_v1.0.xlsx]Data-Validation'!#REF!</xm:f>
            <x14:dxf>
              <fill>
                <patternFill>
                  <bgColor rgb="FF00B050"/>
                </patternFill>
              </fill>
            </x14:dxf>
          </x14:cfRule>
          <x14:cfRule type="containsText" priority="3783" operator="containsText" id="{2AC8966B-B3D4-4CBE-BE61-8938EF06A7D5}">
            <xm:f>NOT(ISERROR(SEARCH('[KPI_PM_Monthly_CIL_v1.0.xlsx]Data-Validation'!#REF!,Y34)))</xm:f>
            <xm:f>'[KPI_PM_Monthly_CIL_v1.0.xlsx]Data-Validation'!#REF!</xm:f>
            <x14:dxf>
              <fill>
                <patternFill>
                  <bgColor rgb="FF00B0F0"/>
                </patternFill>
              </fill>
            </x14:dxf>
          </x14:cfRule>
          <x14:cfRule type="containsText" priority="3784" operator="containsText" id="{0992B9FA-62C5-4232-BB4F-73A9E8667394}">
            <xm:f>NOT(ISERROR(SEARCH('[KPI_PM_Monthly_CIL_v1.0.xlsx]Data-Validation'!#REF!,Y34)))</xm:f>
            <xm:f>'[KPI_PM_Monthly_CIL_v1.0.xlsx]Data-Validation'!#REF!</xm:f>
            <x14:dxf>
              <fill>
                <patternFill>
                  <bgColor rgb="FFFF0000"/>
                </patternFill>
              </fill>
            </x14:dxf>
          </x14:cfRule>
          <x14:cfRule type="containsText" priority="3785" operator="containsText" id="{547D8EB9-F3C7-4452-961A-3218D2A03AC3}">
            <xm:f>NOT(ISERROR(SEARCH('[KPI_PM_Monthly_CIL_v1.0.xlsx]Data-Validation'!#REF!,Y34)))</xm:f>
            <xm:f>'[KPI_PM_Monthly_CIL_v1.0.xlsx]Data-Validation'!#REF!</xm:f>
            <x14:dxf>
              <fill>
                <patternFill>
                  <bgColor rgb="FF92D050"/>
                </patternFill>
              </fill>
            </x14:dxf>
          </x14:cfRule>
          <xm:sqref>Y34</xm:sqref>
        </x14:conditionalFormatting>
        <x14:conditionalFormatting xmlns:xm="http://schemas.microsoft.com/office/excel/2006/main">
          <x14:cfRule type="containsText" priority="3764" operator="containsText" id="{34574585-7E5E-4D94-B138-CDB256B672BE}">
            <xm:f>NOT(ISERROR(SEARCH('[KPI_PM_Monthly_CIL_v1.0.xlsx]Data-Validation'!#REF!,Y5)))</xm:f>
            <xm:f>'[KPI_PM_Monthly_CIL_v1.0.xlsx]Data-Validation'!#REF!</xm:f>
            <x14:dxf>
              <fill>
                <patternFill>
                  <bgColor rgb="FF00B050"/>
                </patternFill>
              </fill>
            </x14:dxf>
          </x14:cfRule>
          <x14:cfRule type="containsText" priority="3765" operator="containsText" id="{02C77109-0E56-431A-936F-F438B3F65A4A}">
            <xm:f>NOT(ISERROR(SEARCH('[KPI_PM_Monthly_CIL_v1.0.xlsx]Data-Validation'!#REF!,Y5)))</xm:f>
            <xm:f>'[KPI_PM_Monthly_CIL_v1.0.xlsx]Data-Validation'!#REF!</xm:f>
            <x14:dxf>
              <fill>
                <patternFill>
                  <bgColor rgb="FF00B0F0"/>
                </patternFill>
              </fill>
            </x14:dxf>
          </x14:cfRule>
          <x14:cfRule type="containsText" priority="3766" operator="containsText" id="{346B0507-1BB6-40BC-AB26-82C29F183A18}">
            <xm:f>NOT(ISERROR(SEARCH('[KPI_PM_Monthly_CIL_v1.0.xlsx]Data-Validation'!#REF!,Y5)))</xm:f>
            <xm:f>'[KPI_PM_Monthly_CIL_v1.0.xlsx]Data-Validation'!#REF!</xm:f>
            <x14:dxf>
              <fill>
                <patternFill>
                  <bgColor rgb="FFFF0000"/>
                </patternFill>
              </fill>
            </x14:dxf>
          </x14:cfRule>
          <x14:cfRule type="containsText" priority="3767" operator="containsText" id="{68DD6ADE-D4E2-4FB9-9C04-6E1B26E9B30E}">
            <xm:f>NOT(ISERROR(SEARCH('[KPI_PM_Monthly_CIL_v1.0.xlsx]Data-Validation'!#REF!,Y5)))</xm:f>
            <xm:f>'[KPI_PM_Monthly_CIL_v1.0.xlsx]Data-Validation'!#REF!</xm:f>
            <x14:dxf>
              <fill>
                <patternFill>
                  <bgColor rgb="FF92D050"/>
                </patternFill>
              </fill>
            </x14:dxf>
          </x14:cfRule>
          <xm:sqref>Y5</xm:sqref>
        </x14:conditionalFormatting>
        <x14:conditionalFormatting xmlns:xm="http://schemas.microsoft.com/office/excel/2006/main">
          <x14:cfRule type="containsText" priority="3759" operator="containsText" id="{A3E18EB6-7BE8-485C-91B5-B24E939F5794}">
            <xm:f>NOT(ISERROR(SEARCH('[KPI_PM_Monthly_CIL_v1.0.xlsx]Data-Validation'!#REF!,Y7)))</xm:f>
            <xm:f>'[KPI_PM_Monthly_CIL_v1.0.xlsx]Data-Validation'!#REF!</xm:f>
            <x14:dxf>
              <fill>
                <patternFill>
                  <bgColor rgb="FF00B050"/>
                </patternFill>
              </fill>
            </x14:dxf>
          </x14:cfRule>
          <x14:cfRule type="containsText" priority="3760" operator="containsText" id="{96071639-3D5E-41BB-980F-F2C5DD473C66}">
            <xm:f>NOT(ISERROR(SEARCH('[KPI_PM_Monthly_CIL_v1.0.xlsx]Data-Validation'!#REF!,Y7)))</xm:f>
            <xm:f>'[KPI_PM_Monthly_CIL_v1.0.xlsx]Data-Validation'!#REF!</xm:f>
            <x14:dxf>
              <fill>
                <patternFill>
                  <bgColor rgb="FF00B0F0"/>
                </patternFill>
              </fill>
            </x14:dxf>
          </x14:cfRule>
          <x14:cfRule type="containsText" priority="3761" operator="containsText" id="{53B7E084-B090-4235-8E79-F3C7906E196B}">
            <xm:f>NOT(ISERROR(SEARCH('[KPI_PM_Monthly_CIL_v1.0.xlsx]Data-Validation'!#REF!,Y7)))</xm:f>
            <xm:f>'[KPI_PM_Monthly_CIL_v1.0.xlsx]Data-Validation'!#REF!</xm:f>
            <x14:dxf>
              <fill>
                <patternFill>
                  <bgColor rgb="FFFF0000"/>
                </patternFill>
              </fill>
            </x14:dxf>
          </x14:cfRule>
          <x14:cfRule type="containsText" priority="3762" operator="containsText" id="{7CFD9B25-C4DF-42AC-89FD-F22881CF019E}">
            <xm:f>NOT(ISERROR(SEARCH('[KPI_PM_Monthly_CIL_v1.0.xlsx]Data-Validation'!#REF!,Y7)))</xm:f>
            <xm:f>'[KPI_PM_Monthly_CIL_v1.0.xlsx]Data-Validation'!#REF!</xm:f>
            <x14:dxf>
              <fill>
                <patternFill>
                  <bgColor rgb="FF92D050"/>
                </patternFill>
              </fill>
            </x14:dxf>
          </x14:cfRule>
          <xm:sqref>Y7</xm:sqref>
        </x14:conditionalFormatting>
        <x14:conditionalFormatting xmlns:xm="http://schemas.microsoft.com/office/excel/2006/main">
          <x14:cfRule type="containsText" priority="3743" operator="containsText" id="{7BD125EC-42E9-48F9-B412-89B5B4F6BC8F}">
            <xm:f>NOT(ISERROR(SEARCH('[KPI_PM_Monthly_CIL_v1.0.xlsx]Data-Validation'!#REF!,Y9)))</xm:f>
            <xm:f>'[KPI_PM_Monthly_CIL_v1.0.xlsx]Data-Validation'!#REF!</xm:f>
            <x14:dxf>
              <fill>
                <patternFill>
                  <bgColor rgb="FF00B050"/>
                </patternFill>
              </fill>
            </x14:dxf>
          </x14:cfRule>
          <x14:cfRule type="containsText" priority="3744" operator="containsText" id="{6CBB435E-DBBA-4AFE-9D04-767B3C3AFBEA}">
            <xm:f>NOT(ISERROR(SEARCH('[KPI_PM_Monthly_CIL_v1.0.xlsx]Data-Validation'!#REF!,Y9)))</xm:f>
            <xm:f>'[KPI_PM_Monthly_CIL_v1.0.xlsx]Data-Validation'!#REF!</xm:f>
            <x14:dxf>
              <fill>
                <patternFill>
                  <bgColor rgb="FF00B0F0"/>
                </patternFill>
              </fill>
            </x14:dxf>
          </x14:cfRule>
          <x14:cfRule type="containsText" priority="3745" operator="containsText" id="{A50B9139-25B2-48E1-BDE8-C390C994F9B2}">
            <xm:f>NOT(ISERROR(SEARCH('[KPI_PM_Monthly_CIL_v1.0.xlsx]Data-Validation'!#REF!,Y9)))</xm:f>
            <xm:f>'[KPI_PM_Monthly_CIL_v1.0.xlsx]Data-Validation'!#REF!</xm:f>
            <x14:dxf>
              <fill>
                <patternFill>
                  <bgColor rgb="FFFF0000"/>
                </patternFill>
              </fill>
            </x14:dxf>
          </x14:cfRule>
          <x14:cfRule type="containsText" priority="3746" operator="containsText" id="{A1D49981-8C9F-4F9D-B85D-544608784B61}">
            <xm:f>NOT(ISERROR(SEARCH('[KPI_PM_Monthly_CIL_v1.0.xlsx]Data-Validation'!#REF!,Y9)))</xm:f>
            <xm:f>'[KPI_PM_Monthly_CIL_v1.0.xlsx]Data-Validation'!#REF!</xm:f>
            <x14:dxf>
              <fill>
                <patternFill>
                  <bgColor rgb="FF92D050"/>
                </patternFill>
              </fill>
            </x14:dxf>
          </x14:cfRule>
          <xm:sqref>Y9</xm:sqref>
        </x14:conditionalFormatting>
        <x14:conditionalFormatting xmlns:xm="http://schemas.microsoft.com/office/excel/2006/main">
          <x14:cfRule type="containsText" priority="3732" operator="containsText" id="{957A1148-B360-47FE-9BE0-F7668BF34037}">
            <xm:f>NOT(ISERROR(SEARCH('[KPI_PM_Monthly_CIL_v1.0.xlsx]Data-Validation'!#REF!,Y10)))</xm:f>
            <xm:f>'[KPI_PM_Monthly_CIL_v1.0.xlsx]Data-Validation'!#REF!</xm:f>
            <x14:dxf>
              <fill>
                <patternFill>
                  <bgColor rgb="FF00B050"/>
                </patternFill>
              </fill>
            </x14:dxf>
          </x14:cfRule>
          <x14:cfRule type="containsText" priority="3733" operator="containsText" id="{59082A1A-CA8B-47D3-B9FB-D1D571DA7C96}">
            <xm:f>NOT(ISERROR(SEARCH('[KPI_PM_Monthly_CIL_v1.0.xlsx]Data-Validation'!#REF!,Y10)))</xm:f>
            <xm:f>'[KPI_PM_Monthly_CIL_v1.0.xlsx]Data-Validation'!#REF!</xm:f>
            <x14:dxf>
              <fill>
                <patternFill>
                  <bgColor rgb="FF00B0F0"/>
                </patternFill>
              </fill>
            </x14:dxf>
          </x14:cfRule>
          <x14:cfRule type="containsText" priority="3734" operator="containsText" id="{699946B9-3A3F-438D-8582-D2DFD569309F}">
            <xm:f>NOT(ISERROR(SEARCH('[KPI_PM_Monthly_CIL_v1.0.xlsx]Data-Validation'!#REF!,Y10)))</xm:f>
            <xm:f>'[KPI_PM_Monthly_CIL_v1.0.xlsx]Data-Validation'!#REF!</xm:f>
            <x14:dxf>
              <fill>
                <patternFill>
                  <bgColor rgb="FFFF0000"/>
                </patternFill>
              </fill>
            </x14:dxf>
          </x14:cfRule>
          <x14:cfRule type="containsText" priority="3735" operator="containsText" id="{547AF94E-E79E-456B-9CDD-E3669E1A25A0}">
            <xm:f>NOT(ISERROR(SEARCH('[KPI_PM_Monthly_CIL_v1.0.xlsx]Data-Validation'!#REF!,Y10)))</xm:f>
            <xm:f>'[KPI_PM_Monthly_CIL_v1.0.xlsx]Data-Validation'!#REF!</xm:f>
            <x14:dxf>
              <fill>
                <patternFill>
                  <bgColor rgb="FF92D050"/>
                </patternFill>
              </fill>
            </x14:dxf>
          </x14:cfRule>
          <xm:sqref>Y10</xm:sqref>
        </x14:conditionalFormatting>
        <x14:conditionalFormatting xmlns:xm="http://schemas.microsoft.com/office/excel/2006/main">
          <x14:cfRule type="containsText" priority="3722" operator="containsText" id="{67F28D14-2470-45A9-8DB7-59D4127B61F7}">
            <xm:f>NOT(ISERROR(SEARCH('[KPI_PM_Monthly_CIL_v1.0.xlsx]Data-Validation'!#REF!,Y12)))</xm:f>
            <xm:f>'[KPI_PM_Monthly_CIL_v1.0.xlsx]Data-Validation'!#REF!</xm:f>
            <x14:dxf>
              <fill>
                <patternFill>
                  <bgColor rgb="FF00B050"/>
                </patternFill>
              </fill>
            </x14:dxf>
          </x14:cfRule>
          <x14:cfRule type="containsText" priority="3723" operator="containsText" id="{1589A1C5-F79C-4B0D-83F4-E6FD4273A6DC}">
            <xm:f>NOT(ISERROR(SEARCH('[KPI_PM_Monthly_CIL_v1.0.xlsx]Data-Validation'!#REF!,Y12)))</xm:f>
            <xm:f>'[KPI_PM_Monthly_CIL_v1.0.xlsx]Data-Validation'!#REF!</xm:f>
            <x14:dxf>
              <fill>
                <patternFill>
                  <bgColor rgb="FF00B0F0"/>
                </patternFill>
              </fill>
            </x14:dxf>
          </x14:cfRule>
          <x14:cfRule type="containsText" priority="3724" operator="containsText" id="{D5F3E9A0-507E-487F-A970-69E9E8E8F44E}">
            <xm:f>NOT(ISERROR(SEARCH('[KPI_PM_Monthly_CIL_v1.0.xlsx]Data-Validation'!#REF!,Y12)))</xm:f>
            <xm:f>'[KPI_PM_Monthly_CIL_v1.0.xlsx]Data-Validation'!#REF!</xm:f>
            <x14:dxf>
              <fill>
                <patternFill>
                  <bgColor rgb="FFFF0000"/>
                </patternFill>
              </fill>
            </x14:dxf>
          </x14:cfRule>
          <x14:cfRule type="containsText" priority="3725" operator="containsText" id="{BFE6DC6E-2F1A-4B66-B1DC-0974432CC248}">
            <xm:f>NOT(ISERROR(SEARCH('[KPI_PM_Monthly_CIL_v1.0.xlsx]Data-Validation'!#REF!,Y12)))</xm:f>
            <xm:f>'[KPI_PM_Monthly_CIL_v1.0.xlsx]Data-Validation'!#REF!</xm:f>
            <x14:dxf>
              <fill>
                <patternFill>
                  <bgColor rgb="FF92D050"/>
                </patternFill>
              </fill>
            </x14:dxf>
          </x14:cfRule>
          <xm:sqref>Y12:Y14</xm:sqref>
        </x14:conditionalFormatting>
        <x14:conditionalFormatting xmlns:xm="http://schemas.microsoft.com/office/excel/2006/main">
          <x14:cfRule type="containsText" priority="3713" operator="containsText" id="{64160C7F-3062-44E4-AFE5-D74D8393694A}">
            <xm:f>NOT(ISERROR(SEARCH('[KPI_PM_Monthly_CIL_v1.0.xlsx]Data-Validation'!#REF!,Y29)))</xm:f>
            <xm:f>'[KPI_PM_Monthly_CIL_v1.0.xlsx]Data-Validation'!#REF!</xm:f>
            <x14:dxf>
              <fill>
                <patternFill>
                  <bgColor rgb="FF00B050"/>
                </patternFill>
              </fill>
            </x14:dxf>
          </x14:cfRule>
          <x14:cfRule type="containsText" priority="3714" operator="containsText" id="{A6A4B102-0EA8-48C2-AB17-7CF2A2326710}">
            <xm:f>NOT(ISERROR(SEARCH('[KPI_PM_Monthly_CIL_v1.0.xlsx]Data-Validation'!#REF!,Y29)))</xm:f>
            <xm:f>'[KPI_PM_Monthly_CIL_v1.0.xlsx]Data-Validation'!#REF!</xm:f>
            <x14:dxf>
              <fill>
                <patternFill>
                  <bgColor rgb="FF00B0F0"/>
                </patternFill>
              </fill>
            </x14:dxf>
          </x14:cfRule>
          <x14:cfRule type="containsText" priority="3715" operator="containsText" id="{CCF6CD3A-D871-476E-91F4-5E78A0D2FD79}">
            <xm:f>NOT(ISERROR(SEARCH('[KPI_PM_Monthly_CIL_v1.0.xlsx]Data-Validation'!#REF!,Y29)))</xm:f>
            <xm:f>'[KPI_PM_Monthly_CIL_v1.0.xlsx]Data-Validation'!#REF!</xm:f>
            <x14:dxf>
              <fill>
                <patternFill>
                  <bgColor rgb="FFFF0000"/>
                </patternFill>
              </fill>
            </x14:dxf>
          </x14:cfRule>
          <x14:cfRule type="containsText" priority="3716" operator="containsText" id="{112966F5-6204-4F2E-BFDA-33DEAECAB99A}">
            <xm:f>NOT(ISERROR(SEARCH('[KPI_PM_Monthly_CIL_v1.0.xlsx]Data-Validation'!#REF!,Y29)))</xm:f>
            <xm:f>'[KPI_PM_Monthly_CIL_v1.0.xlsx]Data-Validation'!#REF!</xm:f>
            <x14:dxf>
              <fill>
                <patternFill>
                  <bgColor rgb="FF92D050"/>
                </patternFill>
              </fill>
            </x14:dxf>
          </x14:cfRule>
          <xm:sqref>Y29</xm:sqref>
        </x14:conditionalFormatting>
        <x14:conditionalFormatting xmlns:xm="http://schemas.microsoft.com/office/excel/2006/main">
          <x14:cfRule type="containsText" priority="3706" operator="containsText" id="{B835FDF7-A279-4EE5-910F-899EE14DC3F7}">
            <xm:f>NOT(ISERROR(SEARCH('[KPI_PM_Monthly_CIL_v1.0.xlsx]Data-Validation'!#REF!,Y30)))</xm:f>
            <xm:f>'[KPI_PM_Monthly_CIL_v1.0.xlsx]Data-Validation'!#REF!</xm:f>
            <x14:dxf>
              <fill>
                <patternFill>
                  <bgColor rgb="FF00B050"/>
                </patternFill>
              </fill>
            </x14:dxf>
          </x14:cfRule>
          <x14:cfRule type="containsText" priority="3707" operator="containsText" id="{48B2EA57-8240-4402-AA8D-986C74DC90D8}">
            <xm:f>NOT(ISERROR(SEARCH('[KPI_PM_Monthly_CIL_v1.0.xlsx]Data-Validation'!#REF!,Y30)))</xm:f>
            <xm:f>'[KPI_PM_Monthly_CIL_v1.0.xlsx]Data-Validation'!#REF!</xm:f>
            <x14:dxf>
              <fill>
                <patternFill>
                  <bgColor rgb="FF00B0F0"/>
                </patternFill>
              </fill>
            </x14:dxf>
          </x14:cfRule>
          <x14:cfRule type="containsText" priority="3708" operator="containsText" id="{6D8B1222-EB61-41BC-8EFA-9F15F9AB6FEA}">
            <xm:f>NOT(ISERROR(SEARCH('[KPI_PM_Monthly_CIL_v1.0.xlsx]Data-Validation'!#REF!,Y30)))</xm:f>
            <xm:f>'[KPI_PM_Monthly_CIL_v1.0.xlsx]Data-Validation'!#REF!</xm:f>
            <x14:dxf>
              <fill>
                <patternFill>
                  <bgColor rgb="FFFF0000"/>
                </patternFill>
              </fill>
            </x14:dxf>
          </x14:cfRule>
          <x14:cfRule type="containsText" priority="3709" operator="containsText" id="{3C5E5971-20B3-491D-B1C5-464580DE1430}">
            <xm:f>NOT(ISERROR(SEARCH('[KPI_PM_Monthly_CIL_v1.0.xlsx]Data-Validation'!#REF!,Y30)))</xm:f>
            <xm:f>'[KPI_PM_Monthly_CIL_v1.0.xlsx]Data-Validation'!#REF!</xm:f>
            <x14:dxf>
              <fill>
                <patternFill>
                  <bgColor rgb="FF92D050"/>
                </patternFill>
              </fill>
            </x14:dxf>
          </x14:cfRule>
          <xm:sqref>Y30:Y31</xm:sqref>
        </x14:conditionalFormatting>
        <x14:conditionalFormatting xmlns:xm="http://schemas.microsoft.com/office/excel/2006/main">
          <x14:cfRule type="containsText" priority="3694" operator="containsText" id="{FADE316F-2C4B-4726-B293-E35F71D33D3C}">
            <xm:f>NOT(ISERROR(SEARCH('[KPI_PM_Monthly_CIL_v1.0.xlsx]Data-Validation'!#REF!,Y24)))</xm:f>
            <xm:f>'[KPI_PM_Monthly_CIL_v1.0.xlsx]Data-Validation'!#REF!</xm:f>
            <x14:dxf>
              <fill>
                <patternFill>
                  <bgColor rgb="FF00B050"/>
                </patternFill>
              </fill>
            </x14:dxf>
          </x14:cfRule>
          <x14:cfRule type="containsText" priority="3695" operator="containsText" id="{AEEF2338-D1BB-45F0-8EDB-C421A27C2D9C}">
            <xm:f>NOT(ISERROR(SEARCH('[KPI_PM_Monthly_CIL_v1.0.xlsx]Data-Validation'!#REF!,Y24)))</xm:f>
            <xm:f>'[KPI_PM_Monthly_CIL_v1.0.xlsx]Data-Validation'!#REF!</xm:f>
            <x14:dxf>
              <fill>
                <patternFill>
                  <bgColor rgb="FF00B0F0"/>
                </patternFill>
              </fill>
            </x14:dxf>
          </x14:cfRule>
          <x14:cfRule type="containsText" priority="3696" operator="containsText" id="{BB63C93E-4BA5-4BF0-947D-56E313E04246}">
            <xm:f>NOT(ISERROR(SEARCH('[KPI_PM_Monthly_CIL_v1.0.xlsx]Data-Validation'!#REF!,Y24)))</xm:f>
            <xm:f>'[KPI_PM_Monthly_CIL_v1.0.xlsx]Data-Validation'!#REF!</xm:f>
            <x14:dxf>
              <fill>
                <patternFill>
                  <bgColor rgb="FFFF0000"/>
                </patternFill>
              </fill>
            </x14:dxf>
          </x14:cfRule>
          <x14:cfRule type="containsText" priority="3697" operator="containsText" id="{DA57E83C-A078-43F0-9DE4-E4480FB6D674}">
            <xm:f>NOT(ISERROR(SEARCH('[KPI_PM_Monthly_CIL_v1.0.xlsx]Data-Validation'!#REF!,Y24)))</xm:f>
            <xm:f>'[KPI_PM_Monthly_CIL_v1.0.xlsx]Data-Validation'!#REF!</xm:f>
            <x14:dxf>
              <fill>
                <patternFill>
                  <bgColor rgb="FF92D050"/>
                </patternFill>
              </fill>
            </x14:dxf>
          </x14:cfRule>
          <xm:sqref>Y24</xm:sqref>
        </x14:conditionalFormatting>
        <x14:conditionalFormatting xmlns:xm="http://schemas.microsoft.com/office/excel/2006/main">
          <x14:cfRule type="containsText" priority="3689" operator="containsText" id="{5C9AA612-5249-4079-AA37-EC8539D2A75E}">
            <xm:f>NOT(ISERROR(SEARCH('[KPI_PM_Monthly_CIL_v1.0.xlsx]Data-Validation'!#REF!,Y25)))</xm:f>
            <xm:f>'[KPI_PM_Monthly_CIL_v1.0.xlsx]Data-Validation'!#REF!</xm:f>
            <x14:dxf>
              <fill>
                <patternFill>
                  <bgColor rgb="FF00B050"/>
                </patternFill>
              </fill>
            </x14:dxf>
          </x14:cfRule>
          <x14:cfRule type="containsText" priority="3690" operator="containsText" id="{031EB06D-19DA-4035-8629-6EA07D548A3F}">
            <xm:f>NOT(ISERROR(SEARCH('[KPI_PM_Monthly_CIL_v1.0.xlsx]Data-Validation'!#REF!,Y25)))</xm:f>
            <xm:f>'[KPI_PM_Monthly_CIL_v1.0.xlsx]Data-Validation'!#REF!</xm:f>
            <x14:dxf>
              <fill>
                <patternFill>
                  <bgColor rgb="FF00B0F0"/>
                </patternFill>
              </fill>
            </x14:dxf>
          </x14:cfRule>
          <x14:cfRule type="containsText" priority="3691" operator="containsText" id="{9EB6676B-9CED-431F-A941-420D36E63F67}">
            <xm:f>NOT(ISERROR(SEARCH('[KPI_PM_Monthly_CIL_v1.0.xlsx]Data-Validation'!#REF!,Y25)))</xm:f>
            <xm:f>'[KPI_PM_Monthly_CIL_v1.0.xlsx]Data-Validation'!#REF!</xm:f>
            <x14:dxf>
              <fill>
                <patternFill>
                  <bgColor rgb="FFFF0000"/>
                </patternFill>
              </fill>
            </x14:dxf>
          </x14:cfRule>
          <x14:cfRule type="containsText" priority="3692" operator="containsText" id="{52675247-4FB8-4AE0-A90E-F38E23C2C90B}">
            <xm:f>NOT(ISERROR(SEARCH('[KPI_PM_Monthly_CIL_v1.0.xlsx]Data-Validation'!#REF!,Y25)))</xm:f>
            <xm:f>'[KPI_PM_Monthly_CIL_v1.0.xlsx]Data-Validation'!#REF!</xm:f>
            <x14:dxf>
              <fill>
                <patternFill>
                  <bgColor rgb="FF92D050"/>
                </patternFill>
              </fill>
            </x14:dxf>
          </x14:cfRule>
          <xm:sqref>Y25</xm:sqref>
        </x14:conditionalFormatting>
        <x14:conditionalFormatting xmlns:xm="http://schemas.microsoft.com/office/excel/2006/main">
          <x14:cfRule type="containsText" priority="3679" operator="containsText" id="{906D5D4E-E45C-4B02-80A8-710D76B6F655}">
            <xm:f>NOT(ISERROR(SEARCH('U:\KSAB\[KPI_PM_Monthly_CIL-1.xlsx]Data-Validation'!#REF!,Y20)))</xm:f>
            <xm:f>'U:\KSAB\[KPI_PM_Monthly_CIL-1.xlsx]Data-Validation'!#REF!</xm:f>
            <x14:dxf>
              <fill>
                <patternFill>
                  <bgColor rgb="FF00B050"/>
                </patternFill>
              </fill>
            </x14:dxf>
          </x14:cfRule>
          <x14:cfRule type="containsText" priority="3680" operator="containsText" id="{70920648-1447-4D70-8AE1-F79590E50E01}">
            <xm:f>NOT(ISERROR(SEARCH('U:\KSAB\[KPI_PM_Monthly_CIL-1.xlsx]Data-Validation'!#REF!,Y20)))</xm:f>
            <xm:f>'U:\KSAB\[KPI_PM_Monthly_CIL-1.xlsx]Data-Validation'!#REF!</xm:f>
            <x14:dxf>
              <fill>
                <patternFill>
                  <bgColor rgb="FF00B0F0"/>
                </patternFill>
              </fill>
            </x14:dxf>
          </x14:cfRule>
          <x14:cfRule type="containsText" priority="3681" operator="containsText" id="{E9D8EC24-7656-4EA1-AD2D-56C82227ED87}">
            <xm:f>NOT(ISERROR(SEARCH('U:\KSAB\[KPI_PM_Monthly_CIL-1.xlsx]Data-Validation'!#REF!,Y20)))</xm:f>
            <xm:f>'U:\KSAB\[KPI_PM_Monthly_CIL-1.xlsx]Data-Validation'!#REF!</xm:f>
            <x14:dxf>
              <fill>
                <patternFill>
                  <bgColor rgb="FFFF0000"/>
                </patternFill>
              </fill>
            </x14:dxf>
          </x14:cfRule>
          <x14:cfRule type="containsText" priority="3682" operator="containsText" id="{52E02A7A-8309-42D1-9897-E40E23CF5910}">
            <xm:f>NOT(ISERROR(SEARCH('U:\KSAB\[KPI_PM_Monthly_CIL-1.xlsx]Data-Validation'!#REF!,Y20)))</xm:f>
            <xm:f>'U:\KSAB\[KPI_PM_Monthly_CIL-1.xlsx]Data-Validation'!#REF!</xm:f>
            <x14:dxf>
              <fill>
                <patternFill>
                  <bgColor rgb="FF92D050"/>
                </patternFill>
              </fill>
            </x14:dxf>
          </x14:cfRule>
          <xm:sqref>Y20</xm:sqref>
        </x14:conditionalFormatting>
        <x14:conditionalFormatting xmlns:xm="http://schemas.microsoft.com/office/excel/2006/main">
          <x14:cfRule type="containsText" priority="3671" operator="containsText" id="{CD608827-F5FD-4E8E-9874-888230030C77}">
            <xm:f>NOT(ISERROR(SEARCH('U:\KSAB\[KPI_PM_Monthly_CIL-1.xlsx]Data-Validation'!#REF!,Y21)))</xm:f>
            <xm:f>'U:\KSAB\[KPI_PM_Monthly_CIL-1.xlsx]Data-Validation'!#REF!</xm:f>
            <x14:dxf>
              <fill>
                <patternFill>
                  <bgColor rgb="FF00B050"/>
                </patternFill>
              </fill>
            </x14:dxf>
          </x14:cfRule>
          <x14:cfRule type="containsText" priority="3672" operator="containsText" id="{4C4B3A03-C29F-4452-8482-22C54812059C}">
            <xm:f>NOT(ISERROR(SEARCH('U:\KSAB\[KPI_PM_Monthly_CIL-1.xlsx]Data-Validation'!#REF!,Y21)))</xm:f>
            <xm:f>'U:\KSAB\[KPI_PM_Monthly_CIL-1.xlsx]Data-Validation'!#REF!</xm:f>
            <x14:dxf>
              <fill>
                <patternFill>
                  <bgColor rgb="FF00B0F0"/>
                </patternFill>
              </fill>
            </x14:dxf>
          </x14:cfRule>
          <x14:cfRule type="containsText" priority="3673" operator="containsText" id="{FE3EA163-559F-43E5-B41E-970EE179B76D}">
            <xm:f>NOT(ISERROR(SEARCH('U:\KSAB\[KPI_PM_Monthly_CIL-1.xlsx]Data-Validation'!#REF!,Y21)))</xm:f>
            <xm:f>'U:\KSAB\[KPI_PM_Monthly_CIL-1.xlsx]Data-Validation'!#REF!</xm:f>
            <x14:dxf>
              <fill>
                <patternFill>
                  <bgColor rgb="FFFF0000"/>
                </patternFill>
              </fill>
            </x14:dxf>
          </x14:cfRule>
          <x14:cfRule type="containsText" priority="3674" operator="containsText" id="{9EA6B39B-5667-4106-B7FB-83C3B5350FB9}">
            <xm:f>NOT(ISERROR(SEARCH('U:\KSAB\[KPI_PM_Monthly_CIL-1.xlsx]Data-Validation'!#REF!,Y21)))</xm:f>
            <xm:f>'U:\KSAB\[KPI_PM_Monthly_CIL-1.xlsx]Data-Validation'!#REF!</xm:f>
            <x14:dxf>
              <fill>
                <patternFill>
                  <bgColor rgb="FF92D050"/>
                </patternFill>
              </fill>
            </x14:dxf>
          </x14:cfRule>
          <xm:sqref>Y21</xm:sqref>
        </x14:conditionalFormatting>
        <x14:conditionalFormatting xmlns:xm="http://schemas.microsoft.com/office/excel/2006/main">
          <x14:cfRule type="containsText" priority="3659" operator="containsText" id="{9A0AA1F0-EFD3-489B-A9E9-5D0266F2DC84}">
            <xm:f>NOT(ISERROR(SEARCH('[KPI_PM_Monthly_CIL_v1.0.xlsx]Data-Validation'!#REF!,Y23)))</xm:f>
            <xm:f>'[KPI_PM_Monthly_CIL_v1.0.xlsx]Data-Validation'!#REF!</xm:f>
            <x14:dxf>
              <fill>
                <patternFill>
                  <bgColor rgb="FF00B050"/>
                </patternFill>
              </fill>
            </x14:dxf>
          </x14:cfRule>
          <x14:cfRule type="containsText" priority="3660" operator="containsText" id="{EB4D56B3-40C3-4965-A82A-A10BDE3AA5EB}">
            <xm:f>NOT(ISERROR(SEARCH('[KPI_PM_Monthly_CIL_v1.0.xlsx]Data-Validation'!#REF!,Y23)))</xm:f>
            <xm:f>'[KPI_PM_Monthly_CIL_v1.0.xlsx]Data-Validation'!#REF!</xm:f>
            <x14:dxf>
              <fill>
                <patternFill>
                  <bgColor rgb="FF00B0F0"/>
                </patternFill>
              </fill>
            </x14:dxf>
          </x14:cfRule>
          <x14:cfRule type="containsText" priority="3661" operator="containsText" id="{87A41D4A-FBD8-4DBC-9451-712D9006F6E6}">
            <xm:f>NOT(ISERROR(SEARCH('[KPI_PM_Monthly_CIL_v1.0.xlsx]Data-Validation'!#REF!,Y23)))</xm:f>
            <xm:f>'[KPI_PM_Monthly_CIL_v1.0.xlsx]Data-Validation'!#REF!</xm:f>
            <x14:dxf>
              <fill>
                <patternFill>
                  <bgColor rgb="FFFF0000"/>
                </patternFill>
              </fill>
            </x14:dxf>
          </x14:cfRule>
          <x14:cfRule type="containsText" priority="3662" operator="containsText" id="{84547788-C6F5-4290-8A3D-2B2172EBAA2E}">
            <xm:f>NOT(ISERROR(SEARCH('[KPI_PM_Monthly_CIL_v1.0.xlsx]Data-Validation'!#REF!,Y23)))</xm:f>
            <xm:f>'[KPI_PM_Monthly_CIL_v1.0.xlsx]Data-Validation'!#REF!</xm:f>
            <x14:dxf>
              <fill>
                <patternFill>
                  <bgColor rgb="FF92D050"/>
                </patternFill>
              </fill>
            </x14:dxf>
          </x14:cfRule>
          <xm:sqref>Y23</xm:sqref>
        </x14:conditionalFormatting>
        <x14:conditionalFormatting xmlns:xm="http://schemas.microsoft.com/office/excel/2006/main">
          <x14:cfRule type="containsText" priority="3645" operator="containsText" id="{F5430DED-E9EC-4F66-B4F0-01ABB957729F}">
            <xm:f>NOT(ISERROR(SEARCH('[KPI_PM_Monthly_CIL_v1.0.xlsx]Data-Validation'!#REF!,Y37)))</xm:f>
            <xm:f>'[KPI_PM_Monthly_CIL_v1.0.xlsx]Data-Validation'!#REF!</xm:f>
            <x14:dxf>
              <fill>
                <patternFill>
                  <bgColor rgb="FF00B050"/>
                </patternFill>
              </fill>
            </x14:dxf>
          </x14:cfRule>
          <x14:cfRule type="containsText" priority="3646" operator="containsText" id="{5E0899B7-3019-43D2-8D69-F9D924DC3148}">
            <xm:f>NOT(ISERROR(SEARCH('[KPI_PM_Monthly_CIL_v1.0.xlsx]Data-Validation'!#REF!,Y37)))</xm:f>
            <xm:f>'[KPI_PM_Monthly_CIL_v1.0.xlsx]Data-Validation'!#REF!</xm:f>
            <x14:dxf>
              <fill>
                <patternFill>
                  <bgColor rgb="FF00B0F0"/>
                </patternFill>
              </fill>
            </x14:dxf>
          </x14:cfRule>
          <x14:cfRule type="containsText" priority="3647" operator="containsText" id="{6A635D9A-FB93-462B-869E-9430FAE4FA39}">
            <xm:f>NOT(ISERROR(SEARCH('[KPI_PM_Monthly_CIL_v1.0.xlsx]Data-Validation'!#REF!,Y37)))</xm:f>
            <xm:f>'[KPI_PM_Monthly_CIL_v1.0.xlsx]Data-Validation'!#REF!</xm:f>
            <x14:dxf>
              <fill>
                <patternFill>
                  <bgColor rgb="FFFF0000"/>
                </patternFill>
              </fill>
            </x14:dxf>
          </x14:cfRule>
          <x14:cfRule type="containsText" priority="3648" operator="containsText" id="{A039B076-A472-4D57-AF73-2BFA90B03475}">
            <xm:f>NOT(ISERROR(SEARCH('[KPI_PM_Monthly_CIL_v1.0.xlsx]Data-Validation'!#REF!,Y37)))</xm:f>
            <xm:f>'[KPI_PM_Monthly_CIL_v1.0.xlsx]Data-Validation'!#REF!</xm:f>
            <x14:dxf>
              <fill>
                <patternFill>
                  <bgColor rgb="FF92D050"/>
                </patternFill>
              </fill>
            </x14:dxf>
          </x14:cfRule>
          <xm:sqref>Y37</xm:sqref>
        </x14:conditionalFormatting>
        <x14:conditionalFormatting xmlns:xm="http://schemas.microsoft.com/office/excel/2006/main">
          <x14:cfRule type="containsText" priority="3635" operator="containsText" id="{23F336CA-4629-4F1D-8CF7-A2EF0D3AA06C}">
            <xm:f>NOT(ISERROR(SEARCH('[KPI_PM_Monthly_CIL_v1.0.xlsx]Data-Validation'!#REF!,Y54)))</xm:f>
            <xm:f>'[KPI_PM_Monthly_CIL_v1.0.xlsx]Data-Validation'!#REF!</xm:f>
            <x14:dxf>
              <fill>
                <patternFill>
                  <bgColor rgb="FF00B050"/>
                </patternFill>
              </fill>
            </x14:dxf>
          </x14:cfRule>
          <x14:cfRule type="containsText" priority="3636" operator="containsText" id="{FD0D6BC9-47AE-4A72-A43E-1566F7A15443}">
            <xm:f>NOT(ISERROR(SEARCH('[KPI_PM_Monthly_CIL_v1.0.xlsx]Data-Validation'!#REF!,Y54)))</xm:f>
            <xm:f>'[KPI_PM_Monthly_CIL_v1.0.xlsx]Data-Validation'!#REF!</xm:f>
            <x14:dxf>
              <fill>
                <patternFill>
                  <bgColor rgb="FF00B0F0"/>
                </patternFill>
              </fill>
            </x14:dxf>
          </x14:cfRule>
          <x14:cfRule type="containsText" priority="3637" operator="containsText" id="{E49C2924-CC50-463B-A1BD-2461A62D0E12}">
            <xm:f>NOT(ISERROR(SEARCH('[KPI_PM_Monthly_CIL_v1.0.xlsx]Data-Validation'!#REF!,Y54)))</xm:f>
            <xm:f>'[KPI_PM_Monthly_CIL_v1.0.xlsx]Data-Validation'!#REF!</xm:f>
            <x14:dxf>
              <fill>
                <patternFill>
                  <bgColor rgb="FFFF0000"/>
                </patternFill>
              </fill>
            </x14:dxf>
          </x14:cfRule>
          <x14:cfRule type="containsText" priority="3638" operator="containsText" id="{CB10CE82-5762-4EA6-B4A0-DF3D5C089738}">
            <xm:f>NOT(ISERROR(SEARCH('[KPI_PM_Monthly_CIL_v1.0.xlsx]Data-Validation'!#REF!,Y54)))</xm:f>
            <xm:f>'[KPI_PM_Monthly_CIL_v1.0.xlsx]Data-Validation'!#REF!</xm:f>
            <x14:dxf>
              <fill>
                <patternFill>
                  <bgColor rgb="FF92D050"/>
                </patternFill>
              </fill>
            </x14:dxf>
          </x14:cfRule>
          <xm:sqref>Y54</xm:sqref>
        </x14:conditionalFormatting>
        <x14:conditionalFormatting xmlns:xm="http://schemas.microsoft.com/office/excel/2006/main">
          <x14:cfRule type="containsText" priority="3625" operator="containsText" id="{B3FB7F5B-400C-4829-9059-E2851C533F25}">
            <xm:f>NOT(ISERROR(SEARCH('[KPI_PM_Monthly_CIL_v1.0.xlsx]Data-Validation'!#REF!,Y51)))</xm:f>
            <xm:f>'[KPI_PM_Monthly_CIL_v1.0.xlsx]Data-Validation'!#REF!</xm:f>
            <x14:dxf>
              <fill>
                <patternFill>
                  <bgColor rgb="FF00B050"/>
                </patternFill>
              </fill>
            </x14:dxf>
          </x14:cfRule>
          <x14:cfRule type="containsText" priority="3626" operator="containsText" id="{FE990EAF-FA78-4CC4-B5E6-3CBB2005B8A7}">
            <xm:f>NOT(ISERROR(SEARCH('[KPI_PM_Monthly_CIL_v1.0.xlsx]Data-Validation'!#REF!,Y51)))</xm:f>
            <xm:f>'[KPI_PM_Monthly_CIL_v1.0.xlsx]Data-Validation'!#REF!</xm:f>
            <x14:dxf>
              <fill>
                <patternFill>
                  <bgColor rgb="FF00B0F0"/>
                </patternFill>
              </fill>
            </x14:dxf>
          </x14:cfRule>
          <x14:cfRule type="containsText" priority="3627" operator="containsText" id="{5EFEBA1F-5BE9-4770-B42E-84260963EAFA}">
            <xm:f>NOT(ISERROR(SEARCH('[KPI_PM_Monthly_CIL_v1.0.xlsx]Data-Validation'!#REF!,Y51)))</xm:f>
            <xm:f>'[KPI_PM_Monthly_CIL_v1.0.xlsx]Data-Validation'!#REF!</xm:f>
            <x14:dxf>
              <fill>
                <patternFill>
                  <bgColor rgb="FFFF0000"/>
                </patternFill>
              </fill>
            </x14:dxf>
          </x14:cfRule>
          <x14:cfRule type="containsText" priority="3628" operator="containsText" id="{22C1DAE1-AFE6-4375-BB96-5F818A42C5B7}">
            <xm:f>NOT(ISERROR(SEARCH('[KPI_PM_Monthly_CIL_v1.0.xlsx]Data-Validation'!#REF!,Y51)))</xm:f>
            <xm:f>'[KPI_PM_Monthly_CIL_v1.0.xlsx]Data-Validation'!#REF!</xm:f>
            <x14:dxf>
              <fill>
                <patternFill>
                  <bgColor rgb="FF92D050"/>
                </patternFill>
              </fill>
            </x14:dxf>
          </x14:cfRule>
          <xm:sqref>Y51</xm:sqref>
        </x14:conditionalFormatting>
        <x14:conditionalFormatting xmlns:xm="http://schemas.microsoft.com/office/excel/2006/main">
          <x14:cfRule type="containsText" priority="3615" operator="containsText" id="{865F67E5-88AB-4289-A7F7-C8EA510ADB2F}">
            <xm:f>NOT(ISERROR(SEARCH('[KPI_PM_Monthly_CIL_v1.0.xlsx]Data-Validation'!#REF!,Y33)))</xm:f>
            <xm:f>'[KPI_PM_Monthly_CIL_v1.0.xlsx]Data-Validation'!#REF!</xm:f>
            <x14:dxf>
              <fill>
                <patternFill>
                  <bgColor rgb="FF00B050"/>
                </patternFill>
              </fill>
            </x14:dxf>
          </x14:cfRule>
          <x14:cfRule type="containsText" priority="3616" operator="containsText" id="{768A891E-71FD-4846-95D7-66ABF1030B0D}">
            <xm:f>NOT(ISERROR(SEARCH('[KPI_PM_Monthly_CIL_v1.0.xlsx]Data-Validation'!#REF!,Y33)))</xm:f>
            <xm:f>'[KPI_PM_Monthly_CIL_v1.0.xlsx]Data-Validation'!#REF!</xm:f>
            <x14:dxf>
              <fill>
                <patternFill>
                  <bgColor rgb="FF00B0F0"/>
                </patternFill>
              </fill>
            </x14:dxf>
          </x14:cfRule>
          <x14:cfRule type="containsText" priority="3617" operator="containsText" id="{CAC7304F-6098-4819-A01D-C871F21EE91D}">
            <xm:f>NOT(ISERROR(SEARCH('[KPI_PM_Monthly_CIL_v1.0.xlsx]Data-Validation'!#REF!,Y33)))</xm:f>
            <xm:f>'[KPI_PM_Monthly_CIL_v1.0.xlsx]Data-Validation'!#REF!</xm:f>
            <x14:dxf>
              <fill>
                <patternFill>
                  <bgColor rgb="FFFF0000"/>
                </patternFill>
              </fill>
            </x14:dxf>
          </x14:cfRule>
          <x14:cfRule type="containsText" priority="3618" operator="containsText" id="{7AAB42EC-BCBC-4BCF-98BB-0CDB667928D4}">
            <xm:f>NOT(ISERROR(SEARCH('[KPI_PM_Monthly_CIL_v1.0.xlsx]Data-Validation'!#REF!,Y33)))</xm:f>
            <xm:f>'[KPI_PM_Monthly_CIL_v1.0.xlsx]Data-Validation'!#REF!</xm:f>
            <x14:dxf>
              <fill>
                <patternFill>
                  <bgColor rgb="FF92D050"/>
                </patternFill>
              </fill>
            </x14:dxf>
          </x14:cfRule>
          <xm:sqref>Y33</xm:sqref>
        </x14:conditionalFormatting>
        <x14:conditionalFormatting xmlns:xm="http://schemas.microsoft.com/office/excel/2006/main">
          <x14:cfRule type="containsText" priority="3607" operator="containsText" id="{5C7F881C-FB81-4F3B-994B-6E0040D573A7}">
            <xm:f>NOT(ISERROR(SEARCH('[KPI_PM_Monthly_CIL_v1.0.xlsx]Data-Validation'!#REF!,Y26)))</xm:f>
            <xm:f>'[KPI_PM_Monthly_CIL_v1.0.xlsx]Data-Validation'!#REF!</xm:f>
            <x14:dxf>
              <fill>
                <patternFill>
                  <bgColor rgb="FF92D050"/>
                </patternFill>
              </fill>
            </x14:dxf>
          </x14:cfRule>
          <x14:cfRule type="containsText" priority="3611" operator="containsText" id="{7D6D4BCE-98B9-43AE-8C03-08728787AF08}">
            <xm:f>NOT(ISERROR(SEARCH('[KPI_PM_Monthly_CIL_v1.0.xlsx]Data-Validation'!#REF!,Y26)))</xm:f>
            <xm:f>'[KPI_PM_Monthly_CIL_v1.0.xlsx]Data-Validation'!#REF!</xm:f>
            <x14:dxf>
              <fill>
                <patternFill>
                  <bgColor rgb="FF00B050"/>
                </patternFill>
              </fill>
            </x14:dxf>
          </x14:cfRule>
          <xm:sqref>Y26</xm:sqref>
        </x14:conditionalFormatting>
        <x14:conditionalFormatting xmlns:xm="http://schemas.microsoft.com/office/excel/2006/main">
          <x14:cfRule type="containsText" priority="3601" operator="containsText" id="{C0D7F766-B85F-49CD-8B5A-869611F055C6}">
            <xm:f>NOT(ISERROR(SEARCH('[KPI_PM_Monthly_CIL_v1.0.xlsx]Data-Validation'!#REF!,Y8)))</xm:f>
            <xm:f>'[KPI_PM_Monthly_CIL_v1.0.xlsx]Data-Validation'!#REF!</xm:f>
            <x14:dxf>
              <fill>
                <patternFill>
                  <bgColor rgb="FF00B050"/>
                </patternFill>
              </fill>
            </x14:dxf>
          </x14:cfRule>
          <x14:cfRule type="containsText" priority="3602" operator="containsText" id="{15E36487-3360-47E4-91AD-291389D1175F}">
            <xm:f>NOT(ISERROR(SEARCH('[KPI_PM_Monthly_CIL_v1.0.xlsx]Data-Validation'!#REF!,Y8)))</xm:f>
            <xm:f>'[KPI_PM_Monthly_CIL_v1.0.xlsx]Data-Validation'!#REF!</xm:f>
            <x14:dxf>
              <fill>
                <patternFill>
                  <bgColor rgb="FF00B0F0"/>
                </patternFill>
              </fill>
            </x14:dxf>
          </x14:cfRule>
          <x14:cfRule type="containsText" priority="3603" operator="containsText" id="{2ACE9182-BFBB-4320-B503-F24D50FC8260}">
            <xm:f>NOT(ISERROR(SEARCH('[KPI_PM_Monthly_CIL_v1.0.xlsx]Data-Validation'!#REF!,Y8)))</xm:f>
            <xm:f>'[KPI_PM_Monthly_CIL_v1.0.xlsx]Data-Validation'!#REF!</xm:f>
            <x14:dxf>
              <fill>
                <patternFill>
                  <bgColor rgb="FFFF0000"/>
                </patternFill>
              </fill>
            </x14:dxf>
          </x14:cfRule>
          <x14:cfRule type="containsText" priority="3604" operator="containsText" id="{0C26AA26-223E-4FD0-8434-E9E6DE8F8C9B}">
            <xm:f>NOT(ISERROR(SEARCH('[KPI_PM_Monthly_CIL_v1.0.xlsx]Data-Validation'!#REF!,Y8)))</xm:f>
            <xm:f>'[KPI_PM_Monthly_CIL_v1.0.xlsx]Data-Validation'!#REF!</xm:f>
            <x14:dxf>
              <fill>
                <patternFill>
                  <bgColor rgb="FF92D050"/>
                </patternFill>
              </fill>
            </x14:dxf>
          </x14:cfRule>
          <xm:sqref>Y8</xm:sqref>
        </x14:conditionalFormatting>
        <x14:conditionalFormatting xmlns:xm="http://schemas.microsoft.com/office/excel/2006/main">
          <x14:cfRule type="containsText" priority="3591" operator="containsText" id="{7938B708-2ACC-4599-9BE8-A997C0183AFB}">
            <xm:f>NOT(ISERROR(SEARCH('[KPI_PM_Monthly_CIL_v1.0.xlsx]Data-Validation'!#REF!,Y6)))</xm:f>
            <xm:f>'[KPI_PM_Monthly_CIL_v1.0.xlsx]Data-Validation'!#REF!</xm:f>
            <x14:dxf>
              <fill>
                <patternFill>
                  <bgColor rgb="FF00B050"/>
                </patternFill>
              </fill>
            </x14:dxf>
          </x14:cfRule>
          <x14:cfRule type="containsText" priority="3592" operator="containsText" id="{99DD8DE2-96A3-4505-8C74-B3FD05EEC0EA}">
            <xm:f>NOT(ISERROR(SEARCH('[KPI_PM_Monthly_CIL_v1.0.xlsx]Data-Validation'!#REF!,Y6)))</xm:f>
            <xm:f>'[KPI_PM_Monthly_CIL_v1.0.xlsx]Data-Validation'!#REF!</xm:f>
            <x14:dxf>
              <fill>
                <patternFill>
                  <bgColor rgb="FF00B0F0"/>
                </patternFill>
              </fill>
            </x14:dxf>
          </x14:cfRule>
          <x14:cfRule type="containsText" priority="3593" operator="containsText" id="{142D0C9D-EB26-46B8-9C1D-D7AE144A83AB}">
            <xm:f>NOT(ISERROR(SEARCH('[KPI_PM_Monthly_CIL_v1.0.xlsx]Data-Validation'!#REF!,Y6)))</xm:f>
            <xm:f>'[KPI_PM_Monthly_CIL_v1.0.xlsx]Data-Validation'!#REF!</xm:f>
            <x14:dxf>
              <fill>
                <patternFill>
                  <bgColor rgb="FFFF0000"/>
                </patternFill>
              </fill>
            </x14:dxf>
          </x14:cfRule>
          <x14:cfRule type="containsText" priority="3594" operator="containsText" id="{FF5B76A8-341D-48D6-83C8-F68793424D04}">
            <xm:f>NOT(ISERROR(SEARCH('[KPI_PM_Monthly_CIL_v1.0.xlsx]Data-Validation'!#REF!,Y6)))</xm:f>
            <xm:f>'[KPI_PM_Monthly_CIL_v1.0.xlsx]Data-Validation'!#REF!</xm:f>
            <x14:dxf>
              <fill>
                <patternFill>
                  <bgColor rgb="FF92D050"/>
                </patternFill>
              </fill>
            </x14:dxf>
          </x14:cfRule>
          <xm:sqref>Y6</xm:sqref>
        </x14:conditionalFormatting>
        <x14:conditionalFormatting xmlns:xm="http://schemas.microsoft.com/office/excel/2006/main">
          <x14:cfRule type="containsText" priority="3578" operator="containsText" id="{AEF29959-2FEA-4A98-B605-9BE4FC6C23D9}">
            <xm:f>NOT(ISERROR(SEARCH('[KPI_PM_Monthly_CIL_v1.0.xlsx]Data-Validation'!#REF!,Y55)))</xm:f>
            <xm:f>'[KPI_PM_Monthly_CIL_v1.0.xlsx]Data-Validation'!#REF!</xm:f>
            <x14:dxf>
              <fill>
                <patternFill>
                  <bgColor rgb="FF00B050"/>
                </patternFill>
              </fill>
            </x14:dxf>
          </x14:cfRule>
          <x14:cfRule type="containsText" priority="3579" operator="containsText" id="{9EAEA9C5-20BD-4493-9394-64F9BF698513}">
            <xm:f>NOT(ISERROR(SEARCH('[KPI_PM_Monthly_CIL_v1.0.xlsx]Data-Validation'!#REF!,Y55)))</xm:f>
            <xm:f>'[KPI_PM_Monthly_CIL_v1.0.xlsx]Data-Validation'!#REF!</xm:f>
            <x14:dxf>
              <fill>
                <patternFill>
                  <bgColor rgb="FF00B0F0"/>
                </patternFill>
              </fill>
            </x14:dxf>
          </x14:cfRule>
          <x14:cfRule type="containsText" priority="3580" operator="containsText" id="{C1C9686A-B1EE-4863-942D-733A5832A6FD}">
            <xm:f>NOT(ISERROR(SEARCH('[KPI_PM_Monthly_CIL_v1.0.xlsx]Data-Validation'!#REF!,Y55)))</xm:f>
            <xm:f>'[KPI_PM_Monthly_CIL_v1.0.xlsx]Data-Validation'!#REF!</xm:f>
            <x14:dxf>
              <fill>
                <patternFill>
                  <bgColor rgb="FFFF0000"/>
                </patternFill>
              </fill>
            </x14:dxf>
          </x14:cfRule>
          <x14:cfRule type="containsText" priority="3581" operator="containsText" id="{EDF19CEC-C9D6-4D7D-9170-A946ABCC8B31}">
            <xm:f>NOT(ISERROR(SEARCH('[KPI_PM_Monthly_CIL_v1.0.xlsx]Data-Validation'!#REF!,Y55)))</xm:f>
            <xm:f>'[KPI_PM_Monthly_CIL_v1.0.xlsx]Data-Validation'!#REF!</xm:f>
            <x14:dxf>
              <fill>
                <patternFill>
                  <bgColor rgb="FF92D050"/>
                </patternFill>
              </fill>
            </x14:dxf>
          </x14:cfRule>
          <xm:sqref>Y55</xm:sqref>
        </x14:conditionalFormatting>
        <x14:conditionalFormatting xmlns:xm="http://schemas.microsoft.com/office/excel/2006/main">
          <x14:cfRule type="containsText" priority="3552" operator="containsText" id="{7AC4033D-638B-45D0-8DD9-1A6EC1F3BBA7}">
            <xm:f>NOT(ISERROR(SEARCH('[KPI_PM_Monthly_CIL_v1.0.xlsx]Data-Validation'!#REF!,AC83)))</xm:f>
            <xm:f>'[KPI_PM_Monthly_CIL_v1.0.xlsx]Data-Validation'!#REF!</xm:f>
            <x14:dxf>
              <fill>
                <patternFill>
                  <bgColor rgb="FF00B050"/>
                </patternFill>
              </fill>
            </x14:dxf>
          </x14:cfRule>
          <x14:cfRule type="containsText" priority="3553" operator="containsText" id="{09968DA4-0EFF-45BE-B1CF-B6D2B84ED7A4}">
            <xm:f>NOT(ISERROR(SEARCH('[KPI_PM_Monthly_CIL_v1.0.xlsx]Data-Validation'!#REF!,AC83)))</xm:f>
            <xm:f>'[KPI_PM_Monthly_CIL_v1.0.xlsx]Data-Validation'!#REF!</xm:f>
            <x14:dxf>
              <fill>
                <patternFill>
                  <bgColor rgb="FF00B0F0"/>
                </patternFill>
              </fill>
            </x14:dxf>
          </x14:cfRule>
          <x14:cfRule type="containsText" priority="3554" operator="containsText" id="{E98A7757-DF08-4C3C-BB58-2D9955F80466}">
            <xm:f>NOT(ISERROR(SEARCH('[KPI_PM_Monthly_CIL_v1.0.xlsx]Data-Validation'!#REF!,AC83)))</xm:f>
            <xm:f>'[KPI_PM_Monthly_CIL_v1.0.xlsx]Data-Validation'!#REF!</xm:f>
            <x14:dxf>
              <fill>
                <patternFill>
                  <bgColor rgb="FFFF0000"/>
                </patternFill>
              </fill>
            </x14:dxf>
          </x14:cfRule>
          <x14:cfRule type="containsText" priority="3555" operator="containsText" id="{A039B24D-97B7-4C69-AE5C-1D67A00E66D1}">
            <xm:f>NOT(ISERROR(SEARCH('[KPI_PM_Monthly_CIL_v1.0.xlsx]Data-Validation'!#REF!,AC83)))</xm:f>
            <xm:f>'[KPI_PM_Monthly_CIL_v1.0.xlsx]Data-Validation'!#REF!</xm:f>
            <x14:dxf>
              <fill>
                <patternFill>
                  <bgColor rgb="FF92D050"/>
                </patternFill>
              </fill>
            </x14:dxf>
          </x14:cfRule>
          <xm:sqref>AC83</xm:sqref>
        </x14:conditionalFormatting>
        <x14:conditionalFormatting xmlns:xm="http://schemas.microsoft.com/office/excel/2006/main">
          <x14:cfRule type="containsText" priority="3546" operator="containsText" id="{E34B4A80-12CA-49B5-943B-58D8DDB9E83E}">
            <xm:f>NOT(ISERROR(SEARCH('[KPI_PM_Monthly_CIL_v1.0.xlsx]Data-Validation'!#REF!,Y83)))</xm:f>
            <xm:f>'[KPI_PM_Monthly_CIL_v1.0.xlsx]Data-Validation'!#REF!</xm:f>
            <x14:dxf>
              <fill>
                <patternFill>
                  <bgColor rgb="FF00B050"/>
                </patternFill>
              </fill>
            </x14:dxf>
          </x14:cfRule>
          <x14:cfRule type="containsText" priority="3547" operator="containsText" id="{5CEFC8C8-6B79-4472-BC31-059480ECD78D}">
            <xm:f>NOT(ISERROR(SEARCH('[KPI_PM_Monthly_CIL_v1.0.xlsx]Data-Validation'!#REF!,Y83)))</xm:f>
            <xm:f>'[KPI_PM_Monthly_CIL_v1.0.xlsx]Data-Validation'!#REF!</xm:f>
            <x14:dxf>
              <fill>
                <patternFill>
                  <bgColor rgb="FF00B0F0"/>
                </patternFill>
              </fill>
            </x14:dxf>
          </x14:cfRule>
          <x14:cfRule type="containsText" priority="3548" operator="containsText" id="{7960D244-83A5-440A-9E9C-0CCA4FA2DDBB}">
            <xm:f>NOT(ISERROR(SEARCH('[KPI_PM_Monthly_CIL_v1.0.xlsx]Data-Validation'!#REF!,Y83)))</xm:f>
            <xm:f>'[KPI_PM_Monthly_CIL_v1.0.xlsx]Data-Validation'!#REF!</xm:f>
            <x14:dxf>
              <fill>
                <patternFill>
                  <bgColor rgb="FFFF0000"/>
                </patternFill>
              </fill>
            </x14:dxf>
          </x14:cfRule>
          <x14:cfRule type="containsText" priority="3549" operator="containsText" id="{5B968E6C-2358-40AC-9587-9529141DA658}">
            <xm:f>NOT(ISERROR(SEARCH('[KPI_PM_Monthly_CIL_v1.0.xlsx]Data-Validation'!#REF!,Y83)))</xm:f>
            <xm:f>'[KPI_PM_Monthly_CIL_v1.0.xlsx]Data-Validation'!#REF!</xm:f>
            <x14:dxf>
              <fill>
                <patternFill>
                  <bgColor rgb="FF92D050"/>
                </patternFill>
              </fill>
            </x14:dxf>
          </x14:cfRule>
          <xm:sqref>Y83</xm:sqref>
        </x14:conditionalFormatting>
        <x14:conditionalFormatting xmlns:xm="http://schemas.microsoft.com/office/excel/2006/main">
          <x14:cfRule type="containsText" priority="2716" operator="containsText" id="{9EE2CD98-34F9-459D-87DC-9DB14939C9C2}">
            <xm:f>NOT(ISERROR(SEARCH('[KPI_PM_Monthly_CIL_v1.0.xlsx]Data-Validation'!#REF!,Y94)))</xm:f>
            <xm:f>'[KPI_PM_Monthly_CIL_v1.0.xlsx]Data-Validation'!#REF!</xm:f>
            <x14:dxf>
              <fill>
                <patternFill>
                  <bgColor rgb="FF00B050"/>
                </patternFill>
              </fill>
            </x14:dxf>
          </x14:cfRule>
          <x14:cfRule type="containsText" priority="2717" operator="containsText" id="{7B297FC6-66EF-4938-8AE2-863246258574}">
            <xm:f>NOT(ISERROR(SEARCH('[KPI_PM_Monthly_CIL_v1.0.xlsx]Data-Validation'!#REF!,Y94)))</xm:f>
            <xm:f>'[KPI_PM_Monthly_CIL_v1.0.xlsx]Data-Validation'!#REF!</xm:f>
            <x14:dxf>
              <fill>
                <patternFill>
                  <bgColor rgb="FF00B0F0"/>
                </patternFill>
              </fill>
            </x14:dxf>
          </x14:cfRule>
          <x14:cfRule type="containsText" priority="2718" operator="containsText" id="{091258B2-FC70-4910-8725-B2C4703B6A4B}">
            <xm:f>NOT(ISERROR(SEARCH('[KPI_PM_Monthly_CIL_v1.0.xlsx]Data-Validation'!#REF!,Y94)))</xm:f>
            <xm:f>'[KPI_PM_Monthly_CIL_v1.0.xlsx]Data-Validation'!#REF!</xm:f>
            <x14:dxf>
              <fill>
                <patternFill>
                  <bgColor rgb="FFFF0000"/>
                </patternFill>
              </fill>
            </x14:dxf>
          </x14:cfRule>
          <x14:cfRule type="containsText" priority="2719" operator="containsText" id="{2198034B-971D-455B-93D0-AE5D023583DA}">
            <xm:f>NOT(ISERROR(SEARCH('[KPI_PM_Monthly_CIL_v1.0.xlsx]Data-Validation'!#REF!,Y94)))</xm:f>
            <xm:f>'[KPI_PM_Monthly_CIL_v1.0.xlsx]Data-Validation'!#REF!</xm:f>
            <x14:dxf>
              <fill>
                <patternFill>
                  <bgColor rgb="FF92D050"/>
                </patternFill>
              </fill>
            </x14:dxf>
          </x14:cfRule>
          <xm:sqref>Y94 Y108:Y112 Y133:Y152</xm:sqref>
        </x14:conditionalFormatting>
        <x14:conditionalFormatting xmlns:xm="http://schemas.microsoft.com/office/excel/2006/main">
          <x14:cfRule type="containsText" priority="2710" operator="containsText" id="{B8866597-B8E0-43A1-AE0D-33F2A077E4AA}">
            <xm:f>NOT(ISERROR(SEARCH('[KPI_PM_Monthly_CIL_v1.0.xlsx]Data-Validation'!#REF!,Y125)))</xm:f>
            <xm:f>'[KPI_PM_Monthly_CIL_v1.0.xlsx]Data-Validation'!#REF!</xm:f>
            <x14:dxf>
              <fill>
                <patternFill>
                  <bgColor rgb="FF00B050"/>
                </patternFill>
              </fill>
            </x14:dxf>
          </x14:cfRule>
          <x14:cfRule type="containsText" priority="2711" operator="containsText" id="{21E7E1BD-DC61-456C-BE1A-D68DC6B91419}">
            <xm:f>NOT(ISERROR(SEARCH('[KPI_PM_Monthly_CIL_v1.0.xlsx]Data-Validation'!#REF!,Y125)))</xm:f>
            <xm:f>'[KPI_PM_Monthly_CIL_v1.0.xlsx]Data-Validation'!#REF!</xm:f>
            <x14:dxf>
              <fill>
                <patternFill>
                  <bgColor rgb="FF00B0F0"/>
                </patternFill>
              </fill>
            </x14:dxf>
          </x14:cfRule>
          <x14:cfRule type="containsText" priority="2712" operator="containsText" id="{01C8F4C3-E155-4A96-8BEE-955EBEC6E952}">
            <xm:f>NOT(ISERROR(SEARCH('[KPI_PM_Monthly_CIL_v1.0.xlsx]Data-Validation'!#REF!,Y125)))</xm:f>
            <xm:f>'[KPI_PM_Monthly_CIL_v1.0.xlsx]Data-Validation'!#REF!</xm:f>
            <x14:dxf>
              <fill>
                <patternFill>
                  <bgColor rgb="FFFF0000"/>
                </patternFill>
              </fill>
            </x14:dxf>
          </x14:cfRule>
          <x14:cfRule type="containsText" priority="2713" operator="containsText" id="{CCFCD155-0C3C-4EBE-9747-E1F1D76E91D2}">
            <xm:f>NOT(ISERROR(SEARCH('[KPI_PM_Monthly_CIL_v1.0.xlsx]Data-Validation'!#REF!,Y125)))</xm:f>
            <xm:f>'[KPI_PM_Monthly_CIL_v1.0.xlsx]Data-Validation'!#REF!</xm:f>
            <x14:dxf>
              <fill>
                <patternFill>
                  <bgColor rgb="FF92D050"/>
                </patternFill>
              </fill>
            </x14:dxf>
          </x14:cfRule>
          <xm:sqref>Y125 Y130:Y131</xm:sqref>
        </x14:conditionalFormatting>
        <x14:conditionalFormatting xmlns:xm="http://schemas.microsoft.com/office/excel/2006/main">
          <x14:cfRule type="containsText" priority="2694" operator="containsText" id="{39FE2E84-C2F2-408C-BF9B-1FEAE2EEDB5E}">
            <xm:f>NOT(ISERROR(SEARCH('[KPI_PM_Monthly_CIL_v1.0.xlsx]Data-Validation'!#REF!,Y126)))</xm:f>
            <xm:f>'[KPI_PM_Monthly_CIL_v1.0.xlsx]Data-Validation'!#REF!</xm:f>
            <x14:dxf>
              <fill>
                <patternFill>
                  <bgColor rgb="FF00B050"/>
                </patternFill>
              </fill>
            </x14:dxf>
          </x14:cfRule>
          <x14:cfRule type="containsText" priority="2695" operator="containsText" id="{AE1702ED-B23E-44CF-9B7B-9D00BC28FE2F}">
            <xm:f>NOT(ISERROR(SEARCH('[KPI_PM_Monthly_CIL_v1.0.xlsx]Data-Validation'!#REF!,Y126)))</xm:f>
            <xm:f>'[KPI_PM_Monthly_CIL_v1.0.xlsx]Data-Validation'!#REF!</xm:f>
            <x14:dxf>
              <fill>
                <patternFill>
                  <bgColor rgb="FF00B0F0"/>
                </patternFill>
              </fill>
            </x14:dxf>
          </x14:cfRule>
          <x14:cfRule type="containsText" priority="2696" operator="containsText" id="{5BC615E0-6B27-4EB4-BDC8-FAF21438EC3E}">
            <xm:f>NOT(ISERROR(SEARCH('[KPI_PM_Monthly_CIL_v1.0.xlsx]Data-Validation'!#REF!,Y126)))</xm:f>
            <xm:f>'[KPI_PM_Monthly_CIL_v1.0.xlsx]Data-Validation'!#REF!</xm:f>
            <x14:dxf>
              <fill>
                <patternFill>
                  <bgColor rgb="FFFF0000"/>
                </patternFill>
              </fill>
            </x14:dxf>
          </x14:cfRule>
          <x14:cfRule type="containsText" priority="2697" operator="containsText" id="{00036BF3-B29E-4867-84EA-828C0B3E27FF}">
            <xm:f>NOT(ISERROR(SEARCH('[KPI_PM_Monthly_CIL_v1.0.xlsx]Data-Validation'!#REF!,Y126)))</xm:f>
            <xm:f>'[KPI_PM_Monthly_CIL_v1.0.xlsx]Data-Validation'!#REF!</xm:f>
            <x14:dxf>
              <fill>
                <patternFill>
                  <bgColor rgb="FF92D050"/>
                </patternFill>
              </fill>
            </x14:dxf>
          </x14:cfRule>
          <xm:sqref>Y126</xm:sqref>
        </x14:conditionalFormatting>
        <x14:conditionalFormatting xmlns:xm="http://schemas.microsoft.com/office/excel/2006/main">
          <x14:cfRule type="containsText" priority="2675" operator="containsText" id="{BAB5E892-B4F6-455B-9D16-898B0281E811}">
            <xm:f>NOT(ISERROR(SEARCH('[KPI_PM_Monthly_CIL_v1.0.xlsx]Data-Validation'!#REF!,Y122)))</xm:f>
            <xm:f>'[KPI_PM_Monthly_CIL_v1.0.xlsx]Data-Validation'!#REF!</xm:f>
            <x14:dxf>
              <fill>
                <patternFill>
                  <bgColor rgb="FF92D050"/>
                </patternFill>
              </fill>
            </x14:dxf>
          </x14:cfRule>
          <x14:cfRule type="containsText" priority="2721" operator="containsText" id="{CC77031B-0DD1-46A0-8406-A80E944D7CBD}">
            <xm:f>NOT(ISERROR(SEARCH('[KPI_PM_Monthly_CIL_v1.0.xlsx]Data-Validation'!#REF!,Y122)))</xm:f>
            <xm:f>'[KPI_PM_Monthly_CIL_v1.0.xlsx]Data-Validation'!#REF!</xm:f>
            <x14:dxf>
              <fill>
                <patternFill>
                  <bgColor rgb="FF00B050"/>
                </patternFill>
              </fill>
            </x14:dxf>
          </x14:cfRule>
          <xm:sqref>Y122 Y124</xm:sqref>
        </x14:conditionalFormatting>
        <x14:conditionalFormatting xmlns:xm="http://schemas.microsoft.com/office/excel/2006/main">
          <x14:cfRule type="containsText" priority="2633" operator="containsText" id="{08C3719F-E570-470F-8523-F4EEA6D067BD}">
            <xm:f>NOT(ISERROR(SEARCH('[KPI_PM_Monthly_CIL_v1.0.xlsx]Data-Validation'!#REF!,Y98)))</xm:f>
            <xm:f>'[KPI_PM_Monthly_CIL_v1.0.xlsx]Data-Validation'!#REF!</xm:f>
            <x14:dxf>
              <fill>
                <patternFill>
                  <bgColor rgb="FF00B050"/>
                </patternFill>
              </fill>
            </x14:dxf>
          </x14:cfRule>
          <x14:cfRule type="containsText" priority="2634" operator="containsText" id="{9B3D9479-6B5A-4F5F-9C44-27A88FCB950D}">
            <xm:f>NOT(ISERROR(SEARCH('[KPI_PM_Monthly_CIL_v1.0.xlsx]Data-Validation'!#REF!,Y98)))</xm:f>
            <xm:f>'[KPI_PM_Monthly_CIL_v1.0.xlsx]Data-Validation'!#REF!</xm:f>
            <x14:dxf>
              <fill>
                <patternFill>
                  <bgColor rgb="FF00B0F0"/>
                </patternFill>
              </fill>
            </x14:dxf>
          </x14:cfRule>
          <x14:cfRule type="containsText" priority="2635" operator="containsText" id="{B1AB1715-F4DE-4217-86A4-9D7FED5A5F88}">
            <xm:f>NOT(ISERROR(SEARCH('[KPI_PM_Monthly_CIL_v1.0.xlsx]Data-Validation'!#REF!,Y98)))</xm:f>
            <xm:f>'[KPI_PM_Monthly_CIL_v1.0.xlsx]Data-Validation'!#REF!</xm:f>
            <x14:dxf>
              <fill>
                <patternFill>
                  <bgColor rgb="FFFF0000"/>
                </patternFill>
              </fill>
            </x14:dxf>
          </x14:cfRule>
          <x14:cfRule type="containsText" priority="2636" operator="containsText" id="{D5CF10E9-2317-4101-A844-A220FC0C862A}">
            <xm:f>NOT(ISERROR(SEARCH('[KPI_PM_Monthly_CIL_v1.0.xlsx]Data-Validation'!#REF!,Y98)))</xm:f>
            <xm:f>'[KPI_PM_Monthly_CIL_v1.0.xlsx]Data-Validation'!#REF!</xm:f>
            <x14:dxf>
              <fill>
                <patternFill>
                  <bgColor rgb="FF92D050"/>
                </patternFill>
              </fill>
            </x14:dxf>
          </x14:cfRule>
          <xm:sqref>Y98</xm:sqref>
        </x14:conditionalFormatting>
        <x14:conditionalFormatting xmlns:xm="http://schemas.microsoft.com/office/excel/2006/main">
          <x14:cfRule type="containsText" priority="2658" operator="containsText" id="{DC44F832-C6C9-453E-89E0-27EDDD85F7E6}">
            <xm:f>NOT(ISERROR(SEARCH('[KPI_PM_Monthly_CIL_v1.0.xlsx]Data-Validation'!#REF!,Y88)))</xm:f>
            <xm:f>'[KPI_PM_Monthly_CIL_v1.0.xlsx]Data-Validation'!#REF!</xm:f>
            <x14:dxf>
              <fill>
                <patternFill>
                  <bgColor rgb="FF00B050"/>
                </patternFill>
              </fill>
            </x14:dxf>
          </x14:cfRule>
          <x14:cfRule type="containsText" priority="2659" operator="containsText" id="{C5DB638F-1968-4D4A-86B6-DF235719AE46}">
            <xm:f>NOT(ISERROR(SEARCH('[KPI_PM_Monthly_CIL_v1.0.xlsx]Data-Validation'!#REF!,Y88)))</xm:f>
            <xm:f>'[KPI_PM_Monthly_CIL_v1.0.xlsx]Data-Validation'!#REF!</xm:f>
            <x14:dxf>
              <fill>
                <patternFill>
                  <bgColor rgb="FF00B0F0"/>
                </patternFill>
              </fill>
            </x14:dxf>
          </x14:cfRule>
          <x14:cfRule type="containsText" priority="2660" operator="containsText" id="{B6D8F23D-34E3-407E-B8BF-EBE7983AD0A7}">
            <xm:f>NOT(ISERROR(SEARCH('[KPI_PM_Monthly_CIL_v1.0.xlsx]Data-Validation'!#REF!,Y88)))</xm:f>
            <xm:f>'[KPI_PM_Monthly_CIL_v1.0.xlsx]Data-Validation'!#REF!</xm:f>
            <x14:dxf>
              <fill>
                <patternFill>
                  <bgColor rgb="FFFF0000"/>
                </patternFill>
              </fill>
            </x14:dxf>
          </x14:cfRule>
          <x14:cfRule type="containsText" priority="2661" operator="containsText" id="{FFDDB1A5-B2F2-4B69-A5CC-E7BF2E8AF3A6}">
            <xm:f>NOT(ISERROR(SEARCH('[KPI_PM_Monthly_CIL_v1.0.xlsx]Data-Validation'!#REF!,Y88)))</xm:f>
            <xm:f>'[KPI_PM_Monthly_CIL_v1.0.xlsx]Data-Validation'!#REF!</xm:f>
            <x14:dxf>
              <fill>
                <patternFill>
                  <bgColor rgb="FF92D050"/>
                </patternFill>
              </fill>
            </x14:dxf>
          </x14:cfRule>
          <xm:sqref>Y88:Y89</xm:sqref>
        </x14:conditionalFormatting>
        <x14:conditionalFormatting xmlns:xm="http://schemas.microsoft.com/office/excel/2006/main">
          <x14:cfRule type="containsText" priority="2638" operator="containsText" id="{72C48AD3-2C0D-47C4-973D-EF624F035858}">
            <xm:f>NOT(ISERROR(SEARCH('[KPI_PM_Monthly_CIL_v1.0.xlsx]Data-Validation'!#REF!,Y95)))</xm:f>
            <xm:f>'[KPI_PM_Monthly_CIL_v1.0.xlsx]Data-Validation'!#REF!</xm:f>
            <x14:dxf>
              <fill>
                <patternFill>
                  <bgColor rgb="FF00B050"/>
                </patternFill>
              </fill>
            </x14:dxf>
          </x14:cfRule>
          <x14:cfRule type="containsText" priority="2639" operator="containsText" id="{4646B7DC-AEDA-4D64-BED2-22CDCA2EA92D}">
            <xm:f>NOT(ISERROR(SEARCH('[KPI_PM_Monthly_CIL_v1.0.xlsx]Data-Validation'!#REF!,Y95)))</xm:f>
            <xm:f>'[KPI_PM_Monthly_CIL_v1.0.xlsx]Data-Validation'!#REF!</xm:f>
            <x14:dxf>
              <fill>
                <patternFill>
                  <bgColor rgb="FF00B0F0"/>
                </patternFill>
              </fill>
            </x14:dxf>
          </x14:cfRule>
          <x14:cfRule type="containsText" priority="2640" operator="containsText" id="{02C3D0BE-A500-4C35-85DA-D2EA5BE071F8}">
            <xm:f>NOT(ISERROR(SEARCH('[KPI_PM_Monthly_CIL_v1.0.xlsx]Data-Validation'!#REF!,Y95)))</xm:f>
            <xm:f>'[KPI_PM_Monthly_CIL_v1.0.xlsx]Data-Validation'!#REF!</xm:f>
            <x14:dxf>
              <fill>
                <patternFill>
                  <bgColor rgb="FFFF0000"/>
                </patternFill>
              </fill>
            </x14:dxf>
          </x14:cfRule>
          <x14:cfRule type="containsText" priority="2641" operator="containsText" id="{0F408DD5-8513-4E10-BB03-1D7F35E5D93D}">
            <xm:f>NOT(ISERROR(SEARCH('[KPI_PM_Monthly_CIL_v1.0.xlsx]Data-Validation'!#REF!,Y95)))</xm:f>
            <xm:f>'[KPI_PM_Monthly_CIL_v1.0.xlsx]Data-Validation'!#REF!</xm:f>
            <x14:dxf>
              <fill>
                <patternFill>
                  <bgColor rgb="FF92D050"/>
                </patternFill>
              </fill>
            </x14:dxf>
          </x14:cfRule>
          <xm:sqref>Y95</xm:sqref>
        </x14:conditionalFormatting>
        <x14:conditionalFormatting xmlns:xm="http://schemas.microsoft.com/office/excel/2006/main">
          <x14:cfRule type="containsText" priority="2609" operator="containsText" id="{4762D65B-6DEB-4DF6-88DA-6683928C38DD}">
            <xm:f>NOT(ISERROR(SEARCH('[KPI_PM_Monthly_CIL_v1.0.xlsx]Data-Validation'!#REF!,Y113)))</xm:f>
            <xm:f>'[KPI_PM_Monthly_CIL_v1.0.xlsx]Data-Validation'!#REF!</xm:f>
            <x14:dxf>
              <fill>
                <patternFill>
                  <bgColor rgb="FF00B050"/>
                </patternFill>
              </fill>
            </x14:dxf>
          </x14:cfRule>
          <x14:cfRule type="containsText" priority="2610" operator="containsText" id="{703280F1-C5F5-4FE0-ADA5-E717B8C95294}">
            <xm:f>NOT(ISERROR(SEARCH('[KPI_PM_Monthly_CIL_v1.0.xlsx]Data-Validation'!#REF!,Y113)))</xm:f>
            <xm:f>'[KPI_PM_Monthly_CIL_v1.0.xlsx]Data-Validation'!#REF!</xm:f>
            <x14:dxf>
              <fill>
                <patternFill>
                  <bgColor rgb="FF00B0F0"/>
                </patternFill>
              </fill>
            </x14:dxf>
          </x14:cfRule>
          <x14:cfRule type="containsText" priority="2611" operator="containsText" id="{4EB1FC06-D188-4AAF-929D-30FC47304029}">
            <xm:f>NOT(ISERROR(SEARCH('[KPI_PM_Monthly_CIL_v1.0.xlsx]Data-Validation'!#REF!,Y113)))</xm:f>
            <xm:f>'[KPI_PM_Monthly_CIL_v1.0.xlsx]Data-Validation'!#REF!</xm:f>
            <x14:dxf>
              <fill>
                <patternFill>
                  <bgColor rgb="FFFF0000"/>
                </patternFill>
              </fill>
            </x14:dxf>
          </x14:cfRule>
          <x14:cfRule type="containsText" priority="2612" operator="containsText" id="{9F119985-A023-4AFA-BFCD-2D05FB0F6DC5}">
            <xm:f>NOT(ISERROR(SEARCH('[KPI_PM_Monthly_CIL_v1.0.xlsx]Data-Validation'!#REF!,Y113)))</xm:f>
            <xm:f>'[KPI_PM_Monthly_CIL_v1.0.xlsx]Data-Validation'!#REF!</xm:f>
            <x14:dxf>
              <fill>
                <patternFill>
                  <bgColor rgb="FF92D050"/>
                </patternFill>
              </fill>
            </x14:dxf>
          </x14:cfRule>
          <xm:sqref>Y113</xm:sqref>
        </x14:conditionalFormatting>
        <x14:conditionalFormatting xmlns:xm="http://schemas.microsoft.com/office/excel/2006/main">
          <x14:cfRule type="containsText" priority="2599" operator="containsText" id="{B60105F4-5072-453E-8B03-8600115E9D84}">
            <xm:f>NOT(ISERROR(SEARCH('[KPI_PM_Monthly_CIL_v1.0.xlsx]Data-Validation'!#REF!,Y114)))</xm:f>
            <xm:f>'[KPI_PM_Monthly_CIL_v1.0.xlsx]Data-Validation'!#REF!</xm:f>
            <x14:dxf>
              <fill>
                <patternFill>
                  <bgColor rgb="FF00B050"/>
                </patternFill>
              </fill>
            </x14:dxf>
          </x14:cfRule>
          <x14:cfRule type="containsText" priority="2600" operator="containsText" id="{AFFE3F4C-8BEB-4426-B12D-AA01C562E14D}">
            <xm:f>NOT(ISERROR(SEARCH('[KPI_PM_Monthly_CIL_v1.0.xlsx]Data-Validation'!#REF!,Y114)))</xm:f>
            <xm:f>'[KPI_PM_Monthly_CIL_v1.0.xlsx]Data-Validation'!#REF!</xm:f>
            <x14:dxf>
              <fill>
                <patternFill>
                  <bgColor rgb="FF00B0F0"/>
                </patternFill>
              </fill>
            </x14:dxf>
          </x14:cfRule>
          <x14:cfRule type="containsText" priority="2601" operator="containsText" id="{694EB9B9-8C71-4137-B803-41736D35FDBB}">
            <xm:f>NOT(ISERROR(SEARCH('[KPI_PM_Monthly_CIL_v1.0.xlsx]Data-Validation'!#REF!,Y114)))</xm:f>
            <xm:f>'[KPI_PM_Monthly_CIL_v1.0.xlsx]Data-Validation'!#REF!</xm:f>
            <x14:dxf>
              <fill>
                <patternFill>
                  <bgColor rgb="FFFF0000"/>
                </patternFill>
              </fill>
            </x14:dxf>
          </x14:cfRule>
          <x14:cfRule type="containsText" priority="2602" operator="containsText" id="{434ACC61-4ECB-4727-B7BB-F1DFDEF8A23B}">
            <xm:f>NOT(ISERROR(SEARCH('[KPI_PM_Monthly_CIL_v1.0.xlsx]Data-Validation'!#REF!,Y114)))</xm:f>
            <xm:f>'[KPI_PM_Monthly_CIL_v1.0.xlsx]Data-Validation'!#REF!</xm:f>
            <x14:dxf>
              <fill>
                <patternFill>
                  <bgColor rgb="FF92D050"/>
                </patternFill>
              </fill>
            </x14:dxf>
          </x14:cfRule>
          <xm:sqref>Y114</xm:sqref>
        </x14:conditionalFormatting>
        <x14:conditionalFormatting xmlns:xm="http://schemas.microsoft.com/office/excel/2006/main">
          <x14:cfRule type="containsText" priority="2593" operator="containsText" id="{989BDEB1-020A-48AA-A5CF-A242A9DB8053}">
            <xm:f>NOT(ISERROR(SEARCH('[KPI_PM_Monthly_CIL_v1.0.xlsx]Data-Validation'!#REF!,Y117)))</xm:f>
            <xm:f>'[KPI_PM_Monthly_CIL_v1.0.xlsx]Data-Validation'!#REF!</xm:f>
            <x14:dxf>
              <fill>
                <patternFill>
                  <bgColor rgb="FF00B050"/>
                </patternFill>
              </fill>
            </x14:dxf>
          </x14:cfRule>
          <x14:cfRule type="containsText" priority="2594" operator="containsText" id="{50AD7B6A-7837-41DF-9134-310A8ADB5E3D}">
            <xm:f>NOT(ISERROR(SEARCH('[KPI_PM_Monthly_CIL_v1.0.xlsx]Data-Validation'!#REF!,Y117)))</xm:f>
            <xm:f>'[KPI_PM_Monthly_CIL_v1.0.xlsx]Data-Validation'!#REF!</xm:f>
            <x14:dxf>
              <fill>
                <patternFill>
                  <bgColor rgb="FF00B0F0"/>
                </patternFill>
              </fill>
            </x14:dxf>
          </x14:cfRule>
          <x14:cfRule type="containsText" priority="2595" operator="containsText" id="{A4C54A9B-CCB8-42D6-BBC9-BDA34C2FE136}">
            <xm:f>NOT(ISERROR(SEARCH('[KPI_PM_Monthly_CIL_v1.0.xlsx]Data-Validation'!#REF!,Y117)))</xm:f>
            <xm:f>'[KPI_PM_Monthly_CIL_v1.0.xlsx]Data-Validation'!#REF!</xm:f>
            <x14:dxf>
              <fill>
                <patternFill>
                  <bgColor rgb="FFFF0000"/>
                </patternFill>
              </fill>
            </x14:dxf>
          </x14:cfRule>
          <x14:cfRule type="containsText" priority="2596" operator="containsText" id="{C96E3763-01DD-4424-A518-1BECD870F8DD}">
            <xm:f>NOT(ISERROR(SEARCH('[KPI_PM_Monthly_CIL_v1.0.xlsx]Data-Validation'!#REF!,Y117)))</xm:f>
            <xm:f>'[KPI_PM_Monthly_CIL_v1.0.xlsx]Data-Validation'!#REF!</xm:f>
            <x14:dxf>
              <fill>
                <patternFill>
                  <bgColor rgb="FF92D050"/>
                </patternFill>
              </fill>
            </x14:dxf>
          </x14:cfRule>
          <xm:sqref>Y117</xm:sqref>
        </x14:conditionalFormatting>
        <x14:conditionalFormatting xmlns:xm="http://schemas.microsoft.com/office/excel/2006/main">
          <x14:cfRule type="containsText" priority="2582" operator="containsText" id="{76E93222-6510-4D69-A3B0-B48E14011153}">
            <xm:f>NOT(ISERROR(SEARCH('[KPI_PM_Monthly_CIL_v1.0.xlsx]Data-Validation'!#REF!,Y86)))</xm:f>
            <xm:f>'[KPI_PM_Monthly_CIL_v1.0.xlsx]Data-Validation'!#REF!</xm:f>
            <x14:dxf>
              <fill>
                <patternFill>
                  <bgColor rgb="FF00B050"/>
                </patternFill>
              </fill>
            </x14:dxf>
          </x14:cfRule>
          <x14:cfRule type="containsText" priority="2583" operator="containsText" id="{0C6FC105-57C3-4A91-AE58-B99C890D86D0}">
            <xm:f>NOT(ISERROR(SEARCH('[KPI_PM_Monthly_CIL_v1.0.xlsx]Data-Validation'!#REF!,Y86)))</xm:f>
            <xm:f>'[KPI_PM_Monthly_CIL_v1.0.xlsx]Data-Validation'!#REF!</xm:f>
            <x14:dxf>
              <fill>
                <patternFill>
                  <bgColor rgb="FF00B0F0"/>
                </patternFill>
              </fill>
            </x14:dxf>
          </x14:cfRule>
          <x14:cfRule type="containsText" priority="2584" operator="containsText" id="{C6CF63AD-FEE5-4CDC-B38F-A39DA901AA80}">
            <xm:f>NOT(ISERROR(SEARCH('[KPI_PM_Monthly_CIL_v1.0.xlsx]Data-Validation'!#REF!,Y86)))</xm:f>
            <xm:f>'[KPI_PM_Monthly_CIL_v1.0.xlsx]Data-Validation'!#REF!</xm:f>
            <x14:dxf>
              <fill>
                <patternFill>
                  <bgColor rgb="FFFF0000"/>
                </patternFill>
              </fill>
            </x14:dxf>
          </x14:cfRule>
          <x14:cfRule type="containsText" priority="2585" operator="containsText" id="{F9B68E1E-0433-48BA-A434-B6DC78D6F571}">
            <xm:f>NOT(ISERROR(SEARCH('[KPI_PM_Monthly_CIL_v1.0.xlsx]Data-Validation'!#REF!,Y86)))</xm:f>
            <xm:f>'[KPI_PM_Monthly_CIL_v1.0.xlsx]Data-Validation'!#REF!</xm:f>
            <x14:dxf>
              <fill>
                <patternFill>
                  <bgColor rgb="FF92D050"/>
                </patternFill>
              </fill>
            </x14:dxf>
          </x14:cfRule>
          <xm:sqref>Y86</xm:sqref>
        </x14:conditionalFormatting>
        <x14:conditionalFormatting xmlns:xm="http://schemas.microsoft.com/office/excel/2006/main">
          <x14:cfRule type="containsText" priority="2577" operator="containsText" id="{E6F2F532-2F2E-423A-BB75-095DC705EF30}">
            <xm:f>NOT(ISERROR(SEARCH('[KPI_PM_Monthly_CIL_v1.0.xlsx]Data-Validation'!#REF!,Y87)))</xm:f>
            <xm:f>'[KPI_PM_Monthly_CIL_v1.0.xlsx]Data-Validation'!#REF!</xm:f>
            <x14:dxf>
              <fill>
                <patternFill>
                  <bgColor rgb="FF00B050"/>
                </patternFill>
              </fill>
            </x14:dxf>
          </x14:cfRule>
          <x14:cfRule type="containsText" priority="2578" operator="containsText" id="{E8B0E9A6-67D2-4130-A780-FC4A91814C64}">
            <xm:f>NOT(ISERROR(SEARCH('[KPI_PM_Monthly_CIL_v1.0.xlsx]Data-Validation'!#REF!,Y87)))</xm:f>
            <xm:f>'[KPI_PM_Monthly_CIL_v1.0.xlsx]Data-Validation'!#REF!</xm:f>
            <x14:dxf>
              <fill>
                <patternFill>
                  <bgColor rgb="FF00B0F0"/>
                </patternFill>
              </fill>
            </x14:dxf>
          </x14:cfRule>
          <x14:cfRule type="containsText" priority="2579" operator="containsText" id="{6322EE0D-FCF3-484E-831F-30FE628DFCE4}">
            <xm:f>NOT(ISERROR(SEARCH('[KPI_PM_Monthly_CIL_v1.0.xlsx]Data-Validation'!#REF!,Y87)))</xm:f>
            <xm:f>'[KPI_PM_Monthly_CIL_v1.0.xlsx]Data-Validation'!#REF!</xm:f>
            <x14:dxf>
              <fill>
                <patternFill>
                  <bgColor rgb="FFFF0000"/>
                </patternFill>
              </fill>
            </x14:dxf>
          </x14:cfRule>
          <x14:cfRule type="containsText" priority="2580" operator="containsText" id="{C48BC740-2C33-4134-9D4D-6B975CC330ED}">
            <xm:f>NOT(ISERROR(SEARCH('[KPI_PM_Monthly_CIL_v1.0.xlsx]Data-Validation'!#REF!,Y87)))</xm:f>
            <xm:f>'[KPI_PM_Monthly_CIL_v1.0.xlsx]Data-Validation'!#REF!</xm:f>
            <x14:dxf>
              <fill>
                <patternFill>
                  <bgColor rgb="FF92D050"/>
                </patternFill>
              </fill>
            </x14:dxf>
          </x14:cfRule>
          <xm:sqref>Y87</xm:sqref>
        </x14:conditionalFormatting>
        <x14:conditionalFormatting xmlns:xm="http://schemas.microsoft.com/office/excel/2006/main">
          <x14:cfRule type="containsText" priority="2571" operator="containsText" id="{E8421F87-2DC4-4251-9453-E98ECFD36A6B}">
            <xm:f>NOT(ISERROR(SEARCH('[KPI_PM_Monthly_CIL_v1.0.xlsx]Data-Validation'!#REF!,Y85)))</xm:f>
            <xm:f>'[KPI_PM_Monthly_CIL_v1.0.xlsx]Data-Validation'!#REF!</xm:f>
            <x14:dxf>
              <fill>
                <patternFill>
                  <bgColor rgb="FF00B050"/>
                </patternFill>
              </fill>
            </x14:dxf>
          </x14:cfRule>
          <x14:cfRule type="containsText" priority="2572" operator="containsText" id="{B7F3815B-CBF1-4A5B-8C01-1FA1C3BCCB0D}">
            <xm:f>NOT(ISERROR(SEARCH('[KPI_PM_Monthly_CIL_v1.0.xlsx]Data-Validation'!#REF!,Y85)))</xm:f>
            <xm:f>'[KPI_PM_Monthly_CIL_v1.0.xlsx]Data-Validation'!#REF!</xm:f>
            <x14:dxf>
              <fill>
                <patternFill>
                  <bgColor rgb="FF00B0F0"/>
                </patternFill>
              </fill>
            </x14:dxf>
          </x14:cfRule>
          <x14:cfRule type="containsText" priority="2573" operator="containsText" id="{CA1BC470-9F2A-4699-AF4B-D6CCED94598D}">
            <xm:f>NOT(ISERROR(SEARCH('[KPI_PM_Monthly_CIL_v1.0.xlsx]Data-Validation'!#REF!,Y85)))</xm:f>
            <xm:f>'[KPI_PM_Monthly_CIL_v1.0.xlsx]Data-Validation'!#REF!</xm:f>
            <x14:dxf>
              <fill>
                <patternFill>
                  <bgColor rgb="FFFF0000"/>
                </patternFill>
              </fill>
            </x14:dxf>
          </x14:cfRule>
          <x14:cfRule type="containsText" priority="2574" operator="containsText" id="{469C8BDE-37AC-4356-A6B6-97661EA516D3}">
            <xm:f>NOT(ISERROR(SEARCH('[KPI_PM_Monthly_CIL_v1.0.xlsx]Data-Validation'!#REF!,Y85)))</xm:f>
            <xm:f>'[KPI_PM_Monthly_CIL_v1.0.xlsx]Data-Validation'!#REF!</xm:f>
            <x14:dxf>
              <fill>
                <patternFill>
                  <bgColor rgb="FF92D050"/>
                </patternFill>
              </fill>
            </x14:dxf>
          </x14:cfRule>
          <xm:sqref>Y85</xm:sqref>
        </x14:conditionalFormatting>
        <x14:conditionalFormatting xmlns:xm="http://schemas.microsoft.com/office/excel/2006/main">
          <x14:cfRule type="containsText" priority="2564" operator="containsText" id="{BEA33CC9-3120-42C4-BA0A-04F0FC0C1360}">
            <xm:f>NOT(ISERROR(SEARCH('[KPI_PM_Monthly_CIL_v1.0.xlsx]Data-Validation'!#REF!,Y132)))</xm:f>
            <xm:f>'[KPI_PM_Monthly_CIL_v1.0.xlsx]Data-Validation'!#REF!</xm:f>
            <x14:dxf>
              <fill>
                <patternFill>
                  <bgColor rgb="FF00B050"/>
                </patternFill>
              </fill>
            </x14:dxf>
          </x14:cfRule>
          <x14:cfRule type="containsText" priority="2565" operator="containsText" id="{F4A5CC39-3F3E-4543-9ABC-F13A2CF95DC4}">
            <xm:f>NOT(ISERROR(SEARCH('[KPI_PM_Monthly_CIL_v1.0.xlsx]Data-Validation'!#REF!,Y132)))</xm:f>
            <xm:f>'[KPI_PM_Monthly_CIL_v1.0.xlsx]Data-Validation'!#REF!</xm:f>
            <x14:dxf>
              <fill>
                <patternFill>
                  <bgColor rgb="FF00B0F0"/>
                </patternFill>
              </fill>
            </x14:dxf>
          </x14:cfRule>
          <x14:cfRule type="containsText" priority="2566" operator="containsText" id="{E1450A9D-9B6B-4A07-B49A-1181F941E1FB}">
            <xm:f>NOT(ISERROR(SEARCH('[KPI_PM_Monthly_CIL_v1.0.xlsx]Data-Validation'!#REF!,Y132)))</xm:f>
            <xm:f>'[KPI_PM_Monthly_CIL_v1.0.xlsx]Data-Validation'!#REF!</xm:f>
            <x14:dxf>
              <fill>
                <patternFill>
                  <bgColor rgb="FFFF0000"/>
                </patternFill>
              </fill>
            </x14:dxf>
          </x14:cfRule>
          <x14:cfRule type="containsText" priority="2567" operator="containsText" id="{4353A539-F143-4503-9549-4D9BBDC4EB0D}">
            <xm:f>NOT(ISERROR(SEARCH('[KPI_PM_Monthly_CIL_v1.0.xlsx]Data-Validation'!#REF!,Y132)))</xm:f>
            <xm:f>'[KPI_PM_Monthly_CIL_v1.0.xlsx]Data-Validation'!#REF!</xm:f>
            <x14:dxf>
              <fill>
                <patternFill>
                  <bgColor rgb="FF92D050"/>
                </patternFill>
              </fill>
            </x14:dxf>
          </x14:cfRule>
          <xm:sqref>Y132</xm:sqref>
        </x14:conditionalFormatting>
        <x14:conditionalFormatting xmlns:xm="http://schemas.microsoft.com/office/excel/2006/main">
          <x14:cfRule type="containsText" priority="2558" operator="containsText" id="{0C8EC666-CF33-4EC0-A2E6-B681BD288F3D}">
            <xm:f>NOT(ISERROR(SEARCH('[KPI_PM_Monthly_CIL_v1.0.xlsx]Data-Validation'!#REF!,Y123)))</xm:f>
            <xm:f>'[KPI_PM_Monthly_CIL_v1.0.xlsx]Data-Validation'!#REF!</xm:f>
            <x14:dxf>
              <fill>
                <patternFill>
                  <bgColor rgb="FF92D050"/>
                </patternFill>
              </fill>
            </x14:dxf>
          </x14:cfRule>
          <x14:cfRule type="containsText" priority="2560" operator="containsText" id="{DAAB81AB-77BE-4743-AEE4-9AE8211D507C}">
            <xm:f>NOT(ISERROR(SEARCH('[KPI_PM_Monthly_CIL_v1.0.xlsx]Data-Validation'!#REF!,Y123)))</xm:f>
            <xm:f>'[KPI_PM_Monthly_CIL_v1.0.xlsx]Data-Validation'!#REF!</xm:f>
            <x14:dxf>
              <fill>
                <patternFill>
                  <bgColor rgb="FF00B050"/>
                </patternFill>
              </fill>
            </x14:dxf>
          </x14:cfRule>
          <xm:sqref>Y123</xm:sqref>
        </x14:conditionalFormatting>
        <x14:conditionalFormatting xmlns:xm="http://schemas.microsoft.com/office/excel/2006/main">
          <x14:cfRule type="containsText" priority="2539" operator="containsText" id="{869C5536-62B3-4194-B5C2-41FD0E8CAC62}">
            <xm:f>NOT(ISERROR(SEARCH('[KPI_PM_Monthly_CIL_v1.0.xlsx]Data-Validation'!#REF!,Y90)))</xm:f>
            <xm:f>'[KPI_PM_Monthly_CIL_v1.0.xlsx]Data-Validation'!#REF!</xm:f>
            <x14:dxf>
              <fill>
                <patternFill>
                  <bgColor rgb="FF00B050"/>
                </patternFill>
              </fill>
            </x14:dxf>
          </x14:cfRule>
          <x14:cfRule type="containsText" priority="2540" operator="containsText" id="{21EE7566-AC99-46FA-B860-99FE57A2AB79}">
            <xm:f>NOT(ISERROR(SEARCH('[KPI_PM_Monthly_CIL_v1.0.xlsx]Data-Validation'!#REF!,Y90)))</xm:f>
            <xm:f>'[KPI_PM_Monthly_CIL_v1.0.xlsx]Data-Validation'!#REF!</xm:f>
            <x14:dxf>
              <fill>
                <patternFill>
                  <bgColor rgb="FF00B0F0"/>
                </patternFill>
              </fill>
            </x14:dxf>
          </x14:cfRule>
          <x14:cfRule type="containsText" priority="2541" operator="containsText" id="{C6C430E3-7C59-472C-9EA6-C472AD9B30BC}">
            <xm:f>NOT(ISERROR(SEARCH('[KPI_PM_Monthly_CIL_v1.0.xlsx]Data-Validation'!#REF!,Y90)))</xm:f>
            <xm:f>'[KPI_PM_Monthly_CIL_v1.0.xlsx]Data-Validation'!#REF!</xm:f>
            <x14:dxf>
              <fill>
                <patternFill>
                  <bgColor rgb="FFFF0000"/>
                </patternFill>
              </fill>
            </x14:dxf>
          </x14:cfRule>
          <x14:cfRule type="containsText" priority="2542" operator="containsText" id="{5147F370-5156-47A2-8A1C-49B0ED9BB5BF}">
            <xm:f>NOT(ISERROR(SEARCH('[KPI_PM_Monthly_CIL_v1.0.xlsx]Data-Validation'!#REF!,Y90)))</xm:f>
            <xm:f>'[KPI_PM_Monthly_CIL_v1.0.xlsx]Data-Validation'!#REF!</xm:f>
            <x14:dxf>
              <fill>
                <patternFill>
                  <bgColor rgb="FF92D050"/>
                </patternFill>
              </fill>
            </x14:dxf>
          </x14:cfRule>
          <xm:sqref>Y90</xm:sqref>
        </x14:conditionalFormatting>
        <x14:conditionalFormatting xmlns:xm="http://schemas.microsoft.com/office/excel/2006/main">
          <x14:cfRule type="containsText" priority="2533" operator="containsText" id="{45A29444-1A8F-48EE-B2DD-F0A538A4B83F}">
            <xm:f>NOT(ISERROR(SEARCH('[KPI_PM_Monthly_CIL_v1.0.xlsx]Data-Validation'!#REF!,Y91)))</xm:f>
            <xm:f>'[KPI_PM_Monthly_CIL_v1.0.xlsx]Data-Validation'!#REF!</xm:f>
            <x14:dxf>
              <fill>
                <patternFill>
                  <bgColor rgb="FF00B050"/>
                </patternFill>
              </fill>
            </x14:dxf>
          </x14:cfRule>
          <x14:cfRule type="containsText" priority="2534" operator="containsText" id="{F46BFD72-5538-4E07-ADCD-4AEAD6BA7EF4}">
            <xm:f>NOT(ISERROR(SEARCH('[KPI_PM_Monthly_CIL_v1.0.xlsx]Data-Validation'!#REF!,Y91)))</xm:f>
            <xm:f>'[KPI_PM_Monthly_CIL_v1.0.xlsx]Data-Validation'!#REF!</xm:f>
            <x14:dxf>
              <fill>
                <patternFill>
                  <bgColor rgb="FF00B0F0"/>
                </patternFill>
              </fill>
            </x14:dxf>
          </x14:cfRule>
          <x14:cfRule type="containsText" priority="2535" operator="containsText" id="{4A3251C3-E452-48C1-8576-4FE73C77C44B}">
            <xm:f>NOT(ISERROR(SEARCH('[KPI_PM_Monthly_CIL_v1.0.xlsx]Data-Validation'!#REF!,Y91)))</xm:f>
            <xm:f>'[KPI_PM_Monthly_CIL_v1.0.xlsx]Data-Validation'!#REF!</xm:f>
            <x14:dxf>
              <fill>
                <patternFill>
                  <bgColor rgb="FFFF0000"/>
                </patternFill>
              </fill>
            </x14:dxf>
          </x14:cfRule>
          <x14:cfRule type="containsText" priority="2536" operator="containsText" id="{EEA1833A-4F6F-4B2C-9817-209BE66C429E}">
            <xm:f>NOT(ISERROR(SEARCH('[KPI_PM_Monthly_CIL_v1.0.xlsx]Data-Validation'!#REF!,Y91)))</xm:f>
            <xm:f>'[KPI_PM_Monthly_CIL_v1.0.xlsx]Data-Validation'!#REF!</xm:f>
            <x14:dxf>
              <fill>
                <patternFill>
                  <bgColor rgb="FF92D050"/>
                </patternFill>
              </fill>
            </x14:dxf>
          </x14:cfRule>
          <xm:sqref>Y91</xm:sqref>
        </x14:conditionalFormatting>
        <x14:conditionalFormatting xmlns:xm="http://schemas.microsoft.com/office/excel/2006/main">
          <x14:cfRule type="containsText" priority="2528" operator="containsText" id="{F2D27A05-0805-4611-A7EE-D90BDD57911C}">
            <xm:f>NOT(ISERROR(SEARCH('[KPI_PM_Monthly_CIL_v1.0.xlsx]Data-Validation'!#REF!,Y93)))</xm:f>
            <xm:f>'[KPI_PM_Monthly_CIL_v1.0.xlsx]Data-Validation'!#REF!</xm:f>
            <x14:dxf>
              <fill>
                <patternFill>
                  <bgColor rgb="FF00B050"/>
                </patternFill>
              </fill>
            </x14:dxf>
          </x14:cfRule>
          <x14:cfRule type="containsText" priority="2529" operator="containsText" id="{C635F781-AB67-44EF-8089-33E46ACE69D7}">
            <xm:f>NOT(ISERROR(SEARCH('[KPI_PM_Monthly_CIL_v1.0.xlsx]Data-Validation'!#REF!,Y93)))</xm:f>
            <xm:f>'[KPI_PM_Monthly_CIL_v1.0.xlsx]Data-Validation'!#REF!</xm:f>
            <x14:dxf>
              <fill>
                <patternFill>
                  <bgColor rgb="FF00B0F0"/>
                </patternFill>
              </fill>
            </x14:dxf>
          </x14:cfRule>
          <x14:cfRule type="containsText" priority="2530" operator="containsText" id="{7D101295-5E37-482C-A932-8B58F7CA8027}">
            <xm:f>NOT(ISERROR(SEARCH('[KPI_PM_Monthly_CIL_v1.0.xlsx]Data-Validation'!#REF!,Y93)))</xm:f>
            <xm:f>'[KPI_PM_Monthly_CIL_v1.0.xlsx]Data-Validation'!#REF!</xm:f>
            <x14:dxf>
              <fill>
                <patternFill>
                  <bgColor rgb="FFFF0000"/>
                </patternFill>
              </fill>
            </x14:dxf>
          </x14:cfRule>
          <x14:cfRule type="containsText" priority="2531" operator="containsText" id="{BF0A60BA-D7C3-487B-9638-D78D1E285F21}">
            <xm:f>NOT(ISERROR(SEARCH('[KPI_PM_Monthly_CIL_v1.0.xlsx]Data-Validation'!#REF!,Y93)))</xm:f>
            <xm:f>'[KPI_PM_Monthly_CIL_v1.0.xlsx]Data-Validation'!#REF!</xm:f>
            <x14:dxf>
              <fill>
                <patternFill>
                  <bgColor rgb="FF92D050"/>
                </patternFill>
              </fill>
            </x14:dxf>
          </x14:cfRule>
          <xm:sqref>Y93</xm:sqref>
        </x14:conditionalFormatting>
        <x14:conditionalFormatting xmlns:xm="http://schemas.microsoft.com/office/excel/2006/main">
          <x14:cfRule type="containsText" priority="2520" operator="containsText" id="{E5CF6583-D76F-420A-A023-DBDC300865D2}">
            <xm:f>NOT(ISERROR(SEARCH('[KPI_PM_Monthly_CIL_v1.0.xlsx]Data-Validation'!#REF!,Y92)))</xm:f>
            <xm:f>'[KPI_PM_Monthly_CIL_v1.0.xlsx]Data-Validation'!#REF!</xm:f>
            <x14:dxf>
              <fill>
                <patternFill>
                  <bgColor rgb="FF92D050"/>
                </patternFill>
              </fill>
            </x14:dxf>
          </x14:cfRule>
          <x14:cfRule type="containsText" priority="2538" operator="containsText" id="{85D5A245-DB78-47B3-9804-607A7CD835B2}">
            <xm:f>NOT(ISERROR(SEARCH('[KPI_PM_Monthly_CIL_v1.0.xlsx]Data-Validation'!#REF!,Y92)))</xm:f>
            <xm:f>'[KPI_PM_Monthly_CIL_v1.0.xlsx]Data-Validation'!#REF!</xm:f>
            <x14:dxf>
              <fill>
                <patternFill>
                  <bgColor rgb="FF00B050"/>
                </patternFill>
              </fill>
            </x14:dxf>
          </x14:cfRule>
          <xm:sqref>Y92</xm:sqref>
        </x14:conditionalFormatting>
        <x14:conditionalFormatting xmlns:xm="http://schemas.microsoft.com/office/excel/2006/main">
          <x14:cfRule type="containsText" priority="2505" operator="containsText" id="{74761C8B-8938-42AB-A799-0BB3D8D11548}">
            <xm:f>NOT(ISERROR(SEARCH('[KPI_PM_Monthly_CIL_v1.0.xlsx]Data-Validation'!#REF!,Y96)))</xm:f>
            <xm:f>'[KPI_PM_Monthly_CIL_v1.0.xlsx]Data-Validation'!#REF!</xm:f>
            <x14:dxf>
              <fill>
                <patternFill>
                  <bgColor rgb="FF00B050"/>
                </patternFill>
              </fill>
            </x14:dxf>
          </x14:cfRule>
          <x14:cfRule type="containsText" priority="2506" operator="containsText" id="{B25AF02A-B38B-4015-9790-CA2894BA735D}">
            <xm:f>NOT(ISERROR(SEARCH('[KPI_PM_Monthly_CIL_v1.0.xlsx]Data-Validation'!#REF!,Y96)))</xm:f>
            <xm:f>'[KPI_PM_Monthly_CIL_v1.0.xlsx]Data-Validation'!#REF!</xm:f>
            <x14:dxf>
              <fill>
                <patternFill>
                  <bgColor rgb="FF00B0F0"/>
                </patternFill>
              </fill>
            </x14:dxf>
          </x14:cfRule>
          <x14:cfRule type="containsText" priority="2507" operator="containsText" id="{98D5A8DB-A014-4B90-A0C9-C6D2A3A53D5E}">
            <xm:f>NOT(ISERROR(SEARCH('[KPI_PM_Monthly_CIL_v1.0.xlsx]Data-Validation'!#REF!,Y96)))</xm:f>
            <xm:f>'[KPI_PM_Monthly_CIL_v1.0.xlsx]Data-Validation'!#REF!</xm:f>
            <x14:dxf>
              <fill>
                <patternFill>
                  <bgColor rgb="FFFF0000"/>
                </patternFill>
              </fill>
            </x14:dxf>
          </x14:cfRule>
          <x14:cfRule type="containsText" priority="2508" operator="containsText" id="{CAF1280E-1267-4E2A-ACFE-87E694F02321}">
            <xm:f>NOT(ISERROR(SEARCH('[KPI_PM_Monthly_CIL_v1.0.xlsx]Data-Validation'!#REF!,Y96)))</xm:f>
            <xm:f>'[KPI_PM_Monthly_CIL_v1.0.xlsx]Data-Validation'!#REF!</xm:f>
            <x14:dxf>
              <fill>
                <patternFill>
                  <bgColor rgb="FF92D050"/>
                </patternFill>
              </fill>
            </x14:dxf>
          </x14:cfRule>
          <xm:sqref>Y96</xm:sqref>
        </x14:conditionalFormatting>
        <x14:conditionalFormatting xmlns:xm="http://schemas.microsoft.com/office/excel/2006/main">
          <x14:cfRule type="containsText" priority="2494" operator="containsText" id="{AE361A3E-DA64-47E3-A8BF-82CEA829627F}">
            <xm:f>NOT(ISERROR(SEARCH('[KPI_PM_Monthly_CIL_v1.0.xlsx]Data-Validation'!#REF!,Y97)))</xm:f>
            <xm:f>'[KPI_PM_Monthly_CIL_v1.0.xlsx]Data-Validation'!#REF!</xm:f>
            <x14:dxf>
              <fill>
                <patternFill>
                  <bgColor rgb="FF00B050"/>
                </patternFill>
              </fill>
            </x14:dxf>
          </x14:cfRule>
          <x14:cfRule type="containsText" priority="2495" operator="containsText" id="{662C2C41-A443-4A1A-90ED-01598ADB7361}">
            <xm:f>NOT(ISERROR(SEARCH('[KPI_PM_Monthly_CIL_v1.0.xlsx]Data-Validation'!#REF!,Y97)))</xm:f>
            <xm:f>'[KPI_PM_Monthly_CIL_v1.0.xlsx]Data-Validation'!#REF!</xm:f>
            <x14:dxf>
              <fill>
                <patternFill>
                  <bgColor rgb="FF00B0F0"/>
                </patternFill>
              </fill>
            </x14:dxf>
          </x14:cfRule>
          <x14:cfRule type="containsText" priority="2496" operator="containsText" id="{515D7E80-C992-420F-A980-54D4499F385B}">
            <xm:f>NOT(ISERROR(SEARCH('[KPI_PM_Monthly_CIL_v1.0.xlsx]Data-Validation'!#REF!,Y97)))</xm:f>
            <xm:f>'[KPI_PM_Monthly_CIL_v1.0.xlsx]Data-Validation'!#REF!</xm:f>
            <x14:dxf>
              <fill>
                <patternFill>
                  <bgColor rgb="FFFF0000"/>
                </patternFill>
              </fill>
            </x14:dxf>
          </x14:cfRule>
          <x14:cfRule type="containsText" priority="2497" operator="containsText" id="{73083238-D65E-41A0-9942-426B5568EC36}">
            <xm:f>NOT(ISERROR(SEARCH('[KPI_PM_Monthly_CIL_v1.0.xlsx]Data-Validation'!#REF!,Y97)))</xm:f>
            <xm:f>'[KPI_PM_Monthly_CIL_v1.0.xlsx]Data-Validation'!#REF!</xm:f>
            <x14:dxf>
              <fill>
                <patternFill>
                  <bgColor rgb="FF92D050"/>
                </patternFill>
              </fill>
            </x14:dxf>
          </x14:cfRule>
          <xm:sqref>Y97</xm:sqref>
        </x14:conditionalFormatting>
        <x14:conditionalFormatting xmlns:xm="http://schemas.microsoft.com/office/excel/2006/main">
          <x14:cfRule type="containsText" priority="2484" operator="containsText" id="{9641F8CE-4B53-4AAA-8A55-38D1B464267E}">
            <xm:f>NOT(ISERROR(SEARCH('[KPI_PM_Monthly_CIL_v1.0.xlsx]Data-Validation'!#REF!,Y99)))</xm:f>
            <xm:f>'[KPI_PM_Monthly_CIL_v1.0.xlsx]Data-Validation'!#REF!</xm:f>
            <x14:dxf>
              <fill>
                <patternFill>
                  <bgColor rgb="FF00B050"/>
                </patternFill>
              </fill>
            </x14:dxf>
          </x14:cfRule>
          <x14:cfRule type="containsText" priority="2485" operator="containsText" id="{2F8E788B-1A93-47C7-99E0-8E8BF2D2CF84}">
            <xm:f>NOT(ISERROR(SEARCH('[KPI_PM_Monthly_CIL_v1.0.xlsx]Data-Validation'!#REF!,Y99)))</xm:f>
            <xm:f>'[KPI_PM_Monthly_CIL_v1.0.xlsx]Data-Validation'!#REF!</xm:f>
            <x14:dxf>
              <fill>
                <patternFill>
                  <bgColor rgb="FF00B0F0"/>
                </patternFill>
              </fill>
            </x14:dxf>
          </x14:cfRule>
          <x14:cfRule type="containsText" priority="2486" operator="containsText" id="{5CB8685A-91D5-41C4-8C14-CCA739497E13}">
            <xm:f>NOT(ISERROR(SEARCH('[KPI_PM_Monthly_CIL_v1.0.xlsx]Data-Validation'!#REF!,Y99)))</xm:f>
            <xm:f>'[KPI_PM_Monthly_CIL_v1.0.xlsx]Data-Validation'!#REF!</xm:f>
            <x14:dxf>
              <fill>
                <patternFill>
                  <bgColor rgb="FFFF0000"/>
                </patternFill>
              </fill>
            </x14:dxf>
          </x14:cfRule>
          <x14:cfRule type="containsText" priority="2487" operator="containsText" id="{14E069F6-D517-496E-8D7D-B4C0FDE1FEBE}">
            <xm:f>NOT(ISERROR(SEARCH('[KPI_PM_Monthly_CIL_v1.0.xlsx]Data-Validation'!#REF!,Y99)))</xm:f>
            <xm:f>'[KPI_PM_Monthly_CIL_v1.0.xlsx]Data-Validation'!#REF!</xm:f>
            <x14:dxf>
              <fill>
                <patternFill>
                  <bgColor rgb="FF92D050"/>
                </patternFill>
              </fill>
            </x14:dxf>
          </x14:cfRule>
          <xm:sqref>Y99:Y100</xm:sqref>
        </x14:conditionalFormatting>
        <x14:conditionalFormatting xmlns:xm="http://schemas.microsoft.com/office/excel/2006/main">
          <x14:cfRule type="containsText" priority="2480" operator="containsText" text="No" id="{60FF1465-C21A-4315-8D1F-621362EEC57F}">
            <xm:f>NOT(ISERROR(SEARCH("No",'[KPI_PM_Monthly_CIL_v1.0.xlsx]November-2017'!#REF!)))</xm:f>
            <x14:dxf>
              <font>
                <color rgb="FF9C0006"/>
              </font>
              <fill>
                <patternFill>
                  <bgColor rgb="FFFFC7CE"/>
                </patternFill>
              </fill>
            </x14:dxf>
          </x14:cfRule>
          <xm:sqref>V118</xm:sqref>
        </x14:conditionalFormatting>
        <x14:conditionalFormatting xmlns:xm="http://schemas.microsoft.com/office/excel/2006/main">
          <x14:cfRule type="cellIs" priority="2479" operator="notBetween" id="{7CDF1DE1-9C93-4ABC-8C8E-6F0B1F50DEBE}">
            <xm:f>'[KPI_PM_Monthly_CIL_v1.0.xlsx]November-2017'!#REF!</xm:f>
            <xm:f>'[KPI_PM_Monthly_CIL_v1.0.xlsx]November-2017'!#REF!+7</xm:f>
            <x14:dxf>
              <fill>
                <patternFill>
                  <bgColor rgb="FFFFC7CE"/>
                </patternFill>
              </fill>
            </x14:dxf>
          </x14:cfRule>
          <xm:sqref>AA118</xm:sqref>
        </x14:conditionalFormatting>
        <x14:conditionalFormatting xmlns:xm="http://schemas.microsoft.com/office/excel/2006/main">
          <x14:cfRule type="cellIs" priority="2478" operator="notBetween" id="{69B80209-641D-479C-BCC9-D71D19CEC1DB}">
            <xm:f>'[KPI_PM_Monthly_CIL_v1.0.xlsx]November-2017'!#REF!</xm:f>
            <xm:f>'[KPI_PM_Monthly_CIL_v1.0.xlsx]November-2017'!#REF!+15</xm:f>
            <x14:dxf>
              <fill>
                <patternFill>
                  <bgColor rgb="FFFFC7CE"/>
                </patternFill>
              </fill>
            </x14:dxf>
          </x14:cfRule>
          <xm:sqref>AB118</xm:sqref>
        </x14:conditionalFormatting>
        <x14:conditionalFormatting xmlns:xm="http://schemas.microsoft.com/office/excel/2006/main">
          <x14:cfRule type="containsText" priority="2469" operator="containsText" id="{55669FBD-0AE4-4F2C-B7AA-C4B5D5595444}">
            <xm:f>NOT(ISERROR(SEARCH('[KPI_PM_Monthly_CIL_v1.0.xlsx]Data-Validation'!#REF!,Y104)))</xm:f>
            <xm:f>'[KPI_PM_Monthly_CIL_v1.0.xlsx]Data-Validation'!#REF!</xm:f>
            <x14:dxf>
              <fill>
                <patternFill>
                  <bgColor rgb="FF00B050"/>
                </patternFill>
              </fill>
            </x14:dxf>
          </x14:cfRule>
          <x14:cfRule type="containsText" priority="2470" operator="containsText" id="{E55C9435-0A08-4EC9-94E5-5158FF58C600}">
            <xm:f>NOT(ISERROR(SEARCH('[KPI_PM_Monthly_CIL_v1.0.xlsx]Data-Validation'!#REF!,Y104)))</xm:f>
            <xm:f>'[KPI_PM_Monthly_CIL_v1.0.xlsx]Data-Validation'!#REF!</xm:f>
            <x14:dxf>
              <fill>
                <patternFill>
                  <bgColor rgb="FF00B0F0"/>
                </patternFill>
              </fill>
            </x14:dxf>
          </x14:cfRule>
          <x14:cfRule type="containsText" priority="2471" operator="containsText" id="{261582F8-F3D0-455B-99FC-4A745D70D980}">
            <xm:f>NOT(ISERROR(SEARCH('[KPI_PM_Monthly_CIL_v1.0.xlsx]Data-Validation'!#REF!,Y104)))</xm:f>
            <xm:f>'[KPI_PM_Monthly_CIL_v1.0.xlsx]Data-Validation'!#REF!</xm:f>
            <x14:dxf>
              <fill>
                <patternFill>
                  <bgColor rgb="FFFF0000"/>
                </patternFill>
              </fill>
            </x14:dxf>
          </x14:cfRule>
          <x14:cfRule type="containsText" priority="2472" operator="containsText" id="{494CD129-D227-472A-A2F3-3995F7993499}">
            <xm:f>NOT(ISERROR(SEARCH('[KPI_PM_Monthly_CIL_v1.0.xlsx]Data-Validation'!#REF!,Y104)))</xm:f>
            <xm:f>'[KPI_PM_Monthly_CIL_v1.0.xlsx]Data-Validation'!#REF!</xm:f>
            <x14:dxf>
              <fill>
                <patternFill>
                  <bgColor rgb="FF92D050"/>
                </patternFill>
              </fill>
            </x14:dxf>
          </x14:cfRule>
          <xm:sqref>Y104</xm:sqref>
        </x14:conditionalFormatting>
        <x14:conditionalFormatting xmlns:xm="http://schemas.microsoft.com/office/excel/2006/main">
          <x14:cfRule type="containsText" priority="2455" operator="containsText" id="{32E023EF-8F66-4F64-BCAD-773C445B6B52}">
            <xm:f>NOT(ISERROR(SEARCH('U:\KSAB\[KPI_PM_Monthly_CIL-1.xlsx]Data-Validation'!#REF!,Y115)))</xm:f>
            <xm:f>'U:\KSAB\[KPI_PM_Monthly_CIL-1.xlsx]Data-Validation'!#REF!</xm:f>
            <x14:dxf>
              <fill>
                <patternFill>
                  <bgColor rgb="FF00B050"/>
                </patternFill>
              </fill>
            </x14:dxf>
          </x14:cfRule>
          <x14:cfRule type="containsText" priority="2456" operator="containsText" id="{FA04AE09-7D12-45F1-9F48-0FBECA05D4BC}">
            <xm:f>NOT(ISERROR(SEARCH('U:\KSAB\[KPI_PM_Monthly_CIL-1.xlsx]Data-Validation'!#REF!,Y115)))</xm:f>
            <xm:f>'U:\KSAB\[KPI_PM_Monthly_CIL-1.xlsx]Data-Validation'!#REF!</xm:f>
            <x14:dxf>
              <fill>
                <patternFill>
                  <bgColor rgb="FF00B0F0"/>
                </patternFill>
              </fill>
            </x14:dxf>
          </x14:cfRule>
          <x14:cfRule type="containsText" priority="2457" operator="containsText" id="{E9D2FA24-84EA-4F1D-9F7A-0AD1BB803245}">
            <xm:f>NOT(ISERROR(SEARCH('U:\KSAB\[KPI_PM_Monthly_CIL-1.xlsx]Data-Validation'!#REF!,Y115)))</xm:f>
            <xm:f>'U:\KSAB\[KPI_PM_Monthly_CIL-1.xlsx]Data-Validation'!#REF!</xm:f>
            <x14:dxf>
              <fill>
                <patternFill>
                  <bgColor rgb="FFFF0000"/>
                </patternFill>
              </fill>
            </x14:dxf>
          </x14:cfRule>
          <x14:cfRule type="containsText" priority="2458" operator="containsText" id="{46E608CB-BC9E-4BDA-813B-A2DB6848A395}">
            <xm:f>NOT(ISERROR(SEARCH('U:\KSAB\[KPI_PM_Monthly_CIL-1.xlsx]Data-Validation'!#REF!,Y115)))</xm:f>
            <xm:f>'U:\KSAB\[KPI_PM_Monthly_CIL-1.xlsx]Data-Validation'!#REF!</xm:f>
            <x14:dxf>
              <fill>
                <patternFill>
                  <bgColor rgb="FF92D050"/>
                </patternFill>
              </fill>
            </x14:dxf>
          </x14:cfRule>
          <xm:sqref>Y115</xm:sqref>
        </x14:conditionalFormatting>
        <x14:conditionalFormatting xmlns:xm="http://schemas.microsoft.com/office/excel/2006/main">
          <x14:cfRule type="containsText" priority="2447" operator="containsText" id="{E13586F4-1D2E-4684-B00F-920BC5225362}">
            <xm:f>NOT(ISERROR(SEARCH('U:\KSAB\[KPI_PM_Monthly_CIL-1.xlsx]Data-Validation'!#REF!,Y116)))</xm:f>
            <xm:f>'U:\KSAB\[KPI_PM_Monthly_CIL-1.xlsx]Data-Validation'!#REF!</xm:f>
            <x14:dxf>
              <fill>
                <patternFill>
                  <bgColor rgb="FF00B050"/>
                </patternFill>
              </fill>
            </x14:dxf>
          </x14:cfRule>
          <x14:cfRule type="containsText" priority="2448" operator="containsText" id="{72BC9422-4D1E-4DB3-8073-FCF283CC70B0}">
            <xm:f>NOT(ISERROR(SEARCH('U:\KSAB\[KPI_PM_Monthly_CIL-1.xlsx]Data-Validation'!#REF!,Y116)))</xm:f>
            <xm:f>'U:\KSAB\[KPI_PM_Monthly_CIL-1.xlsx]Data-Validation'!#REF!</xm:f>
            <x14:dxf>
              <fill>
                <patternFill>
                  <bgColor rgb="FF00B0F0"/>
                </patternFill>
              </fill>
            </x14:dxf>
          </x14:cfRule>
          <x14:cfRule type="containsText" priority="2449" operator="containsText" id="{72499B50-6472-4D91-941B-268892881CDB}">
            <xm:f>NOT(ISERROR(SEARCH('U:\KSAB\[KPI_PM_Monthly_CIL-1.xlsx]Data-Validation'!#REF!,Y116)))</xm:f>
            <xm:f>'U:\KSAB\[KPI_PM_Monthly_CIL-1.xlsx]Data-Validation'!#REF!</xm:f>
            <x14:dxf>
              <fill>
                <patternFill>
                  <bgColor rgb="FFFF0000"/>
                </patternFill>
              </fill>
            </x14:dxf>
          </x14:cfRule>
          <x14:cfRule type="containsText" priority="2450" operator="containsText" id="{FA799C76-891C-4D8B-8315-CAF24A9C39D7}">
            <xm:f>NOT(ISERROR(SEARCH('U:\KSAB\[KPI_PM_Monthly_CIL-1.xlsx]Data-Validation'!#REF!,Y116)))</xm:f>
            <xm:f>'U:\KSAB\[KPI_PM_Monthly_CIL-1.xlsx]Data-Validation'!#REF!</xm:f>
            <x14:dxf>
              <fill>
                <patternFill>
                  <bgColor rgb="FF92D050"/>
                </patternFill>
              </fill>
            </x14:dxf>
          </x14:cfRule>
          <xm:sqref>Y116</xm:sqref>
        </x14:conditionalFormatting>
        <x14:conditionalFormatting xmlns:xm="http://schemas.microsoft.com/office/excel/2006/main">
          <x14:cfRule type="cellIs" priority="2440" operator="notBetween" id="{F7C892B4-915C-4F5D-B2A3-83A62A728D9C}">
            <xm:f>'[KPI_PM_Monthly_CIL_v1.0.xlsx]November-2017'!#REF!</xm:f>
            <xm:f>'[KPI_PM_Monthly_CIL_v1.0.xlsx]November-2017'!#REF!+7</xm:f>
            <x14:dxf>
              <fill>
                <patternFill>
                  <bgColor rgb="FFFFC7CE"/>
                </patternFill>
              </fill>
            </x14:dxf>
          </x14:cfRule>
          <xm:sqref>O118:P118</xm:sqref>
        </x14:conditionalFormatting>
        <x14:conditionalFormatting xmlns:xm="http://schemas.microsoft.com/office/excel/2006/main">
          <x14:cfRule type="containsText" priority="2430" operator="containsText" id="{A5C4259D-3C17-4404-B9FD-99DC0D0BD45A}">
            <xm:f>NOT(ISERROR(SEARCH('[KPI_PM_Monthly_CIL_v1.0.xlsx]Data-Validation'!#REF!,Y118)))</xm:f>
            <xm:f>'[KPI_PM_Monthly_CIL_v1.0.xlsx]Data-Validation'!#REF!</xm:f>
            <x14:dxf>
              <fill>
                <patternFill>
                  <bgColor rgb="FF00B050"/>
                </patternFill>
              </fill>
            </x14:dxf>
          </x14:cfRule>
          <x14:cfRule type="containsText" priority="2431" operator="containsText" id="{2B2608C2-0EE3-45B8-8C8D-E0C5556A784F}">
            <xm:f>NOT(ISERROR(SEARCH('[KPI_PM_Monthly_CIL_v1.0.xlsx]Data-Validation'!#REF!,Y118)))</xm:f>
            <xm:f>'[KPI_PM_Monthly_CIL_v1.0.xlsx]Data-Validation'!#REF!</xm:f>
            <x14:dxf>
              <fill>
                <patternFill>
                  <bgColor rgb="FF00B0F0"/>
                </patternFill>
              </fill>
            </x14:dxf>
          </x14:cfRule>
          <x14:cfRule type="containsText" priority="2432" operator="containsText" id="{AF563273-3046-4AEF-A613-CE6061020348}">
            <xm:f>NOT(ISERROR(SEARCH('[KPI_PM_Monthly_CIL_v1.0.xlsx]Data-Validation'!#REF!,Y118)))</xm:f>
            <xm:f>'[KPI_PM_Monthly_CIL_v1.0.xlsx]Data-Validation'!#REF!</xm:f>
            <x14:dxf>
              <fill>
                <patternFill>
                  <bgColor rgb="FFFF0000"/>
                </patternFill>
              </fill>
            </x14:dxf>
          </x14:cfRule>
          <x14:cfRule type="containsText" priority="2433" operator="containsText" id="{DEC4FA53-D254-456B-9D85-D0BE034A4D4F}">
            <xm:f>NOT(ISERROR(SEARCH('[KPI_PM_Monthly_CIL_v1.0.xlsx]Data-Validation'!#REF!,Y118)))</xm:f>
            <xm:f>'[KPI_PM_Monthly_CIL_v1.0.xlsx]Data-Validation'!#REF!</xm:f>
            <x14:dxf>
              <fill>
                <patternFill>
                  <bgColor rgb="FF92D050"/>
                </patternFill>
              </fill>
            </x14:dxf>
          </x14:cfRule>
          <xm:sqref>Y118</xm:sqref>
        </x14:conditionalFormatting>
        <x14:conditionalFormatting xmlns:xm="http://schemas.microsoft.com/office/excel/2006/main">
          <x14:cfRule type="containsText" priority="2722" operator="containsText" text="No" id="{459555A1-91EF-474B-A6D5-5EEA8D082CD3}">
            <xm:f>NOT(ISERROR(SEARCH("No",'[KPI_PM_Monthly_CIL_v1.0.xlsx]November-2017'!#REF!)))</xm:f>
            <x14:dxf>
              <font>
                <color rgb="FF9C0006"/>
              </font>
              <fill>
                <patternFill>
                  <bgColor rgb="FFFFC7CE"/>
                </patternFill>
              </fill>
            </x14:dxf>
          </x14:cfRule>
          <xm:sqref>V104</xm:sqref>
        </x14:conditionalFormatting>
        <x14:conditionalFormatting xmlns:xm="http://schemas.microsoft.com/office/excel/2006/main">
          <x14:cfRule type="cellIs" priority="2723" operator="notBetween" id="{2305F8E2-C95F-43F9-91BC-40C332BF13D2}">
            <xm:f>'[KPI_PM_Monthly_CIL_v1.0.xlsx]November-2017'!#REF!</xm:f>
            <xm:f>'[KPI_PM_Monthly_CIL_v1.0.xlsx]November-2017'!#REF!+7</xm:f>
            <x14:dxf>
              <fill>
                <patternFill>
                  <bgColor rgb="FFFFC7CE"/>
                </patternFill>
              </fill>
            </x14:dxf>
          </x14:cfRule>
          <xm:sqref>AA104</xm:sqref>
        </x14:conditionalFormatting>
        <x14:conditionalFormatting xmlns:xm="http://schemas.microsoft.com/office/excel/2006/main">
          <x14:cfRule type="cellIs" priority="2724" operator="notBetween" id="{99E83657-2AA0-4A21-BE1D-307A7468D201}">
            <xm:f>'[KPI_PM_Monthly_CIL_v1.0.xlsx]November-2017'!#REF!</xm:f>
            <xm:f>'[KPI_PM_Monthly_CIL_v1.0.xlsx]November-2017'!#REF!+15</xm:f>
            <x14:dxf>
              <fill>
                <patternFill>
                  <bgColor rgb="FFFFC7CE"/>
                </patternFill>
              </fill>
            </x14:dxf>
          </x14:cfRule>
          <xm:sqref>AB104</xm:sqref>
        </x14:conditionalFormatting>
        <x14:conditionalFormatting xmlns:xm="http://schemas.microsoft.com/office/excel/2006/main">
          <x14:cfRule type="containsText" priority="2418" operator="containsText" id="{89BEBD52-49DD-4C72-8373-703B279A3715}">
            <xm:f>NOT(ISERROR(SEARCH('[KPI_PM_Monthly_CIL_v1.0.xlsx]Data-Validation'!#REF!,X107)))</xm:f>
            <xm:f>'[KPI_PM_Monthly_CIL_v1.0.xlsx]Data-Validation'!#REF!</xm:f>
            <x14:dxf>
              <fill>
                <patternFill>
                  <bgColor rgb="FF00B050"/>
                </patternFill>
              </fill>
            </x14:dxf>
          </x14:cfRule>
          <x14:cfRule type="containsText" priority="2419" operator="containsText" id="{E8D3C396-1DA7-45E6-B545-A548AE116B69}">
            <xm:f>NOT(ISERROR(SEARCH('[KPI_PM_Monthly_CIL_v1.0.xlsx]Data-Validation'!#REF!,X107)))</xm:f>
            <xm:f>'[KPI_PM_Monthly_CIL_v1.0.xlsx]Data-Validation'!#REF!</xm:f>
            <x14:dxf>
              <fill>
                <patternFill>
                  <bgColor rgb="FF00B0F0"/>
                </patternFill>
              </fill>
            </x14:dxf>
          </x14:cfRule>
          <x14:cfRule type="containsText" priority="2420" operator="containsText" id="{FBB84C92-47F6-49F7-9820-B566569F3447}">
            <xm:f>NOT(ISERROR(SEARCH('[KPI_PM_Monthly_CIL_v1.0.xlsx]Data-Validation'!#REF!,X107)))</xm:f>
            <xm:f>'[KPI_PM_Monthly_CIL_v1.0.xlsx]Data-Validation'!#REF!</xm:f>
            <x14:dxf>
              <fill>
                <patternFill>
                  <bgColor rgb="FFFF0000"/>
                </patternFill>
              </fill>
            </x14:dxf>
          </x14:cfRule>
          <x14:cfRule type="containsText" priority="2421" operator="containsText" id="{BABE42E0-2E3D-472B-B266-280FFD35DE07}">
            <xm:f>NOT(ISERROR(SEARCH('[KPI_PM_Monthly_CIL_v1.0.xlsx]Data-Validation'!#REF!,X107)))</xm:f>
            <xm:f>'[KPI_PM_Monthly_CIL_v1.0.xlsx]Data-Validation'!#REF!</xm:f>
            <x14:dxf>
              <fill>
                <patternFill>
                  <bgColor rgb="FF92D050"/>
                </patternFill>
              </fill>
            </x14:dxf>
          </x14:cfRule>
          <xm:sqref>X107</xm:sqref>
        </x14:conditionalFormatting>
        <x14:conditionalFormatting xmlns:xm="http://schemas.microsoft.com/office/excel/2006/main">
          <x14:cfRule type="containsText" priority="2410" operator="containsText" id="{388B8A9E-CFBC-4D70-BE35-4078C6C434C8}">
            <xm:f>NOT(ISERROR(SEARCH('[KPI_PM_Monthly_CIL_v1.0.xlsx]Data-Validation'!#REF!,Y106)))</xm:f>
            <xm:f>'[KPI_PM_Monthly_CIL_v1.0.xlsx]Data-Validation'!#REF!</xm:f>
            <x14:dxf>
              <fill>
                <patternFill>
                  <bgColor rgb="FF00B050"/>
                </patternFill>
              </fill>
            </x14:dxf>
          </x14:cfRule>
          <x14:cfRule type="containsText" priority="2411" operator="containsText" id="{8BDD71A3-8A46-45FB-BCF1-E19A6854A987}">
            <xm:f>NOT(ISERROR(SEARCH('[KPI_PM_Monthly_CIL_v1.0.xlsx]Data-Validation'!#REF!,Y106)))</xm:f>
            <xm:f>'[KPI_PM_Monthly_CIL_v1.0.xlsx]Data-Validation'!#REF!</xm:f>
            <x14:dxf>
              <fill>
                <patternFill>
                  <bgColor rgb="FF00B0F0"/>
                </patternFill>
              </fill>
            </x14:dxf>
          </x14:cfRule>
          <x14:cfRule type="containsText" priority="2412" operator="containsText" id="{AD14B9A6-6C23-4C92-A4EA-FB72FBF85A10}">
            <xm:f>NOT(ISERROR(SEARCH('[KPI_PM_Monthly_CIL_v1.0.xlsx]Data-Validation'!#REF!,Y106)))</xm:f>
            <xm:f>'[KPI_PM_Monthly_CIL_v1.0.xlsx]Data-Validation'!#REF!</xm:f>
            <x14:dxf>
              <fill>
                <patternFill>
                  <bgColor rgb="FFFF0000"/>
                </patternFill>
              </fill>
            </x14:dxf>
          </x14:cfRule>
          <x14:cfRule type="containsText" priority="2413" operator="containsText" id="{2E253E06-070D-4CF9-B4B8-43E4D39EDFA2}">
            <xm:f>NOT(ISERROR(SEARCH('[KPI_PM_Monthly_CIL_v1.0.xlsx]Data-Validation'!#REF!,Y106)))</xm:f>
            <xm:f>'[KPI_PM_Monthly_CIL_v1.0.xlsx]Data-Validation'!#REF!</xm:f>
            <x14:dxf>
              <fill>
                <patternFill>
                  <bgColor rgb="FF92D050"/>
                </patternFill>
              </fill>
            </x14:dxf>
          </x14:cfRule>
          <xm:sqref>Y106:Y107</xm:sqref>
        </x14:conditionalFormatting>
        <x14:conditionalFormatting xmlns:xm="http://schemas.microsoft.com/office/excel/2006/main">
          <x14:cfRule type="containsText" priority="2396" operator="containsText" id="{32259A01-A222-4E33-84C4-06BD4F0BEDF2}">
            <xm:f>NOT(ISERROR(SEARCH('[KPI_PM_Monthly_CIL_v1.0.xlsx]Data-Validation'!#REF!,Y127)))</xm:f>
            <xm:f>'[KPI_PM_Monthly_CIL_v1.0.xlsx]Data-Validation'!#REF!</xm:f>
            <x14:dxf>
              <fill>
                <patternFill>
                  <bgColor rgb="FF00B050"/>
                </patternFill>
              </fill>
            </x14:dxf>
          </x14:cfRule>
          <x14:cfRule type="containsText" priority="2397" operator="containsText" id="{98F035FC-CB60-4162-A6B9-27C460F1668D}">
            <xm:f>NOT(ISERROR(SEARCH('[KPI_PM_Monthly_CIL_v1.0.xlsx]Data-Validation'!#REF!,Y127)))</xm:f>
            <xm:f>'[KPI_PM_Monthly_CIL_v1.0.xlsx]Data-Validation'!#REF!</xm:f>
            <x14:dxf>
              <fill>
                <patternFill>
                  <bgColor rgb="FF00B0F0"/>
                </patternFill>
              </fill>
            </x14:dxf>
          </x14:cfRule>
          <x14:cfRule type="containsText" priority="2398" operator="containsText" id="{1CADC285-39D2-4525-8890-6BC0E53C9C06}">
            <xm:f>NOT(ISERROR(SEARCH('[KPI_PM_Monthly_CIL_v1.0.xlsx]Data-Validation'!#REF!,Y127)))</xm:f>
            <xm:f>'[KPI_PM_Monthly_CIL_v1.0.xlsx]Data-Validation'!#REF!</xm:f>
            <x14:dxf>
              <fill>
                <patternFill>
                  <bgColor rgb="FFFF0000"/>
                </patternFill>
              </fill>
            </x14:dxf>
          </x14:cfRule>
          <x14:cfRule type="containsText" priority="2399" operator="containsText" id="{CB4AC967-CA9D-4BF5-BC20-49CF5D222687}">
            <xm:f>NOT(ISERROR(SEARCH('[KPI_PM_Monthly_CIL_v1.0.xlsx]Data-Validation'!#REF!,Y127)))</xm:f>
            <xm:f>'[KPI_PM_Monthly_CIL_v1.0.xlsx]Data-Validation'!#REF!</xm:f>
            <x14:dxf>
              <fill>
                <patternFill>
                  <bgColor rgb="FF92D050"/>
                </patternFill>
              </fill>
            </x14:dxf>
          </x14:cfRule>
          <xm:sqref>Y127</xm:sqref>
        </x14:conditionalFormatting>
        <x14:conditionalFormatting xmlns:xm="http://schemas.microsoft.com/office/excel/2006/main">
          <x14:cfRule type="containsText" priority="2389" operator="containsText" id="{D3439D87-4847-4845-A436-307FA3379292}">
            <xm:f>NOT(ISERROR(SEARCH('[KPI_PM_Monthly_CIL_v1.0.xlsx]Data-Validation'!#REF!,Y128)))</xm:f>
            <xm:f>'[KPI_PM_Monthly_CIL_v1.0.xlsx]Data-Validation'!#REF!</xm:f>
            <x14:dxf>
              <fill>
                <patternFill>
                  <bgColor rgb="FF00B050"/>
                </patternFill>
              </fill>
            </x14:dxf>
          </x14:cfRule>
          <x14:cfRule type="containsText" priority="2390" operator="containsText" id="{2A6E0533-1B9A-48B0-9A41-BE93D2B1A64F}">
            <xm:f>NOT(ISERROR(SEARCH('[KPI_PM_Monthly_CIL_v1.0.xlsx]Data-Validation'!#REF!,Y128)))</xm:f>
            <xm:f>'[KPI_PM_Monthly_CIL_v1.0.xlsx]Data-Validation'!#REF!</xm:f>
            <x14:dxf>
              <fill>
                <patternFill>
                  <bgColor rgb="FF00B0F0"/>
                </patternFill>
              </fill>
            </x14:dxf>
          </x14:cfRule>
          <x14:cfRule type="containsText" priority="2391" operator="containsText" id="{0C00183A-34DA-4680-8D30-567CB302FCDB}">
            <xm:f>NOT(ISERROR(SEARCH('[KPI_PM_Monthly_CIL_v1.0.xlsx]Data-Validation'!#REF!,Y128)))</xm:f>
            <xm:f>'[KPI_PM_Monthly_CIL_v1.0.xlsx]Data-Validation'!#REF!</xm:f>
            <x14:dxf>
              <fill>
                <patternFill>
                  <bgColor rgb="FFFF0000"/>
                </patternFill>
              </fill>
            </x14:dxf>
          </x14:cfRule>
          <x14:cfRule type="containsText" priority="2392" operator="containsText" id="{74A13D46-4DC2-43DC-96A0-31D1FE9CB175}">
            <xm:f>NOT(ISERROR(SEARCH('[KPI_PM_Monthly_CIL_v1.0.xlsx]Data-Validation'!#REF!,Y128)))</xm:f>
            <xm:f>'[KPI_PM_Monthly_CIL_v1.0.xlsx]Data-Validation'!#REF!</xm:f>
            <x14:dxf>
              <fill>
                <patternFill>
                  <bgColor rgb="FF92D050"/>
                </patternFill>
              </fill>
            </x14:dxf>
          </x14:cfRule>
          <xm:sqref>Y128:Y129</xm:sqref>
        </x14:conditionalFormatting>
        <x14:conditionalFormatting xmlns:xm="http://schemas.microsoft.com/office/excel/2006/main">
          <x14:cfRule type="containsText" priority="2376" operator="containsText" id="{DC2BAF16-A216-4C18-A474-37980D6C32D0}">
            <xm:f>NOT(ISERROR(SEARCH('[KPI_PM_Monthly_CIL_v1.0.xlsx]Data-Validation'!#REF!,Y101)))</xm:f>
            <xm:f>'[KPI_PM_Monthly_CIL_v1.0.xlsx]Data-Validation'!#REF!</xm:f>
            <x14:dxf>
              <fill>
                <patternFill>
                  <bgColor rgb="FF00B050"/>
                </patternFill>
              </fill>
            </x14:dxf>
          </x14:cfRule>
          <x14:cfRule type="containsText" priority="2377" operator="containsText" id="{E95A9869-25CE-488E-8992-879518B479C5}">
            <xm:f>NOT(ISERROR(SEARCH('[KPI_PM_Monthly_CIL_v1.0.xlsx]Data-Validation'!#REF!,Y101)))</xm:f>
            <xm:f>'[KPI_PM_Monthly_CIL_v1.0.xlsx]Data-Validation'!#REF!</xm:f>
            <x14:dxf>
              <fill>
                <patternFill>
                  <bgColor rgb="FF00B0F0"/>
                </patternFill>
              </fill>
            </x14:dxf>
          </x14:cfRule>
          <x14:cfRule type="containsText" priority="2378" operator="containsText" id="{45987AD1-8708-43A4-AF0B-64DA39DD12B0}">
            <xm:f>NOT(ISERROR(SEARCH('[KPI_PM_Monthly_CIL_v1.0.xlsx]Data-Validation'!#REF!,Y101)))</xm:f>
            <xm:f>'[KPI_PM_Monthly_CIL_v1.0.xlsx]Data-Validation'!#REF!</xm:f>
            <x14:dxf>
              <fill>
                <patternFill>
                  <bgColor rgb="FFFF0000"/>
                </patternFill>
              </fill>
            </x14:dxf>
          </x14:cfRule>
          <x14:cfRule type="containsText" priority="2379" operator="containsText" id="{4E3A7064-2F06-4AF4-B338-9352BD7B6FE4}">
            <xm:f>NOT(ISERROR(SEARCH('[KPI_PM_Monthly_CIL_v1.0.xlsx]Data-Validation'!#REF!,Y101)))</xm:f>
            <xm:f>'[KPI_PM_Monthly_CIL_v1.0.xlsx]Data-Validation'!#REF!</xm:f>
            <x14:dxf>
              <fill>
                <patternFill>
                  <bgColor rgb="FF92D050"/>
                </patternFill>
              </fill>
            </x14:dxf>
          </x14:cfRule>
          <xm:sqref>Y101:Y102</xm:sqref>
        </x14:conditionalFormatting>
        <x14:conditionalFormatting xmlns:xm="http://schemas.microsoft.com/office/excel/2006/main">
          <x14:cfRule type="containsText" priority="2360" operator="containsText" id="{48ACB16C-E4CF-4EE2-B4E3-247756069AAE}">
            <xm:f>NOT(ISERROR(SEARCH('[KPI_PM_Monthly_CIL_v1.0.xlsx]Data-Validation'!#REF!,Y103)))</xm:f>
            <xm:f>'[KPI_PM_Monthly_CIL_v1.0.xlsx]Data-Validation'!#REF!</xm:f>
            <x14:dxf>
              <fill>
                <patternFill>
                  <bgColor rgb="FF00B050"/>
                </patternFill>
              </fill>
            </x14:dxf>
          </x14:cfRule>
          <x14:cfRule type="containsText" priority="2361" operator="containsText" id="{5A510EB7-161C-40D3-BFE6-726E3AB60C79}">
            <xm:f>NOT(ISERROR(SEARCH('[KPI_PM_Monthly_CIL_v1.0.xlsx]Data-Validation'!#REF!,Y103)))</xm:f>
            <xm:f>'[KPI_PM_Monthly_CIL_v1.0.xlsx]Data-Validation'!#REF!</xm:f>
            <x14:dxf>
              <fill>
                <patternFill>
                  <bgColor rgb="FF00B0F0"/>
                </patternFill>
              </fill>
            </x14:dxf>
          </x14:cfRule>
          <x14:cfRule type="containsText" priority="2362" operator="containsText" id="{B4211DB1-0493-48A4-B402-4DE9FF75F896}">
            <xm:f>NOT(ISERROR(SEARCH('[KPI_PM_Monthly_CIL_v1.0.xlsx]Data-Validation'!#REF!,Y103)))</xm:f>
            <xm:f>'[KPI_PM_Monthly_CIL_v1.0.xlsx]Data-Validation'!#REF!</xm:f>
            <x14:dxf>
              <fill>
                <patternFill>
                  <bgColor rgb="FFFF0000"/>
                </patternFill>
              </fill>
            </x14:dxf>
          </x14:cfRule>
          <x14:cfRule type="containsText" priority="2363" operator="containsText" id="{D6D62E1E-CCDE-4F25-A562-81D55FF106B1}">
            <xm:f>NOT(ISERROR(SEARCH('[KPI_PM_Monthly_CIL_v1.0.xlsx]Data-Validation'!#REF!,Y103)))</xm:f>
            <xm:f>'[KPI_PM_Monthly_CIL_v1.0.xlsx]Data-Validation'!#REF!</xm:f>
            <x14:dxf>
              <fill>
                <patternFill>
                  <bgColor rgb="FF92D050"/>
                </patternFill>
              </fill>
            </x14:dxf>
          </x14:cfRule>
          <xm:sqref>Y103</xm:sqref>
        </x14:conditionalFormatting>
        <x14:conditionalFormatting xmlns:xm="http://schemas.microsoft.com/office/excel/2006/main">
          <x14:cfRule type="containsText" priority="2351" operator="containsText" id="{D17262DB-F0FE-40CF-8B27-6DEA9A6F0164}">
            <xm:f>NOT(ISERROR(SEARCH('[KPI_PM_Monthly_CIL_v1.0.xlsx]Data-Validation'!#REF!,Y120)))</xm:f>
            <xm:f>'[KPI_PM_Monthly_CIL_v1.0.xlsx]Data-Validation'!#REF!</xm:f>
            <x14:dxf>
              <fill>
                <patternFill>
                  <bgColor rgb="FF00B050"/>
                </patternFill>
              </fill>
            </x14:dxf>
          </x14:cfRule>
          <x14:cfRule type="containsText" priority="2352" operator="containsText" id="{3DEA990A-C0F7-49CD-A600-1051EC45B1F1}">
            <xm:f>NOT(ISERROR(SEARCH('[KPI_PM_Monthly_CIL_v1.0.xlsx]Data-Validation'!#REF!,Y120)))</xm:f>
            <xm:f>'[KPI_PM_Monthly_CIL_v1.0.xlsx]Data-Validation'!#REF!</xm:f>
            <x14:dxf>
              <fill>
                <patternFill>
                  <bgColor rgb="FF00B0F0"/>
                </patternFill>
              </fill>
            </x14:dxf>
          </x14:cfRule>
          <x14:cfRule type="containsText" priority="2353" operator="containsText" id="{73C106E2-C43B-478F-BBC9-DD283B352E55}">
            <xm:f>NOT(ISERROR(SEARCH('[KPI_PM_Monthly_CIL_v1.0.xlsx]Data-Validation'!#REF!,Y120)))</xm:f>
            <xm:f>'[KPI_PM_Monthly_CIL_v1.0.xlsx]Data-Validation'!#REF!</xm:f>
            <x14:dxf>
              <fill>
                <patternFill>
                  <bgColor rgb="FFFF0000"/>
                </patternFill>
              </fill>
            </x14:dxf>
          </x14:cfRule>
          <x14:cfRule type="containsText" priority="2354" operator="containsText" id="{C869056B-29B6-40F3-B985-D013BCA6DD14}">
            <xm:f>NOT(ISERROR(SEARCH('[KPI_PM_Monthly_CIL_v1.0.xlsx]Data-Validation'!#REF!,Y120)))</xm:f>
            <xm:f>'[KPI_PM_Monthly_CIL_v1.0.xlsx]Data-Validation'!#REF!</xm:f>
            <x14:dxf>
              <fill>
                <patternFill>
                  <bgColor rgb="FF92D050"/>
                </patternFill>
              </fill>
            </x14:dxf>
          </x14:cfRule>
          <xm:sqref>Y120</xm:sqref>
        </x14:conditionalFormatting>
        <x14:conditionalFormatting xmlns:xm="http://schemas.microsoft.com/office/excel/2006/main">
          <x14:cfRule type="containsText" priority="2346" operator="containsText" id="{750611A1-55E0-4A41-BD69-CDEA948C11D2}">
            <xm:f>NOT(ISERROR(SEARCH('[KPI_PM_Monthly_CIL_v1.0.xlsx]Data-Validation'!#REF!,Y121)))</xm:f>
            <xm:f>'[KPI_PM_Monthly_CIL_v1.0.xlsx]Data-Validation'!#REF!</xm:f>
            <x14:dxf>
              <fill>
                <patternFill>
                  <bgColor rgb="FF00B050"/>
                </patternFill>
              </fill>
            </x14:dxf>
          </x14:cfRule>
          <x14:cfRule type="containsText" priority="2347" operator="containsText" id="{9BD3C2A2-DDFD-4761-92C9-D836C301030F}">
            <xm:f>NOT(ISERROR(SEARCH('[KPI_PM_Monthly_CIL_v1.0.xlsx]Data-Validation'!#REF!,Y121)))</xm:f>
            <xm:f>'[KPI_PM_Monthly_CIL_v1.0.xlsx]Data-Validation'!#REF!</xm:f>
            <x14:dxf>
              <fill>
                <patternFill>
                  <bgColor rgb="FF00B0F0"/>
                </patternFill>
              </fill>
            </x14:dxf>
          </x14:cfRule>
          <x14:cfRule type="containsText" priority="2348" operator="containsText" id="{51EA1BE4-CA3F-4C7F-8024-4B159B1D7D5D}">
            <xm:f>NOT(ISERROR(SEARCH('[KPI_PM_Monthly_CIL_v1.0.xlsx]Data-Validation'!#REF!,Y121)))</xm:f>
            <xm:f>'[KPI_PM_Monthly_CIL_v1.0.xlsx]Data-Validation'!#REF!</xm:f>
            <x14:dxf>
              <fill>
                <patternFill>
                  <bgColor rgb="FFFF0000"/>
                </patternFill>
              </fill>
            </x14:dxf>
          </x14:cfRule>
          <x14:cfRule type="containsText" priority="2349" operator="containsText" id="{7993AFBE-479A-47B8-A8A4-18B898EEC2C3}">
            <xm:f>NOT(ISERROR(SEARCH('[KPI_PM_Monthly_CIL_v1.0.xlsx]Data-Validation'!#REF!,Y121)))</xm:f>
            <xm:f>'[KPI_PM_Monthly_CIL_v1.0.xlsx]Data-Validation'!#REF!</xm:f>
            <x14:dxf>
              <fill>
                <patternFill>
                  <bgColor rgb="FF92D050"/>
                </patternFill>
              </fill>
            </x14:dxf>
          </x14:cfRule>
          <xm:sqref>Y121</xm:sqref>
        </x14:conditionalFormatting>
        <x14:conditionalFormatting xmlns:xm="http://schemas.microsoft.com/office/excel/2006/main">
          <x14:cfRule type="containsText" priority="2322" operator="containsText" id="{75066A91-3092-4870-874B-EE8319F92B43}">
            <xm:f>NOT(ISERROR(SEARCH('[KPI_PM_Monthly_CIL_v1.0.xlsx]Data-Validation'!#REF!,Y153)))</xm:f>
            <xm:f>'[KPI_PM_Monthly_CIL_v1.0.xlsx]Data-Validation'!#REF!</xm:f>
            <x14:dxf>
              <fill>
                <patternFill>
                  <bgColor rgb="FF00B050"/>
                </patternFill>
              </fill>
            </x14:dxf>
          </x14:cfRule>
          <x14:cfRule type="containsText" priority="2323" operator="containsText" id="{BA16385B-9BD5-4C01-A482-8F777875C263}">
            <xm:f>NOT(ISERROR(SEARCH('[KPI_PM_Monthly_CIL_v1.0.xlsx]Data-Validation'!#REF!,Y153)))</xm:f>
            <xm:f>'[KPI_PM_Monthly_CIL_v1.0.xlsx]Data-Validation'!#REF!</xm:f>
            <x14:dxf>
              <fill>
                <patternFill>
                  <bgColor rgb="FF00B0F0"/>
                </patternFill>
              </fill>
            </x14:dxf>
          </x14:cfRule>
          <x14:cfRule type="containsText" priority="2324" operator="containsText" id="{7786264C-3B00-4A86-9A0D-3B8B0F9137BB}">
            <xm:f>NOT(ISERROR(SEARCH('[KPI_PM_Monthly_CIL_v1.0.xlsx]Data-Validation'!#REF!,Y153)))</xm:f>
            <xm:f>'[KPI_PM_Monthly_CIL_v1.0.xlsx]Data-Validation'!#REF!</xm:f>
            <x14:dxf>
              <fill>
                <patternFill>
                  <bgColor rgb="FFFF0000"/>
                </patternFill>
              </fill>
            </x14:dxf>
          </x14:cfRule>
          <x14:cfRule type="containsText" priority="2325" operator="containsText" id="{55EBCB08-87C4-4E4C-9A47-A046DB7228D4}">
            <xm:f>NOT(ISERROR(SEARCH('[KPI_PM_Monthly_CIL_v1.0.xlsx]Data-Validation'!#REF!,Y153)))</xm:f>
            <xm:f>'[KPI_PM_Monthly_CIL_v1.0.xlsx]Data-Validation'!#REF!</xm:f>
            <x14:dxf>
              <fill>
                <patternFill>
                  <bgColor rgb="FF92D050"/>
                </patternFill>
              </fill>
            </x14:dxf>
          </x14:cfRule>
          <xm:sqref>Y153</xm:sqref>
        </x14:conditionalFormatting>
        <x14:conditionalFormatting xmlns:xm="http://schemas.microsoft.com/office/excel/2006/main">
          <x14:cfRule type="containsText" priority="2307" operator="containsText" id="{C54CEE15-CBE5-4D28-90DB-6271264F98D2}">
            <xm:f>NOT(ISERROR(SEARCH('[KPI_PM_Monthly_CIL_v1.0.xlsx]Data-Validation'!#REF!,Y169)))</xm:f>
            <xm:f>'[KPI_PM_Monthly_CIL_v1.0.xlsx]Data-Validation'!#REF!</xm:f>
            <x14:dxf>
              <fill>
                <patternFill>
                  <bgColor rgb="FF00B050"/>
                </patternFill>
              </fill>
            </x14:dxf>
          </x14:cfRule>
          <x14:cfRule type="containsText" priority="2308" operator="containsText" id="{13A92B37-DCFD-421C-B735-BB6B88C1DB5B}">
            <xm:f>NOT(ISERROR(SEARCH('[KPI_PM_Monthly_CIL_v1.0.xlsx]Data-Validation'!#REF!,Y169)))</xm:f>
            <xm:f>'[KPI_PM_Monthly_CIL_v1.0.xlsx]Data-Validation'!#REF!</xm:f>
            <x14:dxf>
              <fill>
                <patternFill>
                  <bgColor rgb="FF00B0F0"/>
                </patternFill>
              </fill>
            </x14:dxf>
          </x14:cfRule>
          <x14:cfRule type="containsText" priority="2309" operator="containsText" id="{676E2287-FF91-40A0-8E28-461A8E66AFB3}">
            <xm:f>NOT(ISERROR(SEARCH('[KPI_PM_Monthly_CIL_v1.0.xlsx]Data-Validation'!#REF!,Y169)))</xm:f>
            <xm:f>'[KPI_PM_Monthly_CIL_v1.0.xlsx]Data-Validation'!#REF!</xm:f>
            <x14:dxf>
              <fill>
                <patternFill>
                  <bgColor rgb="FFFF0000"/>
                </patternFill>
              </fill>
            </x14:dxf>
          </x14:cfRule>
          <x14:cfRule type="containsText" priority="2310" operator="containsText" id="{AB80CF14-45C3-40A1-BDF8-189B25C44F12}">
            <xm:f>NOT(ISERROR(SEARCH('[KPI_PM_Monthly_CIL_v1.0.xlsx]Data-Validation'!#REF!,Y169)))</xm:f>
            <xm:f>'[KPI_PM_Monthly_CIL_v1.0.xlsx]Data-Validation'!#REF!</xm:f>
            <x14:dxf>
              <fill>
                <patternFill>
                  <bgColor rgb="FF92D050"/>
                </patternFill>
              </fill>
            </x14:dxf>
          </x14:cfRule>
          <xm:sqref>Y192 Y169 Y194</xm:sqref>
        </x14:conditionalFormatting>
        <x14:conditionalFormatting xmlns:xm="http://schemas.microsoft.com/office/excel/2006/main">
          <x14:cfRule type="containsText" priority="2302" operator="containsText" id="{DA3A08AD-3820-4398-B6B4-309B4B61CF63}">
            <xm:f>NOT(ISERROR(SEARCH('[KPI_PM_Monthly_CIL_v1.0.xlsx]Data-Validation'!#REF!,Y198)))</xm:f>
            <xm:f>'[KPI_PM_Monthly_CIL_v1.0.xlsx]Data-Validation'!#REF!</xm:f>
            <x14:dxf>
              <fill>
                <patternFill>
                  <bgColor rgb="FF00B050"/>
                </patternFill>
              </fill>
            </x14:dxf>
          </x14:cfRule>
          <x14:cfRule type="containsText" priority="2303" operator="containsText" id="{E5C138CA-A240-4D4E-B776-189BBF6C3987}">
            <xm:f>NOT(ISERROR(SEARCH('[KPI_PM_Monthly_CIL_v1.0.xlsx]Data-Validation'!#REF!,Y198)))</xm:f>
            <xm:f>'[KPI_PM_Monthly_CIL_v1.0.xlsx]Data-Validation'!#REF!</xm:f>
            <x14:dxf>
              <fill>
                <patternFill>
                  <bgColor rgb="FF00B0F0"/>
                </patternFill>
              </fill>
            </x14:dxf>
          </x14:cfRule>
          <x14:cfRule type="containsText" priority="2304" operator="containsText" id="{52C5D3E0-77EC-450B-B806-936E0F8D8658}">
            <xm:f>NOT(ISERROR(SEARCH('[KPI_PM_Monthly_CIL_v1.0.xlsx]Data-Validation'!#REF!,Y198)))</xm:f>
            <xm:f>'[KPI_PM_Monthly_CIL_v1.0.xlsx]Data-Validation'!#REF!</xm:f>
            <x14:dxf>
              <fill>
                <patternFill>
                  <bgColor rgb="FFFF0000"/>
                </patternFill>
              </fill>
            </x14:dxf>
          </x14:cfRule>
          <x14:cfRule type="containsText" priority="2305" operator="containsText" id="{BC6FAB49-E247-4EEA-8559-56271EE154E2}">
            <xm:f>NOT(ISERROR(SEARCH('[KPI_PM_Monthly_CIL_v1.0.xlsx]Data-Validation'!#REF!,Y198)))</xm:f>
            <xm:f>'[KPI_PM_Monthly_CIL_v1.0.xlsx]Data-Validation'!#REF!</xm:f>
            <x14:dxf>
              <fill>
                <patternFill>
                  <bgColor rgb="FF92D050"/>
                </patternFill>
              </fill>
            </x14:dxf>
          </x14:cfRule>
          <xm:sqref>Y198 Y200:Y203 Y205:Y207</xm:sqref>
        </x14:conditionalFormatting>
        <x14:conditionalFormatting xmlns:xm="http://schemas.microsoft.com/office/excel/2006/main">
          <x14:cfRule type="containsText" priority="2274" operator="containsText" id="{3B17FCFF-C818-48CF-8056-EB5D64478B3F}">
            <xm:f>NOT(ISERROR(SEARCH('[KPI_PM_Monthly_CIL_v1.0.xlsx]Data-Validation'!#REF!,Y161)))</xm:f>
            <xm:f>'[KPI_PM_Monthly_CIL_v1.0.xlsx]Data-Validation'!#REF!</xm:f>
            <x14:dxf>
              <fill>
                <patternFill>
                  <bgColor rgb="FF00B050"/>
                </patternFill>
              </fill>
            </x14:dxf>
          </x14:cfRule>
          <x14:cfRule type="containsText" priority="2275" operator="containsText" id="{036C927A-4255-456C-AE27-AA5AA63DEF1C}">
            <xm:f>NOT(ISERROR(SEARCH('[KPI_PM_Monthly_CIL_v1.0.xlsx]Data-Validation'!#REF!,Y161)))</xm:f>
            <xm:f>'[KPI_PM_Monthly_CIL_v1.0.xlsx]Data-Validation'!#REF!</xm:f>
            <x14:dxf>
              <fill>
                <patternFill>
                  <bgColor rgb="FF00B0F0"/>
                </patternFill>
              </fill>
            </x14:dxf>
          </x14:cfRule>
          <x14:cfRule type="containsText" priority="2276" operator="containsText" id="{17A58445-590B-473A-A3A7-1DD31C1D5200}">
            <xm:f>NOT(ISERROR(SEARCH('[KPI_PM_Monthly_CIL_v1.0.xlsx]Data-Validation'!#REF!,Y161)))</xm:f>
            <xm:f>'[KPI_PM_Monthly_CIL_v1.0.xlsx]Data-Validation'!#REF!</xm:f>
            <x14:dxf>
              <fill>
                <patternFill>
                  <bgColor rgb="FFFF0000"/>
                </patternFill>
              </fill>
            </x14:dxf>
          </x14:cfRule>
          <x14:cfRule type="containsText" priority="2277" operator="containsText" id="{179C2134-46B5-4407-8140-53D9A9112EAA}">
            <xm:f>NOT(ISERROR(SEARCH('[KPI_PM_Monthly_CIL_v1.0.xlsx]Data-Validation'!#REF!,Y161)))</xm:f>
            <xm:f>'[KPI_PM_Monthly_CIL_v1.0.xlsx]Data-Validation'!#REF!</xm:f>
            <x14:dxf>
              <fill>
                <patternFill>
                  <bgColor rgb="FF92D050"/>
                </patternFill>
              </fill>
            </x14:dxf>
          </x14:cfRule>
          <xm:sqref>Y161:Y166</xm:sqref>
        </x14:conditionalFormatting>
        <x14:conditionalFormatting xmlns:xm="http://schemas.microsoft.com/office/excel/2006/main">
          <x14:cfRule type="containsText" priority="2271" operator="containsText" text="No" id="{E63F0F68-B112-445C-98F4-B129507F1199}">
            <xm:f>NOT(ISERROR(SEARCH("No",'[KPI_PM_Monthly_CIL_v1.0.xlsx]November-2017'!#REF!)))</xm:f>
            <x14:dxf>
              <font>
                <color rgb="FF9C0006"/>
              </font>
              <fill>
                <patternFill>
                  <bgColor rgb="FFFFC7CE"/>
                </patternFill>
              </fill>
            </x14:dxf>
          </x14:cfRule>
          <xm:sqref>V167 V173</xm:sqref>
        </x14:conditionalFormatting>
        <x14:conditionalFormatting xmlns:xm="http://schemas.microsoft.com/office/excel/2006/main">
          <x14:cfRule type="cellIs" priority="2270" operator="notBetween" id="{B5210650-A516-45E6-B65A-85AFFF9719C1}">
            <xm:f>'[KPI_PM_Monthly_CIL_v1.0.xlsx]November-2017'!#REF!</xm:f>
            <xm:f>'[KPI_PM_Monthly_CIL_v1.0.xlsx]November-2017'!#REF!+7</xm:f>
            <x14:dxf>
              <fill>
                <patternFill>
                  <bgColor rgb="FFFFC7CE"/>
                </patternFill>
              </fill>
            </x14:dxf>
          </x14:cfRule>
          <xm:sqref>AA167 AA173</xm:sqref>
        </x14:conditionalFormatting>
        <x14:conditionalFormatting xmlns:xm="http://schemas.microsoft.com/office/excel/2006/main">
          <x14:cfRule type="cellIs" priority="2269" operator="notBetween" id="{21A53DA3-E504-4500-AEB6-A6DC5018704F}">
            <xm:f>'[KPI_PM_Monthly_CIL_v1.0.xlsx]November-2017'!#REF!</xm:f>
            <xm:f>'[KPI_PM_Monthly_CIL_v1.0.xlsx]November-2017'!#REF!+15</xm:f>
            <x14:dxf>
              <fill>
                <patternFill>
                  <bgColor rgb="FFFFC7CE"/>
                </patternFill>
              </fill>
            </x14:dxf>
          </x14:cfRule>
          <xm:sqref>AB167 AB173</xm:sqref>
        </x14:conditionalFormatting>
        <x14:conditionalFormatting xmlns:xm="http://schemas.microsoft.com/office/excel/2006/main">
          <x14:cfRule type="containsText" priority="2258" operator="containsText" id="{1F0DE411-ADC8-4CE2-BA2C-AAD7776A7522}">
            <xm:f>NOT(ISERROR(SEARCH('[KPI_PM_Monthly_CIL_v1.0.xlsx]Data-Validation'!#REF!,Y199)))</xm:f>
            <xm:f>'[KPI_PM_Monthly_CIL_v1.0.xlsx]Data-Validation'!#REF!</xm:f>
            <x14:dxf>
              <fill>
                <patternFill>
                  <bgColor rgb="FF00B050"/>
                </patternFill>
              </fill>
            </x14:dxf>
          </x14:cfRule>
          <x14:cfRule type="containsText" priority="2259" operator="containsText" id="{8510D227-416C-4C44-863E-0D68D4726A7E}">
            <xm:f>NOT(ISERROR(SEARCH('[KPI_PM_Monthly_CIL_v1.0.xlsx]Data-Validation'!#REF!,Y199)))</xm:f>
            <xm:f>'[KPI_PM_Monthly_CIL_v1.0.xlsx]Data-Validation'!#REF!</xm:f>
            <x14:dxf>
              <fill>
                <patternFill>
                  <bgColor rgb="FF00B0F0"/>
                </patternFill>
              </fill>
            </x14:dxf>
          </x14:cfRule>
          <x14:cfRule type="containsText" priority="2260" operator="containsText" id="{A849C7FB-8444-4281-8943-9A874BEDB118}">
            <xm:f>NOT(ISERROR(SEARCH('[KPI_PM_Monthly_CIL_v1.0.xlsx]Data-Validation'!#REF!,Y199)))</xm:f>
            <xm:f>'[KPI_PM_Monthly_CIL_v1.0.xlsx]Data-Validation'!#REF!</xm:f>
            <x14:dxf>
              <fill>
                <patternFill>
                  <bgColor rgb="FFFF0000"/>
                </patternFill>
              </fill>
            </x14:dxf>
          </x14:cfRule>
          <x14:cfRule type="containsText" priority="2261" operator="containsText" id="{C6C3E930-BDF9-4F23-98F8-1DBAB38079E7}">
            <xm:f>NOT(ISERROR(SEARCH('[KPI_PM_Monthly_CIL_v1.0.xlsx]Data-Validation'!#REF!,Y199)))</xm:f>
            <xm:f>'[KPI_PM_Monthly_CIL_v1.0.xlsx]Data-Validation'!#REF!</xm:f>
            <x14:dxf>
              <fill>
                <patternFill>
                  <bgColor rgb="FF92D050"/>
                </patternFill>
              </fill>
            </x14:dxf>
          </x14:cfRule>
          <xm:sqref>Y199</xm:sqref>
        </x14:conditionalFormatting>
        <x14:conditionalFormatting xmlns:xm="http://schemas.microsoft.com/office/excel/2006/main">
          <x14:cfRule type="containsText" priority="2233" operator="containsText" id="{CA45D3FB-E4B1-45E1-A0DA-5881C7B90680}">
            <xm:f>NOT(ISERROR(SEARCH('[KPI_PM_Monthly_CIL_v1.0.xlsx]Data-Validation'!#REF!,Y195)))</xm:f>
            <xm:f>'[KPI_PM_Monthly_CIL_v1.0.xlsx]Data-Validation'!#REF!</xm:f>
            <x14:dxf>
              <fill>
                <patternFill>
                  <bgColor rgb="FF92D050"/>
                </patternFill>
              </fill>
            </x14:dxf>
          </x14:cfRule>
          <x14:cfRule type="containsText" priority="2312" operator="containsText" id="{E7D473A9-097C-456E-A3C7-3CEA25469EF4}">
            <xm:f>NOT(ISERROR(SEARCH('[KPI_PM_Monthly_CIL_v1.0.xlsx]Data-Validation'!#REF!,Y195)))</xm:f>
            <xm:f>'[KPI_PM_Monthly_CIL_v1.0.xlsx]Data-Validation'!#REF!</xm:f>
            <x14:dxf>
              <fill>
                <patternFill>
                  <bgColor rgb="FF00B050"/>
                </patternFill>
              </fill>
            </x14:dxf>
          </x14:cfRule>
          <xm:sqref>Y195 Y197</xm:sqref>
        </x14:conditionalFormatting>
        <x14:conditionalFormatting xmlns:xm="http://schemas.microsoft.com/office/excel/2006/main">
          <x14:cfRule type="containsText" priority="2211" operator="containsText" id="{A4BB895A-5266-4AC4-A24C-D5A9F97570F8}">
            <xm:f>NOT(ISERROR(SEARCH('[KPI_PM_Monthly_CIL_v1.0.xlsx]Data-Validation'!#REF!,Y167)))</xm:f>
            <xm:f>'[KPI_PM_Monthly_CIL_v1.0.xlsx]Data-Validation'!#REF!</xm:f>
            <x14:dxf>
              <fill>
                <patternFill>
                  <bgColor rgb="FF00B050"/>
                </patternFill>
              </fill>
            </x14:dxf>
          </x14:cfRule>
          <x14:cfRule type="containsText" priority="2212" operator="containsText" id="{CF5EBA4D-F72F-487F-BF1B-3C0C1A5A9E4A}">
            <xm:f>NOT(ISERROR(SEARCH('[KPI_PM_Monthly_CIL_v1.0.xlsx]Data-Validation'!#REF!,Y167)))</xm:f>
            <xm:f>'[KPI_PM_Monthly_CIL_v1.0.xlsx]Data-Validation'!#REF!</xm:f>
            <x14:dxf>
              <fill>
                <patternFill>
                  <bgColor rgb="FF00B0F0"/>
                </patternFill>
              </fill>
            </x14:dxf>
          </x14:cfRule>
          <x14:cfRule type="containsText" priority="2213" operator="containsText" id="{A4D3369C-8007-4458-A9B7-2C30F6B5A930}">
            <xm:f>NOT(ISERROR(SEARCH('[KPI_PM_Monthly_CIL_v1.0.xlsx]Data-Validation'!#REF!,Y167)))</xm:f>
            <xm:f>'[KPI_PM_Monthly_CIL_v1.0.xlsx]Data-Validation'!#REF!</xm:f>
            <x14:dxf>
              <fill>
                <patternFill>
                  <bgColor rgb="FFFF0000"/>
                </patternFill>
              </fill>
            </x14:dxf>
          </x14:cfRule>
          <x14:cfRule type="containsText" priority="2214" operator="containsText" id="{07E8FC13-14DD-48DC-BEE0-0634A8FDD3DD}">
            <xm:f>NOT(ISERROR(SEARCH('[KPI_PM_Monthly_CIL_v1.0.xlsx]Data-Validation'!#REF!,Y167)))</xm:f>
            <xm:f>'[KPI_PM_Monthly_CIL_v1.0.xlsx]Data-Validation'!#REF!</xm:f>
            <x14:dxf>
              <fill>
                <patternFill>
                  <bgColor rgb="FF92D050"/>
                </patternFill>
              </fill>
            </x14:dxf>
          </x14:cfRule>
          <xm:sqref>Y167</xm:sqref>
        </x14:conditionalFormatting>
        <x14:conditionalFormatting xmlns:xm="http://schemas.microsoft.com/office/excel/2006/main">
          <x14:cfRule type="containsText" priority="2206" operator="containsText" id="{F4F2FFBE-6EFC-4D01-AEF5-67333E4C4520}">
            <xm:f>NOT(ISERROR(SEARCH('[KPI_PM_Monthly_CIL_v1.0.xlsx]Data-Validation'!#REF!,Y158)))</xm:f>
            <xm:f>'[KPI_PM_Monthly_CIL_v1.0.xlsx]Data-Validation'!#REF!</xm:f>
            <x14:dxf>
              <fill>
                <patternFill>
                  <bgColor rgb="FF00B050"/>
                </patternFill>
              </fill>
            </x14:dxf>
          </x14:cfRule>
          <x14:cfRule type="containsText" priority="2207" operator="containsText" id="{9391CEC7-87FD-4B02-A03B-89F9E2F283C1}">
            <xm:f>NOT(ISERROR(SEARCH('[KPI_PM_Monthly_CIL_v1.0.xlsx]Data-Validation'!#REF!,Y158)))</xm:f>
            <xm:f>'[KPI_PM_Monthly_CIL_v1.0.xlsx]Data-Validation'!#REF!</xm:f>
            <x14:dxf>
              <fill>
                <patternFill>
                  <bgColor rgb="FF00B0F0"/>
                </patternFill>
              </fill>
            </x14:dxf>
          </x14:cfRule>
          <x14:cfRule type="containsText" priority="2208" operator="containsText" id="{723F036B-23E1-45E3-99FC-1B2702173B75}">
            <xm:f>NOT(ISERROR(SEARCH('[KPI_PM_Monthly_CIL_v1.0.xlsx]Data-Validation'!#REF!,Y158)))</xm:f>
            <xm:f>'[KPI_PM_Monthly_CIL_v1.0.xlsx]Data-Validation'!#REF!</xm:f>
            <x14:dxf>
              <fill>
                <patternFill>
                  <bgColor rgb="FFFF0000"/>
                </patternFill>
              </fill>
            </x14:dxf>
          </x14:cfRule>
          <x14:cfRule type="containsText" priority="2209" operator="containsText" id="{5F5F692B-8DDB-4DAE-90CA-C8E51ABBC12A}">
            <xm:f>NOT(ISERROR(SEARCH('[KPI_PM_Monthly_CIL_v1.0.xlsx]Data-Validation'!#REF!,Y158)))</xm:f>
            <xm:f>'[KPI_PM_Monthly_CIL_v1.0.xlsx]Data-Validation'!#REF!</xm:f>
            <x14:dxf>
              <fill>
                <patternFill>
                  <bgColor rgb="FF92D050"/>
                </patternFill>
              </fill>
            </x14:dxf>
          </x14:cfRule>
          <xm:sqref>Y158</xm:sqref>
        </x14:conditionalFormatting>
        <x14:conditionalFormatting xmlns:xm="http://schemas.microsoft.com/office/excel/2006/main">
          <x14:cfRule type="containsText" priority="2194" operator="containsText" id="{64B8C746-44C6-416E-B8CE-0003CB4218BE}">
            <xm:f>NOT(ISERROR(SEARCH('U:\KSAB\[KPI_PM_Monthly_CIL-1.xlsx]Data-Validation'!#REF!,Y159)))</xm:f>
            <xm:f>'U:\KSAB\[KPI_PM_Monthly_CIL-1.xlsx]Data-Validation'!#REF!</xm:f>
            <x14:dxf>
              <fill>
                <patternFill>
                  <bgColor rgb="FF00B050"/>
                </patternFill>
              </fill>
            </x14:dxf>
          </x14:cfRule>
          <x14:cfRule type="containsText" priority="2195" operator="containsText" id="{816351FD-6F33-434F-A7D7-4464C2AD3395}">
            <xm:f>NOT(ISERROR(SEARCH('U:\KSAB\[KPI_PM_Monthly_CIL-1.xlsx]Data-Validation'!#REF!,Y159)))</xm:f>
            <xm:f>'U:\KSAB\[KPI_PM_Monthly_CIL-1.xlsx]Data-Validation'!#REF!</xm:f>
            <x14:dxf>
              <fill>
                <patternFill>
                  <bgColor rgb="FF00B0F0"/>
                </patternFill>
              </fill>
            </x14:dxf>
          </x14:cfRule>
          <x14:cfRule type="containsText" priority="2196" operator="containsText" id="{30A8276D-C91C-4B5A-BFC2-57ABFD199ADB}">
            <xm:f>NOT(ISERROR(SEARCH('U:\KSAB\[KPI_PM_Monthly_CIL-1.xlsx]Data-Validation'!#REF!,Y159)))</xm:f>
            <xm:f>'U:\KSAB\[KPI_PM_Monthly_CIL-1.xlsx]Data-Validation'!#REF!</xm:f>
            <x14:dxf>
              <fill>
                <patternFill>
                  <bgColor rgb="FFFF0000"/>
                </patternFill>
              </fill>
            </x14:dxf>
          </x14:cfRule>
          <x14:cfRule type="containsText" priority="2197" operator="containsText" id="{2B1C0D19-5E43-452F-A587-CBA9E4D72C4C}">
            <xm:f>NOT(ISERROR(SEARCH('U:\KSAB\[KPI_PM_Monthly_CIL-1.xlsx]Data-Validation'!#REF!,Y159)))</xm:f>
            <xm:f>'U:\KSAB\[KPI_PM_Monthly_CIL-1.xlsx]Data-Validation'!#REF!</xm:f>
            <x14:dxf>
              <fill>
                <patternFill>
                  <bgColor rgb="FF92D050"/>
                </patternFill>
              </fill>
            </x14:dxf>
          </x14:cfRule>
          <xm:sqref>Y159</xm:sqref>
        </x14:conditionalFormatting>
        <x14:conditionalFormatting xmlns:xm="http://schemas.microsoft.com/office/excel/2006/main">
          <x14:cfRule type="containsText" priority="2186" operator="containsText" id="{24535845-38AC-4122-A0FE-EEB927AFD73C}">
            <xm:f>NOT(ISERROR(SEARCH('U:\KSAB\[KPI_PM_Monthly_CIL-1.xlsx]Data-Validation'!#REF!,Y160)))</xm:f>
            <xm:f>'U:\KSAB\[KPI_PM_Monthly_CIL-1.xlsx]Data-Validation'!#REF!</xm:f>
            <x14:dxf>
              <fill>
                <patternFill>
                  <bgColor rgb="FF00B050"/>
                </patternFill>
              </fill>
            </x14:dxf>
          </x14:cfRule>
          <x14:cfRule type="containsText" priority="2187" operator="containsText" id="{C39A1B80-7E01-4A6B-BF2D-5790DF26779E}">
            <xm:f>NOT(ISERROR(SEARCH('U:\KSAB\[KPI_PM_Monthly_CIL-1.xlsx]Data-Validation'!#REF!,Y160)))</xm:f>
            <xm:f>'U:\KSAB\[KPI_PM_Monthly_CIL-1.xlsx]Data-Validation'!#REF!</xm:f>
            <x14:dxf>
              <fill>
                <patternFill>
                  <bgColor rgb="FF00B0F0"/>
                </patternFill>
              </fill>
            </x14:dxf>
          </x14:cfRule>
          <x14:cfRule type="containsText" priority="2188" operator="containsText" id="{6D78C4A9-084A-4995-A9DE-378DE9BD1D9E}">
            <xm:f>NOT(ISERROR(SEARCH('U:\KSAB\[KPI_PM_Monthly_CIL-1.xlsx]Data-Validation'!#REF!,Y160)))</xm:f>
            <xm:f>'U:\KSAB\[KPI_PM_Monthly_CIL-1.xlsx]Data-Validation'!#REF!</xm:f>
            <x14:dxf>
              <fill>
                <patternFill>
                  <bgColor rgb="FFFF0000"/>
                </patternFill>
              </fill>
            </x14:dxf>
          </x14:cfRule>
          <x14:cfRule type="containsText" priority="2189" operator="containsText" id="{55602145-A02F-46A3-97D1-13AD10DF46F0}">
            <xm:f>NOT(ISERROR(SEARCH('U:\KSAB\[KPI_PM_Monthly_CIL-1.xlsx]Data-Validation'!#REF!,Y160)))</xm:f>
            <xm:f>'U:\KSAB\[KPI_PM_Monthly_CIL-1.xlsx]Data-Validation'!#REF!</xm:f>
            <x14:dxf>
              <fill>
                <patternFill>
                  <bgColor rgb="FF92D050"/>
                </patternFill>
              </fill>
            </x14:dxf>
          </x14:cfRule>
          <xm:sqref>Y160</xm:sqref>
        </x14:conditionalFormatting>
        <x14:conditionalFormatting xmlns:xm="http://schemas.microsoft.com/office/excel/2006/main">
          <x14:cfRule type="containsText" priority="2168" operator="containsText" id="{8D0BE3FD-50AD-4573-BA41-4A8D20E0A16D}">
            <xm:f>NOT(ISERROR(SEARCH('[KPI_PM_Monthly_CIL_v1.0.xlsx]Data-Validation'!#REF!,Y171)))</xm:f>
            <xm:f>'[KPI_PM_Monthly_CIL_v1.0.xlsx]Data-Validation'!#REF!</xm:f>
            <x14:dxf>
              <fill>
                <patternFill>
                  <bgColor rgb="FF00B050"/>
                </patternFill>
              </fill>
            </x14:dxf>
          </x14:cfRule>
          <x14:cfRule type="containsText" priority="2169" operator="containsText" id="{B0EE13A9-0F8B-43C6-92B1-42AAAD32407D}">
            <xm:f>NOT(ISERROR(SEARCH('[KPI_PM_Monthly_CIL_v1.0.xlsx]Data-Validation'!#REF!,Y171)))</xm:f>
            <xm:f>'[KPI_PM_Monthly_CIL_v1.0.xlsx]Data-Validation'!#REF!</xm:f>
            <x14:dxf>
              <fill>
                <patternFill>
                  <bgColor rgb="FF00B0F0"/>
                </patternFill>
              </fill>
            </x14:dxf>
          </x14:cfRule>
          <x14:cfRule type="containsText" priority="2170" operator="containsText" id="{667BC0FA-BC03-48FC-919E-72FDF359C7A4}">
            <xm:f>NOT(ISERROR(SEARCH('[KPI_PM_Monthly_CIL_v1.0.xlsx]Data-Validation'!#REF!,Y171)))</xm:f>
            <xm:f>'[KPI_PM_Monthly_CIL_v1.0.xlsx]Data-Validation'!#REF!</xm:f>
            <x14:dxf>
              <fill>
                <patternFill>
                  <bgColor rgb="FFFF0000"/>
                </patternFill>
              </fill>
            </x14:dxf>
          </x14:cfRule>
          <x14:cfRule type="containsText" priority="2171" operator="containsText" id="{F48288B8-F714-4332-862B-12D74F5C5E75}">
            <xm:f>NOT(ISERROR(SEARCH('[KPI_PM_Monthly_CIL_v1.0.xlsx]Data-Validation'!#REF!,Y171)))</xm:f>
            <xm:f>'[KPI_PM_Monthly_CIL_v1.0.xlsx]Data-Validation'!#REF!</xm:f>
            <x14:dxf>
              <fill>
                <patternFill>
                  <bgColor rgb="FF92D050"/>
                </patternFill>
              </fill>
            </x14:dxf>
          </x14:cfRule>
          <xm:sqref>Y171</xm:sqref>
        </x14:conditionalFormatting>
        <x14:conditionalFormatting xmlns:xm="http://schemas.microsoft.com/office/excel/2006/main">
          <x14:cfRule type="containsText" priority="2163" operator="containsText" id="{51AD7F11-ADB3-4A76-9791-1147F5950601}">
            <xm:f>NOT(ISERROR(SEARCH('[KPI_PM_Monthly_CIL_v1.0.xlsx]Data-Validation'!#REF!,Y172)))</xm:f>
            <xm:f>'[KPI_PM_Monthly_CIL_v1.0.xlsx]Data-Validation'!#REF!</xm:f>
            <x14:dxf>
              <fill>
                <patternFill>
                  <bgColor rgb="FF00B050"/>
                </patternFill>
              </fill>
            </x14:dxf>
          </x14:cfRule>
          <x14:cfRule type="containsText" priority="2164" operator="containsText" id="{CDA1555B-DB65-4ADD-B7F5-E5B7162D24BA}">
            <xm:f>NOT(ISERROR(SEARCH('[KPI_PM_Monthly_CIL_v1.0.xlsx]Data-Validation'!#REF!,Y172)))</xm:f>
            <xm:f>'[KPI_PM_Monthly_CIL_v1.0.xlsx]Data-Validation'!#REF!</xm:f>
            <x14:dxf>
              <fill>
                <patternFill>
                  <bgColor rgb="FF00B0F0"/>
                </patternFill>
              </fill>
            </x14:dxf>
          </x14:cfRule>
          <x14:cfRule type="containsText" priority="2165" operator="containsText" id="{35C047C6-77C9-4CF1-800B-3A0554EACE7C}">
            <xm:f>NOT(ISERROR(SEARCH('[KPI_PM_Monthly_CIL_v1.0.xlsx]Data-Validation'!#REF!,Y172)))</xm:f>
            <xm:f>'[KPI_PM_Monthly_CIL_v1.0.xlsx]Data-Validation'!#REF!</xm:f>
            <x14:dxf>
              <fill>
                <patternFill>
                  <bgColor rgb="FFFF0000"/>
                </patternFill>
              </fill>
            </x14:dxf>
          </x14:cfRule>
          <x14:cfRule type="containsText" priority="2166" operator="containsText" id="{BC0CB39E-F30B-4B85-9AD0-B4F5FB6E1C10}">
            <xm:f>NOT(ISERROR(SEARCH('[KPI_PM_Monthly_CIL_v1.0.xlsx]Data-Validation'!#REF!,Y172)))</xm:f>
            <xm:f>'[KPI_PM_Monthly_CIL_v1.0.xlsx]Data-Validation'!#REF!</xm:f>
            <x14:dxf>
              <fill>
                <patternFill>
                  <bgColor rgb="FF92D050"/>
                </patternFill>
              </fill>
            </x14:dxf>
          </x14:cfRule>
          <xm:sqref>Y172</xm:sqref>
        </x14:conditionalFormatting>
        <x14:conditionalFormatting xmlns:xm="http://schemas.microsoft.com/office/excel/2006/main">
          <x14:cfRule type="containsText" priority="2154" operator="containsText" text="In progress" id="{253EF76F-5C22-43A8-9B3E-4DD2E7623241}">
            <xm:f>NOT(ISERROR(SEARCH("In progress",'[KPI_PM_Monthly_CIL_v1.0.xlsx]November-2017'!#REF!)))</xm:f>
            <x14:dxf>
              <fill>
                <patternFill>
                  <bgColor rgb="FFFFFF00"/>
                </patternFill>
              </fill>
            </x14:dxf>
          </x14:cfRule>
          <xm:sqref>Y173</xm:sqref>
        </x14:conditionalFormatting>
        <x14:conditionalFormatting xmlns:xm="http://schemas.microsoft.com/office/excel/2006/main">
          <x14:cfRule type="cellIs" priority="2149" operator="notBetween" id="{40C458F1-E327-42F5-BF19-0B61EB814C93}">
            <xm:f>'[KPI_PM_Monthly_CIL_v1.0.xlsx]November-2017'!#REF!</xm:f>
            <xm:f>'[KPI_PM_Monthly_CIL_v1.0.xlsx]November-2017'!#REF!+7</xm:f>
            <x14:dxf>
              <fill>
                <patternFill>
                  <bgColor rgb="FFFFC7CE"/>
                </patternFill>
              </fill>
            </x14:dxf>
          </x14:cfRule>
          <xm:sqref>O173:P173</xm:sqref>
        </x14:conditionalFormatting>
        <x14:conditionalFormatting xmlns:xm="http://schemas.microsoft.com/office/excel/2006/main">
          <x14:cfRule type="containsText" priority="2150" operator="containsText" id="{2E89894B-47F0-436B-A67E-D1A697853E37}">
            <xm:f>NOT(ISERROR(SEARCH('[KPI_PM_Monthly_CIL_v1.0.xlsx]Data-Validation'!#REF!,'[KPI_PM_Monthly_CIL_v1.0.xlsx]November-2017'!#REF!)))</xm:f>
            <xm:f>'[KPI_PM_Monthly_CIL_v1.0.xlsx]Data-Validation'!#REF!</xm:f>
            <x14:dxf>
              <fill>
                <patternFill>
                  <bgColor rgb="FF00B050"/>
                </patternFill>
              </fill>
            </x14:dxf>
          </x14:cfRule>
          <x14:cfRule type="containsText" priority="2151" operator="containsText" id="{07A986B9-A924-4B7B-A9B2-C8B314E758D3}">
            <xm:f>NOT(ISERROR(SEARCH('[KPI_PM_Monthly_CIL_v1.0.xlsx]Data-Validation'!#REF!,'[KPI_PM_Monthly_CIL_v1.0.xlsx]November-2017'!#REF!)))</xm:f>
            <xm:f>'[KPI_PM_Monthly_CIL_v1.0.xlsx]Data-Validation'!#REF!</xm:f>
            <x14:dxf>
              <fill>
                <patternFill>
                  <bgColor rgb="FF00B0F0"/>
                </patternFill>
              </fill>
            </x14:dxf>
          </x14:cfRule>
          <x14:cfRule type="containsText" priority="2152" operator="containsText" id="{7A16DDF5-E895-4AE4-8CCC-4858E4BE2D41}">
            <xm:f>NOT(ISERROR(SEARCH('[KPI_PM_Monthly_CIL_v1.0.xlsx]Data-Validation'!#REF!,'[KPI_PM_Monthly_CIL_v1.0.xlsx]November-2017'!#REF!)))</xm:f>
            <xm:f>'[KPI_PM_Monthly_CIL_v1.0.xlsx]Data-Validation'!#REF!</xm:f>
            <x14:dxf>
              <fill>
                <patternFill>
                  <bgColor rgb="FFFF0000"/>
                </patternFill>
              </fill>
            </x14:dxf>
          </x14:cfRule>
          <x14:cfRule type="containsText" priority="2153" operator="containsText" id="{61D735AF-FDD4-4448-8076-67DA5DE5D9AC}">
            <xm:f>NOT(ISERROR(SEARCH('[KPI_PM_Monthly_CIL_v1.0.xlsx]Data-Validation'!#REF!,'[KPI_PM_Monthly_CIL_v1.0.xlsx]November-2017'!#REF!)))</xm:f>
            <xm:f>'[KPI_PM_Monthly_CIL_v1.0.xlsx]Data-Validation'!#REF!</xm:f>
            <x14:dxf>
              <fill>
                <patternFill>
                  <bgColor rgb="FF92D050"/>
                </patternFill>
              </fill>
            </x14:dxf>
          </x14:cfRule>
          <xm:sqref>Y173</xm:sqref>
        </x14:conditionalFormatting>
        <x14:conditionalFormatting xmlns:xm="http://schemas.microsoft.com/office/excel/2006/main">
          <x14:cfRule type="containsText" priority="2134" operator="containsText" id="{D4E69768-94E7-4FDB-931A-0219CF2FE04E}">
            <xm:f>NOT(ISERROR(SEARCH('[KPI_PM_Monthly_CIL_v1.0.xlsx]Data-Validation'!#REF!,Y174)))</xm:f>
            <xm:f>'[KPI_PM_Monthly_CIL_v1.0.xlsx]Data-Validation'!#REF!</xm:f>
            <x14:dxf>
              <fill>
                <patternFill>
                  <bgColor rgb="FF00B050"/>
                </patternFill>
              </fill>
            </x14:dxf>
          </x14:cfRule>
          <x14:cfRule type="containsText" priority="2135" operator="containsText" id="{C06F72E3-05E9-45A2-B4F0-DB3C58017FBB}">
            <xm:f>NOT(ISERROR(SEARCH('[KPI_PM_Monthly_CIL_v1.0.xlsx]Data-Validation'!#REF!,Y174)))</xm:f>
            <xm:f>'[KPI_PM_Monthly_CIL_v1.0.xlsx]Data-Validation'!#REF!</xm:f>
            <x14:dxf>
              <fill>
                <patternFill>
                  <bgColor rgb="FF00B0F0"/>
                </patternFill>
              </fill>
            </x14:dxf>
          </x14:cfRule>
          <x14:cfRule type="containsText" priority="2136" operator="containsText" id="{82F2F6D6-3278-49CB-8FBD-FD8697F457A7}">
            <xm:f>NOT(ISERROR(SEARCH('[KPI_PM_Monthly_CIL_v1.0.xlsx]Data-Validation'!#REF!,Y174)))</xm:f>
            <xm:f>'[KPI_PM_Monthly_CIL_v1.0.xlsx]Data-Validation'!#REF!</xm:f>
            <x14:dxf>
              <fill>
                <patternFill>
                  <bgColor rgb="FFFF0000"/>
                </patternFill>
              </fill>
            </x14:dxf>
          </x14:cfRule>
          <x14:cfRule type="containsText" priority="2137" operator="containsText" id="{F1624950-87ED-4F1E-BB8E-B81185E9AC56}">
            <xm:f>NOT(ISERROR(SEARCH('[KPI_PM_Monthly_CIL_v1.0.xlsx]Data-Validation'!#REF!,Y174)))</xm:f>
            <xm:f>'[KPI_PM_Monthly_CIL_v1.0.xlsx]Data-Validation'!#REF!</xm:f>
            <x14:dxf>
              <fill>
                <patternFill>
                  <bgColor rgb="FF92D050"/>
                </patternFill>
              </fill>
            </x14:dxf>
          </x14:cfRule>
          <xm:sqref>Y174</xm:sqref>
        </x14:conditionalFormatting>
        <x14:conditionalFormatting xmlns:xm="http://schemas.microsoft.com/office/excel/2006/main">
          <x14:cfRule type="containsText" priority="2123" operator="containsText" id="{E3069E34-0EFD-47CE-B12D-791579FB15E0}">
            <xm:f>NOT(ISERROR(SEARCH('[KPI_PM_Monthly_CIL_v1.0.xlsx]Data-Validation'!#REF!,Y175)))</xm:f>
            <xm:f>'[KPI_PM_Monthly_CIL_v1.0.xlsx]Data-Validation'!#REF!</xm:f>
            <x14:dxf>
              <fill>
                <patternFill>
                  <bgColor rgb="FF00B050"/>
                </patternFill>
              </fill>
            </x14:dxf>
          </x14:cfRule>
          <x14:cfRule type="containsText" priority="2124" operator="containsText" id="{8A3AB596-E856-4538-BFE3-7CDA513614B5}">
            <xm:f>NOT(ISERROR(SEARCH('[KPI_PM_Monthly_CIL_v1.0.xlsx]Data-Validation'!#REF!,Y175)))</xm:f>
            <xm:f>'[KPI_PM_Monthly_CIL_v1.0.xlsx]Data-Validation'!#REF!</xm:f>
            <x14:dxf>
              <fill>
                <patternFill>
                  <bgColor rgb="FF00B0F0"/>
                </patternFill>
              </fill>
            </x14:dxf>
          </x14:cfRule>
          <x14:cfRule type="containsText" priority="2125" operator="containsText" id="{C977C9F2-0710-4CF4-91F7-2E4C79FFE1A3}">
            <xm:f>NOT(ISERROR(SEARCH('[KPI_PM_Monthly_CIL_v1.0.xlsx]Data-Validation'!#REF!,Y175)))</xm:f>
            <xm:f>'[KPI_PM_Monthly_CIL_v1.0.xlsx]Data-Validation'!#REF!</xm:f>
            <x14:dxf>
              <fill>
                <patternFill>
                  <bgColor rgb="FFFF0000"/>
                </patternFill>
              </fill>
            </x14:dxf>
          </x14:cfRule>
          <x14:cfRule type="containsText" priority="2126" operator="containsText" id="{4C27F593-C17F-4283-85FC-E041395B3604}">
            <xm:f>NOT(ISERROR(SEARCH('[KPI_PM_Monthly_CIL_v1.0.xlsx]Data-Validation'!#REF!,Y175)))</xm:f>
            <xm:f>'[KPI_PM_Monthly_CIL_v1.0.xlsx]Data-Validation'!#REF!</xm:f>
            <x14:dxf>
              <fill>
                <patternFill>
                  <bgColor rgb="FF92D050"/>
                </patternFill>
              </fill>
            </x14:dxf>
          </x14:cfRule>
          <xm:sqref>Y175</xm:sqref>
        </x14:conditionalFormatting>
        <x14:conditionalFormatting xmlns:xm="http://schemas.microsoft.com/office/excel/2006/main">
          <x14:cfRule type="containsText" priority="2100" operator="containsText" id="{CFE0A2EA-0A2A-44F7-AE19-5FB6CCC39535}">
            <xm:f>NOT(ISERROR(SEARCH('[KPI_PM_Monthly_CIL_v1.0.xlsx]Data-Validation'!#REF!,Y176)))</xm:f>
            <xm:f>'[KPI_PM_Monthly_CIL_v1.0.xlsx]Data-Validation'!#REF!</xm:f>
            <x14:dxf>
              <fill>
                <patternFill>
                  <bgColor rgb="FF00B050"/>
                </patternFill>
              </fill>
            </x14:dxf>
          </x14:cfRule>
          <x14:cfRule type="containsText" priority="2101" operator="containsText" id="{B56C021A-AA67-402E-9C30-F0E4BD501163}">
            <xm:f>NOT(ISERROR(SEARCH('[KPI_PM_Monthly_CIL_v1.0.xlsx]Data-Validation'!#REF!,Y176)))</xm:f>
            <xm:f>'[KPI_PM_Monthly_CIL_v1.0.xlsx]Data-Validation'!#REF!</xm:f>
            <x14:dxf>
              <fill>
                <patternFill>
                  <bgColor rgb="FF00B0F0"/>
                </patternFill>
              </fill>
            </x14:dxf>
          </x14:cfRule>
          <x14:cfRule type="containsText" priority="2102" operator="containsText" id="{E0DC3C87-1F92-4526-9CEF-C514D71F63AA}">
            <xm:f>NOT(ISERROR(SEARCH('[KPI_PM_Monthly_CIL_v1.0.xlsx]Data-Validation'!#REF!,Y176)))</xm:f>
            <xm:f>'[KPI_PM_Monthly_CIL_v1.0.xlsx]Data-Validation'!#REF!</xm:f>
            <x14:dxf>
              <fill>
                <patternFill>
                  <bgColor rgb="FFFF0000"/>
                </patternFill>
              </fill>
            </x14:dxf>
          </x14:cfRule>
          <x14:cfRule type="containsText" priority="2103" operator="containsText" id="{1C49AF79-716A-4EB6-985A-1BEFF6D1AC58}">
            <xm:f>NOT(ISERROR(SEARCH('[KPI_PM_Monthly_CIL_v1.0.xlsx]Data-Validation'!#REF!,Y176)))</xm:f>
            <xm:f>'[KPI_PM_Monthly_CIL_v1.0.xlsx]Data-Validation'!#REF!</xm:f>
            <x14:dxf>
              <fill>
                <patternFill>
                  <bgColor rgb="FF92D050"/>
                </patternFill>
              </fill>
            </x14:dxf>
          </x14:cfRule>
          <xm:sqref>Y176:Y184</xm:sqref>
        </x14:conditionalFormatting>
        <x14:conditionalFormatting xmlns:xm="http://schemas.microsoft.com/office/excel/2006/main">
          <x14:cfRule type="containsText" priority="2088" operator="containsText" id="{1BFF4EE4-10B3-48C1-9AFE-2A06017B7A52}">
            <xm:f>NOT(ISERROR(SEARCH('[KPI_PM_Monthly_CIL_v1.0.xlsx]Data-Validation'!#REF!,Y185)))</xm:f>
            <xm:f>'[KPI_PM_Monthly_CIL_v1.0.xlsx]Data-Validation'!#REF!</xm:f>
            <x14:dxf>
              <fill>
                <patternFill>
                  <bgColor rgb="FF00B050"/>
                </patternFill>
              </fill>
            </x14:dxf>
          </x14:cfRule>
          <x14:cfRule type="containsText" priority="2089" operator="containsText" id="{EE1650F4-5C0B-4D7A-856E-59D8AA9DA110}">
            <xm:f>NOT(ISERROR(SEARCH('[KPI_PM_Monthly_CIL_v1.0.xlsx]Data-Validation'!#REF!,Y185)))</xm:f>
            <xm:f>'[KPI_PM_Monthly_CIL_v1.0.xlsx]Data-Validation'!#REF!</xm:f>
            <x14:dxf>
              <fill>
                <patternFill>
                  <bgColor rgb="FF00B0F0"/>
                </patternFill>
              </fill>
            </x14:dxf>
          </x14:cfRule>
          <x14:cfRule type="containsText" priority="2090" operator="containsText" id="{7DC78CB1-6867-4791-81FF-2BD06F121346}">
            <xm:f>NOT(ISERROR(SEARCH('[KPI_PM_Monthly_CIL_v1.0.xlsx]Data-Validation'!#REF!,Y185)))</xm:f>
            <xm:f>'[KPI_PM_Monthly_CIL_v1.0.xlsx]Data-Validation'!#REF!</xm:f>
            <x14:dxf>
              <fill>
                <patternFill>
                  <bgColor rgb="FFFF0000"/>
                </patternFill>
              </fill>
            </x14:dxf>
          </x14:cfRule>
          <x14:cfRule type="containsText" priority="2091" operator="containsText" id="{04614A74-2474-4761-BC55-A675EF1134E0}">
            <xm:f>NOT(ISERROR(SEARCH('[KPI_PM_Monthly_CIL_v1.0.xlsx]Data-Validation'!#REF!,Y185)))</xm:f>
            <xm:f>'[KPI_PM_Monthly_CIL_v1.0.xlsx]Data-Validation'!#REF!</xm:f>
            <x14:dxf>
              <fill>
                <patternFill>
                  <bgColor rgb="FF92D050"/>
                </patternFill>
              </fill>
            </x14:dxf>
          </x14:cfRule>
          <xm:sqref>Y185</xm:sqref>
        </x14:conditionalFormatting>
        <x14:conditionalFormatting xmlns:xm="http://schemas.microsoft.com/office/excel/2006/main">
          <x14:cfRule type="containsText" priority="2078" operator="containsText" id="{A84DFD08-9E8E-4287-A146-0CAECAC37C8F}">
            <xm:f>NOT(ISERROR(SEARCH('[KPI_PM_Monthly_CIL_v1.0.xlsx]Data-Validation'!#REF!,Y186)))</xm:f>
            <xm:f>'[KPI_PM_Monthly_CIL_v1.0.xlsx]Data-Validation'!#REF!</xm:f>
            <x14:dxf>
              <fill>
                <patternFill>
                  <bgColor rgb="FF00B050"/>
                </patternFill>
              </fill>
            </x14:dxf>
          </x14:cfRule>
          <x14:cfRule type="containsText" priority="2079" operator="containsText" id="{0F467399-B2CC-46A9-9133-5A85F38FC74F}">
            <xm:f>NOT(ISERROR(SEARCH('[KPI_PM_Monthly_CIL_v1.0.xlsx]Data-Validation'!#REF!,Y186)))</xm:f>
            <xm:f>'[KPI_PM_Monthly_CIL_v1.0.xlsx]Data-Validation'!#REF!</xm:f>
            <x14:dxf>
              <fill>
                <patternFill>
                  <bgColor rgb="FF00B0F0"/>
                </patternFill>
              </fill>
            </x14:dxf>
          </x14:cfRule>
          <x14:cfRule type="containsText" priority="2080" operator="containsText" id="{EA28F235-86E1-4E30-B5A7-96C2913B9892}">
            <xm:f>NOT(ISERROR(SEARCH('[KPI_PM_Monthly_CIL_v1.0.xlsx]Data-Validation'!#REF!,Y186)))</xm:f>
            <xm:f>'[KPI_PM_Monthly_CIL_v1.0.xlsx]Data-Validation'!#REF!</xm:f>
            <x14:dxf>
              <fill>
                <patternFill>
                  <bgColor rgb="FFFF0000"/>
                </patternFill>
              </fill>
            </x14:dxf>
          </x14:cfRule>
          <x14:cfRule type="containsText" priority="2081" operator="containsText" id="{64892FBE-B4D9-4C02-8184-F27469B058D6}">
            <xm:f>NOT(ISERROR(SEARCH('[KPI_PM_Monthly_CIL_v1.0.xlsx]Data-Validation'!#REF!,Y186)))</xm:f>
            <xm:f>'[KPI_PM_Monthly_CIL_v1.0.xlsx]Data-Validation'!#REF!</xm:f>
            <x14:dxf>
              <fill>
                <patternFill>
                  <bgColor rgb="FF92D050"/>
                </patternFill>
              </fill>
            </x14:dxf>
          </x14:cfRule>
          <xm:sqref>Y186</xm:sqref>
        </x14:conditionalFormatting>
        <x14:conditionalFormatting xmlns:xm="http://schemas.microsoft.com/office/excel/2006/main">
          <x14:cfRule type="containsText" priority="2068" operator="containsText" id="{BC012DDF-8A28-4428-820B-56BAD9DB88A2}">
            <xm:f>NOT(ISERROR(SEARCH('[KPI_PM_Monthly_CIL_v1.0.xlsx]Data-Validation'!#REF!,Y187)))</xm:f>
            <xm:f>'[KPI_PM_Monthly_CIL_v1.0.xlsx]Data-Validation'!#REF!</xm:f>
            <x14:dxf>
              <fill>
                <patternFill>
                  <bgColor rgb="FF00B050"/>
                </patternFill>
              </fill>
            </x14:dxf>
          </x14:cfRule>
          <x14:cfRule type="containsText" priority="2069" operator="containsText" id="{745FF90D-51E5-4A5E-9677-0FD3ED953952}">
            <xm:f>NOT(ISERROR(SEARCH('[KPI_PM_Monthly_CIL_v1.0.xlsx]Data-Validation'!#REF!,Y187)))</xm:f>
            <xm:f>'[KPI_PM_Monthly_CIL_v1.0.xlsx]Data-Validation'!#REF!</xm:f>
            <x14:dxf>
              <fill>
                <patternFill>
                  <bgColor rgb="FF00B0F0"/>
                </patternFill>
              </fill>
            </x14:dxf>
          </x14:cfRule>
          <x14:cfRule type="containsText" priority="2070" operator="containsText" id="{E42728C5-72BB-498C-B4D5-72AD46924C1A}">
            <xm:f>NOT(ISERROR(SEARCH('[KPI_PM_Monthly_CIL_v1.0.xlsx]Data-Validation'!#REF!,Y187)))</xm:f>
            <xm:f>'[KPI_PM_Monthly_CIL_v1.0.xlsx]Data-Validation'!#REF!</xm:f>
            <x14:dxf>
              <fill>
                <patternFill>
                  <bgColor rgb="FFFF0000"/>
                </patternFill>
              </fill>
            </x14:dxf>
          </x14:cfRule>
          <x14:cfRule type="containsText" priority="2071" operator="containsText" id="{99CB76F5-1523-4D5E-9555-4B638E9A5EB1}">
            <xm:f>NOT(ISERROR(SEARCH('[KPI_PM_Monthly_CIL_v1.0.xlsx]Data-Validation'!#REF!,Y187)))</xm:f>
            <xm:f>'[KPI_PM_Monthly_CIL_v1.0.xlsx]Data-Validation'!#REF!</xm:f>
            <x14:dxf>
              <fill>
                <patternFill>
                  <bgColor rgb="FF92D050"/>
                </patternFill>
              </fill>
            </x14:dxf>
          </x14:cfRule>
          <xm:sqref>Y187</xm:sqref>
        </x14:conditionalFormatting>
        <x14:conditionalFormatting xmlns:xm="http://schemas.microsoft.com/office/excel/2006/main">
          <x14:cfRule type="containsText" priority="2059" operator="containsText" id="{AE5DF1AF-7CAE-451B-B4BB-3DDB0EF747F1}">
            <xm:f>NOT(ISERROR(SEARCH('[KPI_PM_Monthly_CIL_v1.0.xlsx]Data-Validation'!#REF!,Y188)))</xm:f>
            <xm:f>'[KPI_PM_Monthly_CIL_v1.0.xlsx]Data-Validation'!#REF!</xm:f>
            <x14:dxf>
              <fill>
                <patternFill>
                  <bgColor rgb="FF00B050"/>
                </patternFill>
              </fill>
            </x14:dxf>
          </x14:cfRule>
          <x14:cfRule type="containsText" priority="2060" operator="containsText" id="{F053B397-029C-40DA-85EF-82B6E987E47C}">
            <xm:f>NOT(ISERROR(SEARCH('[KPI_PM_Monthly_CIL_v1.0.xlsx]Data-Validation'!#REF!,Y188)))</xm:f>
            <xm:f>'[KPI_PM_Monthly_CIL_v1.0.xlsx]Data-Validation'!#REF!</xm:f>
            <x14:dxf>
              <fill>
                <patternFill>
                  <bgColor rgb="FF00B0F0"/>
                </patternFill>
              </fill>
            </x14:dxf>
          </x14:cfRule>
          <x14:cfRule type="containsText" priority="2061" operator="containsText" id="{92985F0B-3FBF-40AF-B3B4-65E807DC3C8A}">
            <xm:f>NOT(ISERROR(SEARCH('[KPI_PM_Monthly_CIL_v1.0.xlsx]Data-Validation'!#REF!,Y188)))</xm:f>
            <xm:f>'[KPI_PM_Monthly_CIL_v1.0.xlsx]Data-Validation'!#REF!</xm:f>
            <x14:dxf>
              <fill>
                <patternFill>
                  <bgColor rgb="FFFF0000"/>
                </patternFill>
              </fill>
            </x14:dxf>
          </x14:cfRule>
          <x14:cfRule type="containsText" priority="2062" operator="containsText" id="{924D26E6-330F-4EF1-8941-3148D2F2FC40}">
            <xm:f>NOT(ISERROR(SEARCH('[KPI_PM_Monthly_CIL_v1.0.xlsx]Data-Validation'!#REF!,Y188)))</xm:f>
            <xm:f>'[KPI_PM_Monthly_CIL_v1.0.xlsx]Data-Validation'!#REF!</xm:f>
            <x14:dxf>
              <fill>
                <patternFill>
                  <bgColor rgb="FF92D050"/>
                </patternFill>
              </fill>
            </x14:dxf>
          </x14:cfRule>
          <xm:sqref>Y188</xm:sqref>
        </x14:conditionalFormatting>
        <x14:conditionalFormatting xmlns:xm="http://schemas.microsoft.com/office/excel/2006/main">
          <x14:cfRule type="containsText" priority="2050" operator="containsText" id="{D199D533-0F18-4364-823A-881EFD2D3E26}">
            <xm:f>NOT(ISERROR(SEARCH('[KPI_PM_Monthly_CIL_v1.0.xlsx]Data-Validation'!#REF!,Y189)))</xm:f>
            <xm:f>'[KPI_PM_Monthly_CIL_v1.0.xlsx]Data-Validation'!#REF!</xm:f>
            <x14:dxf>
              <fill>
                <patternFill>
                  <bgColor rgb="FF00B050"/>
                </patternFill>
              </fill>
            </x14:dxf>
          </x14:cfRule>
          <x14:cfRule type="containsText" priority="2051" operator="containsText" id="{6E7163E2-4AF8-4F60-B384-A05DF4B5D007}">
            <xm:f>NOT(ISERROR(SEARCH('[KPI_PM_Monthly_CIL_v1.0.xlsx]Data-Validation'!#REF!,Y189)))</xm:f>
            <xm:f>'[KPI_PM_Monthly_CIL_v1.0.xlsx]Data-Validation'!#REF!</xm:f>
            <x14:dxf>
              <fill>
                <patternFill>
                  <bgColor rgb="FF00B0F0"/>
                </patternFill>
              </fill>
            </x14:dxf>
          </x14:cfRule>
          <x14:cfRule type="containsText" priority="2052" operator="containsText" id="{8F7295D3-A978-48AE-A54B-C06F97352EAB}">
            <xm:f>NOT(ISERROR(SEARCH('[KPI_PM_Monthly_CIL_v1.0.xlsx]Data-Validation'!#REF!,Y189)))</xm:f>
            <xm:f>'[KPI_PM_Monthly_CIL_v1.0.xlsx]Data-Validation'!#REF!</xm:f>
            <x14:dxf>
              <fill>
                <patternFill>
                  <bgColor rgb="FFFF0000"/>
                </patternFill>
              </fill>
            </x14:dxf>
          </x14:cfRule>
          <x14:cfRule type="containsText" priority="2053" operator="containsText" id="{9BDB7637-1BFA-439F-86F2-C9C48DEFC076}">
            <xm:f>NOT(ISERROR(SEARCH('[KPI_PM_Monthly_CIL_v1.0.xlsx]Data-Validation'!#REF!,Y189)))</xm:f>
            <xm:f>'[KPI_PM_Monthly_CIL_v1.0.xlsx]Data-Validation'!#REF!</xm:f>
            <x14:dxf>
              <fill>
                <patternFill>
                  <bgColor rgb="FF92D050"/>
                </patternFill>
              </fill>
            </x14:dxf>
          </x14:cfRule>
          <xm:sqref>Y189</xm:sqref>
        </x14:conditionalFormatting>
        <x14:conditionalFormatting xmlns:xm="http://schemas.microsoft.com/office/excel/2006/main">
          <x14:cfRule type="containsText" priority="2043" operator="containsText" id="{CDE7BA0C-C1D7-4FF1-835A-96A35E3A2958}">
            <xm:f>NOT(ISERROR(SEARCH('[KPI_PM_Monthly_CIL_v1.0.xlsx]Data-Validation'!#REF!,Y190)))</xm:f>
            <xm:f>'[KPI_PM_Monthly_CIL_v1.0.xlsx]Data-Validation'!#REF!</xm:f>
            <x14:dxf>
              <fill>
                <patternFill>
                  <bgColor rgb="FF00B050"/>
                </patternFill>
              </fill>
            </x14:dxf>
          </x14:cfRule>
          <x14:cfRule type="containsText" priority="2044" operator="containsText" id="{4E43ECFF-C1CE-454C-BB31-AAC13A7A4C65}">
            <xm:f>NOT(ISERROR(SEARCH('[KPI_PM_Monthly_CIL_v1.0.xlsx]Data-Validation'!#REF!,Y190)))</xm:f>
            <xm:f>'[KPI_PM_Monthly_CIL_v1.0.xlsx]Data-Validation'!#REF!</xm:f>
            <x14:dxf>
              <fill>
                <patternFill>
                  <bgColor rgb="FF00B0F0"/>
                </patternFill>
              </fill>
            </x14:dxf>
          </x14:cfRule>
          <x14:cfRule type="containsText" priority="2045" operator="containsText" id="{47A35F7B-428A-435C-BDBC-A64D8914950E}">
            <xm:f>NOT(ISERROR(SEARCH('[KPI_PM_Monthly_CIL_v1.0.xlsx]Data-Validation'!#REF!,Y190)))</xm:f>
            <xm:f>'[KPI_PM_Monthly_CIL_v1.0.xlsx]Data-Validation'!#REF!</xm:f>
            <x14:dxf>
              <fill>
                <patternFill>
                  <bgColor rgb="FFFF0000"/>
                </patternFill>
              </fill>
            </x14:dxf>
          </x14:cfRule>
          <x14:cfRule type="containsText" priority="2046" operator="containsText" id="{4F514E8A-BCEB-423B-ADD6-29AA597ECBA5}">
            <xm:f>NOT(ISERROR(SEARCH('[KPI_PM_Monthly_CIL_v1.0.xlsx]Data-Validation'!#REF!,Y190)))</xm:f>
            <xm:f>'[KPI_PM_Monthly_CIL_v1.0.xlsx]Data-Validation'!#REF!</xm:f>
            <x14:dxf>
              <fill>
                <patternFill>
                  <bgColor rgb="FF92D050"/>
                </patternFill>
              </fill>
            </x14:dxf>
          </x14:cfRule>
          <xm:sqref>Y190</xm:sqref>
        </x14:conditionalFormatting>
        <x14:conditionalFormatting xmlns:xm="http://schemas.microsoft.com/office/excel/2006/main">
          <x14:cfRule type="containsText" priority="2033" operator="containsText" id="{14A636C0-39EA-4C55-AA60-03E50651F180}">
            <xm:f>NOT(ISERROR(SEARCH('[KPI_PM_Monthly_CIL_v1.0.xlsx]Data-Validation'!#REF!,Y191)))</xm:f>
            <xm:f>'[KPI_PM_Monthly_CIL_v1.0.xlsx]Data-Validation'!#REF!</xm:f>
            <x14:dxf>
              <fill>
                <patternFill>
                  <bgColor rgb="FF00B050"/>
                </patternFill>
              </fill>
            </x14:dxf>
          </x14:cfRule>
          <x14:cfRule type="containsText" priority="2034" operator="containsText" id="{8015AD80-94AC-4FB2-8B5A-8ACB148A8227}">
            <xm:f>NOT(ISERROR(SEARCH('[KPI_PM_Monthly_CIL_v1.0.xlsx]Data-Validation'!#REF!,Y191)))</xm:f>
            <xm:f>'[KPI_PM_Monthly_CIL_v1.0.xlsx]Data-Validation'!#REF!</xm:f>
            <x14:dxf>
              <fill>
                <patternFill>
                  <bgColor rgb="FF00B0F0"/>
                </patternFill>
              </fill>
            </x14:dxf>
          </x14:cfRule>
          <x14:cfRule type="containsText" priority="2035" operator="containsText" id="{B6C58DE7-8D67-4EF9-98CF-688A755BD6B3}">
            <xm:f>NOT(ISERROR(SEARCH('[KPI_PM_Monthly_CIL_v1.0.xlsx]Data-Validation'!#REF!,Y191)))</xm:f>
            <xm:f>'[KPI_PM_Monthly_CIL_v1.0.xlsx]Data-Validation'!#REF!</xm:f>
            <x14:dxf>
              <fill>
                <patternFill>
                  <bgColor rgb="FFFF0000"/>
                </patternFill>
              </fill>
            </x14:dxf>
          </x14:cfRule>
          <x14:cfRule type="containsText" priority="2036" operator="containsText" id="{B6A82408-7CBE-4578-AC4D-0E40BBFF6F73}">
            <xm:f>NOT(ISERROR(SEARCH('[KPI_PM_Monthly_CIL_v1.0.xlsx]Data-Validation'!#REF!,Y191)))</xm:f>
            <xm:f>'[KPI_PM_Monthly_CIL_v1.0.xlsx]Data-Validation'!#REF!</xm:f>
            <x14:dxf>
              <fill>
                <patternFill>
                  <bgColor rgb="FF92D050"/>
                </patternFill>
              </fill>
            </x14:dxf>
          </x14:cfRule>
          <xm:sqref>Y191</xm:sqref>
        </x14:conditionalFormatting>
        <x14:conditionalFormatting xmlns:xm="http://schemas.microsoft.com/office/excel/2006/main">
          <x14:cfRule type="containsText" priority="2022" operator="containsText" id="{29748E50-CFF1-4F3D-AF78-0015DBC42171}">
            <xm:f>NOT(ISERROR(SEARCH('[KPI_PM_Monthly_CIL_v1.0.xlsx]Data-Validation'!#REF!,Y156)))</xm:f>
            <xm:f>'[KPI_PM_Monthly_CIL_v1.0.xlsx]Data-Validation'!#REF!</xm:f>
            <x14:dxf>
              <fill>
                <patternFill>
                  <bgColor rgb="FF00B050"/>
                </patternFill>
              </fill>
            </x14:dxf>
          </x14:cfRule>
          <x14:cfRule type="containsText" priority="2023" operator="containsText" id="{B5C74A77-5444-4413-B5CB-FC04E7E4C974}">
            <xm:f>NOT(ISERROR(SEARCH('[KPI_PM_Monthly_CIL_v1.0.xlsx]Data-Validation'!#REF!,Y156)))</xm:f>
            <xm:f>'[KPI_PM_Monthly_CIL_v1.0.xlsx]Data-Validation'!#REF!</xm:f>
            <x14:dxf>
              <fill>
                <patternFill>
                  <bgColor rgb="FF00B0F0"/>
                </patternFill>
              </fill>
            </x14:dxf>
          </x14:cfRule>
          <x14:cfRule type="containsText" priority="2024" operator="containsText" id="{51D88417-F196-4661-9027-E0EAC32A3FA5}">
            <xm:f>NOT(ISERROR(SEARCH('[KPI_PM_Monthly_CIL_v1.0.xlsx]Data-Validation'!#REF!,Y156)))</xm:f>
            <xm:f>'[KPI_PM_Monthly_CIL_v1.0.xlsx]Data-Validation'!#REF!</xm:f>
            <x14:dxf>
              <fill>
                <patternFill>
                  <bgColor rgb="FFFF0000"/>
                </patternFill>
              </fill>
            </x14:dxf>
          </x14:cfRule>
          <x14:cfRule type="containsText" priority="2025" operator="containsText" id="{74444923-2CF2-4FD3-B645-0A85B597E8AD}">
            <xm:f>NOT(ISERROR(SEARCH('[KPI_PM_Monthly_CIL_v1.0.xlsx]Data-Validation'!#REF!,Y156)))</xm:f>
            <xm:f>'[KPI_PM_Monthly_CIL_v1.0.xlsx]Data-Validation'!#REF!</xm:f>
            <x14:dxf>
              <fill>
                <patternFill>
                  <bgColor rgb="FF92D050"/>
                </patternFill>
              </fill>
            </x14:dxf>
          </x14:cfRule>
          <xm:sqref>Y156</xm:sqref>
        </x14:conditionalFormatting>
        <x14:conditionalFormatting xmlns:xm="http://schemas.microsoft.com/office/excel/2006/main">
          <x14:cfRule type="containsText" priority="2017" operator="containsText" id="{3A23FCCE-E195-4252-80AF-C19785482ABC}">
            <xm:f>NOT(ISERROR(SEARCH('[KPI_PM_Monthly_CIL_v1.0.xlsx]Data-Validation'!#REF!,Y157)))</xm:f>
            <xm:f>'[KPI_PM_Monthly_CIL_v1.0.xlsx]Data-Validation'!#REF!</xm:f>
            <x14:dxf>
              <fill>
                <patternFill>
                  <bgColor rgb="FF00B050"/>
                </patternFill>
              </fill>
            </x14:dxf>
          </x14:cfRule>
          <x14:cfRule type="containsText" priority="2018" operator="containsText" id="{A7657637-6A9A-4CDA-8F38-9B45D80750EB}">
            <xm:f>NOT(ISERROR(SEARCH('[KPI_PM_Monthly_CIL_v1.0.xlsx]Data-Validation'!#REF!,Y157)))</xm:f>
            <xm:f>'[KPI_PM_Monthly_CIL_v1.0.xlsx]Data-Validation'!#REF!</xm:f>
            <x14:dxf>
              <fill>
                <patternFill>
                  <bgColor rgb="FF00B0F0"/>
                </patternFill>
              </fill>
            </x14:dxf>
          </x14:cfRule>
          <x14:cfRule type="containsText" priority="2019" operator="containsText" id="{C3045759-44D8-43AD-82A5-80F80183D5D1}">
            <xm:f>NOT(ISERROR(SEARCH('[KPI_PM_Monthly_CIL_v1.0.xlsx]Data-Validation'!#REF!,Y157)))</xm:f>
            <xm:f>'[KPI_PM_Monthly_CIL_v1.0.xlsx]Data-Validation'!#REF!</xm:f>
            <x14:dxf>
              <fill>
                <patternFill>
                  <bgColor rgb="FFFF0000"/>
                </patternFill>
              </fill>
            </x14:dxf>
          </x14:cfRule>
          <x14:cfRule type="containsText" priority="2020" operator="containsText" id="{405D6AB3-0309-4992-9DD9-0649F34D110A}">
            <xm:f>NOT(ISERROR(SEARCH('[KPI_PM_Monthly_CIL_v1.0.xlsx]Data-Validation'!#REF!,Y157)))</xm:f>
            <xm:f>'[KPI_PM_Monthly_CIL_v1.0.xlsx]Data-Validation'!#REF!</xm:f>
            <x14:dxf>
              <fill>
                <patternFill>
                  <bgColor rgb="FF92D050"/>
                </patternFill>
              </fill>
            </x14:dxf>
          </x14:cfRule>
          <xm:sqref>Y157</xm:sqref>
        </x14:conditionalFormatting>
        <x14:conditionalFormatting xmlns:xm="http://schemas.microsoft.com/office/excel/2006/main">
          <x14:cfRule type="containsText" priority="2011" operator="containsText" id="{733823BB-968A-4623-9EF9-F4A49215204B}">
            <xm:f>NOT(ISERROR(SEARCH('[KPI_PM_Monthly_CIL_v1.0.xlsx]Data-Validation'!#REF!,Y155)))</xm:f>
            <xm:f>'[KPI_PM_Monthly_CIL_v1.0.xlsx]Data-Validation'!#REF!</xm:f>
            <x14:dxf>
              <fill>
                <patternFill>
                  <bgColor rgb="FF00B050"/>
                </patternFill>
              </fill>
            </x14:dxf>
          </x14:cfRule>
          <x14:cfRule type="containsText" priority="2012" operator="containsText" id="{F27000C7-F031-4050-AC20-B1B352A3936E}">
            <xm:f>NOT(ISERROR(SEARCH('[KPI_PM_Monthly_CIL_v1.0.xlsx]Data-Validation'!#REF!,Y155)))</xm:f>
            <xm:f>'[KPI_PM_Monthly_CIL_v1.0.xlsx]Data-Validation'!#REF!</xm:f>
            <x14:dxf>
              <fill>
                <patternFill>
                  <bgColor rgb="FF00B0F0"/>
                </patternFill>
              </fill>
            </x14:dxf>
          </x14:cfRule>
          <x14:cfRule type="containsText" priority="2013" operator="containsText" id="{DB2E4739-83FA-46A9-A6E6-3785390A2312}">
            <xm:f>NOT(ISERROR(SEARCH('[KPI_PM_Monthly_CIL_v1.0.xlsx]Data-Validation'!#REF!,Y155)))</xm:f>
            <xm:f>'[KPI_PM_Monthly_CIL_v1.0.xlsx]Data-Validation'!#REF!</xm:f>
            <x14:dxf>
              <fill>
                <patternFill>
                  <bgColor rgb="FFFF0000"/>
                </patternFill>
              </fill>
            </x14:dxf>
          </x14:cfRule>
          <x14:cfRule type="containsText" priority="2014" operator="containsText" id="{EBA9ED71-655C-470C-924D-6B4D75FF6DC9}">
            <xm:f>NOT(ISERROR(SEARCH('[KPI_PM_Monthly_CIL_v1.0.xlsx]Data-Validation'!#REF!,Y155)))</xm:f>
            <xm:f>'[KPI_PM_Monthly_CIL_v1.0.xlsx]Data-Validation'!#REF!</xm:f>
            <x14:dxf>
              <fill>
                <patternFill>
                  <bgColor rgb="FF92D050"/>
                </patternFill>
              </fill>
            </x14:dxf>
          </x14:cfRule>
          <xm:sqref>Y155</xm:sqref>
        </x14:conditionalFormatting>
        <x14:conditionalFormatting xmlns:xm="http://schemas.microsoft.com/office/excel/2006/main">
          <x14:cfRule type="containsText" priority="2006" operator="containsText" id="{75CBD3F9-D776-4B2B-A13F-FC0582275036}">
            <xm:f>NOT(ISERROR(SEARCH('[KPI_PM_Monthly_CIL_v1.0.xlsx]Data-Validation'!#REF!,Y170)))</xm:f>
            <xm:f>'[KPI_PM_Monthly_CIL_v1.0.xlsx]Data-Validation'!#REF!</xm:f>
            <x14:dxf>
              <fill>
                <patternFill>
                  <bgColor rgb="FF00B050"/>
                </patternFill>
              </fill>
            </x14:dxf>
          </x14:cfRule>
          <x14:cfRule type="containsText" priority="2007" operator="containsText" id="{E25EEB0B-3360-4442-B354-A9FCECCDBF8F}">
            <xm:f>NOT(ISERROR(SEARCH('[KPI_PM_Monthly_CIL_v1.0.xlsx]Data-Validation'!#REF!,Y170)))</xm:f>
            <xm:f>'[KPI_PM_Monthly_CIL_v1.0.xlsx]Data-Validation'!#REF!</xm:f>
            <x14:dxf>
              <fill>
                <patternFill>
                  <bgColor rgb="FF00B0F0"/>
                </patternFill>
              </fill>
            </x14:dxf>
          </x14:cfRule>
          <x14:cfRule type="containsText" priority="2008" operator="containsText" id="{B1F36F41-D383-40D4-A75E-BAB4CF7EFD6D}">
            <xm:f>NOT(ISERROR(SEARCH('[KPI_PM_Monthly_CIL_v1.0.xlsx]Data-Validation'!#REF!,Y170)))</xm:f>
            <xm:f>'[KPI_PM_Monthly_CIL_v1.0.xlsx]Data-Validation'!#REF!</xm:f>
            <x14:dxf>
              <fill>
                <patternFill>
                  <bgColor rgb="FFFF0000"/>
                </patternFill>
              </fill>
            </x14:dxf>
          </x14:cfRule>
          <x14:cfRule type="containsText" priority="2009" operator="containsText" id="{EB9A144C-902F-4C95-A5D0-35926C60548E}">
            <xm:f>NOT(ISERROR(SEARCH('[KPI_PM_Monthly_CIL_v1.0.xlsx]Data-Validation'!#REF!,Y170)))</xm:f>
            <xm:f>'[KPI_PM_Monthly_CIL_v1.0.xlsx]Data-Validation'!#REF!</xm:f>
            <x14:dxf>
              <fill>
                <patternFill>
                  <bgColor rgb="FF92D050"/>
                </patternFill>
              </fill>
            </x14:dxf>
          </x14:cfRule>
          <xm:sqref>Y170</xm:sqref>
        </x14:conditionalFormatting>
        <x14:conditionalFormatting xmlns:xm="http://schemas.microsoft.com/office/excel/2006/main">
          <x14:cfRule type="containsText" priority="1994" operator="containsText" id="{8B9E24CB-E99C-4BDD-AD01-929F96469377}">
            <xm:f>NOT(ISERROR(SEARCH('[KPI_PM_Monthly_CIL_v1.0.xlsx]Data-Validation'!#REF!,Y193)))</xm:f>
            <xm:f>'[KPI_PM_Monthly_CIL_v1.0.xlsx]Data-Validation'!#REF!</xm:f>
            <x14:dxf>
              <fill>
                <patternFill>
                  <bgColor rgb="FF00B050"/>
                </patternFill>
              </fill>
            </x14:dxf>
          </x14:cfRule>
          <x14:cfRule type="containsText" priority="1996" operator="containsText" id="{73DC76FE-74E7-4E2B-A941-365B1D465CDE}">
            <xm:f>NOT(ISERROR(SEARCH('[KPI_PM_Monthly_CIL_v1.0.xlsx]Data-Validation'!#REF!,Y193)))</xm:f>
            <xm:f>'[KPI_PM_Monthly_CIL_v1.0.xlsx]Data-Validation'!#REF!</xm:f>
            <x14:dxf>
              <fill>
                <patternFill>
                  <bgColor rgb="FFFF0000"/>
                </patternFill>
              </fill>
            </x14:dxf>
          </x14:cfRule>
          <x14:cfRule type="containsText" priority="1997" operator="containsText" id="{24E038F3-4383-4CF7-8F52-06138F5D6A74}">
            <xm:f>NOT(ISERROR(SEARCH('[KPI_PM_Monthly_CIL_v1.0.xlsx]Data-Validation'!#REF!,Y193)))</xm:f>
            <xm:f>'[KPI_PM_Monthly_CIL_v1.0.xlsx]Data-Validation'!#REF!</xm:f>
            <x14:dxf>
              <fill>
                <patternFill>
                  <bgColor rgb="FF92D050"/>
                </patternFill>
              </fill>
            </x14:dxf>
          </x14:cfRule>
          <x14:cfRule type="containsText" priority="3955" operator="containsText" id="{AC6E8C4B-CE9D-450D-95E2-053F11020CAE}">
            <xm:f>NOT(ISERROR(SEARCH('[KPI_PM_Monthly_CIL_v1.0.xlsx]Data-Validation'!#REF!,Y193)))</xm:f>
            <xm:f>'[KPI_PM_Monthly_CIL_v1.0.xlsx]Data-Validation'!#REF!</xm:f>
            <x14:dxf>
              <fill>
                <patternFill>
                  <bgColor rgb="FF00B0F0"/>
                </patternFill>
              </fill>
            </x14:dxf>
          </x14:cfRule>
          <xm:sqref>Y193 Y204</xm:sqref>
        </x14:conditionalFormatting>
        <x14:conditionalFormatting xmlns:xm="http://schemas.microsoft.com/office/excel/2006/main">
          <x14:cfRule type="containsText" priority="1986" operator="containsText" id="{9D6A4039-D914-429F-A40B-3BF70646AA65}">
            <xm:f>NOT(ISERROR(SEARCH('[KPI_PM_Monthly_CIL_v1.0.xlsx]Data-Validation'!#REF!,Y196)))</xm:f>
            <xm:f>'[KPI_PM_Monthly_CIL_v1.0.xlsx]Data-Validation'!#REF!</xm:f>
            <x14:dxf>
              <fill>
                <patternFill>
                  <bgColor rgb="FF92D050"/>
                </patternFill>
              </fill>
            </x14:dxf>
          </x14:cfRule>
          <x14:cfRule type="containsText" priority="1988" operator="containsText" id="{23BD26EB-BCBD-4FC2-AC19-04CC44E315DB}">
            <xm:f>NOT(ISERROR(SEARCH('[KPI_PM_Monthly_CIL_v1.0.xlsx]Data-Validation'!#REF!,Y196)))</xm:f>
            <xm:f>'[KPI_PM_Monthly_CIL_v1.0.xlsx]Data-Validation'!#REF!</xm:f>
            <x14:dxf>
              <fill>
                <patternFill>
                  <bgColor rgb="FF00B050"/>
                </patternFill>
              </fill>
            </x14:dxf>
          </x14:cfRule>
          <xm:sqref>Y196</xm:sqref>
        </x14:conditionalFormatting>
        <x14:conditionalFormatting xmlns:xm="http://schemas.microsoft.com/office/excel/2006/main">
          <x14:cfRule type="containsText" priority="1948" operator="containsText" id="{26E988CE-B706-4627-9F2D-27FE5B7342C3}">
            <xm:f>NOT(ISERROR(SEARCH('[KPI_PM_Monthly_CIL_v1.0.xlsx]Data-Validation'!#REF!,Y209)))</xm:f>
            <xm:f>'[KPI_PM_Monthly_CIL_v1.0.xlsx]Data-Validation'!#REF!</xm:f>
            <x14:dxf>
              <fill>
                <patternFill>
                  <bgColor rgb="FF00B050"/>
                </patternFill>
              </fill>
            </x14:dxf>
          </x14:cfRule>
          <x14:cfRule type="containsText" priority="1949" operator="containsText" id="{4A25D915-9CED-4D44-8C46-2597A2AEF2BC}">
            <xm:f>NOT(ISERROR(SEARCH('[KPI_PM_Monthly_CIL_v1.0.xlsx]Data-Validation'!#REF!,Y209)))</xm:f>
            <xm:f>'[KPI_PM_Monthly_CIL_v1.0.xlsx]Data-Validation'!#REF!</xm:f>
            <x14:dxf>
              <fill>
                <patternFill>
                  <bgColor rgb="FF00B0F0"/>
                </patternFill>
              </fill>
            </x14:dxf>
          </x14:cfRule>
          <x14:cfRule type="containsText" priority="1950" operator="containsText" id="{06BD8C4B-7C33-46C4-B114-AA6E7C25EE35}">
            <xm:f>NOT(ISERROR(SEARCH('[KPI_PM_Monthly_CIL_v1.0.xlsx]Data-Validation'!#REF!,Y209)))</xm:f>
            <xm:f>'[KPI_PM_Monthly_CIL_v1.0.xlsx]Data-Validation'!#REF!</xm:f>
            <x14:dxf>
              <fill>
                <patternFill>
                  <bgColor rgb="FFFF0000"/>
                </patternFill>
              </fill>
            </x14:dxf>
          </x14:cfRule>
          <x14:cfRule type="containsText" priority="1951" operator="containsText" id="{F21E8EB5-D7D0-4EA3-9842-40D1B99CDA9D}">
            <xm:f>NOT(ISERROR(SEARCH('[KPI_PM_Monthly_CIL_v1.0.xlsx]Data-Validation'!#REF!,Y209)))</xm:f>
            <xm:f>'[KPI_PM_Monthly_CIL_v1.0.xlsx]Data-Validation'!#REF!</xm:f>
            <x14:dxf>
              <fill>
                <patternFill>
                  <bgColor rgb="FF92D050"/>
                </patternFill>
              </fill>
            </x14:dxf>
          </x14:cfRule>
          <xm:sqref>Y209</xm:sqref>
        </x14:conditionalFormatting>
        <x14:conditionalFormatting xmlns:xm="http://schemas.microsoft.com/office/excel/2006/main">
          <x14:cfRule type="containsText" priority="1942" operator="containsText" id="{A2FEF062-0649-44B0-8FD9-1CD2221E6087}">
            <xm:f>NOT(ISERROR(SEARCH('[KPI_PM_Monthly_CIL_v1.0.xlsx]Data-Validation'!#REF!,Y252)))</xm:f>
            <xm:f>'[KPI_PM_Monthly_CIL_v1.0.xlsx]Data-Validation'!#REF!</xm:f>
            <x14:dxf>
              <fill>
                <patternFill>
                  <bgColor rgb="FF00B050"/>
                </patternFill>
              </fill>
            </x14:dxf>
          </x14:cfRule>
          <x14:cfRule type="containsText" priority="1943" operator="containsText" id="{57F207DF-37DE-4650-952F-A8524354F1FA}">
            <xm:f>NOT(ISERROR(SEARCH('[KPI_PM_Monthly_CIL_v1.0.xlsx]Data-Validation'!#REF!,Y252)))</xm:f>
            <xm:f>'[KPI_PM_Monthly_CIL_v1.0.xlsx]Data-Validation'!#REF!</xm:f>
            <x14:dxf>
              <fill>
                <patternFill>
                  <bgColor rgb="FF00B0F0"/>
                </patternFill>
              </fill>
            </x14:dxf>
          </x14:cfRule>
          <x14:cfRule type="containsText" priority="1944" operator="containsText" id="{40043520-89E7-4157-815C-850A385BF3DC}">
            <xm:f>NOT(ISERROR(SEARCH('[KPI_PM_Monthly_CIL_v1.0.xlsx]Data-Validation'!#REF!,Y252)))</xm:f>
            <xm:f>'[KPI_PM_Monthly_CIL_v1.0.xlsx]Data-Validation'!#REF!</xm:f>
            <x14:dxf>
              <fill>
                <patternFill>
                  <bgColor rgb="FFFF0000"/>
                </patternFill>
              </fill>
            </x14:dxf>
          </x14:cfRule>
          <x14:cfRule type="containsText" priority="1945" operator="containsText" id="{1D092C93-F24C-4281-B411-24BC049D9676}">
            <xm:f>NOT(ISERROR(SEARCH('[KPI_PM_Monthly_CIL_v1.0.xlsx]Data-Validation'!#REF!,Y252)))</xm:f>
            <xm:f>'[KPI_PM_Monthly_CIL_v1.0.xlsx]Data-Validation'!#REF!</xm:f>
            <x14:dxf>
              <fill>
                <patternFill>
                  <bgColor rgb="FF92D050"/>
                </patternFill>
              </fill>
            </x14:dxf>
          </x14:cfRule>
          <xm:sqref>Y252 Y254:Y273</xm:sqref>
        </x14:conditionalFormatting>
        <x14:conditionalFormatting xmlns:xm="http://schemas.microsoft.com/office/excel/2006/main">
          <x14:cfRule type="containsText" priority="1908" operator="containsText" id="{8D766AC0-75C5-4AA7-B907-9E5A4DA5747A}">
            <xm:f>NOT(ISERROR(SEARCH('[KPI_PM_Monthly_CIL_v1.0.xlsx]Data-Validation'!#REF!,Y212)))</xm:f>
            <xm:f>'[KPI_PM_Monthly_CIL_v1.0.xlsx]Data-Validation'!#REF!</xm:f>
            <x14:dxf>
              <fill>
                <patternFill>
                  <bgColor rgb="FF00B050"/>
                </patternFill>
              </fill>
            </x14:dxf>
          </x14:cfRule>
          <x14:cfRule type="containsText" priority="1909" operator="containsText" id="{DF3A9930-A21E-46E6-9560-26CE22A8B676}">
            <xm:f>NOT(ISERROR(SEARCH('[KPI_PM_Monthly_CIL_v1.0.xlsx]Data-Validation'!#REF!,Y212)))</xm:f>
            <xm:f>'[KPI_PM_Monthly_CIL_v1.0.xlsx]Data-Validation'!#REF!</xm:f>
            <x14:dxf>
              <fill>
                <patternFill>
                  <bgColor rgb="FF00B0F0"/>
                </patternFill>
              </fill>
            </x14:dxf>
          </x14:cfRule>
          <x14:cfRule type="containsText" priority="1910" operator="containsText" id="{104E85A3-474F-4201-A5CC-39DE1CBB6D7C}">
            <xm:f>NOT(ISERROR(SEARCH('[KPI_PM_Monthly_CIL_v1.0.xlsx]Data-Validation'!#REF!,Y212)))</xm:f>
            <xm:f>'[KPI_PM_Monthly_CIL_v1.0.xlsx]Data-Validation'!#REF!</xm:f>
            <x14:dxf>
              <fill>
                <patternFill>
                  <bgColor rgb="FFFF0000"/>
                </patternFill>
              </fill>
            </x14:dxf>
          </x14:cfRule>
          <x14:cfRule type="containsText" priority="1911" operator="containsText" id="{CEC4E327-6CDC-4607-967D-10B2F3B5A8C7}">
            <xm:f>NOT(ISERROR(SEARCH('[KPI_PM_Monthly_CIL_v1.0.xlsx]Data-Validation'!#REF!,Y212)))</xm:f>
            <xm:f>'[KPI_PM_Monthly_CIL_v1.0.xlsx]Data-Validation'!#REF!</xm:f>
            <x14:dxf>
              <fill>
                <patternFill>
                  <bgColor rgb="FF92D050"/>
                </patternFill>
              </fill>
            </x14:dxf>
          </x14:cfRule>
          <xm:sqref>Y212:Y213 Y215:Y220</xm:sqref>
        </x14:conditionalFormatting>
        <x14:conditionalFormatting xmlns:xm="http://schemas.microsoft.com/office/excel/2006/main">
          <x14:cfRule type="containsText" priority="1897" operator="containsText" id="{11A7190A-FD22-4019-8BAF-03B822786571}">
            <xm:f>NOT(ISERROR(SEARCH('[KPI_PM_Monthly_CIL_v1.0.xlsx]Data-Validation'!#REF!,Y238)))</xm:f>
            <xm:f>'[KPI_PM_Monthly_CIL_v1.0.xlsx]Data-Validation'!#REF!</xm:f>
            <x14:dxf>
              <fill>
                <patternFill>
                  <bgColor rgb="FF00B050"/>
                </patternFill>
              </fill>
            </x14:dxf>
          </x14:cfRule>
          <x14:cfRule type="containsText" priority="1898" operator="containsText" id="{E703720D-56B0-47FE-A5C3-322A1ECED270}">
            <xm:f>NOT(ISERROR(SEARCH('[KPI_PM_Monthly_CIL_v1.0.xlsx]Data-Validation'!#REF!,Y238)))</xm:f>
            <xm:f>'[KPI_PM_Monthly_CIL_v1.0.xlsx]Data-Validation'!#REF!</xm:f>
            <x14:dxf>
              <fill>
                <patternFill>
                  <bgColor rgb="FF00B0F0"/>
                </patternFill>
              </fill>
            </x14:dxf>
          </x14:cfRule>
          <x14:cfRule type="containsText" priority="1899" operator="containsText" id="{406BA999-1BA3-4864-AB5F-35B4A6229267}">
            <xm:f>NOT(ISERROR(SEARCH('[KPI_PM_Monthly_CIL_v1.0.xlsx]Data-Validation'!#REF!,Y238)))</xm:f>
            <xm:f>'[KPI_PM_Monthly_CIL_v1.0.xlsx]Data-Validation'!#REF!</xm:f>
            <x14:dxf>
              <fill>
                <patternFill>
                  <bgColor rgb="FFFF0000"/>
                </patternFill>
              </fill>
            </x14:dxf>
          </x14:cfRule>
          <x14:cfRule type="containsText" priority="1900" operator="containsText" id="{D364AAEA-CA88-472E-8B3D-1E32079DE4E8}">
            <xm:f>NOT(ISERROR(SEARCH('[KPI_PM_Monthly_CIL_v1.0.xlsx]Data-Validation'!#REF!,Y238)))</xm:f>
            <xm:f>'[KPI_PM_Monthly_CIL_v1.0.xlsx]Data-Validation'!#REF!</xm:f>
            <x14:dxf>
              <fill>
                <patternFill>
                  <bgColor rgb="FF92D050"/>
                </patternFill>
              </fill>
            </x14:dxf>
          </x14:cfRule>
          <xm:sqref>Y238</xm:sqref>
        </x14:conditionalFormatting>
        <x14:conditionalFormatting xmlns:xm="http://schemas.microsoft.com/office/excel/2006/main">
          <x14:cfRule type="containsText" priority="1888" operator="containsText" id="{CD47C1E6-B7C8-4FAB-9808-6EE7CFAF229D}">
            <xm:f>NOT(ISERROR(SEARCH('[KPI_PM_Monthly_CIL_v1.0.xlsx]Data-Validation'!#REF!,Y239)))</xm:f>
            <xm:f>'[KPI_PM_Monthly_CIL_v1.0.xlsx]Data-Validation'!#REF!</xm:f>
            <x14:dxf>
              <fill>
                <patternFill>
                  <bgColor rgb="FF00B050"/>
                </patternFill>
              </fill>
            </x14:dxf>
          </x14:cfRule>
          <x14:cfRule type="containsText" priority="1889" operator="containsText" id="{8CBE098A-DCCE-46C5-930D-3338FEEB3B8C}">
            <xm:f>NOT(ISERROR(SEARCH('[KPI_PM_Monthly_CIL_v1.0.xlsx]Data-Validation'!#REF!,Y239)))</xm:f>
            <xm:f>'[KPI_PM_Monthly_CIL_v1.0.xlsx]Data-Validation'!#REF!</xm:f>
            <x14:dxf>
              <fill>
                <patternFill>
                  <bgColor rgb="FF00B0F0"/>
                </patternFill>
              </fill>
            </x14:dxf>
          </x14:cfRule>
          <x14:cfRule type="containsText" priority="1890" operator="containsText" id="{A63F667A-CC83-4DB0-9CBB-87B126AF8450}">
            <xm:f>NOT(ISERROR(SEARCH('[KPI_PM_Monthly_CIL_v1.0.xlsx]Data-Validation'!#REF!,Y239)))</xm:f>
            <xm:f>'[KPI_PM_Monthly_CIL_v1.0.xlsx]Data-Validation'!#REF!</xm:f>
            <x14:dxf>
              <fill>
                <patternFill>
                  <bgColor rgb="FFFF0000"/>
                </patternFill>
              </fill>
            </x14:dxf>
          </x14:cfRule>
          <x14:cfRule type="containsText" priority="1891" operator="containsText" id="{4A0348D7-C8FE-4405-B164-079B02C5A461}">
            <xm:f>NOT(ISERROR(SEARCH('[KPI_PM_Monthly_CIL_v1.0.xlsx]Data-Validation'!#REF!,Y239)))</xm:f>
            <xm:f>'[KPI_PM_Monthly_CIL_v1.0.xlsx]Data-Validation'!#REF!</xm:f>
            <x14:dxf>
              <fill>
                <patternFill>
                  <bgColor rgb="FF92D050"/>
                </patternFill>
              </fill>
            </x14:dxf>
          </x14:cfRule>
          <xm:sqref>Y239</xm:sqref>
        </x14:conditionalFormatting>
        <x14:conditionalFormatting xmlns:xm="http://schemas.microsoft.com/office/excel/2006/main">
          <x14:cfRule type="containsText" priority="1887" operator="containsText" text="In progress" id="{6413BCAC-6923-4220-A024-D8FAC9273ED1}">
            <xm:f>NOT(ISERROR(SEARCH("In progress",'[KPI_PM_Monthly_CIL_v1.0.xlsx]November-2017'!#REF!)))</xm:f>
            <x14:dxf>
              <fill>
                <patternFill>
                  <bgColor rgb="FFFFFF00"/>
                </patternFill>
              </fill>
            </x14:dxf>
          </x14:cfRule>
          <xm:sqref>Y222</xm:sqref>
        </x14:conditionalFormatting>
        <x14:conditionalFormatting xmlns:xm="http://schemas.microsoft.com/office/excel/2006/main">
          <x14:cfRule type="containsText" priority="1882" operator="containsText" text="No" id="{E369959E-0484-4F4E-858F-B12720BA3F1D}">
            <xm:f>NOT(ISERROR(SEARCH("No",'[KPI_PM_Monthly_CIL_v1.0.xlsx]November-2017'!#REF!)))</xm:f>
            <x14:dxf>
              <font>
                <color rgb="FF9C0006"/>
              </font>
              <fill>
                <patternFill>
                  <bgColor rgb="FFFFC7CE"/>
                </patternFill>
              </fill>
            </x14:dxf>
          </x14:cfRule>
          <xm:sqref>V221 P221:P223</xm:sqref>
        </x14:conditionalFormatting>
        <x14:conditionalFormatting xmlns:xm="http://schemas.microsoft.com/office/excel/2006/main">
          <x14:cfRule type="cellIs" priority="1881" operator="notBetween" id="{37729A46-CEF2-410A-8460-C968038B692B}">
            <xm:f>'[KPI_PM_Monthly_CIL_v1.0.xlsx]November-2017'!#REF!</xm:f>
            <xm:f>'[KPI_PM_Monthly_CIL_v1.0.xlsx]November-2017'!#REF!+7</xm:f>
            <x14:dxf>
              <fill>
                <patternFill>
                  <bgColor rgb="FFFFC7CE"/>
                </patternFill>
              </fill>
            </x14:dxf>
          </x14:cfRule>
          <xm:sqref>AA221</xm:sqref>
        </x14:conditionalFormatting>
        <x14:conditionalFormatting xmlns:xm="http://schemas.microsoft.com/office/excel/2006/main">
          <x14:cfRule type="cellIs" priority="1880" operator="notBetween" id="{BA005AE7-EC08-427D-9640-E2EE149CA5E4}">
            <xm:f>'[KPI_PM_Monthly_CIL_v1.0.xlsx]November-2017'!#REF!</xm:f>
            <xm:f>'[KPI_PM_Monthly_CIL_v1.0.xlsx]November-2017'!#REF!+15</xm:f>
            <x14:dxf>
              <fill>
                <patternFill>
                  <bgColor rgb="FFFFC7CE"/>
                </patternFill>
              </fill>
            </x14:dxf>
          </x14:cfRule>
          <xm:sqref>AB221</xm:sqref>
        </x14:conditionalFormatting>
        <x14:conditionalFormatting xmlns:xm="http://schemas.microsoft.com/office/excel/2006/main">
          <x14:cfRule type="containsText" priority="1883" operator="containsText" id="{65761B78-F824-455B-ACAA-842578373FE4}">
            <xm:f>NOT(ISERROR(SEARCH('[KPI_PM_Monthly_CIL_v1.0.xlsx]Data-Validation'!#REF!,'[KPI_PM_Monthly_CIL_v1.0.xlsx]November-2017'!#REF!)))</xm:f>
            <xm:f>'[KPI_PM_Monthly_CIL_v1.0.xlsx]Data-Validation'!#REF!</xm:f>
            <x14:dxf>
              <fill>
                <patternFill>
                  <bgColor rgb="FF00B050"/>
                </patternFill>
              </fill>
            </x14:dxf>
          </x14:cfRule>
          <x14:cfRule type="containsText" priority="1884" operator="containsText" id="{F3F9F934-D6A4-42FB-BEB3-6999BCE44C34}">
            <xm:f>NOT(ISERROR(SEARCH('[KPI_PM_Monthly_CIL_v1.0.xlsx]Data-Validation'!#REF!,'[KPI_PM_Monthly_CIL_v1.0.xlsx]November-2017'!#REF!)))</xm:f>
            <xm:f>'[KPI_PM_Monthly_CIL_v1.0.xlsx]Data-Validation'!#REF!</xm:f>
            <x14:dxf>
              <fill>
                <patternFill>
                  <bgColor rgb="FF00B0F0"/>
                </patternFill>
              </fill>
            </x14:dxf>
          </x14:cfRule>
          <x14:cfRule type="containsText" priority="1885" operator="containsText" id="{32B19F35-E712-4D87-AB7D-D7C4DCF1F659}">
            <xm:f>NOT(ISERROR(SEARCH('[KPI_PM_Monthly_CIL_v1.0.xlsx]Data-Validation'!#REF!,'[KPI_PM_Monthly_CIL_v1.0.xlsx]November-2017'!#REF!)))</xm:f>
            <xm:f>'[KPI_PM_Monthly_CIL_v1.0.xlsx]Data-Validation'!#REF!</xm:f>
            <x14:dxf>
              <fill>
                <patternFill>
                  <bgColor rgb="FFFF0000"/>
                </patternFill>
              </fill>
            </x14:dxf>
          </x14:cfRule>
          <x14:cfRule type="containsText" priority="1886" operator="containsText" id="{9A1D2F56-B691-4710-98CD-439E8C149C92}">
            <xm:f>NOT(ISERROR(SEARCH('[KPI_PM_Monthly_CIL_v1.0.xlsx]Data-Validation'!#REF!,'[KPI_PM_Monthly_CIL_v1.0.xlsx]November-2017'!#REF!)))</xm:f>
            <xm:f>'[KPI_PM_Monthly_CIL_v1.0.xlsx]Data-Validation'!#REF!</xm:f>
            <x14:dxf>
              <fill>
                <patternFill>
                  <bgColor rgb="FF92D050"/>
                </patternFill>
              </fill>
            </x14:dxf>
          </x14:cfRule>
          <xm:sqref>Y222</xm:sqref>
        </x14:conditionalFormatting>
        <x14:conditionalFormatting xmlns:xm="http://schemas.microsoft.com/office/excel/2006/main">
          <x14:cfRule type="containsText" priority="1864" operator="containsText" id="{0184B87D-FC35-446A-AE86-3A9FE303A220}">
            <xm:f>NOT(ISERROR(SEARCH('[KPI_PM_Monthly_CIL_v1.0.xlsx]Data-Validation'!#REF!,Y253)))</xm:f>
            <xm:f>'[KPI_PM_Monthly_CIL_v1.0.xlsx]Data-Validation'!#REF!</xm:f>
            <x14:dxf>
              <fill>
                <patternFill>
                  <bgColor rgb="FF00B050"/>
                </patternFill>
              </fill>
            </x14:dxf>
          </x14:cfRule>
          <x14:cfRule type="containsText" priority="1865" operator="containsText" id="{61AF3317-7C1A-4A84-9ACC-EDACFC55BCA7}">
            <xm:f>NOT(ISERROR(SEARCH('[KPI_PM_Monthly_CIL_v1.0.xlsx]Data-Validation'!#REF!,Y253)))</xm:f>
            <xm:f>'[KPI_PM_Monthly_CIL_v1.0.xlsx]Data-Validation'!#REF!</xm:f>
            <x14:dxf>
              <fill>
                <patternFill>
                  <bgColor rgb="FF00B0F0"/>
                </patternFill>
              </fill>
            </x14:dxf>
          </x14:cfRule>
          <x14:cfRule type="containsText" priority="1866" operator="containsText" id="{A65132E2-6164-47B6-BBBE-9F8B5C40A298}">
            <xm:f>NOT(ISERROR(SEARCH('[KPI_PM_Monthly_CIL_v1.0.xlsx]Data-Validation'!#REF!,Y253)))</xm:f>
            <xm:f>'[KPI_PM_Monthly_CIL_v1.0.xlsx]Data-Validation'!#REF!</xm:f>
            <x14:dxf>
              <fill>
                <patternFill>
                  <bgColor rgb="FFFF0000"/>
                </patternFill>
              </fill>
            </x14:dxf>
          </x14:cfRule>
          <x14:cfRule type="containsText" priority="1867" operator="containsText" id="{9630A807-AAB2-463C-B19E-663CEB6552A1}">
            <xm:f>NOT(ISERROR(SEARCH('[KPI_PM_Monthly_CIL_v1.0.xlsx]Data-Validation'!#REF!,Y253)))</xm:f>
            <xm:f>'[KPI_PM_Monthly_CIL_v1.0.xlsx]Data-Validation'!#REF!</xm:f>
            <x14:dxf>
              <fill>
                <patternFill>
                  <bgColor rgb="FF92D050"/>
                </patternFill>
              </fill>
            </x14:dxf>
          </x14:cfRule>
          <xm:sqref>Y253</xm:sqref>
        </x14:conditionalFormatting>
        <x14:conditionalFormatting xmlns:xm="http://schemas.microsoft.com/office/excel/2006/main">
          <x14:cfRule type="containsText" priority="1837" operator="containsText" id="{EB40EB9B-E809-4AB1-9746-0972AE63AC1F}">
            <xm:f>NOT(ISERROR(SEARCH('[KPI_PM_Monthly_CIL_v1.0.xlsx]Data-Validation'!#REF!,Y210)))</xm:f>
            <xm:f>'[KPI_PM_Monthly_CIL_v1.0.xlsx]Data-Validation'!#REF!</xm:f>
            <x14:dxf>
              <fill>
                <patternFill>
                  <bgColor rgb="FF00B050"/>
                </patternFill>
              </fill>
            </x14:dxf>
          </x14:cfRule>
          <x14:cfRule type="containsText" priority="1838" operator="containsText" id="{26F74C71-6CE8-42F2-841D-F2898E8491BB}">
            <xm:f>NOT(ISERROR(SEARCH('[KPI_PM_Monthly_CIL_v1.0.xlsx]Data-Validation'!#REF!,Y210)))</xm:f>
            <xm:f>'[KPI_PM_Monthly_CIL_v1.0.xlsx]Data-Validation'!#REF!</xm:f>
            <x14:dxf>
              <fill>
                <patternFill>
                  <bgColor rgb="FF00B0F0"/>
                </patternFill>
              </fill>
            </x14:dxf>
          </x14:cfRule>
          <x14:cfRule type="containsText" priority="1839" operator="containsText" id="{08AF7609-A699-42B5-ABD2-1C7FBBF1FF07}">
            <xm:f>NOT(ISERROR(SEARCH('[KPI_PM_Monthly_CIL_v1.0.xlsx]Data-Validation'!#REF!,Y210)))</xm:f>
            <xm:f>'[KPI_PM_Monthly_CIL_v1.0.xlsx]Data-Validation'!#REF!</xm:f>
            <x14:dxf>
              <fill>
                <patternFill>
                  <bgColor rgb="FFFF0000"/>
                </patternFill>
              </fill>
            </x14:dxf>
          </x14:cfRule>
          <x14:cfRule type="containsText" priority="1840" operator="containsText" id="{2040EFF7-FE80-4CA3-87E9-550098039E3E}">
            <xm:f>NOT(ISERROR(SEARCH('[KPI_PM_Monthly_CIL_v1.0.xlsx]Data-Validation'!#REF!,Y210)))</xm:f>
            <xm:f>'[KPI_PM_Monthly_CIL_v1.0.xlsx]Data-Validation'!#REF!</xm:f>
            <x14:dxf>
              <fill>
                <patternFill>
                  <bgColor rgb="FF92D050"/>
                </patternFill>
              </fill>
            </x14:dxf>
          </x14:cfRule>
          <xm:sqref>Y210:Y211</xm:sqref>
        </x14:conditionalFormatting>
        <x14:conditionalFormatting xmlns:xm="http://schemas.microsoft.com/office/excel/2006/main">
          <x14:cfRule type="containsText" priority="1797" operator="containsText" id="{12DFFCAF-18E3-4185-AB3B-C193EC69494E}">
            <xm:f>NOT(ISERROR(SEARCH('[KPI_PM_Monthly_CIL_v1.0.xlsx]Data-Validation'!#REF!,Y224)))</xm:f>
            <xm:f>'[KPI_PM_Monthly_CIL_v1.0.xlsx]Data-Validation'!#REF!</xm:f>
            <x14:dxf>
              <fill>
                <patternFill>
                  <bgColor rgb="FF00B050"/>
                </patternFill>
              </fill>
            </x14:dxf>
          </x14:cfRule>
          <x14:cfRule type="containsText" priority="1798" operator="containsText" id="{0D560065-1908-43D2-AE00-7BF3F3E3DF45}">
            <xm:f>NOT(ISERROR(SEARCH('[KPI_PM_Monthly_CIL_v1.0.xlsx]Data-Validation'!#REF!,Y224)))</xm:f>
            <xm:f>'[KPI_PM_Monthly_CIL_v1.0.xlsx]Data-Validation'!#REF!</xm:f>
            <x14:dxf>
              <fill>
                <patternFill>
                  <bgColor rgb="FF00B0F0"/>
                </patternFill>
              </fill>
            </x14:dxf>
          </x14:cfRule>
          <x14:cfRule type="containsText" priority="1799" operator="containsText" id="{0468A27B-6702-4888-9ED5-A874DD8D0C13}">
            <xm:f>NOT(ISERROR(SEARCH('[KPI_PM_Monthly_CIL_v1.0.xlsx]Data-Validation'!#REF!,Y224)))</xm:f>
            <xm:f>'[KPI_PM_Monthly_CIL_v1.0.xlsx]Data-Validation'!#REF!</xm:f>
            <x14:dxf>
              <fill>
                <patternFill>
                  <bgColor rgb="FFFF0000"/>
                </patternFill>
              </fill>
            </x14:dxf>
          </x14:cfRule>
          <x14:cfRule type="containsText" priority="1800" operator="containsText" id="{7D7B8D84-D751-4695-975F-9F4DA8B9C5E1}">
            <xm:f>NOT(ISERROR(SEARCH('[KPI_PM_Monthly_CIL_v1.0.xlsx]Data-Validation'!#REF!,Y224)))</xm:f>
            <xm:f>'[KPI_PM_Monthly_CIL_v1.0.xlsx]Data-Validation'!#REF!</xm:f>
            <x14:dxf>
              <fill>
                <patternFill>
                  <bgColor rgb="FF92D050"/>
                </patternFill>
              </fill>
            </x14:dxf>
          </x14:cfRule>
          <xm:sqref>Y224:Y232</xm:sqref>
        </x14:conditionalFormatting>
        <x14:conditionalFormatting xmlns:xm="http://schemas.microsoft.com/office/excel/2006/main">
          <x14:cfRule type="containsText" priority="1791" operator="containsText" id="{7FA4557A-5E2D-47D1-834F-EE46DAFD9DBC}">
            <xm:f>NOT(ISERROR(SEARCH('U:\KSAB\[KPI_PM_Monthly_CIL-1.xlsx]Data-Validation'!#REF!,Y233)))</xm:f>
            <xm:f>'U:\KSAB\[KPI_PM_Monthly_CIL-1.xlsx]Data-Validation'!#REF!</xm:f>
            <x14:dxf>
              <fill>
                <patternFill>
                  <bgColor rgb="FF00B050"/>
                </patternFill>
              </fill>
            </x14:dxf>
          </x14:cfRule>
          <x14:cfRule type="containsText" priority="1792" operator="containsText" id="{E4A4B16B-8C41-47B6-9AB2-C0971F9CC9DD}">
            <xm:f>NOT(ISERROR(SEARCH('U:\KSAB\[KPI_PM_Monthly_CIL-1.xlsx]Data-Validation'!#REF!,Y233)))</xm:f>
            <xm:f>'U:\KSAB\[KPI_PM_Monthly_CIL-1.xlsx]Data-Validation'!#REF!</xm:f>
            <x14:dxf>
              <fill>
                <patternFill>
                  <bgColor rgb="FF00B0F0"/>
                </patternFill>
              </fill>
            </x14:dxf>
          </x14:cfRule>
          <x14:cfRule type="containsText" priority="1793" operator="containsText" id="{5FF8E9E2-1A57-45AE-AF69-072F28F4D5BA}">
            <xm:f>NOT(ISERROR(SEARCH('U:\KSAB\[KPI_PM_Monthly_CIL-1.xlsx]Data-Validation'!#REF!,Y233)))</xm:f>
            <xm:f>'U:\KSAB\[KPI_PM_Monthly_CIL-1.xlsx]Data-Validation'!#REF!</xm:f>
            <x14:dxf>
              <fill>
                <patternFill>
                  <bgColor rgb="FFFF0000"/>
                </patternFill>
              </fill>
            </x14:dxf>
          </x14:cfRule>
          <x14:cfRule type="containsText" priority="1794" operator="containsText" id="{B36E8B7C-9D66-4ACF-8EB3-F68025B5961C}">
            <xm:f>NOT(ISERROR(SEARCH('U:\KSAB\[KPI_PM_Monthly_CIL-1.xlsx]Data-Validation'!#REF!,Y233)))</xm:f>
            <xm:f>'U:\KSAB\[KPI_PM_Monthly_CIL-1.xlsx]Data-Validation'!#REF!</xm:f>
            <x14:dxf>
              <fill>
                <patternFill>
                  <bgColor rgb="FF92D050"/>
                </patternFill>
              </fill>
            </x14:dxf>
          </x14:cfRule>
          <xm:sqref>Y233</xm:sqref>
        </x14:conditionalFormatting>
        <x14:conditionalFormatting xmlns:xm="http://schemas.microsoft.com/office/excel/2006/main">
          <x14:cfRule type="containsText" priority="1783" operator="containsText" id="{DCFEE4C4-05B6-45F3-A4D9-A335C51CE645}">
            <xm:f>NOT(ISERROR(SEARCH('U:\KSAB\[KPI_PM_Monthly_CIL-1.xlsx]Data-Validation'!#REF!,Y234)))</xm:f>
            <xm:f>'U:\KSAB\[KPI_PM_Monthly_CIL-1.xlsx]Data-Validation'!#REF!</xm:f>
            <x14:dxf>
              <fill>
                <patternFill>
                  <bgColor rgb="FF00B050"/>
                </patternFill>
              </fill>
            </x14:dxf>
          </x14:cfRule>
          <x14:cfRule type="containsText" priority="1784" operator="containsText" id="{FDE3A5D9-EFAC-4450-856B-16DD5022FC29}">
            <xm:f>NOT(ISERROR(SEARCH('U:\KSAB\[KPI_PM_Monthly_CIL-1.xlsx]Data-Validation'!#REF!,Y234)))</xm:f>
            <xm:f>'U:\KSAB\[KPI_PM_Monthly_CIL-1.xlsx]Data-Validation'!#REF!</xm:f>
            <x14:dxf>
              <fill>
                <patternFill>
                  <bgColor rgb="FF00B0F0"/>
                </patternFill>
              </fill>
            </x14:dxf>
          </x14:cfRule>
          <x14:cfRule type="containsText" priority="1785" operator="containsText" id="{BBD3516A-23CA-4226-81CC-A43B6EBDDF0A}">
            <xm:f>NOT(ISERROR(SEARCH('U:\KSAB\[KPI_PM_Monthly_CIL-1.xlsx]Data-Validation'!#REF!,Y234)))</xm:f>
            <xm:f>'U:\KSAB\[KPI_PM_Monthly_CIL-1.xlsx]Data-Validation'!#REF!</xm:f>
            <x14:dxf>
              <fill>
                <patternFill>
                  <bgColor rgb="FFFF0000"/>
                </patternFill>
              </fill>
            </x14:dxf>
          </x14:cfRule>
          <x14:cfRule type="containsText" priority="1786" operator="containsText" id="{EF882C2F-56B3-4746-B84A-3762105BD341}">
            <xm:f>NOT(ISERROR(SEARCH('U:\KSAB\[KPI_PM_Monthly_CIL-1.xlsx]Data-Validation'!#REF!,Y234)))</xm:f>
            <xm:f>'U:\KSAB\[KPI_PM_Monthly_CIL-1.xlsx]Data-Validation'!#REF!</xm:f>
            <x14:dxf>
              <fill>
                <patternFill>
                  <bgColor rgb="FF92D050"/>
                </patternFill>
              </fill>
            </x14:dxf>
          </x14:cfRule>
          <xm:sqref>Y234</xm:sqref>
        </x14:conditionalFormatting>
        <x14:conditionalFormatting xmlns:xm="http://schemas.microsoft.com/office/excel/2006/main">
          <x14:cfRule type="containsText" priority="1767" operator="containsText" id="{31B0C071-C7CC-46B8-9212-9C6AEDAFECA5}">
            <xm:f>NOT(ISERROR(SEARCH('[KPI_PM_Monthly_CIL_v1.0.xlsx]Data-Validation'!#REF!,Y235)))</xm:f>
            <xm:f>'[KPI_PM_Monthly_CIL_v1.0.xlsx]Data-Validation'!#REF!</xm:f>
            <x14:dxf>
              <fill>
                <patternFill>
                  <bgColor rgb="FF00B050"/>
                </patternFill>
              </fill>
            </x14:dxf>
          </x14:cfRule>
          <x14:cfRule type="containsText" priority="1768" operator="containsText" id="{030D780A-21ED-48BD-890F-AAF5264CD85B}">
            <xm:f>NOT(ISERROR(SEARCH('[KPI_PM_Monthly_CIL_v1.0.xlsx]Data-Validation'!#REF!,Y235)))</xm:f>
            <xm:f>'[KPI_PM_Monthly_CIL_v1.0.xlsx]Data-Validation'!#REF!</xm:f>
            <x14:dxf>
              <fill>
                <patternFill>
                  <bgColor rgb="FF00B0F0"/>
                </patternFill>
              </fill>
            </x14:dxf>
          </x14:cfRule>
          <x14:cfRule type="containsText" priority="1769" operator="containsText" id="{68688A78-F466-4243-9177-13E51E089440}">
            <xm:f>NOT(ISERROR(SEARCH('[KPI_PM_Monthly_CIL_v1.0.xlsx]Data-Validation'!#REF!,Y235)))</xm:f>
            <xm:f>'[KPI_PM_Monthly_CIL_v1.0.xlsx]Data-Validation'!#REF!</xm:f>
            <x14:dxf>
              <fill>
                <patternFill>
                  <bgColor rgb="FFFF0000"/>
                </patternFill>
              </fill>
            </x14:dxf>
          </x14:cfRule>
          <x14:cfRule type="containsText" priority="1770" operator="containsText" id="{9CACABDB-FE15-40FA-993A-0B53F40CFDB3}">
            <xm:f>NOT(ISERROR(SEARCH('[KPI_PM_Monthly_CIL_v1.0.xlsx]Data-Validation'!#REF!,Y235)))</xm:f>
            <xm:f>'[KPI_PM_Monthly_CIL_v1.0.xlsx]Data-Validation'!#REF!</xm:f>
            <x14:dxf>
              <fill>
                <patternFill>
                  <bgColor rgb="FF92D050"/>
                </patternFill>
              </fill>
            </x14:dxf>
          </x14:cfRule>
          <xm:sqref>Y235</xm:sqref>
        </x14:conditionalFormatting>
        <x14:conditionalFormatting xmlns:xm="http://schemas.microsoft.com/office/excel/2006/main">
          <x14:cfRule type="containsText" priority="1755" operator="containsText" id="{7226E1B4-F974-4474-B615-AC88DC88C736}">
            <xm:f>NOT(ISERROR(SEARCH('[KPI_PM_Monthly_CIL_v1.0.xlsx]Data-Validation'!#REF!,Y236)))</xm:f>
            <xm:f>'[KPI_PM_Monthly_CIL_v1.0.xlsx]Data-Validation'!#REF!</xm:f>
            <x14:dxf>
              <fill>
                <patternFill>
                  <bgColor rgb="FF00B050"/>
                </patternFill>
              </fill>
            </x14:dxf>
          </x14:cfRule>
          <x14:cfRule type="containsText" priority="1756" operator="containsText" id="{423DBCF4-15DF-4BE7-9FEB-4BA97DEEE793}">
            <xm:f>NOT(ISERROR(SEARCH('[KPI_PM_Monthly_CIL_v1.0.xlsx]Data-Validation'!#REF!,Y236)))</xm:f>
            <xm:f>'[KPI_PM_Monthly_CIL_v1.0.xlsx]Data-Validation'!#REF!</xm:f>
            <x14:dxf>
              <fill>
                <patternFill>
                  <bgColor rgb="FF00B0F0"/>
                </patternFill>
              </fill>
            </x14:dxf>
          </x14:cfRule>
          <x14:cfRule type="containsText" priority="1757" operator="containsText" id="{53BF2AF8-9220-4C72-92B9-837D69D10BB7}">
            <xm:f>NOT(ISERROR(SEARCH('[KPI_PM_Monthly_CIL_v1.0.xlsx]Data-Validation'!#REF!,Y236)))</xm:f>
            <xm:f>'[KPI_PM_Monthly_CIL_v1.0.xlsx]Data-Validation'!#REF!</xm:f>
            <x14:dxf>
              <fill>
                <patternFill>
                  <bgColor rgb="FFFF0000"/>
                </patternFill>
              </fill>
            </x14:dxf>
          </x14:cfRule>
          <x14:cfRule type="containsText" priority="1758" operator="containsText" id="{853660BE-07C6-4365-A060-5527A55C7321}">
            <xm:f>NOT(ISERROR(SEARCH('[KPI_PM_Monthly_CIL_v1.0.xlsx]Data-Validation'!#REF!,Y236)))</xm:f>
            <xm:f>'[KPI_PM_Monthly_CIL_v1.0.xlsx]Data-Validation'!#REF!</xm:f>
            <x14:dxf>
              <fill>
                <patternFill>
                  <bgColor rgb="FF92D050"/>
                </patternFill>
              </fill>
            </x14:dxf>
          </x14:cfRule>
          <xm:sqref>Y236</xm:sqref>
        </x14:conditionalFormatting>
        <x14:conditionalFormatting xmlns:xm="http://schemas.microsoft.com/office/excel/2006/main">
          <x14:cfRule type="containsText" priority="1745" operator="containsText" id="{C9F8BC2E-A358-4DC4-8F4C-CC63BB912F6F}">
            <xm:f>NOT(ISERROR(SEARCH('[KPI_PM_Monthly_CIL_v1.0.xlsx]Data-Validation'!#REF!,Y237)))</xm:f>
            <xm:f>'[KPI_PM_Monthly_CIL_v1.0.xlsx]Data-Validation'!#REF!</xm:f>
            <x14:dxf>
              <fill>
                <patternFill>
                  <bgColor rgb="FF00B050"/>
                </patternFill>
              </fill>
            </x14:dxf>
          </x14:cfRule>
          <x14:cfRule type="containsText" priority="1746" operator="containsText" id="{C49F07AB-AE4F-4BEB-B348-3914348220EC}">
            <xm:f>NOT(ISERROR(SEARCH('[KPI_PM_Monthly_CIL_v1.0.xlsx]Data-Validation'!#REF!,Y237)))</xm:f>
            <xm:f>'[KPI_PM_Monthly_CIL_v1.0.xlsx]Data-Validation'!#REF!</xm:f>
            <x14:dxf>
              <fill>
                <patternFill>
                  <bgColor rgb="FF00B0F0"/>
                </patternFill>
              </fill>
            </x14:dxf>
          </x14:cfRule>
          <x14:cfRule type="containsText" priority="1747" operator="containsText" id="{9A42180D-689B-437D-ADAA-D5C91F52D96E}">
            <xm:f>NOT(ISERROR(SEARCH('[KPI_PM_Monthly_CIL_v1.0.xlsx]Data-Validation'!#REF!,Y237)))</xm:f>
            <xm:f>'[KPI_PM_Monthly_CIL_v1.0.xlsx]Data-Validation'!#REF!</xm:f>
            <x14:dxf>
              <fill>
                <patternFill>
                  <bgColor rgb="FFFF0000"/>
                </patternFill>
              </fill>
            </x14:dxf>
          </x14:cfRule>
          <x14:cfRule type="containsText" priority="1748" operator="containsText" id="{68C6F593-3CB9-4DDC-9FB1-8FB91A4EE0F4}">
            <xm:f>NOT(ISERROR(SEARCH('[KPI_PM_Monthly_CIL_v1.0.xlsx]Data-Validation'!#REF!,Y237)))</xm:f>
            <xm:f>'[KPI_PM_Monthly_CIL_v1.0.xlsx]Data-Validation'!#REF!</xm:f>
            <x14:dxf>
              <fill>
                <patternFill>
                  <bgColor rgb="FF92D050"/>
                </patternFill>
              </fill>
            </x14:dxf>
          </x14:cfRule>
          <xm:sqref>Y237</xm:sqref>
        </x14:conditionalFormatting>
        <x14:conditionalFormatting xmlns:xm="http://schemas.microsoft.com/office/excel/2006/main">
          <x14:cfRule type="containsText" priority="1737" operator="containsText" text="In progress" id="{6A71FA90-CBC6-4140-A4C6-61356604A008}">
            <xm:f>NOT(ISERROR(SEARCH("In progress",'[KPI_PM_Monthly_CIL_v1.0.xlsx]November-2017'!#REF!)))</xm:f>
            <x14:dxf>
              <fill>
                <patternFill>
                  <bgColor rgb="FFFFFF00"/>
                </patternFill>
              </fill>
            </x14:dxf>
          </x14:cfRule>
          <xm:sqref>Y240</xm:sqref>
        </x14:conditionalFormatting>
        <x14:conditionalFormatting xmlns:xm="http://schemas.microsoft.com/office/excel/2006/main">
          <x14:cfRule type="containsText" priority="1732" operator="containsText" text="No" id="{92DF1145-59C4-4437-981E-17C65CBA750F}">
            <xm:f>NOT(ISERROR(SEARCH("No",'[KPI_PM_Monthly_CIL_v1.0.xlsx]November-2017'!#REF!)))</xm:f>
            <x14:dxf>
              <font>
                <color rgb="FF9C0006"/>
              </font>
              <fill>
                <patternFill>
                  <bgColor rgb="FFFFC7CE"/>
                </patternFill>
              </fill>
            </x14:dxf>
          </x14:cfRule>
          <xm:sqref>P240 V240</xm:sqref>
        </x14:conditionalFormatting>
        <x14:conditionalFormatting xmlns:xm="http://schemas.microsoft.com/office/excel/2006/main">
          <x14:cfRule type="cellIs" priority="1731" operator="notBetween" id="{5F12D7E5-E967-42DD-88B3-D4DD0024D403}">
            <xm:f>'[KPI_PM_Monthly_CIL_v1.0.xlsx]November-2017'!#REF!</xm:f>
            <xm:f>'[KPI_PM_Monthly_CIL_v1.0.xlsx]November-2017'!#REF!+7</xm:f>
            <x14:dxf>
              <fill>
                <patternFill>
                  <bgColor rgb="FFFFC7CE"/>
                </patternFill>
              </fill>
            </x14:dxf>
          </x14:cfRule>
          <xm:sqref>AA240</xm:sqref>
        </x14:conditionalFormatting>
        <x14:conditionalFormatting xmlns:xm="http://schemas.microsoft.com/office/excel/2006/main">
          <x14:cfRule type="cellIs" priority="1730" operator="notBetween" id="{41B4EA74-47ED-40DA-AC91-1F4810449AE7}">
            <xm:f>'[KPI_PM_Monthly_CIL_v1.0.xlsx]November-2017'!#REF!</xm:f>
            <xm:f>'[KPI_PM_Monthly_CIL_v1.0.xlsx]November-2017'!#REF!+15</xm:f>
            <x14:dxf>
              <fill>
                <patternFill>
                  <bgColor rgb="FFFFC7CE"/>
                </patternFill>
              </fill>
            </x14:dxf>
          </x14:cfRule>
          <xm:sqref>AB240</xm:sqref>
        </x14:conditionalFormatting>
        <x14:conditionalFormatting xmlns:xm="http://schemas.microsoft.com/office/excel/2006/main">
          <x14:cfRule type="cellIs" priority="1729" operator="notBetween" id="{1A3BCAFA-9B40-48EB-B5B2-826C52FF8159}">
            <xm:f>'[KPI_PM_Monthly_CIL_v1.0.xlsx]November-2017'!#REF!</xm:f>
            <xm:f>'[KPI_PM_Monthly_CIL_v1.0.xlsx]November-2017'!#REF!+7</xm:f>
            <x14:dxf>
              <fill>
                <patternFill>
                  <bgColor rgb="FFFFC7CE"/>
                </patternFill>
              </fill>
            </x14:dxf>
          </x14:cfRule>
          <xm:sqref>O240</xm:sqref>
        </x14:conditionalFormatting>
        <x14:conditionalFormatting xmlns:xm="http://schemas.microsoft.com/office/excel/2006/main">
          <x14:cfRule type="containsText" priority="1733" operator="containsText" id="{47FDFFB5-7585-4D7A-99A0-6E2B1FDDAADB}">
            <xm:f>NOT(ISERROR(SEARCH('[KPI_PM_Monthly_CIL_v1.0.xlsx]Data-Validation'!#REF!,'[KPI_PM_Monthly_CIL_v1.0.xlsx]November-2017'!#REF!)))</xm:f>
            <xm:f>'[KPI_PM_Monthly_CIL_v1.0.xlsx]Data-Validation'!#REF!</xm:f>
            <x14:dxf>
              <fill>
                <patternFill>
                  <bgColor rgb="FF00B050"/>
                </patternFill>
              </fill>
            </x14:dxf>
          </x14:cfRule>
          <x14:cfRule type="containsText" priority="1734" operator="containsText" id="{96DE927D-C83C-402B-B379-5EBD28B8BA06}">
            <xm:f>NOT(ISERROR(SEARCH('[KPI_PM_Monthly_CIL_v1.0.xlsx]Data-Validation'!#REF!,'[KPI_PM_Monthly_CIL_v1.0.xlsx]November-2017'!#REF!)))</xm:f>
            <xm:f>'[KPI_PM_Monthly_CIL_v1.0.xlsx]Data-Validation'!#REF!</xm:f>
            <x14:dxf>
              <fill>
                <patternFill>
                  <bgColor rgb="FF00B0F0"/>
                </patternFill>
              </fill>
            </x14:dxf>
          </x14:cfRule>
          <x14:cfRule type="containsText" priority="1735" operator="containsText" id="{0575C856-EFFB-41EF-9938-F17CDF78E844}">
            <xm:f>NOT(ISERROR(SEARCH('[KPI_PM_Monthly_CIL_v1.0.xlsx]Data-Validation'!#REF!,'[KPI_PM_Monthly_CIL_v1.0.xlsx]November-2017'!#REF!)))</xm:f>
            <xm:f>'[KPI_PM_Monthly_CIL_v1.0.xlsx]Data-Validation'!#REF!</xm:f>
            <x14:dxf>
              <fill>
                <patternFill>
                  <bgColor rgb="FFFF0000"/>
                </patternFill>
              </fill>
            </x14:dxf>
          </x14:cfRule>
          <x14:cfRule type="containsText" priority="1736" operator="containsText" id="{63DB0BC7-4E5B-4ACB-A71A-1E0D9E748321}">
            <xm:f>NOT(ISERROR(SEARCH('[KPI_PM_Monthly_CIL_v1.0.xlsx]Data-Validation'!#REF!,'[KPI_PM_Monthly_CIL_v1.0.xlsx]November-2017'!#REF!)))</xm:f>
            <xm:f>'[KPI_PM_Monthly_CIL_v1.0.xlsx]Data-Validation'!#REF!</xm:f>
            <x14:dxf>
              <fill>
                <patternFill>
                  <bgColor rgb="FF92D050"/>
                </patternFill>
              </fill>
            </x14:dxf>
          </x14:cfRule>
          <xm:sqref>Y240</xm:sqref>
        </x14:conditionalFormatting>
        <x14:conditionalFormatting xmlns:xm="http://schemas.microsoft.com/office/excel/2006/main">
          <x14:cfRule type="containsText" priority="1713" operator="containsText" id="{4627188D-4AC0-4CAA-8A23-13EFDB1CAF45}">
            <xm:f>NOT(ISERROR(SEARCH('[KPI_PM_Monthly_CIL_v1.0.xlsx]Data-Validation'!#REF!,Y241)))</xm:f>
            <xm:f>'[KPI_PM_Monthly_CIL_v1.0.xlsx]Data-Validation'!#REF!</xm:f>
            <x14:dxf>
              <fill>
                <patternFill>
                  <bgColor rgb="FF00B050"/>
                </patternFill>
              </fill>
            </x14:dxf>
          </x14:cfRule>
          <x14:cfRule type="containsText" priority="1714" operator="containsText" id="{372B31D8-EA3C-4764-985A-79A20BD965D6}">
            <xm:f>NOT(ISERROR(SEARCH('[KPI_PM_Monthly_CIL_v1.0.xlsx]Data-Validation'!#REF!,Y241)))</xm:f>
            <xm:f>'[KPI_PM_Monthly_CIL_v1.0.xlsx]Data-Validation'!#REF!</xm:f>
            <x14:dxf>
              <fill>
                <patternFill>
                  <bgColor rgb="FF00B0F0"/>
                </patternFill>
              </fill>
            </x14:dxf>
          </x14:cfRule>
          <x14:cfRule type="containsText" priority="1715" operator="containsText" id="{55A52360-5926-4636-B59B-620D91CE7555}">
            <xm:f>NOT(ISERROR(SEARCH('[KPI_PM_Monthly_CIL_v1.0.xlsx]Data-Validation'!#REF!,Y241)))</xm:f>
            <xm:f>'[KPI_PM_Monthly_CIL_v1.0.xlsx]Data-Validation'!#REF!</xm:f>
            <x14:dxf>
              <fill>
                <patternFill>
                  <bgColor rgb="FFFF0000"/>
                </patternFill>
              </fill>
            </x14:dxf>
          </x14:cfRule>
          <x14:cfRule type="containsText" priority="1716" operator="containsText" id="{E9378FCD-CA75-47CA-AB29-4CB786B741C8}">
            <xm:f>NOT(ISERROR(SEARCH('[KPI_PM_Monthly_CIL_v1.0.xlsx]Data-Validation'!#REF!,Y241)))</xm:f>
            <xm:f>'[KPI_PM_Monthly_CIL_v1.0.xlsx]Data-Validation'!#REF!</xm:f>
            <x14:dxf>
              <fill>
                <patternFill>
                  <bgColor rgb="FF92D050"/>
                </patternFill>
              </fill>
            </x14:dxf>
          </x14:cfRule>
          <xm:sqref>Y241</xm:sqref>
        </x14:conditionalFormatting>
        <x14:conditionalFormatting xmlns:xm="http://schemas.microsoft.com/office/excel/2006/main">
          <x14:cfRule type="containsText" priority="1700" operator="containsText" id="{8F6300C7-6307-4954-9F85-2078C4C9A36B}">
            <xm:f>NOT(ISERROR(SEARCH('[KPI_PM_Monthly_CIL_v1.0.xlsx]Data-Validation'!#REF!,Y242)))</xm:f>
            <xm:f>'[KPI_PM_Monthly_CIL_v1.0.xlsx]Data-Validation'!#REF!</xm:f>
            <x14:dxf>
              <fill>
                <patternFill>
                  <bgColor rgb="FF00B050"/>
                </patternFill>
              </fill>
            </x14:dxf>
          </x14:cfRule>
          <x14:cfRule type="containsText" priority="1701" operator="containsText" id="{D3C345C4-C5E2-4C65-9865-0720BFACD738}">
            <xm:f>NOT(ISERROR(SEARCH('[KPI_PM_Monthly_CIL_v1.0.xlsx]Data-Validation'!#REF!,Y242)))</xm:f>
            <xm:f>'[KPI_PM_Monthly_CIL_v1.0.xlsx]Data-Validation'!#REF!</xm:f>
            <x14:dxf>
              <fill>
                <patternFill>
                  <bgColor rgb="FF00B0F0"/>
                </patternFill>
              </fill>
            </x14:dxf>
          </x14:cfRule>
          <x14:cfRule type="containsText" priority="1702" operator="containsText" id="{EDF039E8-0926-45E3-AC79-BEC8AC5EE00E}">
            <xm:f>NOT(ISERROR(SEARCH('[KPI_PM_Monthly_CIL_v1.0.xlsx]Data-Validation'!#REF!,Y242)))</xm:f>
            <xm:f>'[KPI_PM_Monthly_CIL_v1.0.xlsx]Data-Validation'!#REF!</xm:f>
            <x14:dxf>
              <fill>
                <patternFill>
                  <bgColor rgb="FFFF0000"/>
                </patternFill>
              </fill>
            </x14:dxf>
          </x14:cfRule>
          <x14:cfRule type="containsText" priority="1703" operator="containsText" id="{26ACA748-CDD8-4876-B241-E7CE464EE7BA}">
            <xm:f>NOT(ISERROR(SEARCH('[KPI_PM_Monthly_CIL_v1.0.xlsx]Data-Validation'!#REF!,Y242)))</xm:f>
            <xm:f>'[KPI_PM_Monthly_CIL_v1.0.xlsx]Data-Validation'!#REF!</xm:f>
            <x14:dxf>
              <fill>
                <patternFill>
                  <bgColor rgb="FF92D050"/>
                </patternFill>
              </fill>
            </x14:dxf>
          </x14:cfRule>
          <xm:sqref>Y242</xm:sqref>
        </x14:conditionalFormatting>
        <x14:conditionalFormatting xmlns:xm="http://schemas.microsoft.com/office/excel/2006/main">
          <x14:cfRule type="containsText" priority="1695" operator="containsText" id="{6E18697B-1C7C-45E3-B459-1EC00E3A1129}">
            <xm:f>NOT(ISERROR(SEARCH('[KPI_PM_Monthly_CIL_v1.0.xlsx]Data-Validation'!#REF!,Y243)))</xm:f>
            <xm:f>'[KPI_PM_Monthly_CIL_v1.0.xlsx]Data-Validation'!#REF!</xm:f>
            <x14:dxf>
              <fill>
                <patternFill>
                  <bgColor rgb="FF00B050"/>
                </patternFill>
              </fill>
            </x14:dxf>
          </x14:cfRule>
          <x14:cfRule type="containsText" priority="1696" operator="containsText" id="{9AA47CAF-A1A5-4FF2-8095-9BBEC1BAE67C}">
            <xm:f>NOT(ISERROR(SEARCH('[KPI_PM_Monthly_CIL_v1.0.xlsx]Data-Validation'!#REF!,Y243)))</xm:f>
            <xm:f>'[KPI_PM_Monthly_CIL_v1.0.xlsx]Data-Validation'!#REF!</xm:f>
            <x14:dxf>
              <fill>
                <patternFill>
                  <bgColor rgb="FF00B0F0"/>
                </patternFill>
              </fill>
            </x14:dxf>
          </x14:cfRule>
          <x14:cfRule type="containsText" priority="1697" operator="containsText" id="{25F544A5-3F7E-41EB-811B-742BF9BDC419}">
            <xm:f>NOT(ISERROR(SEARCH('[KPI_PM_Monthly_CIL_v1.0.xlsx]Data-Validation'!#REF!,Y243)))</xm:f>
            <xm:f>'[KPI_PM_Monthly_CIL_v1.0.xlsx]Data-Validation'!#REF!</xm:f>
            <x14:dxf>
              <fill>
                <patternFill>
                  <bgColor rgb="FFFF0000"/>
                </patternFill>
              </fill>
            </x14:dxf>
          </x14:cfRule>
          <x14:cfRule type="containsText" priority="1698" operator="containsText" id="{06FB3625-F42A-451F-B5C1-8700B4977296}">
            <xm:f>NOT(ISERROR(SEARCH('[KPI_PM_Monthly_CIL_v1.0.xlsx]Data-Validation'!#REF!,Y243)))</xm:f>
            <xm:f>'[KPI_PM_Monthly_CIL_v1.0.xlsx]Data-Validation'!#REF!</xm:f>
            <x14:dxf>
              <fill>
                <patternFill>
                  <bgColor rgb="FF92D050"/>
                </patternFill>
              </fill>
            </x14:dxf>
          </x14:cfRule>
          <xm:sqref>Y243:Y248</xm:sqref>
        </x14:conditionalFormatting>
        <x14:conditionalFormatting xmlns:xm="http://schemas.microsoft.com/office/excel/2006/main">
          <x14:cfRule type="containsText" priority="1679" operator="containsText" id="{B3B23258-8BD2-4206-B687-7E290BEEF8AA}">
            <xm:f>NOT(ISERROR(SEARCH('[KPI_PM_Monthly_CIL_v1.0.xlsx]Data-Validation'!#REF!,Y249)))</xm:f>
            <xm:f>'[KPI_PM_Monthly_CIL_v1.0.xlsx]Data-Validation'!#REF!</xm:f>
            <x14:dxf>
              <fill>
                <patternFill>
                  <bgColor rgb="FF00B050"/>
                </patternFill>
              </fill>
            </x14:dxf>
          </x14:cfRule>
          <x14:cfRule type="containsText" priority="1680" operator="containsText" id="{78B8F987-F955-4CD9-9DFC-9E26EB5E2BD0}">
            <xm:f>NOT(ISERROR(SEARCH('[KPI_PM_Monthly_CIL_v1.0.xlsx]Data-Validation'!#REF!,Y249)))</xm:f>
            <xm:f>'[KPI_PM_Monthly_CIL_v1.0.xlsx]Data-Validation'!#REF!</xm:f>
            <x14:dxf>
              <fill>
                <patternFill>
                  <bgColor rgb="FF00B0F0"/>
                </patternFill>
              </fill>
            </x14:dxf>
          </x14:cfRule>
          <x14:cfRule type="containsText" priority="1681" operator="containsText" id="{AA4A4B2C-90D8-4190-82B3-2C31DACEDBFB}">
            <xm:f>NOT(ISERROR(SEARCH('[KPI_PM_Monthly_CIL_v1.0.xlsx]Data-Validation'!#REF!,Y249)))</xm:f>
            <xm:f>'[KPI_PM_Monthly_CIL_v1.0.xlsx]Data-Validation'!#REF!</xm:f>
            <x14:dxf>
              <fill>
                <patternFill>
                  <bgColor rgb="FFFF0000"/>
                </patternFill>
              </fill>
            </x14:dxf>
          </x14:cfRule>
          <x14:cfRule type="containsText" priority="1682" operator="containsText" id="{2BFB5869-F0E9-4800-972C-7BCA76309DDC}">
            <xm:f>NOT(ISERROR(SEARCH('[KPI_PM_Monthly_CIL_v1.0.xlsx]Data-Validation'!#REF!,Y249)))</xm:f>
            <xm:f>'[KPI_PM_Monthly_CIL_v1.0.xlsx]Data-Validation'!#REF!</xm:f>
            <x14:dxf>
              <fill>
                <patternFill>
                  <bgColor rgb="FF92D050"/>
                </patternFill>
              </fill>
            </x14:dxf>
          </x14:cfRule>
          <xm:sqref>Y249 Y251</xm:sqref>
        </x14:conditionalFormatting>
        <x14:conditionalFormatting xmlns:xm="http://schemas.microsoft.com/office/excel/2006/main">
          <x14:cfRule type="containsText" priority="1658" operator="containsText" id="{BA839B7E-A845-4BE0-879B-95CD71ECB9A8}">
            <xm:f>NOT(ISERROR(SEARCH('[KPI_PM_Monthly_CIL_v1.0.xlsx]Data-Validation'!#REF!,Y214)))</xm:f>
            <xm:f>'[KPI_PM_Monthly_CIL_v1.0.xlsx]Data-Validation'!#REF!</xm:f>
            <x14:dxf>
              <fill>
                <patternFill>
                  <bgColor rgb="FF00B050"/>
                </patternFill>
              </fill>
            </x14:dxf>
          </x14:cfRule>
          <x14:cfRule type="containsText" priority="1659" operator="containsText" id="{C75DBFF5-9055-4555-8ADD-C78DBF16736C}">
            <xm:f>NOT(ISERROR(SEARCH('[KPI_PM_Monthly_CIL_v1.0.xlsx]Data-Validation'!#REF!,Y214)))</xm:f>
            <xm:f>'[KPI_PM_Monthly_CIL_v1.0.xlsx]Data-Validation'!#REF!</xm:f>
            <x14:dxf>
              <fill>
                <patternFill>
                  <bgColor rgb="FF00B0F0"/>
                </patternFill>
              </fill>
            </x14:dxf>
          </x14:cfRule>
          <x14:cfRule type="containsText" priority="1660" operator="containsText" id="{8C71D6E9-83C8-4D44-8807-EF44F9A49320}">
            <xm:f>NOT(ISERROR(SEARCH('[KPI_PM_Monthly_CIL_v1.0.xlsx]Data-Validation'!#REF!,Y214)))</xm:f>
            <xm:f>'[KPI_PM_Monthly_CIL_v1.0.xlsx]Data-Validation'!#REF!</xm:f>
            <x14:dxf>
              <fill>
                <patternFill>
                  <bgColor rgb="FFFF0000"/>
                </patternFill>
              </fill>
            </x14:dxf>
          </x14:cfRule>
          <x14:cfRule type="containsText" priority="1661" operator="containsText" id="{7F82EA8E-C995-4D5D-AE41-6C6009734E25}">
            <xm:f>NOT(ISERROR(SEARCH('[KPI_PM_Monthly_CIL_v1.0.xlsx]Data-Validation'!#REF!,Y214)))</xm:f>
            <xm:f>'[KPI_PM_Monthly_CIL_v1.0.xlsx]Data-Validation'!#REF!</xm:f>
            <x14:dxf>
              <fill>
                <patternFill>
                  <bgColor rgb="FF92D050"/>
                </patternFill>
              </fill>
            </x14:dxf>
          </x14:cfRule>
          <xm:sqref>Y214</xm:sqref>
        </x14:conditionalFormatting>
        <x14:conditionalFormatting xmlns:xm="http://schemas.microsoft.com/office/excel/2006/main">
          <x14:cfRule type="containsText" priority="1651" operator="containsText" id="{E42F665B-4A80-47AE-8B85-0800BA0D944C}">
            <xm:f>NOT(ISERROR(SEARCH('\Users\mnja\Desktop\[Manas_KPI.xlsx]Data-Validation'!#REF!,Y250)))</xm:f>
            <xm:f>'\Users\mnja\Desktop\[Manas_KPI.xlsx]Data-Validation'!#REF!</xm:f>
            <x14:dxf>
              <fill>
                <patternFill>
                  <bgColor rgb="FF00B050"/>
                </patternFill>
              </fill>
            </x14:dxf>
          </x14:cfRule>
          <x14:cfRule type="containsText" priority="1652" operator="containsText" id="{1BBE346E-7C2B-4858-8DC7-79C1AB219538}">
            <xm:f>NOT(ISERROR(SEARCH('\Users\mnja\Desktop\[Manas_KPI.xlsx]Data-Validation'!#REF!,Y250)))</xm:f>
            <xm:f>'\Users\mnja\Desktop\[Manas_KPI.xlsx]Data-Validation'!#REF!</xm:f>
            <x14:dxf>
              <fill>
                <patternFill>
                  <bgColor rgb="FF00B0F0"/>
                </patternFill>
              </fill>
            </x14:dxf>
          </x14:cfRule>
          <x14:cfRule type="containsText" priority="1653" operator="containsText" id="{9A67B211-E484-45E9-B952-67C7812784F3}">
            <xm:f>NOT(ISERROR(SEARCH('\Users\mnja\Desktop\[Manas_KPI.xlsx]Data-Validation'!#REF!,Y250)))</xm:f>
            <xm:f>'\Users\mnja\Desktop\[Manas_KPI.xlsx]Data-Validation'!#REF!</xm:f>
            <x14:dxf>
              <fill>
                <patternFill>
                  <bgColor rgb="FFFF0000"/>
                </patternFill>
              </fill>
            </x14:dxf>
          </x14:cfRule>
          <x14:cfRule type="containsText" priority="1654" operator="containsText" id="{353BCDEC-C753-40BF-A194-6045F02703D7}">
            <xm:f>NOT(ISERROR(SEARCH('\Users\mnja\Desktop\[Manas_KPI.xlsx]Data-Validation'!#REF!,Y250)))</xm:f>
            <xm:f>'\Users\mnja\Desktop\[Manas_KPI.xlsx]Data-Validation'!#REF!</xm:f>
            <x14:dxf>
              <fill>
                <patternFill>
                  <bgColor rgb="FF92D050"/>
                </patternFill>
              </fill>
            </x14:dxf>
          </x14:cfRule>
          <xm:sqref>Y250</xm:sqref>
        </x14:conditionalFormatting>
        <x14:conditionalFormatting xmlns:xm="http://schemas.microsoft.com/office/excel/2006/main">
          <x14:cfRule type="containsText" priority="1611" operator="containsText" id="{4D68ACBB-AB1B-4CCE-ACF8-335517F4E324}">
            <xm:f>NOT(ISERROR(SEARCH('[KPI_PM_Monthly_CIL_v1.0.xlsx]Data-Validation'!#REF!,Y221)))</xm:f>
            <xm:f>'[KPI_PM_Monthly_CIL_v1.0.xlsx]Data-Validation'!#REF!</xm:f>
            <x14:dxf>
              <fill>
                <patternFill>
                  <bgColor rgb="FF00B050"/>
                </patternFill>
              </fill>
            </x14:dxf>
          </x14:cfRule>
          <x14:cfRule type="containsText" priority="1612" operator="containsText" id="{D03431BE-82DC-42D0-96E9-2B73E61795BE}">
            <xm:f>NOT(ISERROR(SEARCH('[KPI_PM_Monthly_CIL_v1.0.xlsx]Data-Validation'!#REF!,Y221)))</xm:f>
            <xm:f>'[KPI_PM_Monthly_CIL_v1.0.xlsx]Data-Validation'!#REF!</xm:f>
            <x14:dxf>
              <fill>
                <patternFill>
                  <bgColor rgb="FF00B0F0"/>
                </patternFill>
              </fill>
            </x14:dxf>
          </x14:cfRule>
          <x14:cfRule type="containsText" priority="1613" operator="containsText" id="{5C532197-95FB-4E1F-AF3C-F88DE2AFAD73}">
            <xm:f>NOT(ISERROR(SEARCH('[KPI_PM_Monthly_CIL_v1.0.xlsx]Data-Validation'!#REF!,Y221)))</xm:f>
            <xm:f>'[KPI_PM_Monthly_CIL_v1.0.xlsx]Data-Validation'!#REF!</xm:f>
            <x14:dxf>
              <fill>
                <patternFill>
                  <bgColor rgb="FFFF0000"/>
                </patternFill>
              </fill>
            </x14:dxf>
          </x14:cfRule>
          <x14:cfRule type="containsText" priority="1614" operator="containsText" id="{75942204-4216-4076-8282-95C2599031AC}">
            <xm:f>NOT(ISERROR(SEARCH('[KPI_PM_Monthly_CIL_v1.0.xlsx]Data-Validation'!#REF!,Y221)))</xm:f>
            <xm:f>'[KPI_PM_Monthly_CIL_v1.0.xlsx]Data-Validation'!#REF!</xm:f>
            <x14:dxf>
              <fill>
                <patternFill>
                  <bgColor rgb="FF92D050"/>
                </patternFill>
              </fill>
            </x14:dxf>
          </x14:cfRule>
          <xm:sqref>Y221</xm:sqref>
        </x14:conditionalFormatting>
        <x14:conditionalFormatting xmlns:xm="http://schemas.microsoft.com/office/excel/2006/main">
          <x14:cfRule type="containsText" priority="1606" operator="containsText" id="{EB59795E-244A-4A99-A2A1-7C5AC72AAB85}">
            <xm:f>NOT(ISERROR(SEARCH('[KPI_PM_Monthly_CIL_v1.0.xlsx]Data-Validation'!#REF!,Y223)))</xm:f>
            <xm:f>'[KPI_PM_Monthly_CIL_v1.0.xlsx]Data-Validation'!#REF!</xm:f>
            <x14:dxf>
              <fill>
                <patternFill>
                  <bgColor rgb="FF00B050"/>
                </patternFill>
              </fill>
            </x14:dxf>
          </x14:cfRule>
          <x14:cfRule type="containsText" priority="1607" operator="containsText" id="{FD6876A8-3738-40D8-86C2-2107A07C8151}">
            <xm:f>NOT(ISERROR(SEARCH('[KPI_PM_Monthly_CIL_v1.0.xlsx]Data-Validation'!#REF!,Y223)))</xm:f>
            <xm:f>'[KPI_PM_Monthly_CIL_v1.0.xlsx]Data-Validation'!#REF!</xm:f>
            <x14:dxf>
              <fill>
                <patternFill>
                  <bgColor rgb="FF00B0F0"/>
                </patternFill>
              </fill>
            </x14:dxf>
          </x14:cfRule>
          <x14:cfRule type="containsText" priority="1608" operator="containsText" id="{BF9880B8-6861-4198-BBD1-AA74A87CB147}">
            <xm:f>NOT(ISERROR(SEARCH('[KPI_PM_Monthly_CIL_v1.0.xlsx]Data-Validation'!#REF!,Y223)))</xm:f>
            <xm:f>'[KPI_PM_Monthly_CIL_v1.0.xlsx]Data-Validation'!#REF!</xm:f>
            <x14:dxf>
              <fill>
                <patternFill>
                  <bgColor rgb="FFFF0000"/>
                </patternFill>
              </fill>
            </x14:dxf>
          </x14:cfRule>
          <x14:cfRule type="containsText" priority="1609" operator="containsText" id="{F35BBF0C-4132-428D-A918-DCA2EEECDE1D}">
            <xm:f>NOT(ISERROR(SEARCH('[KPI_PM_Monthly_CIL_v1.0.xlsx]Data-Validation'!#REF!,Y223)))</xm:f>
            <xm:f>'[KPI_PM_Monthly_CIL_v1.0.xlsx]Data-Validation'!#REF!</xm:f>
            <x14:dxf>
              <fill>
                <patternFill>
                  <bgColor rgb="FF92D050"/>
                </patternFill>
              </fill>
            </x14:dxf>
          </x14:cfRule>
          <xm:sqref>Y223</xm:sqref>
        </x14:conditionalFormatting>
        <x14:conditionalFormatting xmlns:xm="http://schemas.microsoft.com/office/excel/2006/main">
          <x14:cfRule type="containsText" priority="1601" operator="containsText" id="{D2715069-CC7E-4ED6-A531-738E3C6CEA20}">
            <xm:f>NOT(ISERROR(SEARCH('[KPI_PM_Monthly_CIL_v1.0.xlsx]Data-Validation'!#REF!,Y295)))</xm:f>
            <xm:f>'[KPI_PM_Monthly_CIL_v1.0.xlsx]Data-Validation'!#REF!</xm:f>
            <x14:dxf>
              <fill>
                <patternFill>
                  <bgColor rgb="FF00B050"/>
                </patternFill>
              </fill>
            </x14:dxf>
          </x14:cfRule>
          <x14:cfRule type="containsText" priority="1602" operator="containsText" id="{39A71407-F183-4968-B092-6D023ED76786}">
            <xm:f>NOT(ISERROR(SEARCH('[KPI_PM_Monthly_CIL_v1.0.xlsx]Data-Validation'!#REF!,Y295)))</xm:f>
            <xm:f>'[KPI_PM_Monthly_CIL_v1.0.xlsx]Data-Validation'!#REF!</xm:f>
            <x14:dxf>
              <fill>
                <patternFill>
                  <bgColor rgb="FF00B0F0"/>
                </patternFill>
              </fill>
            </x14:dxf>
          </x14:cfRule>
          <x14:cfRule type="containsText" priority="1603" operator="containsText" id="{E0A90592-DF1C-403C-A2BD-901E655F8E51}">
            <xm:f>NOT(ISERROR(SEARCH('[KPI_PM_Monthly_CIL_v1.0.xlsx]Data-Validation'!#REF!,Y295)))</xm:f>
            <xm:f>'[KPI_PM_Monthly_CIL_v1.0.xlsx]Data-Validation'!#REF!</xm:f>
            <x14:dxf>
              <fill>
                <patternFill>
                  <bgColor rgb="FFFF0000"/>
                </patternFill>
              </fill>
            </x14:dxf>
          </x14:cfRule>
          <x14:cfRule type="containsText" priority="1604" operator="containsText" id="{F07E30B4-3A1C-4F35-A3C0-21637DA3EB57}">
            <xm:f>NOT(ISERROR(SEARCH('[KPI_PM_Monthly_CIL_v1.0.xlsx]Data-Validation'!#REF!,Y295)))</xm:f>
            <xm:f>'[KPI_PM_Monthly_CIL_v1.0.xlsx]Data-Validation'!#REF!</xm:f>
            <x14:dxf>
              <fill>
                <patternFill>
                  <bgColor rgb="FF92D050"/>
                </patternFill>
              </fill>
            </x14:dxf>
          </x14:cfRule>
          <xm:sqref>Y295:Y301 Y309</xm:sqref>
        </x14:conditionalFormatting>
        <x14:conditionalFormatting xmlns:xm="http://schemas.microsoft.com/office/excel/2006/main">
          <x14:cfRule type="containsText" priority="1594" operator="containsText" id="{BA0E8C23-3A03-4AF4-B23B-382E520BA257}">
            <xm:f>NOT(ISERROR(SEARCH('[KPI_PM_Monthly_CIL_v1.0.xlsx]Data-Validation'!#REF!,Y320)))</xm:f>
            <xm:f>'[KPI_PM_Monthly_CIL_v1.0.xlsx]Data-Validation'!#REF!</xm:f>
            <x14:dxf>
              <fill>
                <patternFill>
                  <bgColor rgb="FF00B050"/>
                </patternFill>
              </fill>
            </x14:dxf>
          </x14:cfRule>
          <x14:cfRule type="containsText" priority="1595" operator="containsText" id="{9979B4D1-90BA-469F-A9E8-F2458712F618}">
            <xm:f>NOT(ISERROR(SEARCH('[KPI_PM_Monthly_CIL_v1.0.xlsx]Data-Validation'!#REF!,Y320)))</xm:f>
            <xm:f>'[KPI_PM_Monthly_CIL_v1.0.xlsx]Data-Validation'!#REF!</xm:f>
            <x14:dxf>
              <fill>
                <patternFill>
                  <bgColor rgb="FF00B0F0"/>
                </patternFill>
              </fill>
            </x14:dxf>
          </x14:cfRule>
          <x14:cfRule type="containsText" priority="1596" operator="containsText" id="{5BC44523-FA0E-44D1-947B-5AAAE0FF042E}">
            <xm:f>NOT(ISERROR(SEARCH('[KPI_PM_Monthly_CIL_v1.0.xlsx]Data-Validation'!#REF!,Y320)))</xm:f>
            <xm:f>'[KPI_PM_Monthly_CIL_v1.0.xlsx]Data-Validation'!#REF!</xm:f>
            <x14:dxf>
              <fill>
                <patternFill>
                  <bgColor rgb="FFFF0000"/>
                </patternFill>
              </fill>
            </x14:dxf>
          </x14:cfRule>
          <x14:cfRule type="containsText" priority="1597" operator="containsText" id="{91BA2C0C-E1E3-4C90-BFCA-720684C0D9DB}">
            <xm:f>NOT(ISERROR(SEARCH('[KPI_PM_Monthly_CIL_v1.0.xlsx]Data-Validation'!#REF!,Y320)))</xm:f>
            <xm:f>'[KPI_PM_Monthly_CIL_v1.0.xlsx]Data-Validation'!#REF!</xm:f>
            <x14:dxf>
              <fill>
                <patternFill>
                  <bgColor rgb="FF92D050"/>
                </patternFill>
              </fill>
            </x14:dxf>
          </x14:cfRule>
          <xm:sqref>Y320 Y322:Y328</xm:sqref>
        </x14:conditionalFormatting>
        <x14:conditionalFormatting xmlns:xm="http://schemas.microsoft.com/office/excel/2006/main">
          <x14:cfRule type="containsText" priority="1578" operator="containsText" id="{5A4CFBB4-9080-4A40-9B91-4E99BBC2F6A2}">
            <xm:f>NOT(ISERROR(SEARCH('[KPI_PM_Monthly_CIL_v1.0.xlsx]Data-Validation'!#REF!,Y294)))</xm:f>
            <xm:f>'[KPI_PM_Monthly_CIL_v1.0.xlsx]Data-Validation'!#REF!</xm:f>
            <x14:dxf>
              <fill>
                <patternFill>
                  <bgColor rgb="FF00B050"/>
                </patternFill>
              </fill>
            </x14:dxf>
          </x14:cfRule>
          <x14:cfRule type="containsText" priority="1579" operator="containsText" id="{991FC2CD-CE4A-4348-A7ED-B712D92C2C44}">
            <xm:f>NOT(ISERROR(SEARCH('[KPI_PM_Monthly_CIL_v1.0.xlsx]Data-Validation'!#REF!,Y294)))</xm:f>
            <xm:f>'[KPI_PM_Monthly_CIL_v1.0.xlsx]Data-Validation'!#REF!</xm:f>
            <x14:dxf>
              <fill>
                <patternFill>
                  <bgColor rgb="FF00B0F0"/>
                </patternFill>
              </fill>
            </x14:dxf>
          </x14:cfRule>
          <x14:cfRule type="containsText" priority="1580" operator="containsText" id="{2893C9E7-9C11-4AF5-8790-E0330AD56857}">
            <xm:f>NOT(ISERROR(SEARCH('[KPI_PM_Monthly_CIL_v1.0.xlsx]Data-Validation'!#REF!,Y294)))</xm:f>
            <xm:f>'[KPI_PM_Monthly_CIL_v1.0.xlsx]Data-Validation'!#REF!</xm:f>
            <x14:dxf>
              <fill>
                <patternFill>
                  <bgColor rgb="FFFF0000"/>
                </patternFill>
              </fill>
            </x14:dxf>
          </x14:cfRule>
          <x14:cfRule type="containsText" priority="1581" operator="containsText" id="{49762FC7-F841-4368-9304-8DB14B7461A2}">
            <xm:f>NOT(ISERROR(SEARCH('[KPI_PM_Monthly_CIL_v1.0.xlsx]Data-Validation'!#REF!,Y294)))</xm:f>
            <xm:f>'[KPI_PM_Monthly_CIL_v1.0.xlsx]Data-Validation'!#REF!</xm:f>
            <x14:dxf>
              <fill>
                <patternFill>
                  <bgColor rgb="FF92D050"/>
                </patternFill>
              </fill>
            </x14:dxf>
          </x14:cfRule>
          <xm:sqref>Y294</xm:sqref>
        </x14:conditionalFormatting>
        <x14:conditionalFormatting xmlns:xm="http://schemas.microsoft.com/office/excel/2006/main">
          <x14:cfRule type="containsText" priority="1565" operator="containsText" id="{5AE19E80-B4A9-4524-8786-0B828A7A580B}">
            <xm:f>NOT(ISERROR(SEARCH('[KPI_PM_Monthly_CIL_v1.0.xlsx]Data-Validation'!#REF!,Y318)))</xm:f>
            <xm:f>'[KPI_PM_Monthly_CIL_v1.0.xlsx]Data-Validation'!#REF!</xm:f>
            <x14:dxf>
              <fill>
                <patternFill>
                  <bgColor rgb="FF00B050"/>
                </patternFill>
              </fill>
            </x14:dxf>
          </x14:cfRule>
          <x14:cfRule type="containsText" priority="1566" operator="containsText" id="{FFA9115A-6EC7-49DF-B123-9B9D53021DCD}">
            <xm:f>NOT(ISERROR(SEARCH('[KPI_PM_Monthly_CIL_v1.0.xlsx]Data-Validation'!#REF!,Y318)))</xm:f>
            <xm:f>'[KPI_PM_Monthly_CIL_v1.0.xlsx]Data-Validation'!#REF!</xm:f>
            <x14:dxf>
              <fill>
                <patternFill>
                  <bgColor rgb="FF00B0F0"/>
                </patternFill>
              </fill>
            </x14:dxf>
          </x14:cfRule>
          <x14:cfRule type="containsText" priority="1567" operator="containsText" id="{A52FAE51-09D4-4B7D-8FD0-0FFA1915C6A9}">
            <xm:f>NOT(ISERROR(SEARCH('[KPI_PM_Monthly_CIL_v1.0.xlsx]Data-Validation'!#REF!,Y318)))</xm:f>
            <xm:f>'[KPI_PM_Monthly_CIL_v1.0.xlsx]Data-Validation'!#REF!</xm:f>
            <x14:dxf>
              <fill>
                <patternFill>
                  <bgColor rgb="FFFF0000"/>
                </patternFill>
              </fill>
            </x14:dxf>
          </x14:cfRule>
          <x14:cfRule type="containsText" priority="1568" operator="containsText" id="{B6838BE0-916D-4C53-A423-7D02AD584E15}">
            <xm:f>NOT(ISERROR(SEARCH('[KPI_PM_Monthly_CIL_v1.0.xlsx]Data-Validation'!#REF!,Y318)))</xm:f>
            <xm:f>'[KPI_PM_Monthly_CIL_v1.0.xlsx]Data-Validation'!#REF!</xm:f>
            <x14:dxf>
              <fill>
                <patternFill>
                  <bgColor rgb="FF92D050"/>
                </patternFill>
              </fill>
            </x14:dxf>
          </x14:cfRule>
          <xm:sqref>Y318</xm:sqref>
        </x14:conditionalFormatting>
        <x14:conditionalFormatting xmlns:xm="http://schemas.microsoft.com/office/excel/2006/main">
          <x14:cfRule type="containsText" priority="1553" operator="containsText" id="{FB1AD289-7060-419D-A4A8-963262BA8232}">
            <xm:f>NOT(ISERROR(SEARCH('[KPI_PM_Monthly_CIL_v1.0.xlsx]Data-Validation'!#REF!,Y316)))</xm:f>
            <xm:f>'[KPI_PM_Monthly_CIL_v1.0.xlsx]Data-Validation'!#REF!</xm:f>
            <x14:dxf>
              <fill>
                <patternFill>
                  <bgColor rgb="FF00B050"/>
                </patternFill>
              </fill>
            </x14:dxf>
          </x14:cfRule>
          <x14:cfRule type="containsText" priority="1554" operator="containsText" id="{004E1A95-AB1F-4A8C-BA36-636758D6E3D4}">
            <xm:f>NOT(ISERROR(SEARCH('[KPI_PM_Monthly_CIL_v1.0.xlsx]Data-Validation'!#REF!,Y316)))</xm:f>
            <xm:f>'[KPI_PM_Monthly_CIL_v1.0.xlsx]Data-Validation'!#REF!</xm:f>
            <x14:dxf>
              <fill>
                <patternFill>
                  <bgColor rgb="FF00B0F0"/>
                </patternFill>
              </fill>
            </x14:dxf>
          </x14:cfRule>
          <x14:cfRule type="containsText" priority="1555" operator="containsText" id="{EB28C02E-E93F-4832-8153-899FC42DD366}">
            <xm:f>NOT(ISERROR(SEARCH('[KPI_PM_Monthly_CIL_v1.0.xlsx]Data-Validation'!#REF!,Y316)))</xm:f>
            <xm:f>'[KPI_PM_Monthly_CIL_v1.0.xlsx]Data-Validation'!#REF!</xm:f>
            <x14:dxf>
              <fill>
                <patternFill>
                  <bgColor rgb="FFFF0000"/>
                </patternFill>
              </fill>
            </x14:dxf>
          </x14:cfRule>
          <x14:cfRule type="containsText" priority="1556" operator="containsText" id="{F758E0E3-715B-4BD2-A8DE-0769853A90E6}">
            <xm:f>NOT(ISERROR(SEARCH('[KPI_PM_Monthly_CIL_v1.0.xlsx]Data-Validation'!#REF!,Y316)))</xm:f>
            <xm:f>'[KPI_PM_Monthly_CIL_v1.0.xlsx]Data-Validation'!#REF!</xm:f>
            <x14:dxf>
              <fill>
                <patternFill>
                  <bgColor rgb="FF92D050"/>
                </patternFill>
              </fill>
            </x14:dxf>
          </x14:cfRule>
          <xm:sqref>Y316</xm:sqref>
        </x14:conditionalFormatting>
        <x14:conditionalFormatting xmlns:xm="http://schemas.microsoft.com/office/excel/2006/main">
          <x14:cfRule type="containsText" priority="1546" operator="containsText" id="{AF0ECD93-7F1F-4A56-B2C5-018EE9B2FF52}">
            <xm:f>NOT(ISERROR(SEARCH('[KPI_PM_Monthly_CIL_v1.0.xlsx]Data-Validation'!#REF!,Y275)))</xm:f>
            <xm:f>'[KPI_PM_Monthly_CIL_v1.0.xlsx]Data-Validation'!#REF!</xm:f>
            <x14:dxf>
              <fill>
                <patternFill>
                  <bgColor rgb="FF00B050"/>
                </patternFill>
              </fill>
            </x14:dxf>
          </x14:cfRule>
          <x14:cfRule type="containsText" priority="1547" operator="containsText" id="{716957DE-C897-487B-B637-73049EA564DD}">
            <xm:f>NOT(ISERROR(SEARCH('[KPI_PM_Monthly_CIL_v1.0.xlsx]Data-Validation'!#REF!,Y275)))</xm:f>
            <xm:f>'[KPI_PM_Monthly_CIL_v1.0.xlsx]Data-Validation'!#REF!</xm:f>
            <x14:dxf>
              <fill>
                <patternFill>
                  <bgColor rgb="FF00B0F0"/>
                </patternFill>
              </fill>
            </x14:dxf>
          </x14:cfRule>
          <x14:cfRule type="containsText" priority="1548" operator="containsText" id="{FA3DF712-C139-4E92-B03C-083851E92A63}">
            <xm:f>NOT(ISERROR(SEARCH('[KPI_PM_Monthly_CIL_v1.0.xlsx]Data-Validation'!#REF!,Y275)))</xm:f>
            <xm:f>'[KPI_PM_Monthly_CIL_v1.0.xlsx]Data-Validation'!#REF!</xm:f>
            <x14:dxf>
              <fill>
                <patternFill>
                  <bgColor rgb="FFFF0000"/>
                </patternFill>
              </fill>
            </x14:dxf>
          </x14:cfRule>
          <x14:cfRule type="containsText" priority="1549" operator="containsText" id="{6D243D28-2E09-401E-80EB-8492D228CA76}">
            <xm:f>NOT(ISERROR(SEARCH('[KPI_PM_Monthly_CIL_v1.0.xlsx]Data-Validation'!#REF!,Y275)))</xm:f>
            <xm:f>'[KPI_PM_Monthly_CIL_v1.0.xlsx]Data-Validation'!#REF!</xm:f>
            <x14:dxf>
              <fill>
                <patternFill>
                  <bgColor rgb="FF92D050"/>
                </patternFill>
              </fill>
            </x14:dxf>
          </x14:cfRule>
          <xm:sqref>Y275:Y276</xm:sqref>
        </x14:conditionalFormatting>
        <x14:conditionalFormatting xmlns:xm="http://schemas.microsoft.com/office/excel/2006/main">
          <x14:cfRule type="containsText" priority="1510" operator="containsText" id="{B33737FC-8CF5-487A-B3A2-0E178F163151}">
            <xm:f>NOT(ISERROR(SEARCH('[KPI_PM_Monthly_CIL_v1.0.xlsx]Data-Validation'!#REF!,Y277)))</xm:f>
            <xm:f>'[KPI_PM_Monthly_CIL_v1.0.xlsx]Data-Validation'!#REF!</xm:f>
            <x14:dxf>
              <fill>
                <patternFill>
                  <bgColor rgb="FF00B050"/>
                </patternFill>
              </fill>
            </x14:dxf>
          </x14:cfRule>
          <x14:cfRule type="containsText" priority="1511" operator="containsText" id="{A23A8D49-67C6-4C75-9539-A8646751155D}">
            <xm:f>NOT(ISERROR(SEARCH('[KPI_PM_Monthly_CIL_v1.0.xlsx]Data-Validation'!#REF!,Y277)))</xm:f>
            <xm:f>'[KPI_PM_Monthly_CIL_v1.0.xlsx]Data-Validation'!#REF!</xm:f>
            <x14:dxf>
              <fill>
                <patternFill>
                  <bgColor rgb="FF00B0F0"/>
                </patternFill>
              </fill>
            </x14:dxf>
          </x14:cfRule>
          <x14:cfRule type="containsText" priority="1512" operator="containsText" id="{64B5E9FE-C3A8-4268-9E7A-C57D24C756B4}">
            <xm:f>NOT(ISERROR(SEARCH('[KPI_PM_Monthly_CIL_v1.0.xlsx]Data-Validation'!#REF!,Y277)))</xm:f>
            <xm:f>'[KPI_PM_Monthly_CIL_v1.0.xlsx]Data-Validation'!#REF!</xm:f>
            <x14:dxf>
              <fill>
                <patternFill>
                  <bgColor rgb="FFFF0000"/>
                </patternFill>
              </fill>
            </x14:dxf>
          </x14:cfRule>
          <x14:cfRule type="containsText" priority="1513" operator="containsText" id="{6E324CA4-2139-4253-8914-84B8F1E3D227}">
            <xm:f>NOT(ISERROR(SEARCH('[KPI_PM_Monthly_CIL_v1.0.xlsx]Data-Validation'!#REF!,Y277)))</xm:f>
            <xm:f>'[KPI_PM_Monthly_CIL_v1.0.xlsx]Data-Validation'!#REF!</xm:f>
            <x14:dxf>
              <fill>
                <patternFill>
                  <bgColor rgb="FF92D050"/>
                </patternFill>
              </fill>
            </x14:dxf>
          </x14:cfRule>
          <xm:sqref>Y277:Y286</xm:sqref>
        </x14:conditionalFormatting>
        <x14:conditionalFormatting xmlns:xm="http://schemas.microsoft.com/office/excel/2006/main">
          <x14:cfRule type="containsText" priority="1504" operator="containsText" id="{1DA628B2-DF5D-4065-880D-DB21657C54EB}">
            <xm:f>NOT(ISERROR(SEARCH('[KPI_PM_Monthly_CIL_v1.0.xlsx]Data-Validation'!#REF!,Y291)))</xm:f>
            <xm:f>'[KPI_PM_Monthly_CIL_v1.0.xlsx]Data-Validation'!#REF!</xm:f>
            <x14:dxf>
              <fill>
                <patternFill>
                  <bgColor rgb="FF00B050"/>
                </patternFill>
              </fill>
            </x14:dxf>
          </x14:cfRule>
          <x14:cfRule type="containsText" priority="1505" operator="containsText" id="{0F3AA5D1-135A-4A28-996D-36099E0F8577}">
            <xm:f>NOT(ISERROR(SEARCH('[KPI_PM_Monthly_CIL_v1.0.xlsx]Data-Validation'!#REF!,Y291)))</xm:f>
            <xm:f>'[KPI_PM_Monthly_CIL_v1.0.xlsx]Data-Validation'!#REF!</xm:f>
            <x14:dxf>
              <fill>
                <patternFill>
                  <bgColor rgb="FF00B0F0"/>
                </patternFill>
              </fill>
            </x14:dxf>
          </x14:cfRule>
          <x14:cfRule type="containsText" priority="1506" operator="containsText" id="{0BFA6D85-1F8E-45B7-87CB-5B134231810B}">
            <xm:f>NOT(ISERROR(SEARCH('[KPI_PM_Monthly_CIL_v1.0.xlsx]Data-Validation'!#REF!,Y291)))</xm:f>
            <xm:f>'[KPI_PM_Monthly_CIL_v1.0.xlsx]Data-Validation'!#REF!</xm:f>
            <x14:dxf>
              <fill>
                <patternFill>
                  <bgColor rgb="FFFF0000"/>
                </patternFill>
              </fill>
            </x14:dxf>
          </x14:cfRule>
          <x14:cfRule type="containsText" priority="1507" operator="containsText" id="{B777733C-2C45-402E-9DBB-C73FA194FA0D}">
            <xm:f>NOT(ISERROR(SEARCH('[KPI_PM_Monthly_CIL_v1.0.xlsx]Data-Validation'!#REF!,Y291)))</xm:f>
            <xm:f>'[KPI_PM_Monthly_CIL_v1.0.xlsx]Data-Validation'!#REF!</xm:f>
            <x14:dxf>
              <fill>
                <patternFill>
                  <bgColor rgb="FF92D050"/>
                </patternFill>
              </fill>
            </x14:dxf>
          </x14:cfRule>
          <xm:sqref>Y291</xm:sqref>
        </x14:conditionalFormatting>
        <x14:conditionalFormatting xmlns:xm="http://schemas.microsoft.com/office/excel/2006/main">
          <x14:cfRule type="containsText" priority="1494" operator="containsText" id="{773055DF-7961-4387-8817-CD0E8010F789}">
            <xm:f>NOT(ISERROR(SEARCH('[KPI_PM_Monthly_CIL_v1.0.xlsx]Data-Validation'!#REF!,Y292)))</xm:f>
            <xm:f>'[KPI_PM_Monthly_CIL_v1.0.xlsx]Data-Validation'!#REF!</xm:f>
            <x14:dxf>
              <fill>
                <patternFill>
                  <bgColor rgb="FF00B050"/>
                </patternFill>
              </fill>
            </x14:dxf>
          </x14:cfRule>
          <x14:cfRule type="containsText" priority="1495" operator="containsText" id="{A6B95C67-0D07-4252-B75E-EDF53723C92C}">
            <xm:f>NOT(ISERROR(SEARCH('[KPI_PM_Monthly_CIL_v1.0.xlsx]Data-Validation'!#REF!,Y292)))</xm:f>
            <xm:f>'[KPI_PM_Monthly_CIL_v1.0.xlsx]Data-Validation'!#REF!</xm:f>
            <x14:dxf>
              <fill>
                <patternFill>
                  <bgColor rgb="FF00B0F0"/>
                </patternFill>
              </fill>
            </x14:dxf>
          </x14:cfRule>
          <x14:cfRule type="containsText" priority="1496" operator="containsText" id="{AA8F7CC9-5908-4397-88EB-9F4A77AA2B6C}">
            <xm:f>NOT(ISERROR(SEARCH('[KPI_PM_Monthly_CIL_v1.0.xlsx]Data-Validation'!#REF!,Y292)))</xm:f>
            <xm:f>'[KPI_PM_Monthly_CIL_v1.0.xlsx]Data-Validation'!#REF!</xm:f>
            <x14:dxf>
              <fill>
                <patternFill>
                  <bgColor rgb="FFFF0000"/>
                </patternFill>
              </fill>
            </x14:dxf>
          </x14:cfRule>
          <x14:cfRule type="containsText" priority="1497" operator="containsText" id="{09BB0BCC-AEFB-438F-A01B-059186243562}">
            <xm:f>NOT(ISERROR(SEARCH('[KPI_PM_Monthly_CIL_v1.0.xlsx]Data-Validation'!#REF!,Y292)))</xm:f>
            <xm:f>'[KPI_PM_Monthly_CIL_v1.0.xlsx]Data-Validation'!#REF!</xm:f>
            <x14:dxf>
              <fill>
                <patternFill>
                  <bgColor rgb="FF92D050"/>
                </patternFill>
              </fill>
            </x14:dxf>
          </x14:cfRule>
          <xm:sqref>Y292</xm:sqref>
        </x14:conditionalFormatting>
        <x14:conditionalFormatting xmlns:xm="http://schemas.microsoft.com/office/excel/2006/main">
          <x14:cfRule type="containsText" priority="1484" operator="containsText" id="{9B14F3B9-2E57-4A46-B4F4-60B2C1F6F153}">
            <xm:f>NOT(ISERROR(SEARCH('[KPI_PM_Monthly_CIL_v1.0.xlsx]Data-Validation'!#REF!,Y293)))</xm:f>
            <xm:f>'[KPI_PM_Monthly_CIL_v1.0.xlsx]Data-Validation'!#REF!</xm:f>
            <x14:dxf>
              <fill>
                <patternFill>
                  <bgColor rgb="FF00B050"/>
                </patternFill>
              </fill>
            </x14:dxf>
          </x14:cfRule>
          <x14:cfRule type="containsText" priority="1485" operator="containsText" id="{D5FF1F1B-7FB6-404B-8CC2-9D6581440F75}">
            <xm:f>NOT(ISERROR(SEARCH('[KPI_PM_Monthly_CIL_v1.0.xlsx]Data-Validation'!#REF!,Y293)))</xm:f>
            <xm:f>'[KPI_PM_Monthly_CIL_v1.0.xlsx]Data-Validation'!#REF!</xm:f>
            <x14:dxf>
              <fill>
                <patternFill>
                  <bgColor rgb="FF00B0F0"/>
                </patternFill>
              </fill>
            </x14:dxf>
          </x14:cfRule>
          <x14:cfRule type="containsText" priority="1486" operator="containsText" id="{23E59971-0466-43F9-AB08-4C70A5811091}">
            <xm:f>NOT(ISERROR(SEARCH('[KPI_PM_Monthly_CIL_v1.0.xlsx]Data-Validation'!#REF!,Y293)))</xm:f>
            <xm:f>'[KPI_PM_Monthly_CIL_v1.0.xlsx]Data-Validation'!#REF!</xm:f>
            <x14:dxf>
              <fill>
                <patternFill>
                  <bgColor rgb="FFFF0000"/>
                </patternFill>
              </fill>
            </x14:dxf>
          </x14:cfRule>
          <x14:cfRule type="containsText" priority="1487" operator="containsText" id="{65982FCB-D4B4-46D4-977A-5787731389AB}">
            <xm:f>NOT(ISERROR(SEARCH('[KPI_PM_Monthly_CIL_v1.0.xlsx]Data-Validation'!#REF!,Y293)))</xm:f>
            <xm:f>'[KPI_PM_Monthly_CIL_v1.0.xlsx]Data-Validation'!#REF!</xm:f>
            <x14:dxf>
              <fill>
                <patternFill>
                  <bgColor rgb="FF92D050"/>
                </patternFill>
              </fill>
            </x14:dxf>
          </x14:cfRule>
          <xm:sqref>Y293</xm:sqref>
        </x14:conditionalFormatting>
        <x14:conditionalFormatting xmlns:xm="http://schemas.microsoft.com/office/excel/2006/main">
          <x14:cfRule type="containsText" priority="1474" operator="containsText" id="{EF0080AE-63D4-4995-A4C1-6D812BCEE8EF}">
            <xm:f>NOT(ISERROR(SEARCH('[KPI_PM_Monthly_CIL_v1.0.xlsx]Data-Validation'!#REF!,Y302)))</xm:f>
            <xm:f>'[KPI_PM_Monthly_CIL_v1.0.xlsx]Data-Validation'!#REF!</xm:f>
            <x14:dxf>
              <fill>
                <patternFill>
                  <bgColor rgb="FF00B050"/>
                </patternFill>
              </fill>
            </x14:dxf>
          </x14:cfRule>
          <x14:cfRule type="containsText" priority="1475" operator="containsText" id="{FBF3FBC9-AFE9-4B75-AC64-8E10DED203E4}">
            <xm:f>NOT(ISERROR(SEARCH('[KPI_PM_Monthly_CIL_v1.0.xlsx]Data-Validation'!#REF!,Y302)))</xm:f>
            <xm:f>'[KPI_PM_Monthly_CIL_v1.0.xlsx]Data-Validation'!#REF!</xm:f>
            <x14:dxf>
              <fill>
                <patternFill>
                  <bgColor rgb="FF00B0F0"/>
                </patternFill>
              </fill>
            </x14:dxf>
          </x14:cfRule>
          <x14:cfRule type="containsText" priority="1476" operator="containsText" id="{B6FDA2B5-A032-4BDF-BE29-C0D50C826E8C}">
            <xm:f>NOT(ISERROR(SEARCH('[KPI_PM_Monthly_CIL_v1.0.xlsx]Data-Validation'!#REF!,Y302)))</xm:f>
            <xm:f>'[KPI_PM_Monthly_CIL_v1.0.xlsx]Data-Validation'!#REF!</xm:f>
            <x14:dxf>
              <fill>
                <patternFill>
                  <bgColor rgb="FFFF0000"/>
                </patternFill>
              </fill>
            </x14:dxf>
          </x14:cfRule>
          <x14:cfRule type="containsText" priority="1477" operator="containsText" id="{6226E292-D4B1-4532-AE2F-FFF1E97EEE4E}">
            <xm:f>NOT(ISERROR(SEARCH('[KPI_PM_Monthly_CIL_v1.0.xlsx]Data-Validation'!#REF!,Y302)))</xm:f>
            <xm:f>'[KPI_PM_Monthly_CIL_v1.0.xlsx]Data-Validation'!#REF!</xm:f>
            <x14:dxf>
              <fill>
                <patternFill>
                  <bgColor rgb="FF92D050"/>
                </patternFill>
              </fill>
            </x14:dxf>
          </x14:cfRule>
          <xm:sqref>Y302:Y303</xm:sqref>
        </x14:conditionalFormatting>
        <x14:conditionalFormatting xmlns:xm="http://schemas.microsoft.com/office/excel/2006/main">
          <x14:cfRule type="containsText" priority="1460" operator="containsText" id="{7AE2DA30-E5DA-4A6B-8702-A07CA280A94B}">
            <xm:f>NOT(ISERROR(SEARCH('[KPI_PM_Monthly_CIL_v1.0.xlsx]Data-Validation'!#REF!,Y304)))</xm:f>
            <xm:f>'[KPI_PM_Monthly_CIL_v1.0.xlsx]Data-Validation'!#REF!</xm:f>
            <x14:dxf>
              <fill>
                <patternFill>
                  <bgColor rgb="FF00B050"/>
                </patternFill>
              </fill>
            </x14:dxf>
          </x14:cfRule>
          <x14:cfRule type="containsText" priority="1461" operator="containsText" id="{201F127E-D853-44C2-B347-33449DAF27AD}">
            <xm:f>NOT(ISERROR(SEARCH('[KPI_PM_Monthly_CIL_v1.0.xlsx]Data-Validation'!#REF!,Y304)))</xm:f>
            <xm:f>'[KPI_PM_Monthly_CIL_v1.0.xlsx]Data-Validation'!#REF!</xm:f>
            <x14:dxf>
              <fill>
                <patternFill>
                  <bgColor rgb="FF00B0F0"/>
                </patternFill>
              </fill>
            </x14:dxf>
          </x14:cfRule>
          <x14:cfRule type="containsText" priority="1462" operator="containsText" id="{BB5CB34C-03F7-4055-8FF7-021B643102DA}">
            <xm:f>NOT(ISERROR(SEARCH('[KPI_PM_Monthly_CIL_v1.0.xlsx]Data-Validation'!#REF!,Y304)))</xm:f>
            <xm:f>'[KPI_PM_Monthly_CIL_v1.0.xlsx]Data-Validation'!#REF!</xm:f>
            <x14:dxf>
              <fill>
                <patternFill>
                  <bgColor rgb="FFFF0000"/>
                </patternFill>
              </fill>
            </x14:dxf>
          </x14:cfRule>
          <x14:cfRule type="containsText" priority="1463" operator="containsText" id="{34142D59-F602-4BF7-963E-6FCCE4A50FA6}">
            <xm:f>NOT(ISERROR(SEARCH('[KPI_PM_Monthly_CIL_v1.0.xlsx]Data-Validation'!#REF!,Y304)))</xm:f>
            <xm:f>'[KPI_PM_Monthly_CIL_v1.0.xlsx]Data-Validation'!#REF!</xm:f>
            <x14:dxf>
              <fill>
                <patternFill>
                  <bgColor rgb="FF92D050"/>
                </patternFill>
              </fill>
            </x14:dxf>
          </x14:cfRule>
          <xm:sqref>Y304</xm:sqref>
        </x14:conditionalFormatting>
        <x14:conditionalFormatting xmlns:xm="http://schemas.microsoft.com/office/excel/2006/main">
          <x14:cfRule type="containsText" priority="1449" operator="containsText" id="{FBB36975-96C2-4E8C-8DC6-14004D1F5D5F}">
            <xm:f>NOT(ISERROR(SEARCH('[KPI_PM_Monthly_CIL_v1.0.xlsx]Data-Validation'!#REF!,Y305)))</xm:f>
            <xm:f>'[KPI_PM_Monthly_CIL_v1.0.xlsx]Data-Validation'!#REF!</xm:f>
            <x14:dxf>
              <fill>
                <patternFill>
                  <bgColor rgb="FF00B050"/>
                </patternFill>
              </fill>
            </x14:dxf>
          </x14:cfRule>
          <x14:cfRule type="containsText" priority="1450" operator="containsText" id="{CDCF1901-14BC-4CC6-9C9D-AF1FAE2C0102}">
            <xm:f>NOT(ISERROR(SEARCH('[KPI_PM_Monthly_CIL_v1.0.xlsx]Data-Validation'!#REF!,Y305)))</xm:f>
            <xm:f>'[KPI_PM_Monthly_CIL_v1.0.xlsx]Data-Validation'!#REF!</xm:f>
            <x14:dxf>
              <fill>
                <patternFill>
                  <bgColor rgb="FF00B0F0"/>
                </patternFill>
              </fill>
            </x14:dxf>
          </x14:cfRule>
          <x14:cfRule type="containsText" priority="1451" operator="containsText" id="{CFBFD9E8-6309-46CD-8808-4C887BB8BF8E}">
            <xm:f>NOT(ISERROR(SEARCH('[KPI_PM_Monthly_CIL_v1.0.xlsx]Data-Validation'!#REF!,Y305)))</xm:f>
            <xm:f>'[KPI_PM_Monthly_CIL_v1.0.xlsx]Data-Validation'!#REF!</xm:f>
            <x14:dxf>
              <fill>
                <patternFill>
                  <bgColor rgb="FFFF0000"/>
                </patternFill>
              </fill>
            </x14:dxf>
          </x14:cfRule>
          <x14:cfRule type="containsText" priority="1452" operator="containsText" id="{0E14CF08-980D-4047-A902-ADC5A1A5CB5F}">
            <xm:f>NOT(ISERROR(SEARCH('[KPI_PM_Monthly_CIL_v1.0.xlsx]Data-Validation'!#REF!,Y305)))</xm:f>
            <xm:f>'[KPI_PM_Monthly_CIL_v1.0.xlsx]Data-Validation'!#REF!</xm:f>
            <x14:dxf>
              <fill>
                <patternFill>
                  <bgColor rgb="FF92D050"/>
                </patternFill>
              </fill>
            </x14:dxf>
          </x14:cfRule>
          <xm:sqref>Y305</xm:sqref>
        </x14:conditionalFormatting>
        <x14:conditionalFormatting xmlns:xm="http://schemas.microsoft.com/office/excel/2006/main">
          <x14:cfRule type="containsText" priority="1441" operator="containsText" id="{69D3B134-CBFA-4C8B-AEE6-3230E76CEE77}">
            <xm:f>NOT(ISERROR(SEARCH('[KPI_PM_Monthly_CIL_v1.0.xlsx]Data-Validation'!#REF!,Y306)))</xm:f>
            <xm:f>'[KPI_PM_Monthly_CIL_v1.0.xlsx]Data-Validation'!#REF!</xm:f>
            <x14:dxf>
              <fill>
                <patternFill>
                  <bgColor rgb="FF00B050"/>
                </patternFill>
              </fill>
            </x14:dxf>
          </x14:cfRule>
          <x14:cfRule type="containsText" priority="1442" operator="containsText" id="{5CDD7C43-7176-4AD3-B55C-6D9FDD2094F7}">
            <xm:f>NOT(ISERROR(SEARCH('[KPI_PM_Monthly_CIL_v1.0.xlsx]Data-Validation'!#REF!,Y306)))</xm:f>
            <xm:f>'[KPI_PM_Monthly_CIL_v1.0.xlsx]Data-Validation'!#REF!</xm:f>
            <x14:dxf>
              <fill>
                <patternFill>
                  <bgColor rgb="FF00B0F0"/>
                </patternFill>
              </fill>
            </x14:dxf>
          </x14:cfRule>
          <x14:cfRule type="containsText" priority="1443" operator="containsText" id="{4BF850C4-A75F-44C9-A317-CD5EFCA66668}">
            <xm:f>NOT(ISERROR(SEARCH('[KPI_PM_Monthly_CIL_v1.0.xlsx]Data-Validation'!#REF!,Y306)))</xm:f>
            <xm:f>'[KPI_PM_Monthly_CIL_v1.0.xlsx]Data-Validation'!#REF!</xm:f>
            <x14:dxf>
              <fill>
                <patternFill>
                  <bgColor rgb="FFFF0000"/>
                </patternFill>
              </fill>
            </x14:dxf>
          </x14:cfRule>
          <x14:cfRule type="containsText" priority="1444" operator="containsText" id="{E1FC87AE-6032-4C0E-A04A-99989618BAD1}">
            <xm:f>NOT(ISERROR(SEARCH('[KPI_PM_Monthly_CIL_v1.0.xlsx]Data-Validation'!#REF!,Y306)))</xm:f>
            <xm:f>'[KPI_PM_Monthly_CIL_v1.0.xlsx]Data-Validation'!#REF!</xm:f>
            <x14:dxf>
              <fill>
                <patternFill>
                  <bgColor rgb="FF92D050"/>
                </patternFill>
              </fill>
            </x14:dxf>
          </x14:cfRule>
          <xm:sqref>Y306</xm:sqref>
        </x14:conditionalFormatting>
        <x14:conditionalFormatting xmlns:xm="http://schemas.microsoft.com/office/excel/2006/main">
          <x14:cfRule type="containsText" priority="1430" operator="containsText" id="{FB12E440-F8DA-4773-BE4E-6F73636A52AD}">
            <xm:f>NOT(ISERROR(SEARCH('[KPI_PM_Monthly_CIL_v1.0.xlsx]Data-Validation'!#REF!,Y307)))</xm:f>
            <xm:f>'[KPI_PM_Monthly_CIL_v1.0.xlsx]Data-Validation'!#REF!</xm:f>
            <x14:dxf>
              <fill>
                <patternFill>
                  <bgColor rgb="FF00B050"/>
                </patternFill>
              </fill>
            </x14:dxf>
          </x14:cfRule>
          <x14:cfRule type="containsText" priority="1431" operator="containsText" id="{79E91EAC-829A-45BD-8D3E-A91B94E0C20A}">
            <xm:f>NOT(ISERROR(SEARCH('[KPI_PM_Monthly_CIL_v1.0.xlsx]Data-Validation'!#REF!,Y307)))</xm:f>
            <xm:f>'[KPI_PM_Monthly_CIL_v1.0.xlsx]Data-Validation'!#REF!</xm:f>
            <x14:dxf>
              <fill>
                <patternFill>
                  <bgColor rgb="FF00B0F0"/>
                </patternFill>
              </fill>
            </x14:dxf>
          </x14:cfRule>
          <x14:cfRule type="containsText" priority="1432" operator="containsText" id="{47544667-0CDB-4B95-8140-6BEEC4C361EB}">
            <xm:f>NOT(ISERROR(SEARCH('[KPI_PM_Monthly_CIL_v1.0.xlsx]Data-Validation'!#REF!,Y307)))</xm:f>
            <xm:f>'[KPI_PM_Monthly_CIL_v1.0.xlsx]Data-Validation'!#REF!</xm:f>
            <x14:dxf>
              <fill>
                <patternFill>
                  <bgColor rgb="FFFF0000"/>
                </patternFill>
              </fill>
            </x14:dxf>
          </x14:cfRule>
          <x14:cfRule type="containsText" priority="1433" operator="containsText" id="{A162D7DC-6CD4-4976-B722-8E139C5798F8}">
            <xm:f>NOT(ISERROR(SEARCH('[KPI_PM_Monthly_CIL_v1.0.xlsx]Data-Validation'!#REF!,Y307)))</xm:f>
            <xm:f>'[KPI_PM_Monthly_CIL_v1.0.xlsx]Data-Validation'!#REF!</xm:f>
            <x14:dxf>
              <fill>
                <patternFill>
                  <bgColor rgb="FF92D050"/>
                </patternFill>
              </fill>
            </x14:dxf>
          </x14:cfRule>
          <xm:sqref>Y307</xm:sqref>
        </x14:conditionalFormatting>
        <x14:conditionalFormatting xmlns:xm="http://schemas.microsoft.com/office/excel/2006/main">
          <x14:cfRule type="containsText" priority="1419" operator="containsText" id="{858C56FC-0411-4C26-A71F-4F1474FA3E56}">
            <xm:f>NOT(ISERROR(SEARCH('[KPI_PM_Monthly_CIL_v1.0.xlsx]Data-Validation'!#REF!,Y308)))</xm:f>
            <xm:f>'[KPI_PM_Monthly_CIL_v1.0.xlsx]Data-Validation'!#REF!</xm:f>
            <x14:dxf>
              <fill>
                <patternFill>
                  <bgColor rgb="FF00B050"/>
                </patternFill>
              </fill>
            </x14:dxf>
          </x14:cfRule>
          <x14:cfRule type="containsText" priority="1420" operator="containsText" id="{D8B27AB3-2453-4DE0-A8E4-8EC0C122DBCE}">
            <xm:f>NOT(ISERROR(SEARCH('[KPI_PM_Monthly_CIL_v1.0.xlsx]Data-Validation'!#REF!,Y308)))</xm:f>
            <xm:f>'[KPI_PM_Monthly_CIL_v1.0.xlsx]Data-Validation'!#REF!</xm:f>
            <x14:dxf>
              <fill>
                <patternFill>
                  <bgColor rgb="FF00B0F0"/>
                </patternFill>
              </fill>
            </x14:dxf>
          </x14:cfRule>
          <x14:cfRule type="containsText" priority="1421" operator="containsText" id="{9184A727-E4E6-4651-BC47-06C12AF1D6F3}">
            <xm:f>NOT(ISERROR(SEARCH('[KPI_PM_Monthly_CIL_v1.0.xlsx]Data-Validation'!#REF!,Y308)))</xm:f>
            <xm:f>'[KPI_PM_Monthly_CIL_v1.0.xlsx]Data-Validation'!#REF!</xm:f>
            <x14:dxf>
              <fill>
                <patternFill>
                  <bgColor rgb="FFFF0000"/>
                </patternFill>
              </fill>
            </x14:dxf>
          </x14:cfRule>
          <x14:cfRule type="containsText" priority="1422" operator="containsText" id="{88D835F2-BCD4-4084-B390-068AB22719A5}">
            <xm:f>NOT(ISERROR(SEARCH('[KPI_PM_Monthly_CIL_v1.0.xlsx]Data-Validation'!#REF!,Y308)))</xm:f>
            <xm:f>'[KPI_PM_Monthly_CIL_v1.0.xlsx]Data-Validation'!#REF!</xm:f>
            <x14:dxf>
              <fill>
                <patternFill>
                  <bgColor rgb="FF92D050"/>
                </patternFill>
              </fill>
            </x14:dxf>
          </x14:cfRule>
          <xm:sqref>Y308</xm:sqref>
        </x14:conditionalFormatting>
        <x14:conditionalFormatting xmlns:xm="http://schemas.microsoft.com/office/excel/2006/main">
          <x14:cfRule type="containsText" priority="1412" operator="containsText" id="{037A0152-FB5D-44A0-8FE1-13F52DEB0DA4}">
            <xm:f>NOT(ISERROR(SEARCH('[KPI_PM_Monthly_CIL_v1.0.xlsx]Data-Validation'!#REF!,Y310)))</xm:f>
            <xm:f>'[KPI_PM_Monthly_CIL_v1.0.xlsx]Data-Validation'!#REF!</xm:f>
            <x14:dxf>
              <fill>
                <patternFill>
                  <bgColor rgb="FF00B050"/>
                </patternFill>
              </fill>
            </x14:dxf>
          </x14:cfRule>
          <x14:cfRule type="containsText" priority="1413" operator="containsText" id="{2C4A760C-EA52-4829-AC2A-094AC5D286EE}">
            <xm:f>NOT(ISERROR(SEARCH('[KPI_PM_Monthly_CIL_v1.0.xlsx]Data-Validation'!#REF!,Y310)))</xm:f>
            <xm:f>'[KPI_PM_Monthly_CIL_v1.0.xlsx]Data-Validation'!#REF!</xm:f>
            <x14:dxf>
              <fill>
                <patternFill>
                  <bgColor rgb="FF00B0F0"/>
                </patternFill>
              </fill>
            </x14:dxf>
          </x14:cfRule>
          <x14:cfRule type="containsText" priority="1414" operator="containsText" id="{10DF124F-AC85-45B5-8F4A-1D68B1D4E31B}">
            <xm:f>NOT(ISERROR(SEARCH('[KPI_PM_Monthly_CIL_v1.0.xlsx]Data-Validation'!#REF!,Y310)))</xm:f>
            <xm:f>'[KPI_PM_Monthly_CIL_v1.0.xlsx]Data-Validation'!#REF!</xm:f>
            <x14:dxf>
              <fill>
                <patternFill>
                  <bgColor rgb="FFFF0000"/>
                </patternFill>
              </fill>
            </x14:dxf>
          </x14:cfRule>
          <x14:cfRule type="containsText" priority="1415" operator="containsText" id="{89ABE5B0-3CD1-41B9-B211-DB9779960CB3}">
            <xm:f>NOT(ISERROR(SEARCH('[KPI_PM_Monthly_CIL_v1.0.xlsx]Data-Validation'!#REF!,Y310)))</xm:f>
            <xm:f>'[KPI_PM_Monthly_CIL_v1.0.xlsx]Data-Validation'!#REF!</xm:f>
            <x14:dxf>
              <fill>
                <patternFill>
                  <bgColor rgb="FF92D050"/>
                </patternFill>
              </fill>
            </x14:dxf>
          </x14:cfRule>
          <xm:sqref>Y310</xm:sqref>
        </x14:conditionalFormatting>
        <x14:conditionalFormatting xmlns:xm="http://schemas.microsoft.com/office/excel/2006/main">
          <x14:cfRule type="containsText" priority="1403" operator="containsText" id="{53193EAF-1304-4AD4-A421-EA6F2012BEC3}">
            <xm:f>NOT(ISERROR(SEARCH('[KPI_PM_Monthly_CIL_v1.0.xlsx]Data-Validation'!#REF!,Y312)))</xm:f>
            <xm:f>'[KPI_PM_Monthly_CIL_v1.0.xlsx]Data-Validation'!#REF!</xm:f>
            <x14:dxf>
              <fill>
                <patternFill>
                  <bgColor rgb="FF00B050"/>
                </patternFill>
              </fill>
            </x14:dxf>
          </x14:cfRule>
          <x14:cfRule type="containsText" priority="1404" operator="containsText" id="{499E77C4-D441-4B3E-991D-5524623BC81F}">
            <xm:f>NOT(ISERROR(SEARCH('[KPI_PM_Monthly_CIL_v1.0.xlsx]Data-Validation'!#REF!,Y312)))</xm:f>
            <xm:f>'[KPI_PM_Monthly_CIL_v1.0.xlsx]Data-Validation'!#REF!</xm:f>
            <x14:dxf>
              <fill>
                <patternFill>
                  <bgColor rgb="FF00B0F0"/>
                </patternFill>
              </fill>
            </x14:dxf>
          </x14:cfRule>
          <x14:cfRule type="containsText" priority="1405" operator="containsText" id="{67BBD87E-B799-4DC9-8D12-772E9DF958B5}">
            <xm:f>NOT(ISERROR(SEARCH('[KPI_PM_Monthly_CIL_v1.0.xlsx]Data-Validation'!#REF!,Y312)))</xm:f>
            <xm:f>'[KPI_PM_Monthly_CIL_v1.0.xlsx]Data-Validation'!#REF!</xm:f>
            <x14:dxf>
              <fill>
                <patternFill>
                  <bgColor rgb="FFFF0000"/>
                </patternFill>
              </fill>
            </x14:dxf>
          </x14:cfRule>
          <x14:cfRule type="containsText" priority="1406" operator="containsText" id="{C4F4F7F9-0B2A-4FAD-9425-03B3C6994F59}">
            <xm:f>NOT(ISERROR(SEARCH('[KPI_PM_Monthly_CIL_v1.0.xlsx]Data-Validation'!#REF!,Y312)))</xm:f>
            <xm:f>'[KPI_PM_Monthly_CIL_v1.0.xlsx]Data-Validation'!#REF!</xm:f>
            <x14:dxf>
              <fill>
                <patternFill>
                  <bgColor rgb="FF92D050"/>
                </patternFill>
              </fill>
            </x14:dxf>
          </x14:cfRule>
          <xm:sqref>Y312</xm:sqref>
        </x14:conditionalFormatting>
        <x14:conditionalFormatting xmlns:xm="http://schemas.microsoft.com/office/excel/2006/main">
          <x14:cfRule type="containsText" priority="1383" operator="containsText" id="{383AECD7-061D-4B92-A660-55E9663F8CC8}">
            <xm:f>NOT(ISERROR(SEARCH('[KPI_PM_Monthly_CIL_v1.0.xlsx]Data-Validation'!#REF!,Y313)))</xm:f>
            <xm:f>'[KPI_PM_Monthly_CIL_v1.0.xlsx]Data-Validation'!#REF!</xm:f>
            <x14:dxf>
              <fill>
                <patternFill>
                  <bgColor rgb="FF00B050"/>
                </patternFill>
              </fill>
            </x14:dxf>
          </x14:cfRule>
          <x14:cfRule type="containsText" priority="1384" operator="containsText" id="{C74C514A-F7E2-4360-9C6B-A854F05D0CC8}">
            <xm:f>NOT(ISERROR(SEARCH('[KPI_PM_Monthly_CIL_v1.0.xlsx]Data-Validation'!#REF!,Y313)))</xm:f>
            <xm:f>'[KPI_PM_Monthly_CIL_v1.0.xlsx]Data-Validation'!#REF!</xm:f>
            <x14:dxf>
              <fill>
                <patternFill>
                  <bgColor rgb="FF00B0F0"/>
                </patternFill>
              </fill>
            </x14:dxf>
          </x14:cfRule>
          <x14:cfRule type="containsText" priority="1385" operator="containsText" id="{1B073DA3-DE66-4073-ABEF-5F5220755452}">
            <xm:f>NOT(ISERROR(SEARCH('[KPI_PM_Monthly_CIL_v1.0.xlsx]Data-Validation'!#REF!,Y313)))</xm:f>
            <xm:f>'[KPI_PM_Monthly_CIL_v1.0.xlsx]Data-Validation'!#REF!</xm:f>
            <x14:dxf>
              <fill>
                <patternFill>
                  <bgColor rgb="FFFF0000"/>
                </patternFill>
              </fill>
            </x14:dxf>
          </x14:cfRule>
          <x14:cfRule type="containsText" priority="1386" operator="containsText" id="{519C3F1F-66DE-4E34-AE86-7C505BF8FA71}">
            <xm:f>NOT(ISERROR(SEARCH('[KPI_PM_Monthly_CIL_v1.0.xlsx]Data-Validation'!#REF!,Y313)))</xm:f>
            <xm:f>'[KPI_PM_Monthly_CIL_v1.0.xlsx]Data-Validation'!#REF!</xm:f>
            <x14:dxf>
              <fill>
                <patternFill>
                  <bgColor rgb="FF92D050"/>
                </patternFill>
              </fill>
            </x14:dxf>
          </x14:cfRule>
          <xm:sqref>Y313</xm:sqref>
        </x14:conditionalFormatting>
        <x14:conditionalFormatting xmlns:xm="http://schemas.microsoft.com/office/excel/2006/main">
          <x14:cfRule type="containsText" priority="1372" operator="containsText" id="{ACEDEDE1-E963-43C7-A601-2D4132DD3A0D}">
            <xm:f>NOT(ISERROR(SEARCH('[KPI_PM_Monthly_CIL_v1.0.xlsx]Data-Validation'!#REF!,Y311)))</xm:f>
            <xm:f>'[KPI_PM_Monthly_CIL_v1.0.xlsx]Data-Validation'!#REF!</xm:f>
            <x14:dxf>
              <fill>
                <patternFill>
                  <bgColor rgb="FF00B050"/>
                </patternFill>
              </fill>
            </x14:dxf>
          </x14:cfRule>
          <x14:cfRule type="containsText" priority="1373" operator="containsText" id="{384D0BE4-0620-4FB6-8606-9A6922BD808B}">
            <xm:f>NOT(ISERROR(SEARCH('[KPI_PM_Monthly_CIL_v1.0.xlsx]Data-Validation'!#REF!,Y311)))</xm:f>
            <xm:f>'[KPI_PM_Monthly_CIL_v1.0.xlsx]Data-Validation'!#REF!</xm:f>
            <x14:dxf>
              <fill>
                <patternFill>
                  <bgColor rgb="FF00B0F0"/>
                </patternFill>
              </fill>
            </x14:dxf>
          </x14:cfRule>
          <x14:cfRule type="containsText" priority="1374" operator="containsText" id="{A8E44D25-90E8-49D9-BA99-30A187CB0850}">
            <xm:f>NOT(ISERROR(SEARCH('[KPI_PM_Monthly_CIL_v1.0.xlsx]Data-Validation'!#REF!,Y311)))</xm:f>
            <xm:f>'[KPI_PM_Monthly_CIL_v1.0.xlsx]Data-Validation'!#REF!</xm:f>
            <x14:dxf>
              <fill>
                <patternFill>
                  <bgColor rgb="FFFF0000"/>
                </patternFill>
              </fill>
            </x14:dxf>
          </x14:cfRule>
          <x14:cfRule type="containsText" priority="1375" operator="containsText" id="{ED63EA47-3A2A-4FE1-9E05-4D8FFE785B4F}">
            <xm:f>NOT(ISERROR(SEARCH('[KPI_PM_Monthly_CIL_v1.0.xlsx]Data-Validation'!#REF!,Y311)))</xm:f>
            <xm:f>'[KPI_PM_Monthly_CIL_v1.0.xlsx]Data-Validation'!#REF!</xm:f>
            <x14:dxf>
              <fill>
                <patternFill>
                  <bgColor rgb="FF92D050"/>
                </patternFill>
              </fill>
            </x14:dxf>
          </x14:cfRule>
          <xm:sqref>Y311</xm:sqref>
        </x14:conditionalFormatting>
        <x14:conditionalFormatting xmlns:xm="http://schemas.microsoft.com/office/excel/2006/main">
          <x14:cfRule type="containsText" priority="1367" operator="containsText" id="{04EE4FC8-D623-4183-8F44-EBCB1CF85861}">
            <xm:f>NOT(ISERROR(SEARCH('[KPI_PM_Monthly_CIL_v1.0.xlsx]Data-Validation'!#REF!,Y314)))</xm:f>
            <xm:f>'[KPI_PM_Monthly_CIL_v1.0.xlsx]Data-Validation'!#REF!</xm:f>
            <x14:dxf>
              <fill>
                <patternFill>
                  <bgColor rgb="FF00B050"/>
                </patternFill>
              </fill>
            </x14:dxf>
          </x14:cfRule>
          <x14:cfRule type="containsText" priority="1368" operator="containsText" id="{91C13388-D469-47CE-93DA-239B3A98E9F4}">
            <xm:f>NOT(ISERROR(SEARCH('[KPI_PM_Monthly_CIL_v1.0.xlsx]Data-Validation'!#REF!,Y314)))</xm:f>
            <xm:f>'[KPI_PM_Monthly_CIL_v1.0.xlsx]Data-Validation'!#REF!</xm:f>
            <x14:dxf>
              <fill>
                <patternFill>
                  <bgColor rgb="FF00B0F0"/>
                </patternFill>
              </fill>
            </x14:dxf>
          </x14:cfRule>
          <x14:cfRule type="containsText" priority="1369" operator="containsText" id="{A4DCB1A1-35F9-4761-A5B6-4E85672B5A9A}">
            <xm:f>NOT(ISERROR(SEARCH('[KPI_PM_Monthly_CIL_v1.0.xlsx]Data-Validation'!#REF!,Y314)))</xm:f>
            <xm:f>'[KPI_PM_Monthly_CIL_v1.0.xlsx]Data-Validation'!#REF!</xm:f>
            <x14:dxf>
              <fill>
                <patternFill>
                  <bgColor rgb="FFFF0000"/>
                </patternFill>
              </fill>
            </x14:dxf>
          </x14:cfRule>
          <x14:cfRule type="containsText" priority="1370" operator="containsText" id="{94E4247C-7985-4C20-8B6E-C70F0900272D}">
            <xm:f>NOT(ISERROR(SEARCH('[KPI_PM_Monthly_CIL_v1.0.xlsx]Data-Validation'!#REF!,Y314)))</xm:f>
            <xm:f>'[KPI_PM_Monthly_CIL_v1.0.xlsx]Data-Validation'!#REF!</xm:f>
            <x14:dxf>
              <fill>
                <patternFill>
                  <bgColor rgb="FF92D050"/>
                </patternFill>
              </fill>
            </x14:dxf>
          </x14:cfRule>
          <xm:sqref>Y314</xm:sqref>
        </x14:conditionalFormatting>
        <x14:conditionalFormatting xmlns:xm="http://schemas.microsoft.com/office/excel/2006/main">
          <x14:cfRule type="containsText" priority="1361" operator="containsText" text="In progress" id="{E684A16F-F106-40DE-BCBF-DCA3377D7682}">
            <xm:f>NOT(ISERROR(SEARCH("In progress",'[KPI_PM_Monthly_CIL_v1.0.xlsx]November-2017'!#REF!)))</xm:f>
            <x14:dxf>
              <fill>
                <patternFill>
                  <bgColor rgb="FFFFFF00"/>
                </patternFill>
              </fill>
            </x14:dxf>
          </x14:cfRule>
          <xm:sqref>Y287</xm:sqref>
        </x14:conditionalFormatting>
        <x14:conditionalFormatting xmlns:xm="http://schemas.microsoft.com/office/excel/2006/main">
          <x14:cfRule type="containsText" priority="1356" operator="containsText" text="No" id="{7C138F4B-9DE8-436F-88E1-64C1ABE4970D}">
            <xm:f>NOT(ISERROR(SEARCH("No",'[KPI_PM_Monthly_CIL_v1.0.xlsx]November-2017'!#REF!)))</xm:f>
            <x14:dxf>
              <font>
                <color rgb="FF9C0006"/>
              </font>
              <fill>
                <patternFill>
                  <bgColor rgb="FFFFC7CE"/>
                </patternFill>
              </fill>
            </x14:dxf>
          </x14:cfRule>
          <xm:sqref>P287 V287</xm:sqref>
        </x14:conditionalFormatting>
        <x14:conditionalFormatting xmlns:xm="http://schemas.microsoft.com/office/excel/2006/main">
          <x14:cfRule type="cellIs" priority="1355" operator="notBetween" id="{A56D0C2B-FA9C-4843-BC33-A888E9DC496E}">
            <xm:f>'[KPI_PM_Monthly_CIL_v1.0.xlsx]November-2017'!#REF!</xm:f>
            <xm:f>'[KPI_PM_Monthly_CIL_v1.0.xlsx]November-2017'!#REF!+7</xm:f>
            <x14:dxf>
              <fill>
                <patternFill>
                  <bgColor rgb="FFFFC7CE"/>
                </patternFill>
              </fill>
            </x14:dxf>
          </x14:cfRule>
          <xm:sqref>AA287</xm:sqref>
        </x14:conditionalFormatting>
        <x14:conditionalFormatting xmlns:xm="http://schemas.microsoft.com/office/excel/2006/main">
          <x14:cfRule type="cellIs" priority="1354" operator="notBetween" id="{C1817645-8D93-4CC0-AF61-ECEF18F8046B}">
            <xm:f>'[KPI_PM_Monthly_CIL_v1.0.xlsx]November-2017'!#REF!</xm:f>
            <xm:f>'[KPI_PM_Monthly_CIL_v1.0.xlsx]November-2017'!#REF!+15</xm:f>
            <x14:dxf>
              <fill>
                <patternFill>
                  <bgColor rgb="FFFFC7CE"/>
                </patternFill>
              </fill>
            </x14:dxf>
          </x14:cfRule>
          <xm:sqref>AB287</xm:sqref>
        </x14:conditionalFormatting>
        <x14:conditionalFormatting xmlns:xm="http://schemas.microsoft.com/office/excel/2006/main">
          <x14:cfRule type="cellIs" priority="1353" operator="notBetween" id="{09750353-EA0A-4193-A29D-0EE35C08642E}">
            <xm:f>'[KPI_PM_Monthly_CIL_v1.0.xlsx]November-2017'!#REF!</xm:f>
            <xm:f>'[KPI_PM_Monthly_CIL_v1.0.xlsx]November-2017'!#REF!+7</xm:f>
            <x14:dxf>
              <fill>
                <patternFill>
                  <bgColor rgb="FFFFC7CE"/>
                </patternFill>
              </fill>
            </x14:dxf>
          </x14:cfRule>
          <xm:sqref>O287</xm:sqref>
        </x14:conditionalFormatting>
        <x14:conditionalFormatting xmlns:xm="http://schemas.microsoft.com/office/excel/2006/main">
          <x14:cfRule type="containsText" priority="1357" operator="containsText" id="{E973EF5B-BDAC-462D-9B82-6DC67C73BC03}">
            <xm:f>NOT(ISERROR(SEARCH('[KPI_PM_Monthly_CIL_v1.0.xlsx]Data-Validation'!#REF!,'[KPI_PM_Monthly_CIL_v1.0.xlsx]November-2017'!#REF!)))</xm:f>
            <xm:f>'[KPI_PM_Monthly_CIL_v1.0.xlsx]Data-Validation'!#REF!</xm:f>
            <x14:dxf>
              <fill>
                <patternFill>
                  <bgColor rgb="FF00B050"/>
                </patternFill>
              </fill>
            </x14:dxf>
          </x14:cfRule>
          <x14:cfRule type="containsText" priority="1358" operator="containsText" id="{BC8EA772-1A9D-4CEB-8CA8-8625F2C6B232}">
            <xm:f>NOT(ISERROR(SEARCH('[KPI_PM_Monthly_CIL_v1.0.xlsx]Data-Validation'!#REF!,'[KPI_PM_Monthly_CIL_v1.0.xlsx]November-2017'!#REF!)))</xm:f>
            <xm:f>'[KPI_PM_Monthly_CIL_v1.0.xlsx]Data-Validation'!#REF!</xm:f>
            <x14:dxf>
              <fill>
                <patternFill>
                  <bgColor rgb="FF00B0F0"/>
                </patternFill>
              </fill>
            </x14:dxf>
          </x14:cfRule>
          <x14:cfRule type="containsText" priority="1359" operator="containsText" id="{48C584C5-1632-42D0-9229-10325F3D74FE}">
            <xm:f>NOT(ISERROR(SEARCH('[KPI_PM_Monthly_CIL_v1.0.xlsx]Data-Validation'!#REF!,'[KPI_PM_Monthly_CIL_v1.0.xlsx]November-2017'!#REF!)))</xm:f>
            <xm:f>'[KPI_PM_Monthly_CIL_v1.0.xlsx]Data-Validation'!#REF!</xm:f>
            <x14:dxf>
              <fill>
                <patternFill>
                  <bgColor rgb="FFFF0000"/>
                </patternFill>
              </fill>
            </x14:dxf>
          </x14:cfRule>
          <x14:cfRule type="containsText" priority="1360" operator="containsText" id="{09506D84-DFC8-456A-8940-75E6577C546F}">
            <xm:f>NOT(ISERROR(SEARCH('[KPI_PM_Monthly_CIL_v1.0.xlsx]Data-Validation'!#REF!,'[KPI_PM_Monthly_CIL_v1.0.xlsx]November-2017'!#REF!)))</xm:f>
            <xm:f>'[KPI_PM_Monthly_CIL_v1.0.xlsx]Data-Validation'!#REF!</xm:f>
            <x14:dxf>
              <fill>
                <patternFill>
                  <bgColor rgb="FF92D050"/>
                </patternFill>
              </fill>
            </x14:dxf>
          </x14:cfRule>
          <xm:sqref>Y287</xm:sqref>
        </x14:conditionalFormatting>
        <x14:conditionalFormatting xmlns:xm="http://schemas.microsoft.com/office/excel/2006/main">
          <x14:cfRule type="containsText" priority="1337" operator="containsText" id="{46BA847A-D759-4EAC-A7E1-06A482474176}">
            <xm:f>NOT(ISERROR(SEARCH('[KPI_PM_Monthly_CIL_v1.0.xlsx]Data-Validation'!#REF!,Y317)))</xm:f>
            <xm:f>'[KPI_PM_Monthly_CIL_v1.0.xlsx]Data-Validation'!#REF!</xm:f>
            <x14:dxf>
              <fill>
                <patternFill>
                  <bgColor rgb="FF00B050"/>
                </patternFill>
              </fill>
            </x14:dxf>
          </x14:cfRule>
          <x14:cfRule type="containsText" priority="1338" operator="containsText" id="{CA6D474B-7332-4842-8C38-E4A99A2AA4C8}">
            <xm:f>NOT(ISERROR(SEARCH('[KPI_PM_Monthly_CIL_v1.0.xlsx]Data-Validation'!#REF!,Y317)))</xm:f>
            <xm:f>'[KPI_PM_Monthly_CIL_v1.0.xlsx]Data-Validation'!#REF!</xm:f>
            <x14:dxf>
              <fill>
                <patternFill>
                  <bgColor rgb="FF00B0F0"/>
                </patternFill>
              </fill>
            </x14:dxf>
          </x14:cfRule>
          <x14:cfRule type="containsText" priority="1339" operator="containsText" id="{E05CF266-6A7A-4D1B-A67B-D3CE5036FE15}">
            <xm:f>NOT(ISERROR(SEARCH('[KPI_PM_Monthly_CIL_v1.0.xlsx]Data-Validation'!#REF!,Y317)))</xm:f>
            <xm:f>'[KPI_PM_Monthly_CIL_v1.0.xlsx]Data-Validation'!#REF!</xm:f>
            <x14:dxf>
              <fill>
                <patternFill>
                  <bgColor rgb="FFFF0000"/>
                </patternFill>
              </fill>
            </x14:dxf>
          </x14:cfRule>
          <x14:cfRule type="containsText" priority="1340" operator="containsText" id="{EE966360-8DCE-40D2-981F-D52CD96ECFD5}">
            <xm:f>NOT(ISERROR(SEARCH('[KPI_PM_Monthly_CIL_v1.0.xlsx]Data-Validation'!#REF!,Y317)))</xm:f>
            <xm:f>'[KPI_PM_Monthly_CIL_v1.0.xlsx]Data-Validation'!#REF!</xm:f>
            <x14:dxf>
              <fill>
                <patternFill>
                  <bgColor rgb="FF92D050"/>
                </patternFill>
              </fill>
            </x14:dxf>
          </x14:cfRule>
          <xm:sqref>Y317</xm:sqref>
        </x14:conditionalFormatting>
        <x14:conditionalFormatting xmlns:xm="http://schemas.microsoft.com/office/excel/2006/main">
          <x14:cfRule type="containsText" priority="1328" operator="containsText" id="{E61DDD68-8C63-4CB3-840F-F8D59D0B3A57}">
            <xm:f>NOT(ISERROR(SEARCH('H:\DATA\temp\[KPI_PM_Monthly_CIL_2017_12_12.xlsx]Data-Validation'!#REF!,Y288)))</xm:f>
            <xm:f>'H:\DATA\temp\[KPI_PM_Monthly_CIL_2017_12_12.xlsx]Data-Validation'!#REF!</xm:f>
            <x14:dxf>
              <fill>
                <patternFill>
                  <bgColor rgb="FF00B050"/>
                </patternFill>
              </fill>
            </x14:dxf>
          </x14:cfRule>
          <x14:cfRule type="containsText" priority="1329" operator="containsText" id="{755ED34F-E313-4D60-9CCF-ED59EE4D417E}">
            <xm:f>NOT(ISERROR(SEARCH('H:\DATA\temp\[KPI_PM_Monthly_CIL_2017_12_12.xlsx]Data-Validation'!#REF!,Y288)))</xm:f>
            <xm:f>'H:\DATA\temp\[KPI_PM_Monthly_CIL_2017_12_12.xlsx]Data-Validation'!#REF!</xm:f>
            <x14:dxf>
              <fill>
                <patternFill>
                  <bgColor rgb="FF00B0F0"/>
                </patternFill>
              </fill>
            </x14:dxf>
          </x14:cfRule>
          <x14:cfRule type="containsText" priority="1330" operator="containsText" id="{6CEC4F97-AED5-4D17-979F-A181248FAB4B}">
            <xm:f>NOT(ISERROR(SEARCH('H:\DATA\temp\[KPI_PM_Monthly_CIL_2017_12_12.xlsx]Data-Validation'!#REF!,Y288)))</xm:f>
            <xm:f>'H:\DATA\temp\[KPI_PM_Monthly_CIL_2017_12_12.xlsx]Data-Validation'!#REF!</xm:f>
            <x14:dxf>
              <fill>
                <patternFill>
                  <bgColor rgb="FFFF0000"/>
                </patternFill>
              </fill>
            </x14:dxf>
          </x14:cfRule>
          <x14:cfRule type="containsText" priority="1331" operator="containsText" id="{EC61D37F-A2C5-4FEB-A4CC-00D16D784794}">
            <xm:f>NOT(ISERROR(SEARCH('H:\DATA\temp\[KPI_PM_Monthly_CIL_2017_12_12.xlsx]Data-Validation'!#REF!,Y288)))</xm:f>
            <xm:f>'H:\DATA\temp\[KPI_PM_Monthly_CIL_2017_12_12.xlsx]Data-Validation'!#REF!</xm:f>
            <x14:dxf>
              <fill>
                <patternFill>
                  <bgColor rgb="FF92D050"/>
                </patternFill>
              </fill>
            </x14:dxf>
          </x14:cfRule>
          <xm:sqref>Y288</xm:sqref>
        </x14:conditionalFormatting>
        <x14:conditionalFormatting xmlns:xm="http://schemas.microsoft.com/office/excel/2006/main">
          <x14:cfRule type="containsText" priority="1313" operator="containsText" id="{D4271393-DCF1-4391-AEDB-AEA771D53F66}">
            <xm:f>NOT(ISERROR(SEARCH('H:\DATA\temp\[KPI_PM_Monthly_CIL_2017_12_12.xlsx]Data-Validation'!#REF!,Y290)))</xm:f>
            <xm:f>'H:\DATA\temp\[KPI_PM_Monthly_CIL_2017_12_12.xlsx]Data-Validation'!#REF!</xm:f>
            <x14:dxf>
              <fill>
                <patternFill>
                  <bgColor rgb="FF00B050"/>
                </patternFill>
              </fill>
            </x14:dxf>
          </x14:cfRule>
          <x14:cfRule type="containsText" priority="1314" operator="containsText" id="{42E8BE23-36DB-405D-AA8A-B6CF0DD18324}">
            <xm:f>NOT(ISERROR(SEARCH('H:\DATA\temp\[KPI_PM_Monthly_CIL_2017_12_12.xlsx]Data-Validation'!#REF!,Y290)))</xm:f>
            <xm:f>'H:\DATA\temp\[KPI_PM_Monthly_CIL_2017_12_12.xlsx]Data-Validation'!#REF!</xm:f>
            <x14:dxf>
              <fill>
                <patternFill>
                  <bgColor rgb="FF00B0F0"/>
                </patternFill>
              </fill>
            </x14:dxf>
          </x14:cfRule>
          <x14:cfRule type="containsText" priority="1315" operator="containsText" id="{245D8D56-AEB5-421F-8788-D3BD68554FB5}">
            <xm:f>NOT(ISERROR(SEARCH('H:\DATA\temp\[KPI_PM_Monthly_CIL_2017_12_12.xlsx]Data-Validation'!#REF!,Y290)))</xm:f>
            <xm:f>'H:\DATA\temp\[KPI_PM_Monthly_CIL_2017_12_12.xlsx]Data-Validation'!#REF!</xm:f>
            <x14:dxf>
              <fill>
                <patternFill>
                  <bgColor rgb="FFFF0000"/>
                </patternFill>
              </fill>
            </x14:dxf>
          </x14:cfRule>
          <x14:cfRule type="containsText" priority="1316" operator="containsText" id="{4D2965C4-4105-47CA-84F6-C14610A7963C}">
            <xm:f>NOT(ISERROR(SEARCH('H:\DATA\temp\[KPI_PM_Monthly_CIL_2017_12_12.xlsx]Data-Validation'!#REF!,Y290)))</xm:f>
            <xm:f>'H:\DATA\temp\[KPI_PM_Monthly_CIL_2017_12_12.xlsx]Data-Validation'!#REF!</xm:f>
            <x14:dxf>
              <fill>
                <patternFill>
                  <bgColor rgb="FF92D050"/>
                </patternFill>
              </fill>
            </x14:dxf>
          </x14:cfRule>
          <xm:sqref>Y290</xm:sqref>
        </x14:conditionalFormatting>
        <x14:conditionalFormatting xmlns:xm="http://schemas.microsoft.com/office/excel/2006/main">
          <x14:cfRule type="containsText" priority="1302" operator="containsText" id="{0F11DE63-825E-47DA-8519-2ABDF8C9283D}">
            <xm:f>NOT(ISERROR(SEARCH('[KPI_PM_Monthly_CIL_v1.0.xlsx]Data-Validation'!#REF!,Y319)))</xm:f>
            <xm:f>'[KPI_PM_Monthly_CIL_v1.0.xlsx]Data-Validation'!#REF!</xm:f>
            <x14:dxf>
              <fill>
                <patternFill>
                  <bgColor rgb="FF00B050"/>
                </patternFill>
              </fill>
            </x14:dxf>
          </x14:cfRule>
          <x14:cfRule type="containsText" priority="1303" operator="containsText" id="{C3299FFE-7E8F-42F7-A9F7-3D97BFF5661D}">
            <xm:f>NOT(ISERROR(SEARCH('[KPI_PM_Monthly_CIL_v1.0.xlsx]Data-Validation'!#REF!,Y319)))</xm:f>
            <xm:f>'[KPI_PM_Monthly_CIL_v1.0.xlsx]Data-Validation'!#REF!</xm:f>
            <x14:dxf>
              <fill>
                <patternFill>
                  <bgColor rgb="FF00B0F0"/>
                </patternFill>
              </fill>
            </x14:dxf>
          </x14:cfRule>
          <x14:cfRule type="containsText" priority="1304" operator="containsText" id="{24712415-C415-41CA-BBB3-EA64C235CD34}">
            <xm:f>NOT(ISERROR(SEARCH('[KPI_PM_Monthly_CIL_v1.0.xlsx]Data-Validation'!#REF!,Y319)))</xm:f>
            <xm:f>'[KPI_PM_Monthly_CIL_v1.0.xlsx]Data-Validation'!#REF!</xm:f>
            <x14:dxf>
              <fill>
                <patternFill>
                  <bgColor rgb="FFFF0000"/>
                </patternFill>
              </fill>
            </x14:dxf>
          </x14:cfRule>
          <x14:cfRule type="containsText" priority="1305" operator="containsText" id="{6AC0C81B-9B1A-4348-BAB6-BD073BAA43FA}">
            <xm:f>NOT(ISERROR(SEARCH('[KPI_PM_Monthly_CIL_v1.0.xlsx]Data-Validation'!#REF!,Y319)))</xm:f>
            <xm:f>'[KPI_PM_Monthly_CIL_v1.0.xlsx]Data-Validation'!#REF!</xm:f>
            <x14:dxf>
              <fill>
                <patternFill>
                  <bgColor rgb="FF92D050"/>
                </patternFill>
              </fill>
            </x14:dxf>
          </x14:cfRule>
          <xm:sqref>Y319</xm:sqref>
        </x14:conditionalFormatting>
        <x14:conditionalFormatting xmlns:xm="http://schemas.microsoft.com/office/excel/2006/main">
          <x14:cfRule type="containsText" priority="1281" operator="containsText" id="{46F48147-448E-4B89-B0B4-7A5F1055EC93}">
            <xm:f>NOT(ISERROR(SEARCH('[KPI_PM_Monthly_CIL_v1.0.xlsx]Data-Validation'!#REF!,Y315)))</xm:f>
            <xm:f>'[KPI_PM_Monthly_CIL_v1.0.xlsx]Data-Validation'!#REF!</xm:f>
            <x14:dxf>
              <fill>
                <patternFill>
                  <bgColor rgb="FF00B050"/>
                </patternFill>
              </fill>
            </x14:dxf>
          </x14:cfRule>
          <x14:cfRule type="containsText" priority="1282" operator="containsText" id="{04471453-F2B9-4E6C-A95B-2AF304B25B12}">
            <xm:f>NOT(ISERROR(SEARCH('[KPI_PM_Monthly_CIL_v1.0.xlsx]Data-Validation'!#REF!,Y315)))</xm:f>
            <xm:f>'[KPI_PM_Monthly_CIL_v1.0.xlsx]Data-Validation'!#REF!</xm:f>
            <x14:dxf>
              <fill>
                <patternFill>
                  <bgColor rgb="FF00B0F0"/>
                </patternFill>
              </fill>
            </x14:dxf>
          </x14:cfRule>
          <x14:cfRule type="containsText" priority="1283" operator="containsText" id="{DC50B123-633D-47BC-8AC7-FE8AD728AF61}">
            <xm:f>NOT(ISERROR(SEARCH('[KPI_PM_Monthly_CIL_v1.0.xlsx]Data-Validation'!#REF!,Y315)))</xm:f>
            <xm:f>'[KPI_PM_Monthly_CIL_v1.0.xlsx]Data-Validation'!#REF!</xm:f>
            <x14:dxf>
              <fill>
                <patternFill>
                  <bgColor rgb="FFFF0000"/>
                </patternFill>
              </fill>
            </x14:dxf>
          </x14:cfRule>
          <x14:cfRule type="containsText" priority="1284" operator="containsText" id="{757F8C1D-C4C6-4406-BD93-6C93EC924E68}">
            <xm:f>NOT(ISERROR(SEARCH('[KPI_PM_Monthly_CIL_v1.0.xlsx]Data-Validation'!#REF!,Y315)))</xm:f>
            <xm:f>'[KPI_PM_Monthly_CIL_v1.0.xlsx]Data-Validation'!#REF!</xm:f>
            <x14:dxf>
              <fill>
                <patternFill>
                  <bgColor rgb="FF92D050"/>
                </patternFill>
              </fill>
            </x14:dxf>
          </x14:cfRule>
          <xm:sqref>Y315</xm:sqref>
        </x14:conditionalFormatting>
        <x14:conditionalFormatting xmlns:xm="http://schemas.microsoft.com/office/excel/2006/main">
          <x14:cfRule type="containsText" priority="1272" operator="containsText" id="{4B5A9657-9C1A-47D4-BCC4-0E1CD113AE91}">
            <xm:f>NOT(ISERROR(SEARCH('[KPI_PM_Monthly_CIL_v1.0.xlsx]Data-Validation'!#REF!,Y321)))</xm:f>
            <xm:f>'[KPI_PM_Monthly_CIL_v1.0.xlsx]Data-Validation'!#REF!</xm:f>
            <x14:dxf>
              <fill>
                <patternFill>
                  <bgColor rgb="FF00B050"/>
                </patternFill>
              </fill>
            </x14:dxf>
          </x14:cfRule>
          <x14:cfRule type="containsText" priority="1273" operator="containsText" id="{D3F417B7-2D05-4868-890B-31A125A034B7}">
            <xm:f>NOT(ISERROR(SEARCH('[KPI_PM_Monthly_CIL_v1.0.xlsx]Data-Validation'!#REF!,Y321)))</xm:f>
            <xm:f>'[KPI_PM_Monthly_CIL_v1.0.xlsx]Data-Validation'!#REF!</xm:f>
            <x14:dxf>
              <fill>
                <patternFill>
                  <bgColor rgb="FF00B0F0"/>
                </patternFill>
              </fill>
            </x14:dxf>
          </x14:cfRule>
          <x14:cfRule type="containsText" priority="1274" operator="containsText" id="{B7A291B3-922E-42D8-A80F-7A029459FF25}">
            <xm:f>NOT(ISERROR(SEARCH('[KPI_PM_Monthly_CIL_v1.0.xlsx]Data-Validation'!#REF!,Y321)))</xm:f>
            <xm:f>'[KPI_PM_Monthly_CIL_v1.0.xlsx]Data-Validation'!#REF!</xm:f>
            <x14:dxf>
              <fill>
                <patternFill>
                  <bgColor rgb="FFFF0000"/>
                </patternFill>
              </fill>
            </x14:dxf>
          </x14:cfRule>
          <x14:cfRule type="containsText" priority="1275" operator="containsText" id="{F8D3AA2E-52BA-4691-844F-A3599A991579}">
            <xm:f>NOT(ISERROR(SEARCH('[KPI_PM_Monthly_CIL_v1.0.xlsx]Data-Validation'!#REF!,Y321)))</xm:f>
            <xm:f>'[KPI_PM_Monthly_CIL_v1.0.xlsx]Data-Validation'!#REF!</xm:f>
            <x14:dxf>
              <fill>
                <patternFill>
                  <bgColor rgb="FF92D050"/>
                </patternFill>
              </fill>
            </x14:dxf>
          </x14:cfRule>
          <xm:sqref>Y321</xm:sqref>
        </x14:conditionalFormatting>
        <x14:conditionalFormatting xmlns:xm="http://schemas.microsoft.com/office/excel/2006/main">
          <x14:cfRule type="containsText" priority="1236" operator="containsText" id="{6702FC29-4558-4523-9ED3-6034BCAA0328}">
            <xm:f>NOT(ISERROR(SEARCH('[KPI_PM_Monthly_CIL_v1.0.xlsx]Data-Validation'!#REF!,Y289)))</xm:f>
            <xm:f>'[KPI_PM_Monthly_CIL_v1.0.xlsx]Data-Validation'!#REF!</xm:f>
            <x14:dxf>
              <fill>
                <patternFill>
                  <bgColor rgb="FF00B050"/>
                </patternFill>
              </fill>
            </x14:dxf>
          </x14:cfRule>
          <x14:cfRule type="containsText" priority="1237" operator="containsText" id="{DC4BD000-06B7-4FD8-B96A-14D5D802D271}">
            <xm:f>NOT(ISERROR(SEARCH('[KPI_PM_Monthly_CIL_v1.0.xlsx]Data-Validation'!#REF!,Y289)))</xm:f>
            <xm:f>'[KPI_PM_Monthly_CIL_v1.0.xlsx]Data-Validation'!#REF!</xm:f>
            <x14:dxf>
              <fill>
                <patternFill>
                  <bgColor rgb="FF00B0F0"/>
                </patternFill>
              </fill>
            </x14:dxf>
          </x14:cfRule>
          <x14:cfRule type="containsText" priority="1238" operator="containsText" id="{677A4E7E-C46E-458E-961D-5A77A7A2844A}">
            <xm:f>NOT(ISERROR(SEARCH('[KPI_PM_Monthly_CIL_v1.0.xlsx]Data-Validation'!#REF!,Y289)))</xm:f>
            <xm:f>'[KPI_PM_Monthly_CIL_v1.0.xlsx]Data-Validation'!#REF!</xm:f>
            <x14:dxf>
              <fill>
                <patternFill>
                  <bgColor rgb="FFFF0000"/>
                </patternFill>
              </fill>
            </x14:dxf>
          </x14:cfRule>
          <x14:cfRule type="containsText" priority="1239" operator="containsText" id="{53019B03-DA5C-4258-AFC8-81AE7A08BB58}">
            <xm:f>NOT(ISERROR(SEARCH('[KPI_PM_Monthly_CIL_v1.0.xlsx]Data-Validation'!#REF!,Y289)))</xm:f>
            <xm:f>'[KPI_PM_Monthly_CIL_v1.0.xlsx]Data-Validation'!#REF!</xm:f>
            <x14:dxf>
              <fill>
                <patternFill>
                  <bgColor rgb="FF92D050"/>
                </patternFill>
              </fill>
            </x14:dxf>
          </x14:cfRule>
          <xm:sqref>Y289</xm:sqref>
        </x14:conditionalFormatting>
        <x14:conditionalFormatting xmlns:xm="http://schemas.microsoft.com/office/excel/2006/main">
          <x14:cfRule type="containsText" priority="1219" operator="containsText" id="{EBE2A9E9-D28A-4CA9-936F-55D3775B2632}">
            <xm:f>NOT(ISERROR(SEARCH('[KPI_PM_Monthly_CIL_v1.0.xlsx]Data-Validation'!#REF!,Y372)))</xm:f>
            <xm:f>'[KPI_PM_Monthly_CIL_v1.0.xlsx]Data-Validation'!#REF!</xm:f>
            <x14:dxf>
              <fill>
                <patternFill>
                  <bgColor rgb="FF00B050"/>
                </patternFill>
              </fill>
            </x14:dxf>
          </x14:cfRule>
          <x14:cfRule type="containsText" priority="1220" operator="containsText" id="{D12ECE10-3800-4140-91A9-0A46497A7308}">
            <xm:f>NOT(ISERROR(SEARCH('[KPI_PM_Monthly_CIL_v1.0.xlsx]Data-Validation'!#REF!,Y372)))</xm:f>
            <xm:f>'[KPI_PM_Monthly_CIL_v1.0.xlsx]Data-Validation'!#REF!</xm:f>
            <x14:dxf>
              <fill>
                <patternFill>
                  <bgColor rgb="FF00B0F0"/>
                </patternFill>
              </fill>
            </x14:dxf>
          </x14:cfRule>
          <x14:cfRule type="containsText" priority="1221" operator="containsText" id="{E46F5B97-7909-4658-9FBE-7174E9555919}">
            <xm:f>NOT(ISERROR(SEARCH('[KPI_PM_Monthly_CIL_v1.0.xlsx]Data-Validation'!#REF!,Y372)))</xm:f>
            <xm:f>'[KPI_PM_Monthly_CIL_v1.0.xlsx]Data-Validation'!#REF!</xm:f>
            <x14:dxf>
              <fill>
                <patternFill>
                  <bgColor rgb="FFFF0000"/>
                </patternFill>
              </fill>
            </x14:dxf>
          </x14:cfRule>
          <x14:cfRule type="containsText" priority="1222" operator="containsText" id="{7C8A5E2A-4C65-4C14-8B77-EC0D92A8BAEF}">
            <xm:f>NOT(ISERROR(SEARCH('[KPI_PM_Monthly_CIL_v1.0.xlsx]Data-Validation'!#REF!,Y372)))</xm:f>
            <xm:f>'[KPI_PM_Monthly_CIL_v1.0.xlsx]Data-Validation'!#REF!</xm:f>
            <x14:dxf>
              <fill>
                <patternFill>
                  <bgColor rgb="FF92D050"/>
                </patternFill>
              </fill>
            </x14:dxf>
          </x14:cfRule>
          <xm:sqref>Y372 Y375:Y376 Y379 Y382:Y383 Y385</xm:sqref>
        </x14:conditionalFormatting>
        <x14:conditionalFormatting xmlns:xm="http://schemas.microsoft.com/office/excel/2006/main">
          <x14:cfRule type="containsText" priority="1180" operator="containsText" id="{3C7F089E-4F51-4A78-A53D-A2685CF2F69B}">
            <xm:f>NOT(ISERROR(SEARCH('[KPI_PM_Monthly_CIL_v1.0.xlsx]Data-Validation'!#REF!,Y330)))</xm:f>
            <xm:f>'[KPI_PM_Monthly_CIL_v1.0.xlsx]Data-Validation'!#REF!</xm:f>
            <x14:dxf>
              <fill>
                <patternFill>
                  <bgColor rgb="FF00B050"/>
                </patternFill>
              </fill>
            </x14:dxf>
          </x14:cfRule>
          <x14:cfRule type="containsText" priority="1181" operator="containsText" id="{B44911D8-6A0F-4676-92EC-7C8C16CA169E}">
            <xm:f>NOT(ISERROR(SEARCH('[KPI_PM_Monthly_CIL_v1.0.xlsx]Data-Validation'!#REF!,Y330)))</xm:f>
            <xm:f>'[KPI_PM_Monthly_CIL_v1.0.xlsx]Data-Validation'!#REF!</xm:f>
            <x14:dxf>
              <fill>
                <patternFill>
                  <bgColor rgb="FF00B0F0"/>
                </patternFill>
              </fill>
            </x14:dxf>
          </x14:cfRule>
          <x14:cfRule type="containsText" priority="1182" operator="containsText" id="{3BA64C35-3F29-4968-9961-6734971F03BD}">
            <xm:f>NOT(ISERROR(SEARCH('[KPI_PM_Monthly_CIL_v1.0.xlsx]Data-Validation'!#REF!,Y330)))</xm:f>
            <xm:f>'[KPI_PM_Monthly_CIL_v1.0.xlsx]Data-Validation'!#REF!</xm:f>
            <x14:dxf>
              <fill>
                <patternFill>
                  <bgColor rgb="FFFF0000"/>
                </patternFill>
              </fill>
            </x14:dxf>
          </x14:cfRule>
          <x14:cfRule type="containsText" priority="1183" operator="containsText" id="{24954008-C470-4A4C-A6F9-00930638312A}">
            <xm:f>NOT(ISERROR(SEARCH('[KPI_PM_Monthly_CIL_v1.0.xlsx]Data-Validation'!#REF!,Y330)))</xm:f>
            <xm:f>'[KPI_PM_Monthly_CIL_v1.0.xlsx]Data-Validation'!#REF!</xm:f>
            <x14:dxf>
              <fill>
                <patternFill>
                  <bgColor rgb="FF92D050"/>
                </patternFill>
              </fill>
            </x14:dxf>
          </x14:cfRule>
          <xm:sqref>Y330:Y338</xm:sqref>
        </x14:conditionalFormatting>
        <x14:conditionalFormatting xmlns:xm="http://schemas.microsoft.com/office/excel/2006/main">
          <x14:cfRule type="containsText" priority="1174" operator="containsText" id="{2625239A-C4AC-4364-A491-0F962BBD4DF9}">
            <xm:f>NOT(ISERROR(SEARCH('[KPI_PM_Monthly_CIL_v1.0.xlsx]Data-Validation'!#REF!,Y339)))</xm:f>
            <xm:f>'[KPI_PM_Monthly_CIL_v1.0.xlsx]Data-Validation'!#REF!</xm:f>
            <x14:dxf>
              <fill>
                <patternFill>
                  <bgColor rgb="FF00B050"/>
                </patternFill>
              </fill>
            </x14:dxf>
          </x14:cfRule>
          <x14:cfRule type="containsText" priority="1175" operator="containsText" id="{8F3D4E0C-BCDB-4452-8053-2ABEAD1BD801}">
            <xm:f>NOT(ISERROR(SEARCH('[KPI_PM_Monthly_CIL_v1.0.xlsx]Data-Validation'!#REF!,Y339)))</xm:f>
            <xm:f>'[KPI_PM_Monthly_CIL_v1.0.xlsx]Data-Validation'!#REF!</xm:f>
            <x14:dxf>
              <fill>
                <patternFill>
                  <bgColor rgb="FF00B0F0"/>
                </patternFill>
              </fill>
            </x14:dxf>
          </x14:cfRule>
          <x14:cfRule type="containsText" priority="1176" operator="containsText" id="{77A483A5-8832-408F-8CB4-90908C8EFCCA}">
            <xm:f>NOT(ISERROR(SEARCH('[KPI_PM_Monthly_CIL_v1.0.xlsx]Data-Validation'!#REF!,Y339)))</xm:f>
            <xm:f>'[KPI_PM_Monthly_CIL_v1.0.xlsx]Data-Validation'!#REF!</xm:f>
            <x14:dxf>
              <fill>
                <patternFill>
                  <bgColor rgb="FFFF0000"/>
                </patternFill>
              </fill>
            </x14:dxf>
          </x14:cfRule>
          <x14:cfRule type="containsText" priority="1177" operator="containsText" id="{02C823E2-B6FD-4698-9C36-A9E5E31F4BB0}">
            <xm:f>NOT(ISERROR(SEARCH('[KPI_PM_Monthly_CIL_v1.0.xlsx]Data-Validation'!#REF!,Y339)))</xm:f>
            <xm:f>'[KPI_PM_Monthly_CIL_v1.0.xlsx]Data-Validation'!#REF!</xm:f>
            <x14:dxf>
              <fill>
                <patternFill>
                  <bgColor rgb="FF92D050"/>
                </patternFill>
              </fill>
            </x14:dxf>
          </x14:cfRule>
          <xm:sqref>Y339</xm:sqref>
        </x14:conditionalFormatting>
        <x14:conditionalFormatting xmlns:xm="http://schemas.microsoft.com/office/excel/2006/main">
          <x14:cfRule type="containsText" priority="1157" operator="containsText" id="{B01B337E-9EE2-42CF-95E8-CB7AA3399EEB}">
            <xm:f>NOT(ISERROR(SEARCH('[KPI_PM_Monthly_CIL_v1.0.xlsx]Data-Validation'!#REF!,Y341)))</xm:f>
            <xm:f>'[KPI_PM_Monthly_CIL_v1.0.xlsx]Data-Validation'!#REF!</xm:f>
            <x14:dxf>
              <fill>
                <patternFill>
                  <bgColor rgb="FF00B050"/>
                </patternFill>
              </fill>
            </x14:dxf>
          </x14:cfRule>
          <x14:cfRule type="containsText" priority="1158" operator="containsText" id="{DCF700AA-7E64-4719-8715-161022796345}">
            <xm:f>NOT(ISERROR(SEARCH('[KPI_PM_Monthly_CIL_v1.0.xlsx]Data-Validation'!#REF!,Y341)))</xm:f>
            <xm:f>'[KPI_PM_Monthly_CIL_v1.0.xlsx]Data-Validation'!#REF!</xm:f>
            <x14:dxf>
              <fill>
                <patternFill>
                  <bgColor rgb="FF00B0F0"/>
                </patternFill>
              </fill>
            </x14:dxf>
          </x14:cfRule>
          <x14:cfRule type="containsText" priority="1159" operator="containsText" id="{4FC64ABE-FA45-4741-BE4C-1EAAB41E3336}">
            <xm:f>NOT(ISERROR(SEARCH('[KPI_PM_Monthly_CIL_v1.0.xlsx]Data-Validation'!#REF!,Y341)))</xm:f>
            <xm:f>'[KPI_PM_Monthly_CIL_v1.0.xlsx]Data-Validation'!#REF!</xm:f>
            <x14:dxf>
              <fill>
                <patternFill>
                  <bgColor rgb="FFFF0000"/>
                </patternFill>
              </fill>
            </x14:dxf>
          </x14:cfRule>
          <x14:cfRule type="containsText" priority="1160" operator="containsText" id="{AAB8F829-5F9E-4662-9F6E-08994F213981}">
            <xm:f>NOT(ISERROR(SEARCH('[KPI_PM_Monthly_CIL_v1.0.xlsx]Data-Validation'!#REF!,Y341)))</xm:f>
            <xm:f>'[KPI_PM_Monthly_CIL_v1.0.xlsx]Data-Validation'!#REF!</xm:f>
            <x14:dxf>
              <fill>
                <patternFill>
                  <bgColor rgb="FF92D050"/>
                </patternFill>
              </fill>
            </x14:dxf>
          </x14:cfRule>
          <xm:sqref>Y341</xm:sqref>
        </x14:conditionalFormatting>
        <x14:conditionalFormatting xmlns:xm="http://schemas.microsoft.com/office/excel/2006/main">
          <x14:cfRule type="containsText" priority="1145" operator="containsText" id="{41B69297-89C4-4766-A16B-B736CD8C5D32}">
            <xm:f>NOT(ISERROR(SEARCH('[KPI_PM_Monthly_CIL_v1.0.xlsx]Data-Validation'!#REF!,Y342)))</xm:f>
            <xm:f>'[KPI_PM_Monthly_CIL_v1.0.xlsx]Data-Validation'!#REF!</xm:f>
            <x14:dxf>
              <fill>
                <patternFill>
                  <bgColor rgb="FF00B050"/>
                </patternFill>
              </fill>
            </x14:dxf>
          </x14:cfRule>
          <x14:cfRule type="containsText" priority="1146" operator="containsText" id="{A4E53BF0-434F-48C2-A51A-B894F3C701BC}">
            <xm:f>NOT(ISERROR(SEARCH('[KPI_PM_Monthly_CIL_v1.0.xlsx]Data-Validation'!#REF!,Y342)))</xm:f>
            <xm:f>'[KPI_PM_Monthly_CIL_v1.0.xlsx]Data-Validation'!#REF!</xm:f>
            <x14:dxf>
              <fill>
                <patternFill>
                  <bgColor rgb="FF00B0F0"/>
                </patternFill>
              </fill>
            </x14:dxf>
          </x14:cfRule>
          <x14:cfRule type="containsText" priority="1147" operator="containsText" id="{4EA2C62E-4B8B-4780-B86B-8B51476DC5DC}">
            <xm:f>NOT(ISERROR(SEARCH('[KPI_PM_Monthly_CIL_v1.0.xlsx]Data-Validation'!#REF!,Y342)))</xm:f>
            <xm:f>'[KPI_PM_Monthly_CIL_v1.0.xlsx]Data-Validation'!#REF!</xm:f>
            <x14:dxf>
              <fill>
                <patternFill>
                  <bgColor rgb="FFFF0000"/>
                </patternFill>
              </fill>
            </x14:dxf>
          </x14:cfRule>
          <x14:cfRule type="containsText" priority="1148" operator="containsText" id="{4F3E5207-DED5-4705-93B0-B5ACB5548392}">
            <xm:f>NOT(ISERROR(SEARCH('[KPI_PM_Monthly_CIL_v1.0.xlsx]Data-Validation'!#REF!,Y342)))</xm:f>
            <xm:f>'[KPI_PM_Monthly_CIL_v1.0.xlsx]Data-Validation'!#REF!</xm:f>
            <x14:dxf>
              <fill>
                <patternFill>
                  <bgColor rgb="FF92D050"/>
                </patternFill>
              </fill>
            </x14:dxf>
          </x14:cfRule>
          <xm:sqref>Y342</xm:sqref>
        </x14:conditionalFormatting>
        <x14:conditionalFormatting xmlns:xm="http://schemas.microsoft.com/office/excel/2006/main">
          <x14:cfRule type="containsText" priority="1128" operator="containsText" id="{C11BD9E2-8F61-4CA6-9AF9-509FC2F147FB}">
            <xm:f>NOT(ISERROR(SEARCH('[KPI_PM_Monthly_CIL_v1.0.xlsx]Data-Validation'!#REF!,Y343)))</xm:f>
            <xm:f>'[KPI_PM_Monthly_CIL_v1.0.xlsx]Data-Validation'!#REF!</xm:f>
            <x14:dxf>
              <fill>
                <patternFill>
                  <bgColor rgb="FF00B050"/>
                </patternFill>
              </fill>
            </x14:dxf>
          </x14:cfRule>
          <x14:cfRule type="containsText" priority="1129" operator="containsText" id="{673FD27A-72D6-487E-A4F9-AF17AC651459}">
            <xm:f>NOT(ISERROR(SEARCH('[KPI_PM_Monthly_CIL_v1.0.xlsx]Data-Validation'!#REF!,Y343)))</xm:f>
            <xm:f>'[KPI_PM_Monthly_CIL_v1.0.xlsx]Data-Validation'!#REF!</xm:f>
            <x14:dxf>
              <fill>
                <patternFill>
                  <bgColor rgb="FF00B0F0"/>
                </patternFill>
              </fill>
            </x14:dxf>
          </x14:cfRule>
          <x14:cfRule type="containsText" priority="1130" operator="containsText" id="{BCFBE11E-B864-4E36-A88E-03B0DA1FECCB}">
            <xm:f>NOT(ISERROR(SEARCH('[KPI_PM_Monthly_CIL_v1.0.xlsx]Data-Validation'!#REF!,Y343)))</xm:f>
            <xm:f>'[KPI_PM_Monthly_CIL_v1.0.xlsx]Data-Validation'!#REF!</xm:f>
            <x14:dxf>
              <fill>
                <patternFill>
                  <bgColor rgb="FFFF0000"/>
                </patternFill>
              </fill>
            </x14:dxf>
          </x14:cfRule>
          <x14:cfRule type="containsText" priority="1131" operator="containsText" id="{B03E6386-B8D8-4E3B-B38F-B21618AC85B5}">
            <xm:f>NOT(ISERROR(SEARCH('[KPI_PM_Monthly_CIL_v1.0.xlsx]Data-Validation'!#REF!,Y343)))</xm:f>
            <xm:f>'[KPI_PM_Monthly_CIL_v1.0.xlsx]Data-Validation'!#REF!</xm:f>
            <x14:dxf>
              <fill>
                <patternFill>
                  <bgColor rgb="FF92D050"/>
                </patternFill>
              </fill>
            </x14:dxf>
          </x14:cfRule>
          <xm:sqref>Y343</xm:sqref>
        </x14:conditionalFormatting>
        <x14:conditionalFormatting xmlns:xm="http://schemas.microsoft.com/office/excel/2006/main">
          <x14:cfRule type="containsText" priority="1117" operator="containsText" id="{D95CC1D7-0364-48BB-B806-609FA759A97F}">
            <xm:f>NOT(ISERROR(SEARCH('[KPI_PM_Monthly_CIL_v1.0.xlsx]Data-Validation'!#REF!,Y344)))</xm:f>
            <xm:f>'[KPI_PM_Monthly_CIL_v1.0.xlsx]Data-Validation'!#REF!</xm:f>
            <x14:dxf>
              <fill>
                <patternFill>
                  <bgColor rgb="FF00B050"/>
                </patternFill>
              </fill>
            </x14:dxf>
          </x14:cfRule>
          <x14:cfRule type="containsText" priority="1118" operator="containsText" id="{987D5CEC-5B67-4F26-B9AE-9BB06B8DFEDB}">
            <xm:f>NOT(ISERROR(SEARCH('[KPI_PM_Monthly_CIL_v1.0.xlsx]Data-Validation'!#REF!,Y344)))</xm:f>
            <xm:f>'[KPI_PM_Monthly_CIL_v1.0.xlsx]Data-Validation'!#REF!</xm:f>
            <x14:dxf>
              <fill>
                <patternFill>
                  <bgColor rgb="FF00B0F0"/>
                </patternFill>
              </fill>
            </x14:dxf>
          </x14:cfRule>
          <x14:cfRule type="containsText" priority="1119" operator="containsText" id="{9E9C7778-551F-4722-BCC8-5142410481CD}">
            <xm:f>NOT(ISERROR(SEARCH('[KPI_PM_Monthly_CIL_v1.0.xlsx]Data-Validation'!#REF!,Y344)))</xm:f>
            <xm:f>'[KPI_PM_Monthly_CIL_v1.0.xlsx]Data-Validation'!#REF!</xm:f>
            <x14:dxf>
              <fill>
                <patternFill>
                  <bgColor rgb="FFFF0000"/>
                </patternFill>
              </fill>
            </x14:dxf>
          </x14:cfRule>
          <x14:cfRule type="containsText" priority="1120" operator="containsText" id="{60AA03E1-9138-472A-AE65-AC1F9BAF99DA}">
            <xm:f>NOT(ISERROR(SEARCH('[KPI_PM_Monthly_CIL_v1.0.xlsx]Data-Validation'!#REF!,Y344)))</xm:f>
            <xm:f>'[KPI_PM_Monthly_CIL_v1.0.xlsx]Data-Validation'!#REF!</xm:f>
            <x14:dxf>
              <fill>
                <patternFill>
                  <bgColor rgb="FF92D050"/>
                </patternFill>
              </fill>
            </x14:dxf>
          </x14:cfRule>
          <xm:sqref>Y344</xm:sqref>
        </x14:conditionalFormatting>
        <x14:conditionalFormatting xmlns:xm="http://schemas.microsoft.com/office/excel/2006/main">
          <x14:cfRule type="containsText" priority="1109" operator="containsText" id="{363D1B32-7334-4914-BF3D-5C1CD2E23B1F}">
            <xm:f>NOT(ISERROR(SEARCH('[KPI_PM_Monthly_CIL_v1.0.xlsx]Data-Validation'!#REF!,Y345)))</xm:f>
            <xm:f>'[KPI_PM_Monthly_CIL_v1.0.xlsx]Data-Validation'!#REF!</xm:f>
            <x14:dxf>
              <fill>
                <patternFill>
                  <bgColor rgb="FF00B050"/>
                </patternFill>
              </fill>
            </x14:dxf>
          </x14:cfRule>
          <x14:cfRule type="containsText" priority="1110" operator="containsText" id="{40F0B5A8-798A-46A6-9F1C-5B231170FE22}">
            <xm:f>NOT(ISERROR(SEARCH('[KPI_PM_Monthly_CIL_v1.0.xlsx]Data-Validation'!#REF!,Y345)))</xm:f>
            <xm:f>'[KPI_PM_Monthly_CIL_v1.0.xlsx]Data-Validation'!#REF!</xm:f>
            <x14:dxf>
              <fill>
                <patternFill>
                  <bgColor rgb="FF00B0F0"/>
                </patternFill>
              </fill>
            </x14:dxf>
          </x14:cfRule>
          <x14:cfRule type="containsText" priority="1111" operator="containsText" id="{B2CF30C5-BB68-423E-8886-F3CF36666E56}">
            <xm:f>NOT(ISERROR(SEARCH('[KPI_PM_Monthly_CIL_v1.0.xlsx]Data-Validation'!#REF!,Y345)))</xm:f>
            <xm:f>'[KPI_PM_Monthly_CIL_v1.0.xlsx]Data-Validation'!#REF!</xm:f>
            <x14:dxf>
              <fill>
                <patternFill>
                  <bgColor rgb="FFFF0000"/>
                </patternFill>
              </fill>
            </x14:dxf>
          </x14:cfRule>
          <x14:cfRule type="containsText" priority="1112" operator="containsText" id="{3D23D118-0366-4DB0-941E-916EAD83DC8A}">
            <xm:f>NOT(ISERROR(SEARCH('[KPI_PM_Monthly_CIL_v1.0.xlsx]Data-Validation'!#REF!,Y345)))</xm:f>
            <xm:f>'[KPI_PM_Monthly_CIL_v1.0.xlsx]Data-Validation'!#REF!</xm:f>
            <x14:dxf>
              <fill>
                <patternFill>
                  <bgColor rgb="FF92D050"/>
                </patternFill>
              </fill>
            </x14:dxf>
          </x14:cfRule>
          <xm:sqref>Y345</xm:sqref>
        </x14:conditionalFormatting>
        <x14:conditionalFormatting xmlns:xm="http://schemas.microsoft.com/office/excel/2006/main">
          <x14:cfRule type="containsText" priority="1097" operator="containsText" id="{CFA672E7-6FA9-443E-817C-A27C94ACC7ED}">
            <xm:f>NOT(ISERROR(SEARCH('[KPI_PM_Monthly_CIL_v1.0.xlsx]Data-Validation'!#REF!,Y346)))</xm:f>
            <xm:f>'[KPI_PM_Monthly_CIL_v1.0.xlsx]Data-Validation'!#REF!</xm:f>
            <x14:dxf>
              <fill>
                <patternFill>
                  <bgColor rgb="FF00B050"/>
                </patternFill>
              </fill>
            </x14:dxf>
          </x14:cfRule>
          <x14:cfRule type="containsText" priority="1098" operator="containsText" id="{1C5BE6F2-7A6E-4357-AF24-FFD64AAF84F5}">
            <xm:f>NOT(ISERROR(SEARCH('[KPI_PM_Monthly_CIL_v1.0.xlsx]Data-Validation'!#REF!,Y346)))</xm:f>
            <xm:f>'[KPI_PM_Monthly_CIL_v1.0.xlsx]Data-Validation'!#REF!</xm:f>
            <x14:dxf>
              <fill>
                <patternFill>
                  <bgColor rgb="FF00B0F0"/>
                </patternFill>
              </fill>
            </x14:dxf>
          </x14:cfRule>
          <x14:cfRule type="containsText" priority="1099" operator="containsText" id="{E55AF20B-A404-4D79-9F09-F85BA806D5C0}">
            <xm:f>NOT(ISERROR(SEARCH('[KPI_PM_Monthly_CIL_v1.0.xlsx]Data-Validation'!#REF!,Y346)))</xm:f>
            <xm:f>'[KPI_PM_Monthly_CIL_v1.0.xlsx]Data-Validation'!#REF!</xm:f>
            <x14:dxf>
              <fill>
                <patternFill>
                  <bgColor rgb="FFFF0000"/>
                </patternFill>
              </fill>
            </x14:dxf>
          </x14:cfRule>
          <x14:cfRule type="containsText" priority="1100" operator="containsText" id="{D807D6EA-2F27-4805-8992-4BD008E25E39}">
            <xm:f>NOT(ISERROR(SEARCH('[KPI_PM_Monthly_CIL_v1.0.xlsx]Data-Validation'!#REF!,Y346)))</xm:f>
            <xm:f>'[KPI_PM_Monthly_CIL_v1.0.xlsx]Data-Validation'!#REF!</xm:f>
            <x14:dxf>
              <fill>
                <patternFill>
                  <bgColor rgb="FF92D050"/>
                </patternFill>
              </fill>
            </x14:dxf>
          </x14:cfRule>
          <xm:sqref>Y346</xm:sqref>
        </x14:conditionalFormatting>
        <x14:conditionalFormatting xmlns:xm="http://schemas.microsoft.com/office/excel/2006/main">
          <x14:cfRule type="containsText" priority="1086" operator="containsText" id="{1F261A98-06C0-48AB-B8D7-AE233E8E9D30}">
            <xm:f>NOT(ISERROR(SEARCH('[KPI_PM_Monthly_CIL_v1.0.xlsx]Data-Validation'!#REF!,Y347)))</xm:f>
            <xm:f>'[KPI_PM_Monthly_CIL_v1.0.xlsx]Data-Validation'!#REF!</xm:f>
            <x14:dxf>
              <fill>
                <patternFill>
                  <bgColor rgb="FF00B050"/>
                </patternFill>
              </fill>
            </x14:dxf>
          </x14:cfRule>
          <x14:cfRule type="containsText" priority="1087" operator="containsText" id="{03FC48FF-450D-4CDF-A05D-AFF3133C3A30}">
            <xm:f>NOT(ISERROR(SEARCH('[KPI_PM_Monthly_CIL_v1.0.xlsx]Data-Validation'!#REF!,Y347)))</xm:f>
            <xm:f>'[KPI_PM_Monthly_CIL_v1.0.xlsx]Data-Validation'!#REF!</xm:f>
            <x14:dxf>
              <fill>
                <patternFill>
                  <bgColor rgb="FF00B0F0"/>
                </patternFill>
              </fill>
            </x14:dxf>
          </x14:cfRule>
          <x14:cfRule type="containsText" priority="1088" operator="containsText" id="{2F7FF6BE-64A8-4EAE-B2D7-99BFCB6CCB83}">
            <xm:f>NOT(ISERROR(SEARCH('[KPI_PM_Monthly_CIL_v1.0.xlsx]Data-Validation'!#REF!,Y347)))</xm:f>
            <xm:f>'[KPI_PM_Monthly_CIL_v1.0.xlsx]Data-Validation'!#REF!</xm:f>
            <x14:dxf>
              <fill>
                <patternFill>
                  <bgColor rgb="FFFF0000"/>
                </patternFill>
              </fill>
            </x14:dxf>
          </x14:cfRule>
          <x14:cfRule type="containsText" priority="1089" operator="containsText" id="{A46DA0F1-827B-45D0-8AEC-FDCF2187ABDF}">
            <xm:f>NOT(ISERROR(SEARCH('[KPI_PM_Monthly_CIL_v1.0.xlsx]Data-Validation'!#REF!,Y347)))</xm:f>
            <xm:f>'[KPI_PM_Monthly_CIL_v1.0.xlsx]Data-Validation'!#REF!</xm:f>
            <x14:dxf>
              <fill>
                <patternFill>
                  <bgColor rgb="FF92D050"/>
                </patternFill>
              </fill>
            </x14:dxf>
          </x14:cfRule>
          <xm:sqref>Y347</xm:sqref>
        </x14:conditionalFormatting>
        <x14:conditionalFormatting xmlns:xm="http://schemas.microsoft.com/office/excel/2006/main">
          <x14:cfRule type="containsText" priority="1081" operator="containsText" id="{07F5612F-41E5-4110-8A94-EB1CF9CF7B17}">
            <xm:f>NOT(ISERROR(SEARCH('[KPI_PM_Monthly_CIL_v1.0.xlsx]Data-Validation'!#REF!,Y349)))</xm:f>
            <xm:f>'[KPI_PM_Monthly_CIL_v1.0.xlsx]Data-Validation'!#REF!</xm:f>
            <x14:dxf>
              <fill>
                <patternFill>
                  <bgColor rgb="FF00B050"/>
                </patternFill>
              </fill>
            </x14:dxf>
          </x14:cfRule>
          <x14:cfRule type="containsText" priority="1082" operator="containsText" id="{17D2B848-CD6F-4A8D-8134-0A656F9A4AEB}">
            <xm:f>NOT(ISERROR(SEARCH('[KPI_PM_Monthly_CIL_v1.0.xlsx]Data-Validation'!#REF!,Y349)))</xm:f>
            <xm:f>'[KPI_PM_Monthly_CIL_v1.0.xlsx]Data-Validation'!#REF!</xm:f>
            <x14:dxf>
              <fill>
                <patternFill>
                  <bgColor rgb="FF00B0F0"/>
                </patternFill>
              </fill>
            </x14:dxf>
          </x14:cfRule>
          <x14:cfRule type="containsText" priority="1083" operator="containsText" id="{CF1D4AD9-192C-41A2-9BAC-25A5AF8BBFBB}">
            <xm:f>NOT(ISERROR(SEARCH('[KPI_PM_Monthly_CIL_v1.0.xlsx]Data-Validation'!#REF!,Y349)))</xm:f>
            <xm:f>'[KPI_PM_Monthly_CIL_v1.0.xlsx]Data-Validation'!#REF!</xm:f>
            <x14:dxf>
              <fill>
                <patternFill>
                  <bgColor rgb="FFFF0000"/>
                </patternFill>
              </fill>
            </x14:dxf>
          </x14:cfRule>
          <x14:cfRule type="containsText" priority="1084" operator="containsText" id="{80711C3B-219F-4902-8838-3BE4B76E1E85}">
            <xm:f>NOT(ISERROR(SEARCH('[KPI_PM_Monthly_CIL_v1.0.xlsx]Data-Validation'!#REF!,Y349)))</xm:f>
            <xm:f>'[KPI_PM_Monthly_CIL_v1.0.xlsx]Data-Validation'!#REF!</xm:f>
            <x14:dxf>
              <fill>
                <patternFill>
                  <bgColor rgb="FF92D050"/>
                </patternFill>
              </fill>
            </x14:dxf>
          </x14:cfRule>
          <xm:sqref>Y349:Y350</xm:sqref>
        </x14:conditionalFormatting>
        <x14:conditionalFormatting xmlns:xm="http://schemas.microsoft.com/office/excel/2006/main">
          <x14:cfRule type="containsText" priority="1070" operator="containsText" id="{D6201149-1CE6-4E18-8E2E-53A957388DED}">
            <xm:f>NOT(ISERROR(SEARCH('[KPI_PM_Monthly_CIL_v1.0.xlsx]Data-Validation'!#REF!,Y351)))</xm:f>
            <xm:f>'[KPI_PM_Monthly_CIL_v1.0.xlsx]Data-Validation'!#REF!</xm:f>
            <x14:dxf>
              <fill>
                <patternFill>
                  <bgColor rgb="FF00B050"/>
                </patternFill>
              </fill>
            </x14:dxf>
          </x14:cfRule>
          <x14:cfRule type="containsText" priority="1071" operator="containsText" id="{FBE7DD18-DADA-4413-8066-CB1343A2CDE4}">
            <xm:f>NOT(ISERROR(SEARCH('[KPI_PM_Monthly_CIL_v1.0.xlsx]Data-Validation'!#REF!,Y351)))</xm:f>
            <xm:f>'[KPI_PM_Monthly_CIL_v1.0.xlsx]Data-Validation'!#REF!</xm:f>
            <x14:dxf>
              <fill>
                <patternFill>
                  <bgColor rgb="FF00B0F0"/>
                </patternFill>
              </fill>
            </x14:dxf>
          </x14:cfRule>
          <x14:cfRule type="containsText" priority="1072" operator="containsText" id="{1A03C30A-1ECE-4FF3-BDA3-6FC88328938C}">
            <xm:f>NOT(ISERROR(SEARCH('[KPI_PM_Monthly_CIL_v1.0.xlsx]Data-Validation'!#REF!,Y351)))</xm:f>
            <xm:f>'[KPI_PM_Monthly_CIL_v1.0.xlsx]Data-Validation'!#REF!</xm:f>
            <x14:dxf>
              <fill>
                <patternFill>
                  <bgColor rgb="FFFF0000"/>
                </patternFill>
              </fill>
            </x14:dxf>
          </x14:cfRule>
          <x14:cfRule type="containsText" priority="1073" operator="containsText" id="{0C911A0B-59AF-434C-B7E1-50F429D11063}">
            <xm:f>NOT(ISERROR(SEARCH('[KPI_PM_Monthly_CIL_v1.0.xlsx]Data-Validation'!#REF!,Y351)))</xm:f>
            <xm:f>'[KPI_PM_Monthly_CIL_v1.0.xlsx]Data-Validation'!#REF!</xm:f>
            <x14:dxf>
              <fill>
                <patternFill>
                  <bgColor rgb="FF92D050"/>
                </patternFill>
              </fill>
            </x14:dxf>
          </x14:cfRule>
          <xm:sqref>Y351:Y354</xm:sqref>
        </x14:conditionalFormatting>
        <x14:conditionalFormatting xmlns:xm="http://schemas.microsoft.com/office/excel/2006/main">
          <x14:cfRule type="containsText" priority="1060" operator="containsText" id="{D5EF8358-F260-4DC3-97B7-F0DFC7125387}">
            <xm:f>NOT(ISERROR(SEARCH('[KPI_PM_Monthly_CIL_v1.0.xlsx]Data-Validation'!#REF!,Y366)))</xm:f>
            <xm:f>'[KPI_PM_Monthly_CIL_v1.0.xlsx]Data-Validation'!#REF!</xm:f>
            <x14:dxf>
              <fill>
                <patternFill>
                  <bgColor rgb="FF00B050"/>
                </patternFill>
              </fill>
            </x14:dxf>
          </x14:cfRule>
          <x14:cfRule type="containsText" priority="1061" operator="containsText" id="{E0D876B8-54D9-4D99-A1D1-82FC427153C9}">
            <xm:f>NOT(ISERROR(SEARCH('[KPI_PM_Monthly_CIL_v1.0.xlsx]Data-Validation'!#REF!,Y366)))</xm:f>
            <xm:f>'[KPI_PM_Monthly_CIL_v1.0.xlsx]Data-Validation'!#REF!</xm:f>
            <x14:dxf>
              <fill>
                <patternFill>
                  <bgColor rgb="FF00B0F0"/>
                </patternFill>
              </fill>
            </x14:dxf>
          </x14:cfRule>
          <x14:cfRule type="containsText" priority="1062" operator="containsText" id="{386387B3-CA03-4DC9-8B69-6DDE0D1BB5C8}">
            <xm:f>NOT(ISERROR(SEARCH('[KPI_PM_Monthly_CIL_v1.0.xlsx]Data-Validation'!#REF!,Y366)))</xm:f>
            <xm:f>'[KPI_PM_Monthly_CIL_v1.0.xlsx]Data-Validation'!#REF!</xm:f>
            <x14:dxf>
              <fill>
                <patternFill>
                  <bgColor rgb="FFFF0000"/>
                </patternFill>
              </fill>
            </x14:dxf>
          </x14:cfRule>
          <x14:cfRule type="containsText" priority="1063" operator="containsText" id="{30D0ADD2-4985-42AA-AD79-CE8C6B985241}">
            <xm:f>NOT(ISERROR(SEARCH('[KPI_PM_Monthly_CIL_v1.0.xlsx]Data-Validation'!#REF!,Y366)))</xm:f>
            <xm:f>'[KPI_PM_Monthly_CIL_v1.0.xlsx]Data-Validation'!#REF!</xm:f>
            <x14:dxf>
              <fill>
                <patternFill>
                  <bgColor rgb="FF92D050"/>
                </patternFill>
              </fill>
            </x14:dxf>
          </x14:cfRule>
          <xm:sqref>Y366</xm:sqref>
        </x14:conditionalFormatting>
        <x14:conditionalFormatting xmlns:xm="http://schemas.microsoft.com/office/excel/2006/main">
          <x14:cfRule type="containsText" priority="1052" operator="containsText" id="{A50920DA-529F-4D56-9841-78CE3C8E777D}">
            <xm:f>NOT(ISERROR(SEARCH('[KPI_PM_Monthly_CIL_v1.0.xlsx]Data-Validation'!#REF!,Y364)))</xm:f>
            <xm:f>'[KPI_PM_Monthly_CIL_v1.0.xlsx]Data-Validation'!#REF!</xm:f>
            <x14:dxf>
              <fill>
                <patternFill>
                  <bgColor rgb="FF00B050"/>
                </patternFill>
              </fill>
            </x14:dxf>
          </x14:cfRule>
          <x14:cfRule type="containsText" priority="1053" operator="containsText" id="{8E113FB0-0289-475F-95CB-98A9186E2B25}">
            <xm:f>NOT(ISERROR(SEARCH('[KPI_PM_Monthly_CIL_v1.0.xlsx]Data-Validation'!#REF!,Y364)))</xm:f>
            <xm:f>'[KPI_PM_Monthly_CIL_v1.0.xlsx]Data-Validation'!#REF!</xm:f>
            <x14:dxf>
              <fill>
                <patternFill>
                  <bgColor rgb="FF00B0F0"/>
                </patternFill>
              </fill>
            </x14:dxf>
          </x14:cfRule>
          <x14:cfRule type="containsText" priority="1054" operator="containsText" id="{09F7812A-946C-4F5F-A25C-BDA93A651F03}">
            <xm:f>NOT(ISERROR(SEARCH('[KPI_PM_Monthly_CIL_v1.0.xlsx]Data-Validation'!#REF!,Y364)))</xm:f>
            <xm:f>'[KPI_PM_Monthly_CIL_v1.0.xlsx]Data-Validation'!#REF!</xm:f>
            <x14:dxf>
              <fill>
                <patternFill>
                  <bgColor rgb="FFFF0000"/>
                </patternFill>
              </fill>
            </x14:dxf>
          </x14:cfRule>
          <x14:cfRule type="containsText" priority="1055" operator="containsText" id="{8C905869-47DF-4CE3-9F41-2A39C7E1EF70}">
            <xm:f>NOT(ISERROR(SEARCH('[KPI_PM_Monthly_CIL_v1.0.xlsx]Data-Validation'!#REF!,Y364)))</xm:f>
            <xm:f>'[KPI_PM_Monthly_CIL_v1.0.xlsx]Data-Validation'!#REF!</xm:f>
            <x14:dxf>
              <fill>
                <patternFill>
                  <bgColor rgb="FF92D050"/>
                </patternFill>
              </fill>
            </x14:dxf>
          </x14:cfRule>
          <xm:sqref>Y364:Y365</xm:sqref>
        </x14:conditionalFormatting>
        <x14:conditionalFormatting xmlns:xm="http://schemas.microsoft.com/office/excel/2006/main">
          <x14:cfRule type="containsText" priority="1047" operator="containsText" id="{D678DE4B-90E7-48B2-A0C9-D151944B296E}">
            <xm:f>NOT(ISERROR(SEARCH('[KPI_PM_Monthly_CIL_v1.0.xlsx]Data-Validation'!#REF!,Y355)))</xm:f>
            <xm:f>'[KPI_PM_Monthly_CIL_v1.0.xlsx]Data-Validation'!#REF!</xm:f>
            <x14:dxf>
              <fill>
                <patternFill>
                  <bgColor rgb="FF00B050"/>
                </patternFill>
              </fill>
            </x14:dxf>
          </x14:cfRule>
          <x14:cfRule type="containsText" priority="1048" operator="containsText" id="{25F1A682-0A51-4BCD-987F-680634ACEE15}">
            <xm:f>NOT(ISERROR(SEARCH('[KPI_PM_Monthly_CIL_v1.0.xlsx]Data-Validation'!#REF!,Y355)))</xm:f>
            <xm:f>'[KPI_PM_Monthly_CIL_v1.0.xlsx]Data-Validation'!#REF!</xm:f>
            <x14:dxf>
              <fill>
                <patternFill>
                  <bgColor rgb="FF00B0F0"/>
                </patternFill>
              </fill>
            </x14:dxf>
          </x14:cfRule>
          <x14:cfRule type="containsText" priority="1049" operator="containsText" id="{F86669B9-4253-48BC-82E9-EFA10A499FCD}">
            <xm:f>NOT(ISERROR(SEARCH('[KPI_PM_Monthly_CIL_v1.0.xlsx]Data-Validation'!#REF!,Y355)))</xm:f>
            <xm:f>'[KPI_PM_Monthly_CIL_v1.0.xlsx]Data-Validation'!#REF!</xm:f>
            <x14:dxf>
              <fill>
                <patternFill>
                  <bgColor rgb="FFFF0000"/>
                </patternFill>
              </fill>
            </x14:dxf>
          </x14:cfRule>
          <x14:cfRule type="containsText" priority="1050" operator="containsText" id="{D85687E6-D377-478F-A01D-576470EAAD85}">
            <xm:f>NOT(ISERROR(SEARCH('[KPI_PM_Monthly_CIL_v1.0.xlsx]Data-Validation'!#REF!,Y355)))</xm:f>
            <xm:f>'[KPI_PM_Monthly_CIL_v1.0.xlsx]Data-Validation'!#REF!</xm:f>
            <x14:dxf>
              <fill>
                <patternFill>
                  <bgColor rgb="FF92D050"/>
                </patternFill>
              </fill>
            </x14:dxf>
          </x14:cfRule>
          <xm:sqref>Y355:Y358</xm:sqref>
        </x14:conditionalFormatting>
        <x14:conditionalFormatting xmlns:xm="http://schemas.microsoft.com/office/excel/2006/main">
          <x14:cfRule type="containsText" priority="1042" operator="containsText" id="{66CB7B84-FA99-4154-9C2E-1421D7EE616A}">
            <xm:f>NOT(ISERROR(SEARCH('[KPI_PM_Monthly_CIL_v1.0.xlsx]Data-Validation'!#REF!,Y361)))</xm:f>
            <xm:f>'[KPI_PM_Monthly_CIL_v1.0.xlsx]Data-Validation'!#REF!</xm:f>
            <x14:dxf>
              <fill>
                <patternFill>
                  <bgColor rgb="FF00B050"/>
                </patternFill>
              </fill>
            </x14:dxf>
          </x14:cfRule>
          <x14:cfRule type="containsText" priority="1043" operator="containsText" id="{74C1372A-A216-46E7-B80E-4167EBD0313C}">
            <xm:f>NOT(ISERROR(SEARCH('[KPI_PM_Monthly_CIL_v1.0.xlsx]Data-Validation'!#REF!,Y361)))</xm:f>
            <xm:f>'[KPI_PM_Monthly_CIL_v1.0.xlsx]Data-Validation'!#REF!</xm:f>
            <x14:dxf>
              <fill>
                <patternFill>
                  <bgColor rgb="FF00B0F0"/>
                </patternFill>
              </fill>
            </x14:dxf>
          </x14:cfRule>
          <x14:cfRule type="containsText" priority="1044" operator="containsText" id="{41EBC4E4-A828-4071-B661-AF5FD4E9C531}">
            <xm:f>NOT(ISERROR(SEARCH('[KPI_PM_Monthly_CIL_v1.0.xlsx]Data-Validation'!#REF!,Y361)))</xm:f>
            <xm:f>'[KPI_PM_Monthly_CIL_v1.0.xlsx]Data-Validation'!#REF!</xm:f>
            <x14:dxf>
              <fill>
                <patternFill>
                  <bgColor rgb="FFFF0000"/>
                </patternFill>
              </fill>
            </x14:dxf>
          </x14:cfRule>
          <x14:cfRule type="containsText" priority="1045" operator="containsText" id="{13621613-201C-4D5A-83ED-118776FAF8E8}">
            <xm:f>NOT(ISERROR(SEARCH('[KPI_PM_Monthly_CIL_v1.0.xlsx]Data-Validation'!#REF!,Y361)))</xm:f>
            <xm:f>'[KPI_PM_Monthly_CIL_v1.0.xlsx]Data-Validation'!#REF!</xm:f>
            <x14:dxf>
              <fill>
                <patternFill>
                  <bgColor rgb="FF92D050"/>
                </patternFill>
              </fill>
            </x14:dxf>
          </x14:cfRule>
          <xm:sqref>Y361:Y363</xm:sqref>
        </x14:conditionalFormatting>
        <x14:conditionalFormatting xmlns:xm="http://schemas.microsoft.com/office/excel/2006/main">
          <x14:cfRule type="containsText" priority="1013" operator="containsText" id="{7F83404B-7F8A-4D22-BE9D-570101692150}">
            <xm:f>NOT(ISERROR(SEARCH('[KPI_PM_Monthly_CIL_v1.0.xlsx]Data-Validation'!#REF!,Y359)))</xm:f>
            <xm:f>'[KPI_PM_Monthly_CIL_v1.0.xlsx]Data-Validation'!#REF!</xm:f>
            <x14:dxf>
              <fill>
                <patternFill>
                  <bgColor rgb="FF00B050"/>
                </patternFill>
              </fill>
            </x14:dxf>
          </x14:cfRule>
          <x14:cfRule type="containsText" priority="1014" operator="containsText" id="{D5951041-A871-4C2F-9F96-98B173C5E59C}">
            <xm:f>NOT(ISERROR(SEARCH('[KPI_PM_Monthly_CIL_v1.0.xlsx]Data-Validation'!#REF!,Y359)))</xm:f>
            <xm:f>'[KPI_PM_Monthly_CIL_v1.0.xlsx]Data-Validation'!#REF!</xm:f>
            <x14:dxf>
              <fill>
                <patternFill>
                  <bgColor rgb="FF00B0F0"/>
                </patternFill>
              </fill>
            </x14:dxf>
          </x14:cfRule>
          <x14:cfRule type="containsText" priority="1015" operator="containsText" id="{C928AED2-8AE3-401D-8CF6-757DD4713527}">
            <xm:f>NOT(ISERROR(SEARCH('[KPI_PM_Monthly_CIL_v1.0.xlsx]Data-Validation'!#REF!,Y359)))</xm:f>
            <xm:f>'[KPI_PM_Monthly_CIL_v1.0.xlsx]Data-Validation'!#REF!</xm:f>
            <x14:dxf>
              <fill>
                <patternFill>
                  <bgColor rgb="FFFF0000"/>
                </patternFill>
              </fill>
            </x14:dxf>
          </x14:cfRule>
          <x14:cfRule type="containsText" priority="1016" operator="containsText" id="{89655B5C-EA85-4E89-8C01-2A57220811B2}">
            <xm:f>NOT(ISERROR(SEARCH('[KPI_PM_Monthly_CIL_v1.0.xlsx]Data-Validation'!#REF!,Y359)))</xm:f>
            <xm:f>'[KPI_PM_Monthly_CIL_v1.0.xlsx]Data-Validation'!#REF!</xm:f>
            <x14:dxf>
              <fill>
                <patternFill>
                  <bgColor rgb="FF92D050"/>
                </patternFill>
              </fill>
            </x14:dxf>
          </x14:cfRule>
          <xm:sqref>Y359</xm:sqref>
        </x14:conditionalFormatting>
        <x14:conditionalFormatting xmlns:xm="http://schemas.microsoft.com/office/excel/2006/main">
          <x14:cfRule type="containsText" priority="1007" operator="containsText" id="{0C9C08B9-CB0A-4BE0-AB16-79C84499FFB4}">
            <xm:f>NOT(ISERROR(SEARCH('[KPI_PM_Monthly_CIL_v1.0.xlsx]Data-Validation'!#REF!,Y368)))</xm:f>
            <xm:f>'[KPI_PM_Monthly_CIL_v1.0.xlsx]Data-Validation'!#REF!</xm:f>
            <x14:dxf>
              <fill>
                <patternFill>
                  <bgColor rgb="FF00B050"/>
                </patternFill>
              </fill>
            </x14:dxf>
          </x14:cfRule>
          <x14:cfRule type="containsText" priority="1008" operator="containsText" id="{D7DCAA8A-B554-444C-9137-87AF6D648BAF}">
            <xm:f>NOT(ISERROR(SEARCH('[KPI_PM_Monthly_CIL_v1.0.xlsx]Data-Validation'!#REF!,Y368)))</xm:f>
            <xm:f>'[KPI_PM_Monthly_CIL_v1.0.xlsx]Data-Validation'!#REF!</xm:f>
            <x14:dxf>
              <fill>
                <patternFill>
                  <bgColor rgb="FF00B0F0"/>
                </patternFill>
              </fill>
            </x14:dxf>
          </x14:cfRule>
          <x14:cfRule type="containsText" priority="1009" operator="containsText" id="{EFCAC101-726B-40EF-B873-7F433120B458}">
            <xm:f>NOT(ISERROR(SEARCH('[KPI_PM_Monthly_CIL_v1.0.xlsx]Data-Validation'!#REF!,Y368)))</xm:f>
            <xm:f>'[KPI_PM_Monthly_CIL_v1.0.xlsx]Data-Validation'!#REF!</xm:f>
            <x14:dxf>
              <fill>
                <patternFill>
                  <bgColor rgb="FFFF0000"/>
                </patternFill>
              </fill>
            </x14:dxf>
          </x14:cfRule>
          <x14:cfRule type="containsText" priority="1010" operator="containsText" id="{DDD6D47B-C1CA-438E-8559-B529BB6C557B}">
            <xm:f>NOT(ISERROR(SEARCH('[KPI_PM_Monthly_CIL_v1.0.xlsx]Data-Validation'!#REF!,Y368)))</xm:f>
            <xm:f>'[KPI_PM_Monthly_CIL_v1.0.xlsx]Data-Validation'!#REF!</xm:f>
            <x14:dxf>
              <fill>
                <patternFill>
                  <bgColor rgb="FF92D050"/>
                </patternFill>
              </fill>
            </x14:dxf>
          </x14:cfRule>
          <xm:sqref>Y368</xm:sqref>
        </x14:conditionalFormatting>
        <x14:conditionalFormatting xmlns:xm="http://schemas.microsoft.com/office/excel/2006/main">
          <x14:cfRule type="containsText" priority="989" operator="containsText" id="{08390834-993D-4E37-A66B-F2D968AF7149}">
            <xm:f>NOT(ISERROR(SEARCH('[KPI_PM_Monthly_CIL_v1.0.xlsx]Data-Validation'!#REF!,Y369)))</xm:f>
            <xm:f>'[KPI_PM_Monthly_CIL_v1.0.xlsx]Data-Validation'!#REF!</xm:f>
            <x14:dxf>
              <fill>
                <patternFill>
                  <bgColor rgb="FF00B050"/>
                </patternFill>
              </fill>
            </x14:dxf>
          </x14:cfRule>
          <x14:cfRule type="containsText" priority="990" operator="containsText" id="{CDF56AA5-69F3-4D6C-BD55-893655A59E38}">
            <xm:f>NOT(ISERROR(SEARCH('[KPI_PM_Monthly_CIL_v1.0.xlsx]Data-Validation'!#REF!,Y369)))</xm:f>
            <xm:f>'[KPI_PM_Monthly_CIL_v1.0.xlsx]Data-Validation'!#REF!</xm:f>
            <x14:dxf>
              <fill>
                <patternFill>
                  <bgColor rgb="FF00B0F0"/>
                </patternFill>
              </fill>
            </x14:dxf>
          </x14:cfRule>
          <x14:cfRule type="containsText" priority="991" operator="containsText" id="{9D0CA24B-56F8-48D9-AC5F-86CC7DBF55F1}">
            <xm:f>NOT(ISERROR(SEARCH('[KPI_PM_Monthly_CIL_v1.0.xlsx]Data-Validation'!#REF!,Y369)))</xm:f>
            <xm:f>'[KPI_PM_Monthly_CIL_v1.0.xlsx]Data-Validation'!#REF!</xm:f>
            <x14:dxf>
              <fill>
                <patternFill>
                  <bgColor rgb="FFFF0000"/>
                </patternFill>
              </fill>
            </x14:dxf>
          </x14:cfRule>
          <x14:cfRule type="containsText" priority="992" operator="containsText" id="{D2E42F0A-BBD2-4021-B660-891997E0C5A3}">
            <xm:f>NOT(ISERROR(SEARCH('[KPI_PM_Monthly_CIL_v1.0.xlsx]Data-Validation'!#REF!,Y369)))</xm:f>
            <xm:f>'[KPI_PM_Monthly_CIL_v1.0.xlsx]Data-Validation'!#REF!</xm:f>
            <x14:dxf>
              <fill>
                <patternFill>
                  <bgColor rgb="FF92D050"/>
                </patternFill>
              </fill>
            </x14:dxf>
          </x14:cfRule>
          <xm:sqref>Y369</xm:sqref>
        </x14:conditionalFormatting>
        <x14:conditionalFormatting xmlns:xm="http://schemas.microsoft.com/office/excel/2006/main">
          <x14:cfRule type="containsText" priority="982" operator="containsText" id="{B75E9977-3A31-4ED8-90F9-705E05EA4658}">
            <xm:f>NOT(ISERROR(SEARCH('[KPI_PM_Monthly_CIL_v1.0.xlsx]Data-Validation'!#REF!,Y370)))</xm:f>
            <xm:f>'[KPI_PM_Monthly_CIL_v1.0.xlsx]Data-Validation'!#REF!</xm:f>
            <x14:dxf>
              <fill>
                <patternFill>
                  <bgColor rgb="FF00B050"/>
                </patternFill>
              </fill>
            </x14:dxf>
          </x14:cfRule>
          <x14:cfRule type="containsText" priority="983" operator="containsText" id="{91B0E5EC-D470-45E5-9C13-01F10F7D9836}">
            <xm:f>NOT(ISERROR(SEARCH('[KPI_PM_Monthly_CIL_v1.0.xlsx]Data-Validation'!#REF!,Y370)))</xm:f>
            <xm:f>'[KPI_PM_Monthly_CIL_v1.0.xlsx]Data-Validation'!#REF!</xm:f>
            <x14:dxf>
              <fill>
                <patternFill>
                  <bgColor rgb="FF00B0F0"/>
                </patternFill>
              </fill>
            </x14:dxf>
          </x14:cfRule>
          <x14:cfRule type="containsText" priority="984" operator="containsText" id="{B147FED4-6B05-44F4-A06A-025083D03A10}">
            <xm:f>NOT(ISERROR(SEARCH('[KPI_PM_Monthly_CIL_v1.0.xlsx]Data-Validation'!#REF!,Y370)))</xm:f>
            <xm:f>'[KPI_PM_Monthly_CIL_v1.0.xlsx]Data-Validation'!#REF!</xm:f>
            <x14:dxf>
              <fill>
                <patternFill>
                  <bgColor rgb="FFFF0000"/>
                </patternFill>
              </fill>
            </x14:dxf>
          </x14:cfRule>
          <x14:cfRule type="containsText" priority="985" operator="containsText" id="{7DF3F6C0-0FA4-4A23-A603-A1AB1FE9EA58}">
            <xm:f>NOT(ISERROR(SEARCH('[KPI_PM_Monthly_CIL_v1.0.xlsx]Data-Validation'!#REF!,Y370)))</xm:f>
            <xm:f>'[KPI_PM_Monthly_CIL_v1.0.xlsx]Data-Validation'!#REF!</xm:f>
            <x14:dxf>
              <fill>
                <patternFill>
                  <bgColor rgb="FF92D050"/>
                </patternFill>
              </fill>
            </x14:dxf>
          </x14:cfRule>
          <xm:sqref>Y370</xm:sqref>
        </x14:conditionalFormatting>
        <x14:conditionalFormatting xmlns:xm="http://schemas.microsoft.com/office/excel/2006/main">
          <x14:cfRule type="containsText" priority="961" operator="containsText" id="{6AEFF938-A17C-4EBB-8E54-7F2E1BF2207F}">
            <xm:f>NOT(ISERROR(SEARCH('[KPI_PM_Monthly_CIL_v1.0.xlsx]Data-Validation'!#REF!,Y373)))</xm:f>
            <xm:f>'[KPI_PM_Monthly_CIL_v1.0.xlsx]Data-Validation'!#REF!</xm:f>
            <x14:dxf>
              <fill>
                <patternFill>
                  <bgColor rgb="FF00B050"/>
                </patternFill>
              </fill>
            </x14:dxf>
          </x14:cfRule>
          <x14:cfRule type="containsText" priority="962" operator="containsText" id="{296ABEF6-4528-4A73-AC75-D321AA614D50}">
            <xm:f>NOT(ISERROR(SEARCH('[KPI_PM_Monthly_CIL_v1.0.xlsx]Data-Validation'!#REF!,Y373)))</xm:f>
            <xm:f>'[KPI_PM_Monthly_CIL_v1.0.xlsx]Data-Validation'!#REF!</xm:f>
            <x14:dxf>
              <fill>
                <patternFill>
                  <bgColor rgb="FF00B0F0"/>
                </patternFill>
              </fill>
            </x14:dxf>
          </x14:cfRule>
          <x14:cfRule type="containsText" priority="963" operator="containsText" id="{24FEC540-3DFC-407F-922F-DA982A88D325}">
            <xm:f>NOT(ISERROR(SEARCH('[KPI_PM_Monthly_CIL_v1.0.xlsx]Data-Validation'!#REF!,Y373)))</xm:f>
            <xm:f>'[KPI_PM_Monthly_CIL_v1.0.xlsx]Data-Validation'!#REF!</xm:f>
            <x14:dxf>
              <fill>
                <patternFill>
                  <bgColor rgb="FFFF0000"/>
                </patternFill>
              </fill>
            </x14:dxf>
          </x14:cfRule>
          <x14:cfRule type="containsText" priority="964" operator="containsText" id="{3C0683E5-B441-47DA-BD95-D832298535BB}">
            <xm:f>NOT(ISERROR(SEARCH('[KPI_PM_Monthly_CIL_v1.0.xlsx]Data-Validation'!#REF!,Y373)))</xm:f>
            <xm:f>'[KPI_PM_Monthly_CIL_v1.0.xlsx]Data-Validation'!#REF!</xm:f>
            <x14:dxf>
              <fill>
                <patternFill>
                  <bgColor rgb="FF92D050"/>
                </patternFill>
              </fill>
            </x14:dxf>
          </x14:cfRule>
          <xm:sqref>Y373</xm:sqref>
        </x14:conditionalFormatting>
        <x14:conditionalFormatting xmlns:xm="http://schemas.microsoft.com/office/excel/2006/main">
          <x14:cfRule type="containsText" priority="946" operator="containsText" id="{A8873CDA-4348-4469-AE74-3D9DADF590F5}">
            <xm:f>NOT(ISERROR(SEARCH('[KPI_PM_Monthly_CIL_v1.0.xlsx]Data-Validation'!#REF!,Y374)))</xm:f>
            <xm:f>'[KPI_PM_Monthly_CIL_v1.0.xlsx]Data-Validation'!#REF!</xm:f>
            <x14:dxf>
              <fill>
                <patternFill>
                  <bgColor rgb="FF00B050"/>
                </patternFill>
              </fill>
            </x14:dxf>
          </x14:cfRule>
          <x14:cfRule type="containsText" priority="947" operator="containsText" id="{69C2A4CC-705B-46A1-9B88-DE0D9AC40A43}">
            <xm:f>NOT(ISERROR(SEARCH('[KPI_PM_Monthly_CIL_v1.0.xlsx]Data-Validation'!#REF!,Y374)))</xm:f>
            <xm:f>'[KPI_PM_Monthly_CIL_v1.0.xlsx]Data-Validation'!#REF!</xm:f>
            <x14:dxf>
              <fill>
                <patternFill>
                  <bgColor rgb="FF00B0F0"/>
                </patternFill>
              </fill>
            </x14:dxf>
          </x14:cfRule>
          <x14:cfRule type="containsText" priority="948" operator="containsText" id="{3109F74D-F754-40CB-9578-B36443005F5C}">
            <xm:f>NOT(ISERROR(SEARCH('[KPI_PM_Monthly_CIL_v1.0.xlsx]Data-Validation'!#REF!,Y374)))</xm:f>
            <xm:f>'[KPI_PM_Monthly_CIL_v1.0.xlsx]Data-Validation'!#REF!</xm:f>
            <x14:dxf>
              <fill>
                <patternFill>
                  <bgColor rgb="FFFF0000"/>
                </patternFill>
              </fill>
            </x14:dxf>
          </x14:cfRule>
          <x14:cfRule type="containsText" priority="949" operator="containsText" id="{2876644E-E06F-4CD1-9912-F79062C3974D}">
            <xm:f>NOT(ISERROR(SEARCH('[KPI_PM_Monthly_CIL_v1.0.xlsx]Data-Validation'!#REF!,Y374)))</xm:f>
            <xm:f>'[KPI_PM_Monthly_CIL_v1.0.xlsx]Data-Validation'!#REF!</xm:f>
            <x14:dxf>
              <fill>
                <patternFill>
                  <bgColor rgb="FF92D050"/>
                </patternFill>
              </fill>
            </x14:dxf>
          </x14:cfRule>
          <xm:sqref>Y374</xm:sqref>
        </x14:conditionalFormatting>
        <x14:conditionalFormatting xmlns:xm="http://schemas.microsoft.com/office/excel/2006/main">
          <x14:cfRule type="containsText" priority="935" operator="containsText" id="{A65AC5F6-FE85-4FB2-955A-F0DBC044AFDA}">
            <xm:f>NOT(ISERROR(SEARCH('[KPI_PM_Monthly_CIL_v1.0.xlsx]Data-Validation'!#REF!,Y340)))</xm:f>
            <xm:f>'[KPI_PM_Monthly_CIL_v1.0.xlsx]Data-Validation'!#REF!</xm:f>
            <x14:dxf>
              <fill>
                <patternFill>
                  <bgColor rgb="FF00B050"/>
                </patternFill>
              </fill>
            </x14:dxf>
          </x14:cfRule>
          <x14:cfRule type="containsText" priority="936" operator="containsText" id="{22DF2C24-21A7-4761-8933-2DA2498FC25E}">
            <xm:f>NOT(ISERROR(SEARCH('[KPI_PM_Monthly_CIL_v1.0.xlsx]Data-Validation'!#REF!,Y340)))</xm:f>
            <xm:f>'[KPI_PM_Monthly_CIL_v1.0.xlsx]Data-Validation'!#REF!</xm:f>
            <x14:dxf>
              <fill>
                <patternFill>
                  <bgColor rgb="FF00B0F0"/>
                </patternFill>
              </fill>
            </x14:dxf>
          </x14:cfRule>
          <x14:cfRule type="containsText" priority="937" operator="containsText" id="{216EBFDD-210F-4130-8B45-343E07139CB4}">
            <xm:f>NOT(ISERROR(SEARCH('[KPI_PM_Monthly_CIL_v1.0.xlsx]Data-Validation'!#REF!,Y340)))</xm:f>
            <xm:f>'[KPI_PM_Monthly_CIL_v1.0.xlsx]Data-Validation'!#REF!</xm:f>
            <x14:dxf>
              <fill>
                <patternFill>
                  <bgColor rgb="FFFF0000"/>
                </patternFill>
              </fill>
            </x14:dxf>
          </x14:cfRule>
          <x14:cfRule type="containsText" priority="938" operator="containsText" id="{063243CE-27E5-415E-99BA-7920C9398FA5}">
            <xm:f>NOT(ISERROR(SEARCH('[KPI_PM_Monthly_CIL_v1.0.xlsx]Data-Validation'!#REF!,Y340)))</xm:f>
            <xm:f>'[KPI_PM_Monthly_CIL_v1.0.xlsx]Data-Validation'!#REF!</xm:f>
            <x14:dxf>
              <fill>
                <patternFill>
                  <bgColor rgb="FF92D050"/>
                </patternFill>
              </fill>
            </x14:dxf>
          </x14:cfRule>
          <xm:sqref>Y340</xm:sqref>
        </x14:conditionalFormatting>
        <x14:conditionalFormatting xmlns:xm="http://schemas.microsoft.com/office/excel/2006/main">
          <x14:cfRule type="containsText" priority="923" operator="containsText" id="{42D975B5-8E73-4CD9-B2BE-E524B424D6F2}">
            <xm:f>NOT(ISERROR(SEARCH('[KPI_PM_Monthly_CIL_v1.0.xlsx]Data-Validation'!#REF!,Y377)))</xm:f>
            <xm:f>'[KPI_PM_Monthly_CIL_v1.0.xlsx]Data-Validation'!#REF!</xm:f>
            <x14:dxf>
              <fill>
                <patternFill>
                  <bgColor rgb="FF00B050"/>
                </patternFill>
              </fill>
            </x14:dxf>
          </x14:cfRule>
          <x14:cfRule type="containsText" priority="924" operator="containsText" id="{E8A59806-3DEC-4C10-86EB-71832853CEED}">
            <xm:f>NOT(ISERROR(SEARCH('[KPI_PM_Monthly_CIL_v1.0.xlsx]Data-Validation'!#REF!,Y377)))</xm:f>
            <xm:f>'[KPI_PM_Monthly_CIL_v1.0.xlsx]Data-Validation'!#REF!</xm:f>
            <x14:dxf>
              <fill>
                <patternFill>
                  <bgColor rgb="FF00B0F0"/>
                </patternFill>
              </fill>
            </x14:dxf>
          </x14:cfRule>
          <x14:cfRule type="containsText" priority="925" operator="containsText" id="{8858F60A-E307-4B7D-BCC0-411009A00A0A}">
            <xm:f>NOT(ISERROR(SEARCH('[KPI_PM_Monthly_CIL_v1.0.xlsx]Data-Validation'!#REF!,Y377)))</xm:f>
            <xm:f>'[KPI_PM_Monthly_CIL_v1.0.xlsx]Data-Validation'!#REF!</xm:f>
            <x14:dxf>
              <fill>
                <patternFill>
                  <bgColor rgb="FFFF0000"/>
                </patternFill>
              </fill>
            </x14:dxf>
          </x14:cfRule>
          <x14:cfRule type="containsText" priority="926" operator="containsText" id="{3BFB9933-9590-4B4E-95A1-ACDA1CD96E32}">
            <xm:f>NOT(ISERROR(SEARCH('[KPI_PM_Monthly_CIL_v1.0.xlsx]Data-Validation'!#REF!,Y377)))</xm:f>
            <xm:f>'[KPI_PM_Monthly_CIL_v1.0.xlsx]Data-Validation'!#REF!</xm:f>
            <x14:dxf>
              <fill>
                <patternFill>
                  <bgColor rgb="FF92D050"/>
                </patternFill>
              </fill>
            </x14:dxf>
          </x14:cfRule>
          <xm:sqref>Y377</xm:sqref>
        </x14:conditionalFormatting>
        <x14:conditionalFormatting xmlns:xm="http://schemas.microsoft.com/office/excel/2006/main">
          <x14:cfRule type="containsText" priority="916" operator="containsText" id="{D8EDC089-A271-4BA2-AB71-4AC447ABDE0A}">
            <xm:f>NOT(ISERROR(SEARCH('[KPI_PM_Monthly_CIL_v1.0.xlsx]Data-Validation'!#REF!,Y380)))</xm:f>
            <xm:f>'[KPI_PM_Monthly_CIL_v1.0.xlsx]Data-Validation'!#REF!</xm:f>
            <x14:dxf>
              <fill>
                <patternFill>
                  <bgColor rgb="FF00B050"/>
                </patternFill>
              </fill>
            </x14:dxf>
          </x14:cfRule>
          <x14:cfRule type="containsText" priority="917" operator="containsText" id="{580EECF4-E478-414F-9E54-A1A5BFA5B035}">
            <xm:f>NOT(ISERROR(SEARCH('[KPI_PM_Monthly_CIL_v1.0.xlsx]Data-Validation'!#REF!,Y380)))</xm:f>
            <xm:f>'[KPI_PM_Monthly_CIL_v1.0.xlsx]Data-Validation'!#REF!</xm:f>
            <x14:dxf>
              <fill>
                <patternFill>
                  <bgColor rgb="FF00B0F0"/>
                </patternFill>
              </fill>
            </x14:dxf>
          </x14:cfRule>
          <x14:cfRule type="containsText" priority="918" operator="containsText" id="{A02AD896-5B1D-424B-BB12-E3F369FFC437}">
            <xm:f>NOT(ISERROR(SEARCH('[KPI_PM_Monthly_CIL_v1.0.xlsx]Data-Validation'!#REF!,Y380)))</xm:f>
            <xm:f>'[KPI_PM_Monthly_CIL_v1.0.xlsx]Data-Validation'!#REF!</xm:f>
            <x14:dxf>
              <fill>
                <patternFill>
                  <bgColor rgb="FFFF0000"/>
                </patternFill>
              </fill>
            </x14:dxf>
          </x14:cfRule>
          <x14:cfRule type="containsText" priority="919" operator="containsText" id="{C879FC54-63AF-4B92-9795-C0180A614BD9}">
            <xm:f>NOT(ISERROR(SEARCH('[KPI_PM_Monthly_CIL_v1.0.xlsx]Data-Validation'!#REF!,Y380)))</xm:f>
            <xm:f>'[KPI_PM_Monthly_CIL_v1.0.xlsx]Data-Validation'!#REF!</xm:f>
            <x14:dxf>
              <fill>
                <patternFill>
                  <bgColor rgb="FF92D050"/>
                </patternFill>
              </fill>
            </x14:dxf>
          </x14:cfRule>
          <xm:sqref>Y380</xm:sqref>
        </x14:conditionalFormatting>
        <x14:conditionalFormatting xmlns:xm="http://schemas.microsoft.com/office/excel/2006/main">
          <x14:cfRule type="containsText" priority="902" operator="containsText" id="{C4DCE0D4-019E-48A1-A848-DAF459DB91FE}">
            <xm:f>NOT(ISERROR(SEARCH('[KPI_PM_Monthly_CIL_v1.0.xlsx]Data-Validation'!#REF!,Y378)))</xm:f>
            <xm:f>'[KPI_PM_Monthly_CIL_v1.0.xlsx]Data-Validation'!#REF!</xm:f>
            <x14:dxf>
              <fill>
                <patternFill>
                  <bgColor rgb="FF00B050"/>
                </patternFill>
              </fill>
            </x14:dxf>
          </x14:cfRule>
          <x14:cfRule type="containsText" priority="903" operator="containsText" id="{43D5BF12-3E36-43D1-A2B4-665AE6F94CA9}">
            <xm:f>NOT(ISERROR(SEARCH('[KPI_PM_Monthly_CIL_v1.0.xlsx]Data-Validation'!#REF!,Y378)))</xm:f>
            <xm:f>'[KPI_PM_Monthly_CIL_v1.0.xlsx]Data-Validation'!#REF!</xm:f>
            <x14:dxf>
              <fill>
                <patternFill>
                  <bgColor rgb="FF00B0F0"/>
                </patternFill>
              </fill>
            </x14:dxf>
          </x14:cfRule>
          <x14:cfRule type="containsText" priority="904" operator="containsText" id="{A70B1F56-7871-473C-8756-B1D36E0186D1}">
            <xm:f>NOT(ISERROR(SEARCH('[KPI_PM_Monthly_CIL_v1.0.xlsx]Data-Validation'!#REF!,Y378)))</xm:f>
            <xm:f>'[KPI_PM_Monthly_CIL_v1.0.xlsx]Data-Validation'!#REF!</xm:f>
            <x14:dxf>
              <fill>
                <patternFill>
                  <bgColor rgb="FFFF0000"/>
                </patternFill>
              </fill>
            </x14:dxf>
          </x14:cfRule>
          <x14:cfRule type="containsText" priority="905" operator="containsText" id="{F3D390A9-A9E7-4431-B9A1-F1359C0DD1C1}">
            <xm:f>NOT(ISERROR(SEARCH('[KPI_PM_Monthly_CIL_v1.0.xlsx]Data-Validation'!#REF!,Y378)))</xm:f>
            <xm:f>'[KPI_PM_Monthly_CIL_v1.0.xlsx]Data-Validation'!#REF!</xm:f>
            <x14:dxf>
              <fill>
                <patternFill>
                  <bgColor rgb="FF92D050"/>
                </patternFill>
              </fill>
            </x14:dxf>
          </x14:cfRule>
          <xm:sqref>Y378</xm:sqref>
        </x14:conditionalFormatting>
        <x14:conditionalFormatting xmlns:xm="http://schemas.microsoft.com/office/excel/2006/main">
          <x14:cfRule type="containsText" priority="889" operator="containsText" id="{B51C60F9-3C7F-47EF-9AD6-006F79C09F78}">
            <xm:f>NOT(ISERROR(SEARCH('[KPI_PM_Monthly_CIL_v1.0.xlsx]Data-Validation'!#REF!,Y381)))</xm:f>
            <xm:f>'[KPI_PM_Monthly_CIL_v1.0.xlsx]Data-Validation'!#REF!</xm:f>
            <x14:dxf>
              <fill>
                <patternFill>
                  <bgColor rgb="FF00B050"/>
                </patternFill>
              </fill>
            </x14:dxf>
          </x14:cfRule>
          <x14:cfRule type="containsText" priority="890" operator="containsText" id="{7F57B032-EBE7-40BA-A580-4031FE8FB32A}">
            <xm:f>NOT(ISERROR(SEARCH('[KPI_PM_Monthly_CIL_v1.0.xlsx]Data-Validation'!#REF!,Y381)))</xm:f>
            <xm:f>'[KPI_PM_Monthly_CIL_v1.0.xlsx]Data-Validation'!#REF!</xm:f>
            <x14:dxf>
              <fill>
                <patternFill>
                  <bgColor rgb="FF00B0F0"/>
                </patternFill>
              </fill>
            </x14:dxf>
          </x14:cfRule>
          <x14:cfRule type="containsText" priority="891" operator="containsText" id="{DB3BCB69-042A-48A7-B94F-97FF447142DF}">
            <xm:f>NOT(ISERROR(SEARCH('[KPI_PM_Monthly_CIL_v1.0.xlsx]Data-Validation'!#REF!,Y381)))</xm:f>
            <xm:f>'[KPI_PM_Monthly_CIL_v1.0.xlsx]Data-Validation'!#REF!</xm:f>
            <x14:dxf>
              <fill>
                <patternFill>
                  <bgColor rgb="FFFF0000"/>
                </patternFill>
              </fill>
            </x14:dxf>
          </x14:cfRule>
          <x14:cfRule type="containsText" priority="892" operator="containsText" id="{1A98E7D2-76D3-42B5-BC80-3331BA5D67E0}">
            <xm:f>NOT(ISERROR(SEARCH('[KPI_PM_Monthly_CIL_v1.0.xlsx]Data-Validation'!#REF!,Y381)))</xm:f>
            <xm:f>'[KPI_PM_Monthly_CIL_v1.0.xlsx]Data-Validation'!#REF!</xm:f>
            <x14:dxf>
              <fill>
                <patternFill>
                  <bgColor rgb="FF92D050"/>
                </patternFill>
              </fill>
            </x14:dxf>
          </x14:cfRule>
          <xm:sqref>Y381</xm:sqref>
        </x14:conditionalFormatting>
        <x14:conditionalFormatting xmlns:xm="http://schemas.microsoft.com/office/excel/2006/main">
          <x14:cfRule type="containsText" priority="874" operator="containsText" id="{870186D0-2A13-4F6A-BF99-CA0F49485199}">
            <xm:f>NOT(ISERROR(SEARCH('\Temp\[ff.xlsx]Data-Validation'!#REF!,Y348)))</xm:f>
            <xm:f>'\Temp\[ff.xlsx]Data-Validation'!#REF!</xm:f>
            <x14:dxf>
              <fill>
                <patternFill>
                  <bgColor rgb="FF00B050"/>
                </patternFill>
              </fill>
            </x14:dxf>
          </x14:cfRule>
          <x14:cfRule type="containsText" priority="875" operator="containsText" id="{2EDAAC64-9F63-463E-AC04-9DD8DC7CA8A3}">
            <xm:f>NOT(ISERROR(SEARCH('\Temp\[ff.xlsx]Data-Validation'!#REF!,Y348)))</xm:f>
            <xm:f>'\Temp\[ff.xlsx]Data-Validation'!#REF!</xm:f>
            <x14:dxf>
              <fill>
                <patternFill>
                  <bgColor rgb="FF00B0F0"/>
                </patternFill>
              </fill>
            </x14:dxf>
          </x14:cfRule>
          <x14:cfRule type="containsText" priority="876" operator="containsText" id="{0E749DDF-108F-4156-B520-269870527F0B}">
            <xm:f>NOT(ISERROR(SEARCH('\Temp\[ff.xlsx]Data-Validation'!#REF!,Y348)))</xm:f>
            <xm:f>'\Temp\[ff.xlsx]Data-Validation'!#REF!</xm:f>
            <x14:dxf>
              <fill>
                <patternFill>
                  <bgColor rgb="FFFF0000"/>
                </patternFill>
              </fill>
            </x14:dxf>
          </x14:cfRule>
          <x14:cfRule type="containsText" priority="877" operator="containsText" id="{5A69CE65-3483-4587-B44F-6FC01BCD68BB}">
            <xm:f>NOT(ISERROR(SEARCH('\Temp\[ff.xlsx]Data-Validation'!#REF!,Y348)))</xm:f>
            <xm:f>'\Temp\[ff.xlsx]Data-Validation'!#REF!</xm:f>
            <x14:dxf>
              <fill>
                <patternFill>
                  <bgColor rgb="FF92D050"/>
                </patternFill>
              </fill>
            </x14:dxf>
          </x14:cfRule>
          <xm:sqref>Y348</xm:sqref>
        </x14:conditionalFormatting>
        <x14:conditionalFormatting xmlns:xm="http://schemas.microsoft.com/office/excel/2006/main">
          <x14:cfRule type="containsText" priority="857" operator="containsText" id="{A529A7E6-706F-46A0-BB84-02C07E5C379F}">
            <xm:f>NOT(ISERROR(SEARCH('\Temp\[ff.xlsx]Data-Validation'!#REF!,Y367)))</xm:f>
            <xm:f>'\Temp\[ff.xlsx]Data-Validation'!#REF!</xm:f>
            <x14:dxf>
              <fill>
                <patternFill>
                  <bgColor rgb="FF00B050"/>
                </patternFill>
              </fill>
            </x14:dxf>
          </x14:cfRule>
          <x14:cfRule type="containsText" priority="858" operator="containsText" id="{5A1EA994-54D0-4598-BA6C-E26E8906B24E}">
            <xm:f>NOT(ISERROR(SEARCH('\Temp\[ff.xlsx]Data-Validation'!#REF!,Y367)))</xm:f>
            <xm:f>'\Temp\[ff.xlsx]Data-Validation'!#REF!</xm:f>
            <x14:dxf>
              <fill>
                <patternFill>
                  <bgColor rgb="FF00B0F0"/>
                </patternFill>
              </fill>
            </x14:dxf>
          </x14:cfRule>
          <x14:cfRule type="containsText" priority="859" operator="containsText" id="{2E13F355-4963-44A3-96F3-21568F89C331}">
            <xm:f>NOT(ISERROR(SEARCH('\Temp\[ff.xlsx]Data-Validation'!#REF!,Y367)))</xm:f>
            <xm:f>'\Temp\[ff.xlsx]Data-Validation'!#REF!</xm:f>
            <x14:dxf>
              <fill>
                <patternFill>
                  <bgColor rgb="FFFF0000"/>
                </patternFill>
              </fill>
            </x14:dxf>
          </x14:cfRule>
          <x14:cfRule type="containsText" priority="860" operator="containsText" id="{EFAFB9D2-8AE1-4C5C-BE03-608E18819850}">
            <xm:f>NOT(ISERROR(SEARCH('\Temp\[ff.xlsx]Data-Validation'!#REF!,Y367)))</xm:f>
            <xm:f>'\Temp\[ff.xlsx]Data-Validation'!#REF!</xm:f>
            <x14:dxf>
              <fill>
                <patternFill>
                  <bgColor rgb="FF92D050"/>
                </patternFill>
              </fill>
            </x14:dxf>
          </x14:cfRule>
          <xm:sqref>Y367</xm:sqref>
        </x14:conditionalFormatting>
        <x14:conditionalFormatting xmlns:xm="http://schemas.microsoft.com/office/excel/2006/main">
          <x14:cfRule type="containsText" priority="852" operator="containsText" id="{010CA6B2-756C-457C-AC79-2CE7E09FCEF5}">
            <xm:f>NOT(ISERROR(SEARCH('\Users\rrkn\Downloads\[KPI_PM_Monthly_CIL_rrkn_updated.xlsx]Data-Validation'!#REF!,Y384)))</xm:f>
            <xm:f>'\Users\rrkn\Downloads\[KPI_PM_Monthly_CIL_rrkn_updated.xlsx]Data-Validation'!#REF!</xm:f>
            <x14:dxf>
              <fill>
                <patternFill>
                  <bgColor rgb="FF00B050"/>
                </patternFill>
              </fill>
            </x14:dxf>
          </x14:cfRule>
          <x14:cfRule type="containsText" priority="853" operator="containsText" id="{13FFF37A-5301-4630-B286-12210D7D79CB}">
            <xm:f>NOT(ISERROR(SEARCH('\Users\rrkn\Downloads\[KPI_PM_Monthly_CIL_rrkn_updated.xlsx]Data-Validation'!#REF!,Y384)))</xm:f>
            <xm:f>'\Users\rrkn\Downloads\[KPI_PM_Monthly_CIL_rrkn_updated.xlsx]Data-Validation'!#REF!</xm:f>
            <x14:dxf>
              <fill>
                <patternFill>
                  <bgColor rgb="FF00B0F0"/>
                </patternFill>
              </fill>
            </x14:dxf>
          </x14:cfRule>
          <x14:cfRule type="containsText" priority="854" operator="containsText" id="{98223BB5-6BF4-4025-A493-337E8B63CAE1}">
            <xm:f>NOT(ISERROR(SEARCH('\Users\rrkn\Downloads\[KPI_PM_Monthly_CIL_rrkn_updated.xlsx]Data-Validation'!#REF!,Y384)))</xm:f>
            <xm:f>'\Users\rrkn\Downloads\[KPI_PM_Monthly_CIL_rrkn_updated.xlsx]Data-Validation'!#REF!</xm:f>
            <x14:dxf>
              <fill>
                <patternFill>
                  <bgColor rgb="FFFF0000"/>
                </patternFill>
              </fill>
            </x14:dxf>
          </x14:cfRule>
          <x14:cfRule type="containsText" priority="855" operator="containsText" id="{27AAFA00-3644-45D8-9D8C-3556912F9BE1}">
            <xm:f>NOT(ISERROR(SEARCH('\Users\rrkn\Downloads\[KPI_PM_Monthly_CIL_rrkn_updated.xlsx]Data-Validation'!#REF!,Y384)))</xm:f>
            <xm:f>'\Users\rrkn\Downloads\[KPI_PM_Monthly_CIL_rrkn_updated.xlsx]Data-Validation'!#REF!</xm:f>
            <x14:dxf>
              <fill>
                <patternFill>
                  <bgColor rgb="FF92D050"/>
                </patternFill>
              </fill>
            </x14:dxf>
          </x14:cfRule>
          <xm:sqref>Y384</xm:sqref>
        </x14:conditionalFormatting>
        <x14:conditionalFormatting xmlns:xm="http://schemas.microsoft.com/office/excel/2006/main">
          <x14:cfRule type="containsText" priority="836" operator="containsText" id="{000E4259-B35F-4FD6-BF91-59725F863CDD}">
            <xm:f>NOT(ISERROR(SEARCH('[KPI_PM_Monthly_CIL_v1.0.xlsx]Data-Validation'!#REF!,Y371)))</xm:f>
            <xm:f>'[KPI_PM_Monthly_CIL_v1.0.xlsx]Data-Validation'!#REF!</xm:f>
            <x14:dxf>
              <fill>
                <patternFill>
                  <bgColor rgb="FF00B050"/>
                </patternFill>
              </fill>
            </x14:dxf>
          </x14:cfRule>
          <x14:cfRule type="containsText" priority="837" operator="containsText" id="{E9F4DC65-29DC-41F4-BB82-98C0DE031CE7}">
            <xm:f>NOT(ISERROR(SEARCH('[KPI_PM_Monthly_CIL_v1.0.xlsx]Data-Validation'!#REF!,Y371)))</xm:f>
            <xm:f>'[KPI_PM_Monthly_CIL_v1.0.xlsx]Data-Validation'!#REF!</xm:f>
            <x14:dxf>
              <fill>
                <patternFill>
                  <bgColor rgb="FF00B0F0"/>
                </patternFill>
              </fill>
            </x14:dxf>
          </x14:cfRule>
          <x14:cfRule type="containsText" priority="838" operator="containsText" id="{CB14C4DB-44BD-4A1A-BA94-3CE29023AA04}">
            <xm:f>NOT(ISERROR(SEARCH('[KPI_PM_Monthly_CIL_v1.0.xlsx]Data-Validation'!#REF!,Y371)))</xm:f>
            <xm:f>'[KPI_PM_Monthly_CIL_v1.0.xlsx]Data-Validation'!#REF!</xm:f>
            <x14:dxf>
              <fill>
                <patternFill>
                  <bgColor rgb="FFFF0000"/>
                </patternFill>
              </fill>
            </x14:dxf>
          </x14:cfRule>
          <x14:cfRule type="containsText" priority="839" operator="containsText" id="{E3A5EAA9-D728-4FFB-ADEB-A2B0CBF16A94}">
            <xm:f>NOT(ISERROR(SEARCH('[KPI_PM_Monthly_CIL_v1.0.xlsx]Data-Validation'!#REF!,Y371)))</xm:f>
            <xm:f>'[KPI_PM_Monthly_CIL_v1.0.xlsx]Data-Validation'!#REF!</xm:f>
            <x14:dxf>
              <fill>
                <patternFill>
                  <bgColor rgb="FF92D050"/>
                </patternFill>
              </fill>
            </x14:dxf>
          </x14:cfRule>
          <xm:sqref>Y371</xm:sqref>
        </x14:conditionalFormatting>
        <x14:conditionalFormatting xmlns:xm="http://schemas.microsoft.com/office/excel/2006/main">
          <x14:cfRule type="containsText" priority="830" operator="containsText" id="{1821BBAB-D4C4-4082-BD12-E42FBB9EB32C}">
            <xm:f>NOT(ISERROR(SEARCH('[KPI_PM_Monthly_CIL_v1.0.xlsx]Data-Validation'!#REF!,Y404)))</xm:f>
            <xm:f>'[KPI_PM_Monthly_CIL_v1.0.xlsx]Data-Validation'!#REF!</xm:f>
            <x14:dxf>
              <fill>
                <patternFill>
                  <bgColor rgb="FF00B050"/>
                </patternFill>
              </fill>
            </x14:dxf>
          </x14:cfRule>
          <x14:cfRule type="containsText" priority="831" operator="containsText" id="{75F9733D-AFC6-45C8-BE73-A471FE0168E6}">
            <xm:f>NOT(ISERROR(SEARCH('[KPI_PM_Monthly_CIL_v1.0.xlsx]Data-Validation'!#REF!,Y404)))</xm:f>
            <xm:f>'[KPI_PM_Monthly_CIL_v1.0.xlsx]Data-Validation'!#REF!</xm:f>
            <x14:dxf>
              <fill>
                <patternFill>
                  <bgColor rgb="FF00B0F0"/>
                </patternFill>
              </fill>
            </x14:dxf>
          </x14:cfRule>
          <x14:cfRule type="containsText" priority="832" operator="containsText" id="{9DBAFA10-AC9B-4427-AC29-74A41A9D490F}">
            <xm:f>NOT(ISERROR(SEARCH('[KPI_PM_Monthly_CIL_v1.0.xlsx]Data-Validation'!#REF!,Y404)))</xm:f>
            <xm:f>'[KPI_PM_Monthly_CIL_v1.0.xlsx]Data-Validation'!#REF!</xm:f>
            <x14:dxf>
              <fill>
                <patternFill>
                  <bgColor rgb="FFFF0000"/>
                </patternFill>
              </fill>
            </x14:dxf>
          </x14:cfRule>
          <x14:cfRule type="containsText" priority="833" operator="containsText" id="{24504ABC-7A45-4556-B9B8-41AC34817740}">
            <xm:f>NOT(ISERROR(SEARCH('[KPI_PM_Monthly_CIL_v1.0.xlsx]Data-Validation'!#REF!,Y404)))</xm:f>
            <xm:f>'[KPI_PM_Monthly_CIL_v1.0.xlsx]Data-Validation'!#REF!</xm:f>
            <x14:dxf>
              <fill>
                <patternFill>
                  <bgColor rgb="FF92D050"/>
                </patternFill>
              </fill>
            </x14:dxf>
          </x14:cfRule>
          <xm:sqref>Y404 Y423:Y425 Y446:Y449</xm:sqref>
        </x14:conditionalFormatting>
        <x14:conditionalFormatting xmlns:xm="http://schemas.microsoft.com/office/excel/2006/main">
          <x14:cfRule type="containsText" priority="825" operator="containsText" id="{782E7A7F-2737-4532-8C21-B5D54B8953F7}">
            <xm:f>NOT(ISERROR(SEARCH('[KPI_PM_Monthly_CIL_v1.0.xlsx]Data-Validation'!#REF!,Y402)))</xm:f>
            <xm:f>'[KPI_PM_Monthly_CIL_v1.0.xlsx]Data-Validation'!#REF!</xm:f>
            <x14:dxf>
              <fill>
                <patternFill>
                  <bgColor rgb="FF00B050"/>
                </patternFill>
              </fill>
            </x14:dxf>
          </x14:cfRule>
          <x14:cfRule type="containsText" priority="826" operator="containsText" id="{1D5597F0-CA15-450B-9670-3700445197A6}">
            <xm:f>NOT(ISERROR(SEARCH('[KPI_PM_Monthly_CIL_v1.0.xlsx]Data-Validation'!#REF!,Y402)))</xm:f>
            <xm:f>'[KPI_PM_Monthly_CIL_v1.0.xlsx]Data-Validation'!#REF!</xm:f>
            <x14:dxf>
              <fill>
                <patternFill>
                  <bgColor rgb="FF00B0F0"/>
                </patternFill>
              </fill>
            </x14:dxf>
          </x14:cfRule>
          <x14:cfRule type="containsText" priority="827" operator="containsText" id="{FCE55B06-1D3E-4A1C-84B0-A426162ED588}">
            <xm:f>NOT(ISERROR(SEARCH('[KPI_PM_Monthly_CIL_v1.0.xlsx]Data-Validation'!#REF!,Y402)))</xm:f>
            <xm:f>'[KPI_PM_Monthly_CIL_v1.0.xlsx]Data-Validation'!#REF!</xm:f>
            <x14:dxf>
              <fill>
                <patternFill>
                  <bgColor rgb="FFFF0000"/>
                </patternFill>
              </fill>
            </x14:dxf>
          </x14:cfRule>
          <x14:cfRule type="containsText" priority="828" operator="containsText" id="{AC808F49-BCDD-407D-994C-E32B34A15E28}">
            <xm:f>NOT(ISERROR(SEARCH('[KPI_PM_Monthly_CIL_v1.0.xlsx]Data-Validation'!#REF!,Y402)))</xm:f>
            <xm:f>'[KPI_PM_Monthly_CIL_v1.0.xlsx]Data-Validation'!#REF!</xm:f>
            <x14:dxf>
              <fill>
                <patternFill>
                  <bgColor rgb="FF92D050"/>
                </patternFill>
              </fill>
            </x14:dxf>
          </x14:cfRule>
          <xm:sqref>Y402:Y403</xm:sqref>
        </x14:conditionalFormatting>
        <x14:conditionalFormatting xmlns:xm="http://schemas.microsoft.com/office/excel/2006/main">
          <x14:cfRule type="containsText" priority="820" operator="containsText" id="{FB6FF195-B86B-4F3D-A85C-C532C0773F70}">
            <xm:f>NOT(ISERROR(SEARCH('[KPI_PM_Monthly_CIL_v1.0.xlsx]Data-Validation'!#REF!,Y407)))</xm:f>
            <xm:f>'[KPI_PM_Monthly_CIL_v1.0.xlsx]Data-Validation'!#REF!</xm:f>
            <x14:dxf>
              <fill>
                <patternFill>
                  <bgColor rgb="FF00B050"/>
                </patternFill>
              </fill>
            </x14:dxf>
          </x14:cfRule>
          <x14:cfRule type="containsText" priority="821" operator="containsText" id="{480DC5E4-A6FA-45DF-9160-69EA22E04DD8}">
            <xm:f>NOT(ISERROR(SEARCH('[KPI_PM_Monthly_CIL_v1.0.xlsx]Data-Validation'!#REF!,Y407)))</xm:f>
            <xm:f>'[KPI_PM_Monthly_CIL_v1.0.xlsx]Data-Validation'!#REF!</xm:f>
            <x14:dxf>
              <fill>
                <patternFill>
                  <bgColor rgb="FF00B0F0"/>
                </patternFill>
              </fill>
            </x14:dxf>
          </x14:cfRule>
          <x14:cfRule type="containsText" priority="822" operator="containsText" id="{EC430A4C-057E-4D2E-8B7E-61011F8CC16A}">
            <xm:f>NOT(ISERROR(SEARCH('[KPI_PM_Monthly_CIL_v1.0.xlsx]Data-Validation'!#REF!,Y407)))</xm:f>
            <xm:f>'[KPI_PM_Monthly_CIL_v1.0.xlsx]Data-Validation'!#REF!</xm:f>
            <x14:dxf>
              <fill>
                <patternFill>
                  <bgColor rgb="FFFF0000"/>
                </patternFill>
              </fill>
            </x14:dxf>
          </x14:cfRule>
          <x14:cfRule type="containsText" priority="823" operator="containsText" id="{FB995118-2D3A-4B64-8849-8C08523C5C8F}">
            <xm:f>NOT(ISERROR(SEARCH('[KPI_PM_Monthly_CIL_v1.0.xlsx]Data-Validation'!#REF!,Y407)))</xm:f>
            <xm:f>'[KPI_PM_Monthly_CIL_v1.0.xlsx]Data-Validation'!#REF!</xm:f>
            <x14:dxf>
              <fill>
                <patternFill>
                  <bgColor rgb="FF92D050"/>
                </patternFill>
              </fill>
            </x14:dxf>
          </x14:cfRule>
          <xm:sqref>Y407</xm:sqref>
        </x14:conditionalFormatting>
        <x14:conditionalFormatting xmlns:xm="http://schemas.microsoft.com/office/excel/2006/main">
          <x14:cfRule type="containsText" priority="815" operator="containsText" id="{435F3506-3381-4F95-A04C-C438F84D0197}">
            <xm:f>NOT(ISERROR(SEARCH('[KPI_PM_Monthly_CIL_v1.0.xlsx]Data-Validation'!#REF!,Y433)))</xm:f>
            <xm:f>'[KPI_PM_Monthly_CIL_v1.0.xlsx]Data-Validation'!#REF!</xm:f>
            <x14:dxf>
              <fill>
                <patternFill>
                  <bgColor rgb="FF00B050"/>
                </patternFill>
              </fill>
            </x14:dxf>
          </x14:cfRule>
          <x14:cfRule type="containsText" priority="816" operator="containsText" id="{412D8819-7097-4E1C-AFF8-3318E7ED8047}">
            <xm:f>NOT(ISERROR(SEARCH('[KPI_PM_Monthly_CIL_v1.0.xlsx]Data-Validation'!#REF!,Y433)))</xm:f>
            <xm:f>'[KPI_PM_Monthly_CIL_v1.0.xlsx]Data-Validation'!#REF!</xm:f>
            <x14:dxf>
              <fill>
                <patternFill>
                  <bgColor rgb="FF00B0F0"/>
                </patternFill>
              </fill>
            </x14:dxf>
          </x14:cfRule>
          <x14:cfRule type="containsText" priority="817" operator="containsText" id="{E3B81C2A-610D-4039-A1FE-3E1E2FBBCACE}">
            <xm:f>NOT(ISERROR(SEARCH('[KPI_PM_Monthly_CIL_v1.0.xlsx]Data-Validation'!#REF!,Y433)))</xm:f>
            <xm:f>'[KPI_PM_Monthly_CIL_v1.0.xlsx]Data-Validation'!#REF!</xm:f>
            <x14:dxf>
              <fill>
                <patternFill>
                  <bgColor rgb="FFFF0000"/>
                </patternFill>
              </fill>
            </x14:dxf>
          </x14:cfRule>
          <x14:cfRule type="containsText" priority="818" operator="containsText" id="{8939C4E9-AC44-4C55-82B9-2F47D9B8107D}">
            <xm:f>NOT(ISERROR(SEARCH('[KPI_PM_Monthly_CIL_v1.0.xlsx]Data-Validation'!#REF!,Y433)))</xm:f>
            <xm:f>'[KPI_PM_Monthly_CIL_v1.0.xlsx]Data-Validation'!#REF!</xm:f>
            <x14:dxf>
              <fill>
                <patternFill>
                  <bgColor rgb="FF92D050"/>
                </patternFill>
              </fill>
            </x14:dxf>
          </x14:cfRule>
          <xm:sqref>Y433:Y438 Y440</xm:sqref>
        </x14:conditionalFormatting>
        <x14:conditionalFormatting xmlns:xm="http://schemas.microsoft.com/office/excel/2006/main">
          <x14:cfRule type="containsText" priority="810" operator="containsText" id="{E21CD3AD-13EA-4EC3-841D-E5B29CE749A0}">
            <xm:f>NOT(ISERROR(SEARCH('[KPI_PM_Monthly_CIL_v1.0.xlsx]Data-Validation'!#REF!,Y441)))</xm:f>
            <xm:f>'[KPI_PM_Monthly_CIL_v1.0.xlsx]Data-Validation'!#REF!</xm:f>
            <x14:dxf>
              <fill>
                <patternFill>
                  <bgColor rgb="FF00B050"/>
                </patternFill>
              </fill>
            </x14:dxf>
          </x14:cfRule>
          <x14:cfRule type="containsText" priority="811" operator="containsText" id="{89C1934A-F538-4832-B67B-B59693DEE50A}">
            <xm:f>NOT(ISERROR(SEARCH('[KPI_PM_Monthly_CIL_v1.0.xlsx]Data-Validation'!#REF!,Y441)))</xm:f>
            <xm:f>'[KPI_PM_Monthly_CIL_v1.0.xlsx]Data-Validation'!#REF!</xm:f>
            <x14:dxf>
              <fill>
                <patternFill>
                  <bgColor rgb="FF00B0F0"/>
                </patternFill>
              </fill>
            </x14:dxf>
          </x14:cfRule>
          <x14:cfRule type="containsText" priority="812" operator="containsText" id="{2952DD78-B26B-4882-873B-27BBC7AD881C}">
            <xm:f>NOT(ISERROR(SEARCH('[KPI_PM_Monthly_CIL_v1.0.xlsx]Data-Validation'!#REF!,Y441)))</xm:f>
            <xm:f>'[KPI_PM_Monthly_CIL_v1.0.xlsx]Data-Validation'!#REF!</xm:f>
            <x14:dxf>
              <fill>
                <patternFill>
                  <bgColor rgb="FFFF0000"/>
                </patternFill>
              </fill>
            </x14:dxf>
          </x14:cfRule>
          <x14:cfRule type="containsText" priority="813" operator="containsText" id="{C6625DBA-29D2-47B9-B674-A51BECB1447D}">
            <xm:f>NOT(ISERROR(SEARCH('[KPI_PM_Monthly_CIL_v1.0.xlsx]Data-Validation'!#REF!,Y441)))</xm:f>
            <xm:f>'[KPI_PM_Monthly_CIL_v1.0.xlsx]Data-Validation'!#REF!</xm:f>
            <x14:dxf>
              <fill>
                <patternFill>
                  <bgColor rgb="FF92D050"/>
                </patternFill>
              </fill>
            </x14:dxf>
          </x14:cfRule>
          <xm:sqref>Y441</xm:sqref>
        </x14:conditionalFormatting>
        <x14:conditionalFormatting xmlns:xm="http://schemas.microsoft.com/office/excel/2006/main">
          <x14:cfRule type="containsText" priority="805" operator="containsText" id="{6E13E9B2-E773-4ADF-980D-0175DA3E3DEA}">
            <xm:f>NOT(ISERROR(SEARCH('[KPI_PM_Monthly_CIL_v1.0.xlsx]Data-Validation'!#REF!,Y442)))</xm:f>
            <xm:f>'[KPI_PM_Monthly_CIL_v1.0.xlsx]Data-Validation'!#REF!</xm:f>
            <x14:dxf>
              <fill>
                <patternFill>
                  <bgColor rgb="FF00B050"/>
                </patternFill>
              </fill>
            </x14:dxf>
          </x14:cfRule>
          <x14:cfRule type="containsText" priority="806" operator="containsText" id="{3EB7C5F9-A1FF-457E-A9F2-52C096D6F2D3}">
            <xm:f>NOT(ISERROR(SEARCH('[KPI_PM_Monthly_CIL_v1.0.xlsx]Data-Validation'!#REF!,Y442)))</xm:f>
            <xm:f>'[KPI_PM_Monthly_CIL_v1.0.xlsx]Data-Validation'!#REF!</xm:f>
            <x14:dxf>
              <fill>
                <patternFill>
                  <bgColor rgb="FF00B0F0"/>
                </patternFill>
              </fill>
            </x14:dxf>
          </x14:cfRule>
          <x14:cfRule type="containsText" priority="807" operator="containsText" id="{37368BE7-6B98-4848-AC1D-EA6292C5546B}">
            <xm:f>NOT(ISERROR(SEARCH('[KPI_PM_Monthly_CIL_v1.0.xlsx]Data-Validation'!#REF!,Y442)))</xm:f>
            <xm:f>'[KPI_PM_Monthly_CIL_v1.0.xlsx]Data-Validation'!#REF!</xm:f>
            <x14:dxf>
              <fill>
                <patternFill>
                  <bgColor rgb="FFFF0000"/>
                </patternFill>
              </fill>
            </x14:dxf>
          </x14:cfRule>
          <x14:cfRule type="containsText" priority="808" operator="containsText" id="{A8E21EB2-1A2F-4A46-ACDD-9A840D54F927}">
            <xm:f>NOT(ISERROR(SEARCH('[KPI_PM_Monthly_CIL_v1.0.xlsx]Data-Validation'!#REF!,Y442)))</xm:f>
            <xm:f>'[KPI_PM_Monthly_CIL_v1.0.xlsx]Data-Validation'!#REF!</xm:f>
            <x14:dxf>
              <fill>
                <patternFill>
                  <bgColor rgb="FF92D050"/>
                </patternFill>
              </fill>
            </x14:dxf>
          </x14:cfRule>
          <xm:sqref>Y442</xm:sqref>
        </x14:conditionalFormatting>
        <x14:conditionalFormatting xmlns:xm="http://schemas.microsoft.com/office/excel/2006/main">
          <x14:cfRule type="containsText" priority="715" operator="containsText" id="{943584CA-31FE-45A9-881F-5317B4935C13}">
            <xm:f>NOT(ISERROR(SEARCH('[KPI_PM_Monthly_CIL_v1.0.xlsx]Data-Validation'!#REF!,Y387)))</xm:f>
            <xm:f>'[KPI_PM_Monthly_CIL_v1.0.xlsx]Data-Validation'!#REF!</xm:f>
            <x14:dxf>
              <fill>
                <patternFill>
                  <bgColor rgb="FF00B050"/>
                </patternFill>
              </fill>
            </x14:dxf>
          </x14:cfRule>
          <x14:cfRule type="containsText" priority="716" operator="containsText" id="{E7FBEC10-A3B4-4EA5-9EA7-43DBEE6C7B66}">
            <xm:f>NOT(ISERROR(SEARCH('[KPI_PM_Monthly_CIL_v1.0.xlsx]Data-Validation'!#REF!,Y387)))</xm:f>
            <xm:f>'[KPI_PM_Monthly_CIL_v1.0.xlsx]Data-Validation'!#REF!</xm:f>
            <x14:dxf>
              <fill>
                <patternFill>
                  <bgColor rgb="FF00B0F0"/>
                </patternFill>
              </fill>
            </x14:dxf>
          </x14:cfRule>
          <x14:cfRule type="containsText" priority="717" operator="containsText" id="{68725FB4-C93E-47F1-ACF7-A853C0A896D0}">
            <xm:f>NOT(ISERROR(SEARCH('[KPI_PM_Monthly_CIL_v1.0.xlsx]Data-Validation'!#REF!,Y387)))</xm:f>
            <xm:f>'[KPI_PM_Monthly_CIL_v1.0.xlsx]Data-Validation'!#REF!</xm:f>
            <x14:dxf>
              <fill>
                <patternFill>
                  <bgColor rgb="FFFF0000"/>
                </patternFill>
              </fill>
            </x14:dxf>
          </x14:cfRule>
          <x14:cfRule type="containsText" priority="718" operator="containsText" id="{0B8F4F85-9289-4E46-94C8-15A41CA5655B}">
            <xm:f>NOT(ISERROR(SEARCH('[KPI_PM_Monthly_CIL_v1.0.xlsx]Data-Validation'!#REF!,Y387)))</xm:f>
            <xm:f>'[KPI_PM_Monthly_CIL_v1.0.xlsx]Data-Validation'!#REF!</xm:f>
            <x14:dxf>
              <fill>
                <patternFill>
                  <bgColor rgb="FF92D050"/>
                </patternFill>
              </fill>
            </x14:dxf>
          </x14:cfRule>
          <xm:sqref>Y387:Y395</xm:sqref>
        </x14:conditionalFormatting>
        <x14:conditionalFormatting xmlns:xm="http://schemas.microsoft.com/office/excel/2006/main">
          <x14:cfRule type="containsText" priority="709" operator="containsText" id="{01EFCB92-8810-45A3-9FF4-2AFEE7397517}">
            <xm:f>NOT(ISERROR(SEARCH('[KPI_PM_Monthly_CIL_v1.0.xlsx]Data-Validation'!#REF!,Y405)))</xm:f>
            <xm:f>'[KPI_PM_Monthly_CIL_v1.0.xlsx]Data-Validation'!#REF!</xm:f>
            <x14:dxf>
              <fill>
                <patternFill>
                  <bgColor rgb="FF00B050"/>
                </patternFill>
              </fill>
            </x14:dxf>
          </x14:cfRule>
          <x14:cfRule type="containsText" priority="710" operator="containsText" id="{FA32ECD8-4D5B-45BD-ABC3-63880B3EDED7}">
            <xm:f>NOT(ISERROR(SEARCH('[KPI_PM_Monthly_CIL_v1.0.xlsx]Data-Validation'!#REF!,Y405)))</xm:f>
            <xm:f>'[KPI_PM_Monthly_CIL_v1.0.xlsx]Data-Validation'!#REF!</xm:f>
            <x14:dxf>
              <fill>
                <patternFill>
                  <bgColor rgb="FF00B0F0"/>
                </patternFill>
              </fill>
            </x14:dxf>
          </x14:cfRule>
          <x14:cfRule type="containsText" priority="711" operator="containsText" id="{730CAF9D-A402-454A-B6F3-9704C1FC9700}">
            <xm:f>NOT(ISERROR(SEARCH('[KPI_PM_Monthly_CIL_v1.0.xlsx]Data-Validation'!#REF!,Y405)))</xm:f>
            <xm:f>'[KPI_PM_Monthly_CIL_v1.0.xlsx]Data-Validation'!#REF!</xm:f>
            <x14:dxf>
              <fill>
                <patternFill>
                  <bgColor rgb="FFFF0000"/>
                </patternFill>
              </fill>
            </x14:dxf>
          </x14:cfRule>
          <x14:cfRule type="containsText" priority="712" operator="containsText" id="{C68FA7C3-6E16-4F49-94ED-E3F00E81AAC0}">
            <xm:f>NOT(ISERROR(SEARCH('[KPI_PM_Monthly_CIL_v1.0.xlsx]Data-Validation'!#REF!,Y405)))</xm:f>
            <xm:f>'[KPI_PM_Monthly_CIL_v1.0.xlsx]Data-Validation'!#REF!</xm:f>
            <x14:dxf>
              <fill>
                <patternFill>
                  <bgColor rgb="FF92D050"/>
                </patternFill>
              </fill>
            </x14:dxf>
          </x14:cfRule>
          <xm:sqref>Y405</xm:sqref>
        </x14:conditionalFormatting>
        <x14:conditionalFormatting xmlns:xm="http://schemas.microsoft.com/office/excel/2006/main">
          <x14:cfRule type="containsText" priority="700" operator="containsText" id="{BE1FF680-749E-4592-B17D-B9F03C004370}">
            <xm:f>NOT(ISERROR(SEARCH('[KPI_PM_Monthly_CIL_v1.0.xlsx]Data-Validation'!#REF!,Y406)))</xm:f>
            <xm:f>'[KPI_PM_Monthly_CIL_v1.0.xlsx]Data-Validation'!#REF!</xm:f>
            <x14:dxf>
              <fill>
                <patternFill>
                  <bgColor rgb="FF00B050"/>
                </patternFill>
              </fill>
            </x14:dxf>
          </x14:cfRule>
          <x14:cfRule type="containsText" priority="701" operator="containsText" id="{A0981451-3AE1-4109-B802-E1C9408CA210}">
            <xm:f>NOT(ISERROR(SEARCH('[KPI_PM_Monthly_CIL_v1.0.xlsx]Data-Validation'!#REF!,Y406)))</xm:f>
            <xm:f>'[KPI_PM_Monthly_CIL_v1.0.xlsx]Data-Validation'!#REF!</xm:f>
            <x14:dxf>
              <fill>
                <patternFill>
                  <bgColor rgb="FF00B0F0"/>
                </patternFill>
              </fill>
            </x14:dxf>
          </x14:cfRule>
          <x14:cfRule type="containsText" priority="702" operator="containsText" id="{9B87F3F7-1C74-41B6-BF6C-4F64F7D0293D}">
            <xm:f>NOT(ISERROR(SEARCH('[KPI_PM_Monthly_CIL_v1.0.xlsx]Data-Validation'!#REF!,Y406)))</xm:f>
            <xm:f>'[KPI_PM_Monthly_CIL_v1.0.xlsx]Data-Validation'!#REF!</xm:f>
            <x14:dxf>
              <fill>
                <patternFill>
                  <bgColor rgb="FFFF0000"/>
                </patternFill>
              </fill>
            </x14:dxf>
          </x14:cfRule>
          <x14:cfRule type="containsText" priority="703" operator="containsText" id="{FC6365DF-49C8-4736-B18D-F3136FFBF23A}">
            <xm:f>NOT(ISERROR(SEARCH('[KPI_PM_Monthly_CIL_v1.0.xlsx]Data-Validation'!#REF!,Y406)))</xm:f>
            <xm:f>'[KPI_PM_Monthly_CIL_v1.0.xlsx]Data-Validation'!#REF!</xm:f>
            <x14:dxf>
              <fill>
                <patternFill>
                  <bgColor rgb="FF92D050"/>
                </patternFill>
              </fill>
            </x14:dxf>
          </x14:cfRule>
          <xm:sqref>Y406</xm:sqref>
        </x14:conditionalFormatting>
        <x14:conditionalFormatting xmlns:xm="http://schemas.microsoft.com/office/excel/2006/main">
          <x14:cfRule type="containsText" priority="690" operator="containsText" id="{ADB11607-38CD-4FF3-AB55-110A2ED90E73}">
            <xm:f>NOT(ISERROR(SEARCH('[KPI_PM_Monthly_CIL_v1.0.xlsx]Data-Validation'!#REF!,Y408)))</xm:f>
            <xm:f>'[KPI_PM_Monthly_CIL_v1.0.xlsx]Data-Validation'!#REF!</xm:f>
            <x14:dxf>
              <fill>
                <patternFill>
                  <bgColor rgb="FF00B050"/>
                </patternFill>
              </fill>
            </x14:dxf>
          </x14:cfRule>
          <x14:cfRule type="containsText" priority="691" operator="containsText" id="{9ACBA8C3-B4F1-4E8D-88A9-4F28533CFF58}">
            <xm:f>NOT(ISERROR(SEARCH('[KPI_PM_Monthly_CIL_v1.0.xlsx]Data-Validation'!#REF!,Y408)))</xm:f>
            <xm:f>'[KPI_PM_Monthly_CIL_v1.0.xlsx]Data-Validation'!#REF!</xm:f>
            <x14:dxf>
              <fill>
                <patternFill>
                  <bgColor rgb="FF00B0F0"/>
                </patternFill>
              </fill>
            </x14:dxf>
          </x14:cfRule>
          <x14:cfRule type="containsText" priority="692" operator="containsText" id="{B78CD789-0A61-4E1C-9B28-4E6859622BE7}">
            <xm:f>NOT(ISERROR(SEARCH('[KPI_PM_Monthly_CIL_v1.0.xlsx]Data-Validation'!#REF!,Y408)))</xm:f>
            <xm:f>'[KPI_PM_Monthly_CIL_v1.0.xlsx]Data-Validation'!#REF!</xm:f>
            <x14:dxf>
              <fill>
                <patternFill>
                  <bgColor rgb="FFFF0000"/>
                </patternFill>
              </fill>
            </x14:dxf>
          </x14:cfRule>
          <x14:cfRule type="containsText" priority="693" operator="containsText" id="{5A4277AF-ED19-496A-8E9A-1D2811AEDD19}">
            <xm:f>NOT(ISERROR(SEARCH('[KPI_PM_Monthly_CIL_v1.0.xlsx]Data-Validation'!#REF!,Y408)))</xm:f>
            <xm:f>'[KPI_PM_Monthly_CIL_v1.0.xlsx]Data-Validation'!#REF!</xm:f>
            <x14:dxf>
              <fill>
                <patternFill>
                  <bgColor rgb="FF92D050"/>
                </patternFill>
              </fill>
            </x14:dxf>
          </x14:cfRule>
          <xm:sqref>Y408</xm:sqref>
        </x14:conditionalFormatting>
        <x14:conditionalFormatting xmlns:xm="http://schemas.microsoft.com/office/excel/2006/main">
          <x14:cfRule type="containsText" priority="679" operator="containsText" id="{34A602DE-B571-4C49-B995-5241F8169882}">
            <xm:f>NOT(ISERROR(SEARCH('[KPI_PM_Monthly_CIL_v1.0.xlsx]Data-Validation'!#REF!,Y409)))</xm:f>
            <xm:f>'[KPI_PM_Monthly_CIL_v1.0.xlsx]Data-Validation'!#REF!</xm:f>
            <x14:dxf>
              <fill>
                <patternFill>
                  <bgColor rgb="FF00B050"/>
                </patternFill>
              </fill>
            </x14:dxf>
          </x14:cfRule>
          <x14:cfRule type="containsText" priority="680" operator="containsText" id="{909598A9-381D-4945-BFFD-F6CEA25D802D}">
            <xm:f>NOT(ISERROR(SEARCH('[KPI_PM_Monthly_CIL_v1.0.xlsx]Data-Validation'!#REF!,Y409)))</xm:f>
            <xm:f>'[KPI_PM_Monthly_CIL_v1.0.xlsx]Data-Validation'!#REF!</xm:f>
            <x14:dxf>
              <fill>
                <patternFill>
                  <bgColor rgb="FF00B0F0"/>
                </patternFill>
              </fill>
            </x14:dxf>
          </x14:cfRule>
          <x14:cfRule type="containsText" priority="681" operator="containsText" id="{85950F14-F73B-424B-8D40-464856E0B40F}">
            <xm:f>NOT(ISERROR(SEARCH('[KPI_PM_Monthly_CIL_v1.0.xlsx]Data-Validation'!#REF!,Y409)))</xm:f>
            <xm:f>'[KPI_PM_Monthly_CIL_v1.0.xlsx]Data-Validation'!#REF!</xm:f>
            <x14:dxf>
              <fill>
                <patternFill>
                  <bgColor rgb="FFFF0000"/>
                </patternFill>
              </fill>
            </x14:dxf>
          </x14:cfRule>
          <x14:cfRule type="containsText" priority="682" operator="containsText" id="{9DE4E779-61D6-4B5A-8C14-B9BF923C9392}">
            <xm:f>NOT(ISERROR(SEARCH('[KPI_PM_Monthly_CIL_v1.0.xlsx]Data-Validation'!#REF!,Y409)))</xm:f>
            <xm:f>'[KPI_PM_Monthly_CIL_v1.0.xlsx]Data-Validation'!#REF!</xm:f>
            <x14:dxf>
              <fill>
                <patternFill>
                  <bgColor rgb="FF92D050"/>
                </patternFill>
              </fill>
            </x14:dxf>
          </x14:cfRule>
          <xm:sqref>Y409</xm:sqref>
        </x14:conditionalFormatting>
        <x14:conditionalFormatting xmlns:xm="http://schemas.microsoft.com/office/excel/2006/main">
          <x14:cfRule type="containsText" priority="669" operator="containsText" id="{F1ED56A0-01B8-4DC4-A68F-617749A37EF7}">
            <xm:f>NOT(ISERROR(SEARCH('[KPI_PM_Monthly_CIL_v1.0.xlsx]Data-Validation'!#REF!,Y410)))</xm:f>
            <xm:f>'[KPI_PM_Monthly_CIL_v1.0.xlsx]Data-Validation'!#REF!</xm:f>
            <x14:dxf>
              <fill>
                <patternFill>
                  <bgColor rgb="FF00B050"/>
                </patternFill>
              </fill>
            </x14:dxf>
          </x14:cfRule>
          <x14:cfRule type="containsText" priority="670" operator="containsText" id="{2AD81DD2-15C2-4729-A41D-AFF7E314614B}">
            <xm:f>NOT(ISERROR(SEARCH('[KPI_PM_Monthly_CIL_v1.0.xlsx]Data-Validation'!#REF!,Y410)))</xm:f>
            <xm:f>'[KPI_PM_Monthly_CIL_v1.0.xlsx]Data-Validation'!#REF!</xm:f>
            <x14:dxf>
              <fill>
                <patternFill>
                  <bgColor rgb="FF00B0F0"/>
                </patternFill>
              </fill>
            </x14:dxf>
          </x14:cfRule>
          <x14:cfRule type="containsText" priority="671" operator="containsText" id="{C4E88EF3-E7EE-485C-812C-0F04A090EFAC}">
            <xm:f>NOT(ISERROR(SEARCH('[KPI_PM_Monthly_CIL_v1.0.xlsx]Data-Validation'!#REF!,Y410)))</xm:f>
            <xm:f>'[KPI_PM_Monthly_CIL_v1.0.xlsx]Data-Validation'!#REF!</xm:f>
            <x14:dxf>
              <fill>
                <patternFill>
                  <bgColor rgb="FFFF0000"/>
                </patternFill>
              </fill>
            </x14:dxf>
          </x14:cfRule>
          <x14:cfRule type="containsText" priority="672" operator="containsText" id="{570059E2-87CC-4E36-A5B0-A8CC0B2FAF9D}">
            <xm:f>NOT(ISERROR(SEARCH('[KPI_PM_Monthly_CIL_v1.0.xlsx]Data-Validation'!#REF!,Y410)))</xm:f>
            <xm:f>'[KPI_PM_Monthly_CIL_v1.0.xlsx]Data-Validation'!#REF!</xm:f>
            <x14:dxf>
              <fill>
                <patternFill>
                  <bgColor rgb="FF92D050"/>
                </patternFill>
              </fill>
            </x14:dxf>
          </x14:cfRule>
          <xm:sqref>Y410</xm:sqref>
        </x14:conditionalFormatting>
        <x14:conditionalFormatting xmlns:xm="http://schemas.microsoft.com/office/excel/2006/main">
          <x14:cfRule type="containsText" priority="655" operator="containsText" id="{C92BDEB7-1AFD-463D-8F65-F43D306459C1}">
            <xm:f>NOT(ISERROR(SEARCH('[KPI_PM_Monthly_CIL_v1.0.xlsx]Data-Validation'!#REF!,Y429)))</xm:f>
            <xm:f>'[KPI_PM_Monthly_CIL_v1.0.xlsx]Data-Validation'!#REF!</xm:f>
            <x14:dxf>
              <fill>
                <patternFill>
                  <bgColor rgb="FF00B050"/>
                </patternFill>
              </fill>
            </x14:dxf>
          </x14:cfRule>
          <x14:cfRule type="containsText" priority="656" operator="containsText" id="{3B3C3A7D-DFC7-4040-86CF-4EFA418BFBD6}">
            <xm:f>NOT(ISERROR(SEARCH('[KPI_PM_Monthly_CIL_v1.0.xlsx]Data-Validation'!#REF!,Y429)))</xm:f>
            <xm:f>'[KPI_PM_Monthly_CIL_v1.0.xlsx]Data-Validation'!#REF!</xm:f>
            <x14:dxf>
              <fill>
                <patternFill>
                  <bgColor rgb="FF00B0F0"/>
                </patternFill>
              </fill>
            </x14:dxf>
          </x14:cfRule>
          <x14:cfRule type="containsText" priority="657" operator="containsText" id="{66D3484C-363E-4439-809F-A2C0E4F704B0}">
            <xm:f>NOT(ISERROR(SEARCH('[KPI_PM_Monthly_CIL_v1.0.xlsx]Data-Validation'!#REF!,Y429)))</xm:f>
            <xm:f>'[KPI_PM_Monthly_CIL_v1.0.xlsx]Data-Validation'!#REF!</xm:f>
            <x14:dxf>
              <fill>
                <patternFill>
                  <bgColor rgb="FFFF0000"/>
                </patternFill>
              </fill>
            </x14:dxf>
          </x14:cfRule>
          <x14:cfRule type="containsText" priority="658" operator="containsText" id="{5902ADE4-250C-41B3-A788-88DFD98E0E7C}">
            <xm:f>NOT(ISERROR(SEARCH('[KPI_PM_Monthly_CIL_v1.0.xlsx]Data-Validation'!#REF!,Y429)))</xm:f>
            <xm:f>'[KPI_PM_Monthly_CIL_v1.0.xlsx]Data-Validation'!#REF!</xm:f>
            <x14:dxf>
              <fill>
                <patternFill>
                  <bgColor rgb="FF92D050"/>
                </patternFill>
              </fill>
            </x14:dxf>
          </x14:cfRule>
          <xm:sqref>Y429:Y430 Y432</xm:sqref>
        </x14:conditionalFormatting>
        <x14:conditionalFormatting xmlns:xm="http://schemas.microsoft.com/office/excel/2006/main">
          <x14:cfRule type="containsText" priority="650" operator="containsText" id="{0CA54D8C-0062-45D5-A7DB-EDBAA68043C7}">
            <xm:f>NOT(ISERROR(SEARCH('[KPI_PM_Monthly_CIL_v1.0.xlsx]Data-Validation'!#REF!,Y426)))</xm:f>
            <xm:f>'[KPI_PM_Monthly_CIL_v1.0.xlsx]Data-Validation'!#REF!</xm:f>
            <x14:dxf>
              <fill>
                <patternFill>
                  <bgColor rgb="FF00B050"/>
                </patternFill>
              </fill>
            </x14:dxf>
          </x14:cfRule>
          <x14:cfRule type="containsText" priority="651" operator="containsText" id="{D1F26BE6-8383-4F04-9B4B-0B3B450423CE}">
            <xm:f>NOT(ISERROR(SEARCH('[KPI_PM_Monthly_CIL_v1.0.xlsx]Data-Validation'!#REF!,Y426)))</xm:f>
            <xm:f>'[KPI_PM_Monthly_CIL_v1.0.xlsx]Data-Validation'!#REF!</xm:f>
            <x14:dxf>
              <fill>
                <patternFill>
                  <bgColor rgb="FF00B0F0"/>
                </patternFill>
              </fill>
            </x14:dxf>
          </x14:cfRule>
          <x14:cfRule type="containsText" priority="652" operator="containsText" id="{E8C18493-13BD-4B85-8DBE-C1170E88C9C3}">
            <xm:f>NOT(ISERROR(SEARCH('[KPI_PM_Monthly_CIL_v1.0.xlsx]Data-Validation'!#REF!,Y426)))</xm:f>
            <xm:f>'[KPI_PM_Monthly_CIL_v1.0.xlsx]Data-Validation'!#REF!</xm:f>
            <x14:dxf>
              <fill>
                <patternFill>
                  <bgColor rgb="FFFF0000"/>
                </patternFill>
              </fill>
            </x14:dxf>
          </x14:cfRule>
          <x14:cfRule type="containsText" priority="653" operator="containsText" id="{1D8AD709-6B3F-4BDF-BDFD-19E775D40205}">
            <xm:f>NOT(ISERROR(SEARCH('[KPI_PM_Monthly_CIL_v1.0.xlsx]Data-Validation'!#REF!,Y426)))</xm:f>
            <xm:f>'[KPI_PM_Monthly_CIL_v1.0.xlsx]Data-Validation'!#REF!</xm:f>
            <x14:dxf>
              <fill>
                <patternFill>
                  <bgColor rgb="FF92D050"/>
                </patternFill>
              </fill>
            </x14:dxf>
          </x14:cfRule>
          <xm:sqref>Y426</xm:sqref>
        </x14:conditionalFormatting>
        <x14:conditionalFormatting xmlns:xm="http://schemas.microsoft.com/office/excel/2006/main">
          <x14:cfRule type="containsText" priority="626" operator="containsText" id="{18F4C299-9D4A-4FFC-B5AA-8FC147835956}">
            <xm:f>NOT(ISERROR(SEARCH('[KPI_PM_Monthly_CIL_v1.0.xlsx]Data-Validation'!#REF!,Y427)))</xm:f>
            <xm:f>'[KPI_PM_Monthly_CIL_v1.0.xlsx]Data-Validation'!#REF!</xm:f>
            <x14:dxf>
              <fill>
                <patternFill>
                  <bgColor rgb="FF00B050"/>
                </patternFill>
              </fill>
            </x14:dxf>
          </x14:cfRule>
          <x14:cfRule type="containsText" priority="627" operator="containsText" id="{058B6F25-2925-4117-9DE1-9B00387686C9}">
            <xm:f>NOT(ISERROR(SEARCH('[KPI_PM_Monthly_CIL_v1.0.xlsx]Data-Validation'!#REF!,Y427)))</xm:f>
            <xm:f>'[KPI_PM_Monthly_CIL_v1.0.xlsx]Data-Validation'!#REF!</xm:f>
            <x14:dxf>
              <fill>
                <patternFill>
                  <bgColor rgb="FF00B0F0"/>
                </patternFill>
              </fill>
            </x14:dxf>
          </x14:cfRule>
          <x14:cfRule type="containsText" priority="628" operator="containsText" id="{620EC396-FB49-454F-91BD-C84D78B91300}">
            <xm:f>NOT(ISERROR(SEARCH('[KPI_PM_Monthly_CIL_v1.0.xlsx]Data-Validation'!#REF!,Y427)))</xm:f>
            <xm:f>'[KPI_PM_Monthly_CIL_v1.0.xlsx]Data-Validation'!#REF!</xm:f>
            <x14:dxf>
              <fill>
                <patternFill>
                  <bgColor rgb="FFFF0000"/>
                </patternFill>
              </fill>
            </x14:dxf>
          </x14:cfRule>
          <x14:cfRule type="containsText" priority="629" operator="containsText" id="{F1CB4C12-0A43-48D9-944A-773D9D654EE7}">
            <xm:f>NOT(ISERROR(SEARCH('[KPI_PM_Monthly_CIL_v1.0.xlsx]Data-Validation'!#REF!,Y427)))</xm:f>
            <xm:f>'[KPI_PM_Monthly_CIL_v1.0.xlsx]Data-Validation'!#REF!</xm:f>
            <x14:dxf>
              <fill>
                <patternFill>
                  <bgColor rgb="FF92D050"/>
                </patternFill>
              </fill>
            </x14:dxf>
          </x14:cfRule>
          <xm:sqref>Y427</xm:sqref>
        </x14:conditionalFormatting>
        <x14:conditionalFormatting xmlns:xm="http://schemas.microsoft.com/office/excel/2006/main">
          <x14:cfRule type="containsText" priority="616" operator="containsText" id="{B581AD52-57D9-4334-93CC-2C147190E5AC}">
            <xm:f>NOT(ISERROR(SEARCH('[KPI_PM_Monthly_CIL_v1.0.xlsx]Data-Validation'!#REF!,Y428)))</xm:f>
            <xm:f>'[KPI_PM_Monthly_CIL_v1.0.xlsx]Data-Validation'!#REF!</xm:f>
            <x14:dxf>
              <fill>
                <patternFill>
                  <bgColor rgb="FF00B050"/>
                </patternFill>
              </fill>
            </x14:dxf>
          </x14:cfRule>
          <x14:cfRule type="containsText" priority="617" operator="containsText" id="{29A5A660-C3D0-44CC-B610-A9FF7489E90D}">
            <xm:f>NOT(ISERROR(SEARCH('[KPI_PM_Monthly_CIL_v1.0.xlsx]Data-Validation'!#REF!,Y428)))</xm:f>
            <xm:f>'[KPI_PM_Monthly_CIL_v1.0.xlsx]Data-Validation'!#REF!</xm:f>
            <x14:dxf>
              <fill>
                <patternFill>
                  <bgColor rgb="FF00B0F0"/>
                </patternFill>
              </fill>
            </x14:dxf>
          </x14:cfRule>
          <x14:cfRule type="containsText" priority="618" operator="containsText" id="{98B30815-88C1-423D-B65C-A5BCE3D0548F}">
            <xm:f>NOT(ISERROR(SEARCH('[KPI_PM_Monthly_CIL_v1.0.xlsx]Data-Validation'!#REF!,Y428)))</xm:f>
            <xm:f>'[KPI_PM_Monthly_CIL_v1.0.xlsx]Data-Validation'!#REF!</xm:f>
            <x14:dxf>
              <fill>
                <patternFill>
                  <bgColor rgb="FFFF0000"/>
                </patternFill>
              </fill>
            </x14:dxf>
          </x14:cfRule>
          <x14:cfRule type="containsText" priority="619" operator="containsText" id="{AC710E8A-CB1E-4127-8E72-04C6A72AC8CA}">
            <xm:f>NOT(ISERROR(SEARCH('[KPI_PM_Monthly_CIL_v1.0.xlsx]Data-Validation'!#REF!,Y428)))</xm:f>
            <xm:f>'[KPI_PM_Monthly_CIL_v1.0.xlsx]Data-Validation'!#REF!</xm:f>
            <x14:dxf>
              <fill>
                <patternFill>
                  <bgColor rgb="FF92D050"/>
                </patternFill>
              </fill>
            </x14:dxf>
          </x14:cfRule>
          <xm:sqref>Y428</xm:sqref>
        </x14:conditionalFormatting>
        <x14:conditionalFormatting xmlns:xm="http://schemas.microsoft.com/office/excel/2006/main">
          <x14:cfRule type="containsText" priority="604" operator="containsText" id="{1D3A8078-679C-4F64-A836-D300FCE5930E}">
            <xm:f>NOT(ISERROR(SEARCH('[KPI_PM_Monthly_CIL_v1.0.xlsx]Data-Validation'!#REF!,Y421)))</xm:f>
            <xm:f>'[KPI_PM_Monthly_CIL_v1.0.xlsx]Data-Validation'!#REF!</xm:f>
            <x14:dxf>
              <fill>
                <patternFill>
                  <bgColor rgb="FF00B050"/>
                </patternFill>
              </fill>
            </x14:dxf>
          </x14:cfRule>
          <x14:cfRule type="containsText" priority="605" operator="containsText" id="{CF345AAC-ECF9-442D-B077-D3DF6E82F3FB}">
            <xm:f>NOT(ISERROR(SEARCH('[KPI_PM_Monthly_CIL_v1.0.xlsx]Data-Validation'!#REF!,Y421)))</xm:f>
            <xm:f>'[KPI_PM_Monthly_CIL_v1.0.xlsx]Data-Validation'!#REF!</xm:f>
            <x14:dxf>
              <fill>
                <patternFill>
                  <bgColor rgb="FF00B0F0"/>
                </patternFill>
              </fill>
            </x14:dxf>
          </x14:cfRule>
          <x14:cfRule type="containsText" priority="606" operator="containsText" id="{6929F2C5-2977-4741-A60B-0803E5B111A0}">
            <xm:f>NOT(ISERROR(SEARCH('[KPI_PM_Monthly_CIL_v1.0.xlsx]Data-Validation'!#REF!,Y421)))</xm:f>
            <xm:f>'[KPI_PM_Monthly_CIL_v1.0.xlsx]Data-Validation'!#REF!</xm:f>
            <x14:dxf>
              <fill>
                <patternFill>
                  <bgColor rgb="FFFF0000"/>
                </patternFill>
              </fill>
            </x14:dxf>
          </x14:cfRule>
          <x14:cfRule type="containsText" priority="607" operator="containsText" id="{7F359E5C-369C-41E9-97B4-9DC3A4A21B36}">
            <xm:f>NOT(ISERROR(SEARCH('[KPI_PM_Monthly_CIL_v1.0.xlsx]Data-Validation'!#REF!,Y421)))</xm:f>
            <xm:f>'[KPI_PM_Monthly_CIL_v1.0.xlsx]Data-Validation'!#REF!</xm:f>
            <x14:dxf>
              <fill>
                <patternFill>
                  <bgColor rgb="FF92D050"/>
                </patternFill>
              </fill>
            </x14:dxf>
          </x14:cfRule>
          <xm:sqref>Y421:Y422</xm:sqref>
        </x14:conditionalFormatting>
        <x14:conditionalFormatting xmlns:xm="http://schemas.microsoft.com/office/excel/2006/main">
          <x14:cfRule type="containsText" priority="599" operator="containsText" id="{5A4C37CF-FE6B-40BA-9C70-BE1BE9280104}">
            <xm:f>NOT(ISERROR(SEARCH('[KPI_PM_Monthly_CIL_v1.0.xlsx]Data-Validation'!#REF!,Y412)))</xm:f>
            <xm:f>'[KPI_PM_Monthly_CIL_v1.0.xlsx]Data-Validation'!#REF!</xm:f>
            <x14:dxf>
              <fill>
                <patternFill>
                  <bgColor rgb="FF00B050"/>
                </patternFill>
              </fill>
            </x14:dxf>
          </x14:cfRule>
          <x14:cfRule type="containsText" priority="600" operator="containsText" id="{B6EA557D-DBE3-48DD-AD90-BA2C667FB026}">
            <xm:f>NOT(ISERROR(SEARCH('[KPI_PM_Monthly_CIL_v1.0.xlsx]Data-Validation'!#REF!,Y412)))</xm:f>
            <xm:f>'[KPI_PM_Monthly_CIL_v1.0.xlsx]Data-Validation'!#REF!</xm:f>
            <x14:dxf>
              <fill>
                <patternFill>
                  <bgColor rgb="FF00B0F0"/>
                </patternFill>
              </fill>
            </x14:dxf>
          </x14:cfRule>
          <x14:cfRule type="containsText" priority="601" operator="containsText" id="{32ACB07D-BBE8-4DC1-B77E-75C093291AD8}">
            <xm:f>NOT(ISERROR(SEARCH('[KPI_PM_Monthly_CIL_v1.0.xlsx]Data-Validation'!#REF!,Y412)))</xm:f>
            <xm:f>'[KPI_PM_Monthly_CIL_v1.0.xlsx]Data-Validation'!#REF!</xm:f>
            <x14:dxf>
              <fill>
                <patternFill>
                  <bgColor rgb="FFFF0000"/>
                </patternFill>
              </fill>
            </x14:dxf>
          </x14:cfRule>
          <x14:cfRule type="containsText" priority="602" operator="containsText" id="{C7241EB1-E87F-4778-8407-36FEB459A71D}">
            <xm:f>NOT(ISERROR(SEARCH('[KPI_PM_Monthly_CIL_v1.0.xlsx]Data-Validation'!#REF!,Y412)))</xm:f>
            <xm:f>'[KPI_PM_Monthly_CIL_v1.0.xlsx]Data-Validation'!#REF!</xm:f>
            <x14:dxf>
              <fill>
                <patternFill>
                  <bgColor rgb="FF92D050"/>
                </patternFill>
              </fill>
            </x14:dxf>
          </x14:cfRule>
          <xm:sqref>Y412:Y415</xm:sqref>
        </x14:conditionalFormatting>
        <x14:conditionalFormatting xmlns:xm="http://schemas.microsoft.com/office/excel/2006/main">
          <x14:cfRule type="containsText" priority="594" operator="containsText" id="{033CBFDE-F854-481F-830F-F32AA4F0C7CE}">
            <xm:f>NOT(ISERROR(SEARCH('[KPI_PM_Monthly_CIL_v1.0.xlsx]Data-Validation'!#REF!,Y418)))</xm:f>
            <xm:f>'[KPI_PM_Monthly_CIL_v1.0.xlsx]Data-Validation'!#REF!</xm:f>
            <x14:dxf>
              <fill>
                <patternFill>
                  <bgColor rgb="FF00B050"/>
                </patternFill>
              </fill>
            </x14:dxf>
          </x14:cfRule>
          <x14:cfRule type="containsText" priority="595" operator="containsText" id="{E9588B22-F56B-4F44-885B-0D58F1265557}">
            <xm:f>NOT(ISERROR(SEARCH('[KPI_PM_Monthly_CIL_v1.0.xlsx]Data-Validation'!#REF!,Y418)))</xm:f>
            <xm:f>'[KPI_PM_Monthly_CIL_v1.0.xlsx]Data-Validation'!#REF!</xm:f>
            <x14:dxf>
              <fill>
                <patternFill>
                  <bgColor rgb="FF00B0F0"/>
                </patternFill>
              </fill>
            </x14:dxf>
          </x14:cfRule>
          <x14:cfRule type="containsText" priority="596" operator="containsText" id="{2413D40F-C284-4E39-B380-BED606828EBA}">
            <xm:f>NOT(ISERROR(SEARCH('[KPI_PM_Monthly_CIL_v1.0.xlsx]Data-Validation'!#REF!,Y418)))</xm:f>
            <xm:f>'[KPI_PM_Monthly_CIL_v1.0.xlsx]Data-Validation'!#REF!</xm:f>
            <x14:dxf>
              <fill>
                <patternFill>
                  <bgColor rgb="FFFF0000"/>
                </patternFill>
              </fill>
            </x14:dxf>
          </x14:cfRule>
          <x14:cfRule type="containsText" priority="597" operator="containsText" id="{0A45ED7D-5158-44F5-B970-9454249E9778}">
            <xm:f>NOT(ISERROR(SEARCH('[KPI_PM_Monthly_CIL_v1.0.xlsx]Data-Validation'!#REF!,Y418)))</xm:f>
            <xm:f>'[KPI_PM_Monthly_CIL_v1.0.xlsx]Data-Validation'!#REF!</xm:f>
            <x14:dxf>
              <fill>
                <patternFill>
                  <bgColor rgb="FF92D050"/>
                </patternFill>
              </fill>
            </x14:dxf>
          </x14:cfRule>
          <xm:sqref>Y418:Y420</xm:sqref>
        </x14:conditionalFormatting>
        <x14:conditionalFormatting xmlns:xm="http://schemas.microsoft.com/office/excel/2006/main">
          <x14:cfRule type="containsText" priority="565" operator="containsText" id="{34FDF848-00C8-467A-AF87-FC4FF10222E9}">
            <xm:f>NOT(ISERROR(SEARCH('[KPI_PM_Monthly_CIL_v1.0.xlsx]Data-Validation'!#REF!,Y416)))</xm:f>
            <xm:f>'[KPI_PM_Monthly_CIL_v1.0.xlsx]Data-Validation'!#REF!</xm:f>
            <x14:dxf>
              <fill>
                <patternFill>
                  <bgColor rgb="FF00B050"/>
                </patternFill>
              </fill>
            </x14:dxf>
          </x14:cfRule>
          <x14:cfRule type="containsText" priority="566" operator="containsText" id="{42DF4639-7C54-48C5-816B-435913542040}">
            <xm:f>NOT(ISERROR(SEARCH('[KPI_PM_Monthly_CIL_v1.0.xlsx]Data-Validation'!#REF!,Y416)))</xm:f>
            <xm:f>'[KPI_PM_Monthly_CIL_v1.0.xlsx]Data-Validation'!#REF!</xm:f>
            <x14:dxf>
              <fill>
                <patternFill>
                  <bgColor rgb="FF00B0F0"/>
                </patternFill>
              </fill>
            </x14:dxf>
          </x14:cfRule>
          <x14:cfRule type="containsText" priority="567" operator="containsText" id="{B9E1CA7A-7546-48A1-A9E4-2949309A3A84}">
            <xm:f>NOT(ISERROR(SEARCH('[KPI_PM_Monthly_CIL_v1.0.xlsx]Data-Validation'!#REF!,Y416)))</xm:f>
            <xm:f>'[KPI_PM_Monthly_CIL_v1.0.xlsx]Data-Validation'!#REF!</xm:f>
            <x14:dxf>
              <fill>
                <patternFill>
                  <bgColor rgb="FFFF0000"/>
                </patternFill>
              </fill>
            </x14:dxf>
          </x14:cfRule>
          <x14:cfRule type="containsText" priority="568" operator="containsText" id="{5B9344C6-233B-4BE1-9D46-4FB19BB35DA3}">
            <xm:f>NOT(ISERROR(SEARCH('[KPI_PM_Monthly_CIL_v1.0.xlsx]Data-Validation'!#REF!,Y416)))</xm:f>
            <xm:f>'[KPI_PM_Monthly_CIL_v1.0.xlsx]Data-Validation'!#REF!</xm:f>
            <x14:dxf>
              <fill>
                <patternFill>
                  <bgColor rgb="FF92D050"/>
                </patternFill>
              </fill>
            </x14:dxf>
          </x14:cfRule>
          <xm:sqref>Y416</xm:sqref>
        </x14:conditionalFormatting>
        <x14:conditionalFormatting xmlns:xm="http://schemas.microsoft.com/office/excel/2006/main">
          <x14:cfRule type="containsText" priority="559" operator="containsText" id="{7BBA1FAE-9F9E-45F9-94BF-3FFFA6D7246B}">
            <xm:f>NOT(ISERROR(SEARCH('[KPI_PM_Monthly_CIL_v1.0.xlsx]Data-Validation'!#REF!,Y411)))</xm:f>
            <xm:f>'[KPI_PM_Monthly_CIL_v1.0.xlsx]Data-Validation'!#REF!</xm:f>
            <x14:dxf>
              <fill>
                <patternFill>
                  <bgColor rgb="FF00B050"/>
                </patternFill>
              </fill>
            </x14:dxf>
          </x14:cfRule>
          <x14:cfRule type="containsText" priority="560" operator="containsText" id="{35F79558-1001-4CEB-86C5-EA34433B2FD0}">
            <xm:f>NOT(ISERROR(SEARCH('[KPI_PM_Monthly_CIL_v1.0.xlsx]Data-Validation'!#REF!,Y411)))</xm:f>
            <xm:f>'[KPI_PM_Monthly_CIL_v1.0.xlsx]Data-Validation'!#REF!</xm:f>
            <x14:dxf>
              <fill>
                <patternFill>
                  <bgColor rgb="FF00B0F0"/>
                </patternFill>
              </fill>
            </x14:dxf>
          </x14:cfRule>
          <x14:cfRule type="containsText" priority="561" operator="containsText" id="{C910C687-1DDD-4A30-87EF-9A5E0DA96966}">
            <xm:f>NOT(ISERROR(SEARCH('[KPI_PM_Monthly_CIL_v1.0.xlsx]Data-Validation'!#REF!,Y411)))</xm:f>
            <xm:f>'[KPI_PM_Monthly_CIL_v1.0.xlsx]Data-Validation'!#REF!</xm:f>
            <x14:dxf>
              <fill>
                <patternFill>
                  <bgColor rgb="FFFF0000"/>
                </patternFill>
              </fill>
            </x14:dxf>
          </x14:cfRule>
          <x14:cfRule type="containsText" priority="562" operator="containsText" id="{1BCE5D13-C24D-418A-91DD-167BC9BD3FD3}">
            <xm:f>NOT(ISERROR(SEARCH('[KPI_PM_Monthly_CIL_v1.0.xlsx]Data-Validation'!#REF!,Y411)))</xm:f>
            <xm:f>'[KPI_PM_Monthly_CIL_v1.0.xlsx]Data-Validation'!#REF!</xm:f>
            <x14:dxf>
              <fill>
                <patternFill>
                  <bgColor rgb="FF92D050"/>
                </patternFill>
              </fill>
            </x14:dxf>
          </x14:cfRule>
          <xm:sqref>Y411</xm:sqref>
        </x14:conditionalFormatting>
        <x14:conditionalFormatting xmlns:xm="http://schemas.microsoft.com/office/excel/2006/main">
          <x14:cfRule type="containsText" priority="554" operator="containsText" id="{767AAA39-59A0-4B0A-B788-9860D331C40A}">
            <xm:f>NOT(ISERROR(SEARCH('[KPI_PM_Monthly_CIL_v1.0.xlsx]Data-Validation'!#REF!,Y431)))</xm:f>
            <xm:f>'[KPI_PM_Monthly_CIL_v1.0.xlsx]Data-Validation'!#REF!</xm:f>
            <x14:dxf>
              <fill>
                <patternFill>
                  <bgColor rgb="FF00B050"/>
                </patternFill>
              </fill>
            </x14:dxf>
          </x14:cfRule>
          <x14:cfRule type="containsText" priority="555" operator="containsText" id="{E04F81B3-B342-4F45-8434-C7E2E0F7A506}">
            <xm:f>NOT(ISERROR(SEARCH('[KPI_PM_Monthly_CIL_v1.0.xlsx]Data-Validation'!#REF!,Y431)))</xm:f>
            <xm:f>'[KPI_PM_Monthly_CIL_v1.0.xlsx]Data-Validation'!#REF!</xm:f>
            <x14:dxf>
              <fill>
                <patternFill>
                  <bgColor rgb="FF00B0F0"/>
                </patternFill>
              </fill>
            </x14:dxf>
          </x14:cfRule>
          <x14:cfRule type="containsText" priority="556" operator="containsText" id="{5E334A35-93BE-42D6-BFC7-CF43E745FAC2}">
            <xm:f>NOT(ISERROR(SEARCH('[KPI_PM_Monthly_CIL_v1.0.xlsx]Data-Validation'!#REF!,Y431)))</xm:f>
            <xm:f>'[KPI_PM_Monthly_CIL_v1.0.xlsx]Data-Validation'!#REF!</xm:f>
            <x14:dxf>
              <fill>
                <patternFill>
                  <bgColor rgb="FFFF0000"/>
                </patternFill>
              </fill>
            </x14:dxf>
          </x14:cfRule>
          <x14:cfRule type="containsText" priority="557" operator="containsText" id="{289FA2CD-9331-41D5-B136-98B1B4CD49C3}">
            <xm:f>NOT(ISERROR(SEARCH('[KPI_PM_Monthly_CIL_v1.0.xlsx]Data-Validation'!#REF!,Y431)))</xm:f>
            <xm:f>'[KPI_PM_Monthly_CIL_v1.0.xlsx]Data-Validation'!#REF!</xm:f>
            <x14:dxf>
              <fill>
                <patternFill>
                  <bgColor rgb="FF92D050"/>
                </patternFill>
              </fill>
            </x14:dxf>
          </x14:cfRule>
          <xm:sqref>Y431</xm:sqref>
        </x14:conditionalFormatting>
        <x14:conditionalFormatting xmlns:xm="http://schemas.microsoft.com/office/excel/2006/main">
          <x14:cfRule type="containsText" priority="549" operator="containsText" id="{1F85DEA0-D1A3-48E9-ABA4-8002357306A0}">
            <xm:f>NOT(ISERROR(SEARCH('[KPI_PM_Monthly_CIL_v1.0.xlsx]Data-Validation'!#REF!,Y443)))</xm:f>
            <xm:f>'[KPI_PM_Monthly_CIL_v1.0.xlsx]Data-Validation'!#REF!</xm:f>
            <x14:dxf>
              <fill>
                <patternFill>
                  <bgColor rgb="FF00B050"/>
                </patternFill>
              </fill>
            </x14:dxf>
          </x14:cfRule>
          <x14:cfRule type="containsText" priority="550" operator="containsText" id="{0AF8150D-9A43-4162-B6FC-4627BCE87F00}">
            <xm:f>NOT(ISERROR(SEARCH('[KPI_PM_Monthly_CIL_v1.0.xlsx]Data-Validation'!#REF!,Y443)))</xm:f>
            <xm:f>'[KPI_PM_Monthly_CIL_v1.0.xlsx]Data-Validation'!#REF!</xm:f>
            <x14:dxf>
              <fill>
                <patternFill>
                  <bgColor rgb="FF00B0F0"/>
                </patternFill>
              </fill>
            </x14:dxf>
          </x14:cfRule>
          <x14:cfRule type="containsText" priority="551" operator="containsText" id="{5FE8AB26-225C-496F-AD59-ADB3C8DD4CE3}">
            <xm:f>NOT(ISERROR(SEARCH('[KPI_PM_Monthly_CIL_v1.0.xlsx]Data-Validation'!#REF!,Y443)))</xm:f>
            <xm:f>'[KPI_PM_Monthly_CIL_v1.0.xlsx]Data-Validation'!#REF!</xm:f>
            <x14:dxf>
              <fill>
                <patternFill>
                  <bgColor rgb="FFFF0000"/>
                </patternFill>
              </fill>
            </x14:dxf>
          </x14:cfRule>
          <x14:cfRule type="containsText" priority="552" operator="containsText" id="{7AE6B578-0413-4E6C-B02C-AA235233F8B3}">
            <xm:f>NOT(ISERROR(SEARCH('[KPI_PM_Monthly_CIL_v1.0.xlsx]Data-Validation'!#REF!,Y443)))</xm:f>
            <xm:f>'[KPI_PM_Monthly_CIL_v1.0.xlsx]Data-Validation'!#REF!</xm:f>
            <x14:dxf>
              <fill>
                <patternFill>
                  <bgColor rgb="FF92D050"/>
                </patternFill>
              </fill>
            </x14:dxf>
          </x14:cfRule>
          <xm:sqref>Y443</xm:sqref>
        </x14:conditionalFormatting>
        <x14:conditionalFormatting xmlns:xm="http://schemas.microsoft.com/office/excel/2006/main">
          <x14:cfRule type="containsText" priority="544" operator="containsText" id="{2B56A7E5-C078-4D4D-AC2C-8A9A504FE5A7}">
            <xm:f>NOT(ISERROR(SEARCH('[KPI_PM_Monthly_CIL_v1.0.xlsx]Data-Validation'!#REF!,Y400)))</xm:f>
            <xm:f>'[KPI_PM_Monthly_CIL_v1.0.xlsx]Data-Validation'!#REF!</xm:f>
            <x14:dxf>
              <fill>
                <patternFill>
                  <bgColor rgb="FF00B050"/>
                </patternFill>
              </fill>
            </x14:dxf>
          </x14:cfRule>
          <x14:cfRule type="containsText" priority="545" operator="containsText" id="{6DB16D5E-7B6A-4E14-9AB1-6DA3F59B3E24}">
            <xm:f>NOT(ISERROR(SEARCH('[KPI_PM_Monthly_CIL_v1.0.xlsx]Data-Validation'!#REF!,Y400)))</xm:f>
            <xm:f>'[KPI_PM_Monthly_CIL_v1.0.xlsx]Data-Validation'!#REF!</xm:f>
            <x14:dxf>
              <fill>
                <patternFill>
                  <bgColor rgb="FF00B0F0"/>
                </patternFill>
              </fill>
            </x14:dxf>
          </x14:cfRule>
          <x14:cfRule type="containsText" priority="546" operator="containsText" id="{A420D2E6-877A-4775-A4EF-8809FF172DFF}">
            <xm:f>NOT(ISERROR(SEARCH('[KPI_PM_Monthly_CIL_v1.0.xlsx]Data-Validation'!#REF!,Y400)))</xm:f>
            <xm:f>'[KPI_PM_Monthly_CIL_v1.0.xlsx]Data-Validation'!#REF!</xm:f>
            <x14:dxf>
              <fill>
                <patternFill>
                  <bgColor rgb="FFFF0000"/>
                </patternFill>
              </fill>
            </x14:dxf>
          </x14:cfRule>
          <x14:cfRule type="containsText" priority="547" operator="containsText" id="{5AD9BE6B-75C4-4259-A3DB-99B51A402CB6}">
            <xm:f>NOT(ISERROR(SEARCH('[KPI_PM_Monthly_CIL_v1.0.xlsx]Data-Validation'!#REF!,Y400)))</xm:f>
            <xm:f>'[KPI_PM_Monthly_CIL_v1.0.xlsx]Data-Validation'!#REF!</xm:f>
            <x14:dxf>
              <fill>
                <patternFill>
                  <bgColor rgb="FF92D050"/>
                </patternFill>
              </fill>
            </x14:dxf>
          </x14:cfRule>
          <xm:sqref>Y400:Y401</xm:sqref>
        </x14:conditionalFormatting>
        <x14:conditionalFormatting xmlns:xm="http://schemas.microsoft.com/office/excel/2006/main">
          <x14:cfRule type="containsText" priority="539" operator="containsText" id="{AD1EBEDB-8275-453A-B331-E3FC4A881EA2}">
            <xm:f>NOT(ISERROR(SEARCH('[KPI_PM_Monthly_CIL_v1.0.xlsx]Data-Validation'!#REF!,Y396)))</xm:f>
            <xm:f>'[KPI_PM_Monthly_CIL_v1.0.xlsx]Data-Validation'!#REF!</xm:f>
            <x14:dxf>
              <fill>
                <patternFill>
                  <bgColor rgb="FF00B050"/>
                </patternFill>
              </fill>
            </x14:dxf>
          </x14:cfRule>
          <x14:cfRule type="containsText" priority="540" operator="containsText" id="{288AE155-88AF-44A3-97D2-8225D6E8E96B}">
            <xm:f>NOT(ISERROR(SEARCH('[KPI_PM_Monthly_CIL_v1.0.xlsx]Data-Validation'!#REF!,Y396)))</xm:f>
            <xm:f>'[KPI_PM_Monthly_CIL_v1.0.xlsx]Data-Validation'!#REF!</xm:f>
            <x14:dxf>
              <fill>
                <patternFill>
                  <bgColor rgb="FF00B0F0"/>
                </patternFill>
              </fill>
            </x14:dxf>
          </x14:cfRule>
          <x14:cfRule type="containsText" priority="541" operator="containsText" id="{94BE97D3-27F3-4E93-AE52-0272BDDD6DBE}">
            <xm:f>NOT(ISERROR(SEARCH('[KPI_PM_Monthly_CIL_v1.0.xlsx]Data-Validation'!#REF!,Y396)))</xm:f>
            <xm:f>'[KPI_PM_Monthly_CIL_v1.0.xlsx]Data-Validation'!#REF!</xm:f>
            <x14:dxf>
              <fill>
                <patternFill>
                  <bgColor rgb="FFFF0000"/>
                </patternFill>
              </fill>
            </x14:dxf>
          </x14:cfRule>
          <x14:cfRule type="containsText" priority="542" operator="containsText" id="{3072A482-BCF0-43C3-B7F4-DD79923CD16C}">
            <xm:f>NOT(ISERROR(SEARCH('[KPI_PM_Monthly_CIL_v1.0.xlsx]Data-Validation'!#REF!,Y396)))</xm:f>
            <xm:f>'[KPI_PM_Monthly_CIL_v1.0.xlsx]Data-Validation'!#REF!</xm:f>
            <x14:dxf>
              <fill>
                <patternFill>
                  <bgColor rgb="FF92D050"/>
                </patternFill>
              </fill>
            </x14:dxf>
          </x14:cfRule>
          <xm:sqref>Y396</xm:sqref>
        </x14:conditionalFormatting>
        <x14:conditionalFormatting xmlns:xm="http://schemas.microsoft.com/office/excel/2006/main">
          <x14:cfRule type="containsText" priority="534" operator="containsText" id="{37D2B928-B2A9-4C10-963B-7ECF4EA3A1F3}">
            <xm:f>NOT(ISERROR(SEARCH('[KPI_PM_Monthly_CIL_v1.0.xlsx]Data-Validation'!#REF!,Y397)))</xm:f>
            <xm:f>'[KPI_PM_Monthly_CIL_v1.0.xlsx]Data-Validation'!#REF!</xm:f>
            <x14:dxf>
              <fill>
                <patternFill>
                  <bgColor rgb="FF00B050"/>
                </patternFill>
              </fill>
            </x14:dxf>
          </x14:cfRule>
          <x14:cfRule type="containsText" priority="535" operator="containsText" id="{7CB632A7-173C-47F0-A4C5-0E5629C87D41}">
            <xm:f>NOT(ISERROR(SEARCH('[KPI_PM_Monthly_CIL_v1.0.xlsx]Data-Validation'!#REF!,Y397)))</xm:f>
            <xm:f>'[KPI_PM_Monthly_CIL_v1.0.xlsx]Data-Validation'!#REF!</xm:f>
            <x14:dxf>
              <fill>
                <patternFill>
                  <bgColor rgb="FF00B0F0"/>
                </patternFill>
              </fill>
            </x14:dxf>
          </x14:cfRule>
          <x14:cfRule type="containsText" priority="536" operator="containsText" id="{42DE5E99-C5F0-44DA-8323-7896D448A06A}">
            <xm:f>NOT(ISERROR(SEARCH('[KPI_PM_Monthly_CIL_v1.0.xlsx]Data-Validation'!#REF!,Y397)))</xm:f>
            <xm:f>'[KPI_PM_Monthly_CIL_v1.0.xlsx]Data-Validation'!#REF!</xm:f>
            <x14:dxf>
              <fill>
                <patternFill>
                  <bgColor rgb="FFFF0000"/>
                </patternFill>
              </fill>
            </x14:dxf>
          </x14:cfRule>
          <x14:cfRule type="containsText" priority="537" operator="containsText" id="{C9C88720-27E8-4628-89DB-7267CAE2096E}">
            <xm:f>NOT(ISERROR(SEARCH('[KPI_PM_Monthly_CIL_v1.0.xlsx]Data-Validation'!#REF!,Y397)))</xm:f>
            <xm:f>'[KPI_PM_Monthly_CIL_v1.0.xlsx]Data-Validation'!#REF!</xm:f>
            <x14:dxf>
              <fill>
                <patternFill>
                  <bgColor rgb="FF92D050"/>
                </patternFill>
              </fill>
            </x14:dxf>
          </x14:cfRule>
          <xm:sqref>Y397</xm:sqref>
        </x14:conditionalFormatting>
        <x14:conditionalFormatting xmlns:xm="http://schemas.microsoft.com/office/excel/2006/main">
          <x14:cfRule type="containsText" priority="529" operator="containsText" id="{2C0BF98C-8C1F-4068-A78A-2410DDAF8B05}">
            <xm:f>NOT(ISERROR(SEARCH('[KPI_PM_Monthly_CIL_v1.0.xlsx]Data-Validation'!#REF!,Y398)))</xm:f>
            <xm:f>'[KPI_PM_Monthly_CIL_v1.0.xlsx]Data-Validation'!#REF!</xm:f>
            <x14:dxf>
              <fill>
                <patternFill>
                  <bgColor rgb="FF00B050"/>
                </patternFill>
              </fill>
            </x14:dxf>
          </x14:cfRule>
          <x14:cfRule type="containsText" priority="530" operator="containsText" id="{F9E0ED81-9FDD-4027-90F5-F668965DFA17}">
            <xm:f>NOT(ISERROR(SEARCH('[KPI_PM_Monthly_CIL_v1.0.xlsx]Data-Validation'!#REF!,Y398)))</xm:f>
            <xm:f>'[KPI_PM_Monthly_CIL_v1.0.xlsx]Data-Validation'!#REF!</xm:f>
            <x14:dxf>
              <fill>
                <patternFill>
                  <bgColor rgb="FF00B0F0"/>
                </patternFill>
              </fill>
            </x14:dxf>
          </x14:cfRule>
          <x14:cfRule type="containsText" priority="531" operator="containsText" id="{46D3FC4E-D599-4538-A74B-B64C00244F83}">
            <xm:f>NOT(ISERROR(SEARCH('[KPI_PM_Monthly_CIL_v1.0.xlsx]Data-Validation'!#REF!,Y398)))</xm:f>
            <xm:f>'[KPI_PM_Monthly_CIL_v1.0.xlsx]Data-Validation'!#REF!</xm:f>
            <x14:dxf>
              <fill>
                <patternFill>
                  <bgColor rgb="FFFF0000"/>
                </patternFill>
              </fill>
            </x14:dxf>
          </x14:cfRule>
          <x14:cfRule type="containsText" priority="532" operator="containsText" id="{A06E5833-D0C2-4E00-89C5-A2CD05DA4C11}">
            <xm:f>NOT(ISERROR(SEARCH('[KPI_PM_Monthly_CIL_v1.0.xlsx]Data-Validation'!#REF!,Y398)))</xm:f>
            <xm:f>'[KPI_PM_Monthly_CIL_v1.0.xlsx]Data-Validation'!#REF!</xm:f>
            <x14:dxf>
              <fill>
                <patternFill>
                  <bgColor rgb="FF92D050"/>
                </patternFill>
              </fill>
            </x14:dxf>
          </x14:cfRule>
          <xm:sqref>Y398</xm:sqref>
        </x14:conditionalFormatting>
        <x14:conditionalFormatting xmlns:xm="http://schemas.microsoft.com/office/excel/2006/main">
          <x14:cfRule type="containsText" priority="524" operator="containsText" id="{1C247019-037D-436E-BC3B-77A5CA7CE7BA}">
            <xm:f>NOT(ISERROR(SEARCH('[KPI_PM_Monthly_CIL_v1.0.xlsx]Data-Validation'!#REF!,Y399)))</xm:f>
            <xm:f>'[KPI_PM_Monthly_CIL_v1.0.xlsx]Data-Validation'!#REF!</xm:f>
            <x14:dxf>
              <fill>
                <patternFill>
                  <bgColor rgb="FF00B050"/>
                </patternFill>
              </fill>
            </x14:dxf>
          </x14:cfRule>
          <x14:cfRule type="containsText" priority="525" operator="containsText" id="{C9EFB367-CA19-48A6-9693-3DCEAA030C22}">
            <xm:f>NOT(ISERROR(SEARCH('[KPI_PM_Monthly_CIL_v1.0.xlsx]Data-Validation'!#REF!,Y399)))</xm:f>
            <xm:f>'[KPI_PM_Monthly_CIL_v1.0.xlsx]Data-Validation'!#REF!</xm:f>
            <x14:dxf>
              <fill>
                <patternFill>
                  <bgColor rgb="FF00B0F0"/>
                </patternFill>
              </fill>
            </x14:dxf>
          </x14:cfRule>
          <x14:cfRule type="containsText" priority="526" operator="containsText" id="{0A89DBCF-FA67-42F5-870F-33429650F2CA}">
            <xm:f>NOT(ISERROR(SEARCH('[KPI_PM_Monthly_CIL_v1.0.xlsx]Data-Validation'!#REF!,Y399)))</xm:f>
            <xm:f>'[KPI_PM_Monthly_CIL_v1.0.xlsx]Data-Validation'!#REF!</xm:f>
            <x14:dxf>
              <fill>
                <patternFill>
                  <bgColor rgb="FFFF0000"/>
                </patternFill>
              </fill>
            </x14:dxf>
          </x14:cfRule>
          <x14:cfRule type="containsText" priority="527" operator="containsText" id="{01682C39-9248-46ED-BBDA-5CC64CE9C68E}">
            <xm:f>NOT(ISERROR(SEARCH('[KPI_PM_Monthly_CIL_v1.0.xlsx]Data-Validation'!#REF!,Y399)))</xm:f>
            <xm:f>'[KPI_PM_Monthly_CIL_v1.0.xlsx]Data-Validation'!#REF!</xm:f>
            <x14:dxf>
              <fill>
                <patternFill>
                  <bgColor rgb="FF92D050"/>
                </patternFill>
              </fill>
            </x14:dxf>
          </x14:cfRule>
          <xm:sqref>Y399</xm:sqref>
        </x14:conditionalFormatting>
        <x14:conditionalFormatting xmlns:xm="http://schemas.microsoft.com/office/excel/2006/main">
          <x14:cfRule type="containsText" priority="517" operator="containsText" id="{3640262A-A2D3-4D6C-AEF5-B1769D27DA9F}">
            <xm:f>NOT(ISERROR(SEARCH('\Users\rrkn\Downloads\[KPI_PM_Monthly_CIL (3).xlsx]Data-Validation'!#REF!,Y445)))</xm:f>
            <xm:f>'\Users\rrkn\Downloads\[KPI_PM_Monthly_CIL (3).xlsx]Data-Validation'!#REF!</xm:f>
            <x14:dxf>
              <fill>
                <patternFill>
                  <bgColor rgb="FF00B050"/>
                </patternFill>
              </fill>
            </x14:dxf>
          </x14:cfRule>
          <x14:cfRule type="containsText" priority="518" operator="containsText" id="{D7E1DEFB-7AD8-48D7-8BDF-B3E5A77263AA}">
            <xm:f>NOT(ISERROR(SEARCH('\Users\rrkn\Downloads\[KPI_PM_Monthly_CIL (3).xlsx]Data-Validation'!#REF!,Y445)))</xm:f>
            <xm:f>'\Users\rrkn\Downloads\[KPI_PM_Monthly_CIL (3).xlsx]Data-Validation'!#REF!</xm:f>
            <x14:dxf>
              <fill>
                <patternFill>
                  <bgColor rgb="FF00B0F0"/>
                </patternFill>
              </fill>
            </x14:dxf>
          </x14:cfRule>
          <x14:cfRule type="containsText" priority="519" operator="containsText" id="{EFF13F6E-BA72-4007-9122-FCCE0F43BEF1}">
            <xm:f>NOT(ISERROR(SEARCH('\Users\rrkn\Downloads\[KPI_PM_Monthly_CIL (3).xlsx]Data-Validation'!#REF!,Y445)))</xm:f>
            <xm:f>'\Users\rrkn\Downloads\[KPI_PM_Monthly_CIL (3).xlsx]Data-Validation'!#REF!</xm:f>
            <x14:dxf>
              <fill>
                <patternFill>
                  <bgColor rgb="FFFF0000"/>
                </patternFill>
              </fill>
            </x14:dxf>
          </x14:cfRule>
          <x14:cfRule type="containsText" priority="520" operator="containsText" id="{8DBD467D-FFA7-47FA-A452-F08F2FBBF797}">
            <xm:f>NOT(ISERROR(SEARCH('\Users\rrkn\Downloads\[KPI_PM_Monthly_CIL (3).xlsx]Data-Validation'!#REF!,Y445)))</xm:f>
            <xm:f>'\Users\rrkn\Downloads\[KPI_PM_Monthly_CIL (3).xlsx]Data-Validation'!#REF!</xm:f>
            <x14:dxf>
              <fill>
                <patternFill>
                  <bgColor rgb="FF92D050"/>
                </patternFill>
              </fill>
            </x14:dxf>
          </x14:cfRule>
          <xm:sqref>Y445</xm:sqref>
        </x14:conditionalFormatting>
        <x14:conditionalFormatting xmlns:xm="http://schemas.microsoft.com/office/excel/2006/main">
          <x14:cfRule type="containsText" priority="500" operator="containsText" id="{72508B75-63B5-4AF6-B5DA-37919F97C0C5}">
            <xm:f>NOT(ISERROR(SEARCH('[KPI_PM_Monthly_CIL_v1.0.xlsx]Data-Validation'!#REF!,Y439)))</xm:f>
            <xm:f>'[KPI_PM_Monthly_CIL_v1.0.xlsx]Data-Validation'!#REF!</xm:f>
            <x14:dxf>
              <fill>
                <patternFill>
                  <bgColor rgb="FF00B050"/>
                </patternFill>
              </fill>
            </x14:dxf>
          </x14:cfRule>
          <x14:cfRule type="containsText" priority="501" operator="containsText" id="{D6EEF816-87FB-48D9-83F8-A0E5E93DAC20}">
            <xm:f>NOT(ISERROR(SEARCH('[KPI_PM_Monthly_CIL_v1.0.xlsx]Data-Validation'!#REF!,Y439)))</xm:f>
            <xm:f>'[KPI_PM_Monthly_CIL_v1.0.xlsx]Data-Validation'!#REF!</xm:f>
            <x14:dxf>
              <fill>
                <patternFill>
                  <bgColor rgb="FF00B0F0"/>
                </patternFill>
              </fill>
            </x14:dxf>
          </x14:cfRule>
          <x14:cfRule type="containsText" priority="502" operator="containsText" id="{A6A9C7B0-99DC-4FB8-9E09-60D20E469731}">
            <xm:f>NOT(ISERROR(SEARCH('[KPI_PM_Monthly_CIL_v1.0.xlsx]Data-Validation'!#REF!,Y439)))</xm:f>
            <xm:f>'[KPI_PM_Monthly_CIL_v1.0.xlsx]Data-Validation'!#REF!</xm:f>
            <x14:dxf>
              <fill>
                <patternFill>
                  <bgColor rgb="FFFF0000"/>
                </patternFill>
              </fill>
            </x14:dxf>
          </x14:cfRule>
          <x14:cfRule type="containsText" priority="503" operator="containsText" id="{3B578D22-AFDA-4052-B94D-B562341D76A3}">
            <xm:f>NOT(ISERROR(SEARCH('[KPI_PM_Monthly_CIL_v1.0.xlsx]Data-Validation'!#REF!,Y439)))</xm:f>
            <xm:f>'[KPI_PM_Monthly_CIL_v1.0.xlsx]Data-Validation'!#REF!</xm:f>
            <x14:dxf>
              <fill>
                <patternFill>
                  <bgColor rgb="FF92D050"/>
                </patternFill>
              </fill>
            </x14:dxf>
          </x14:cfRule>
          <xm:sqref>Y439</xm:sqref>
        </x14:conditionalFormatting>
        <x14:conditionalFormatting xmlns:xm="http://schemas.microsoft.com/office/excel/2006/main">
          <x14:cfRule type="containsText" priority="495" operator="containsText" id="{20D22087-B231-4575-838C-50BEDC9BB210}">
            <xm:f>NOT(ISERROR(SEARCH('[KPI_PM_Monthly_CIL_v1.0.xlsx]Data-Validation'!#REF!,Y444)))</xm:f>
            <xm:f>'[KPI_PM_Monthly_CIL_v1.0.xlsx]Data-Validation'!#REF!</xm:f>
            <x14:dxf>
              <fill>
                <patternFill>
                  <bgColor rgb="FF00B050"/>
                </patternFill>
              </fill>
            </x14:dxf>
          </x14:cfRule>
          <x14:cfRule type="containsText" priority="496" operator="containsText" id="{655F8E64-AD75-4FE5-B329-C3F952B4F884}">
            <xm:f>NOT(ISERROR(SEARCH('[KPI_PM_Monthly_CIL_v1.0.xlsx]Data-Validation'!#REF!,Y444)))</xm:f>
            <xm:f>'[KPI_PM_Monthly_CIL_v1.0.xlsx]Data-Validation'!#REF!</xm:f>
            <x14:dxf>
              <fill>
                <patternFill>
                  <bgColor rgb="FF00B0F0"/>
                </patternFill>
              </fill>
            </x14:dxf>
          </x14:cfRule>
          <x14:cfRule type="containsText" priority="497" operator="containsText" id="{2B08B891-E201-40EE-B92C-183ACA748505}">
            <xm:f>NOT(ISERROR(SEARCH('[KPI_PM_Monthly_CIL_v1.0.xlsx]Data-Validation'!#REF!,Y444)))</xm:f>
            <xm:f>'[KPI_PM_Monthly_CIL_v1.0.xlsx]Data-Validation'!#REF!</xm:f>
            <x14:dxf>
              <fill>
                <patternFill>
                  <bgColor rgb="FFFF0000"/>
                </patternFill>
              </fill>
            </x14:dxf>
          </x14:cfRule>
          <x14:cfRule type="containsText" priority="498" operator="containsText" id="{B4BE2CC4-1540-4B5D-A4E2-4962299A7D46}">
            <xm:f>NOT(ISERROR(SEARCH('[KPI_PM_Monthly_CIL_v1.0.xlsx]Data-Validation'!#REF!,Y444)))</xm:f>
            <xm:f>'[KPI_PM_Monthly_CIL_v1.0.xlsx]Data-Validation'!#REF!</xm:f>
            <x14:dxf>
              <fill>
                <patternFill>
                  <bgColor rgb="FF92D050"/>
                </patternFill>
              </fill>
            </x14:dxf>
          </x14:cfRule>
          <xm:sqref>Y444</xm:sqref>
        </x14:conditionalFormatting>
        <x14:conditionalFormatting xmlns:xm="http://schemas.microsoft.com/office/excel/2006/main">
          <x14:cfRule type="containsText" priority="490" operator="containsText" id="{91646E67-BDD7-40FC-A6CC-D68929DCD46A}">
            <xm:f>NOT(ISERROR(SEARCH('[KPI_PM_Monthly_CIL_v1.0.xlsx]Data-Validation'!#REF!,Y467)))</xm:f>
            <xm:f>'[KPI_PM_Monthly_CIL_v1.0.xlsx]Data-Validation'!#REF!</xm:f>
            <x14:dxf>
              <fill>
                <patternFill>
                  <bgColor rgb="FF00B050"/>
                </patternFill>
              </fill>
            </x14:dxf>
          </x14:cfRule>
          <x14:cfRule type="containsText" priority="491" operator="containsText" id="{B439C1B2-0420-4CAE-9F45-32636ED2D704}">
            <xm:f>NOT(ISERROR(SEARCH('[KPI_PM_Monthly_CIL_v1.0.xlsx]Data-Validation'!#REF!,Y467)))</xm:f>
            <xm:f>'[KPI_PM_Monthly_CIL_v1.0.xlsx]Data-Validation'!#REF!</xm:f>
            <x14:dxf>
              <fill>
                <patternFill>
                  <bgColor rgb="FF00B0F0"/>
                </patternFill>
              </fill>
            </x14:dxf>
          </x14:cfRule>
          <x14:cfRule type="containsText" priority="492" operator="containsText" id="{56F25E8C-3180-4359-85CF-C5D2F5B6939F}">
            <xm:f>NOT(ISERROR(SEARCH('[KPI_PM_Monthly_CIL_v1.0.xlsx]Data-Validation'!#REF!,Y467)))</xm:f>
            <xm:f>'[KPI_PM_Monthly_CIL_v1.0.xlsx]Data-Validation'!#REF!</xm:f>
            <x14:dxf>
              <fill>
                <patternFill>
                  <bgColor rgb="FFFF0000"/>
                </patternFill>
              </fill>
            </x14:dxf>
          </x14:cfRule>
          <x14:cfRule type="containsText" priority="493" operator="containsText" id="{6CB2110D-0C3F-46DC-8370-4BC01A85735E}">
            <xm:f>NOT(ISERROR(SEARCH('[KPI_PM_Monthly_CIL_v1.0.xlsx]Data-Validation'!#REF!,Y467)))</xm:f>
            <xm:f>'[KPI_PM_Monthly_CIL_v1.0.xlsx]Data-Validation'!#REF!</xm:f>
            <x14:dxf>
              <fill>
                <patternFill>
                  <bgColor rgb="FF92D050"/>
                </patternFill>
              </fill>
            </x14:dxf>
          </x14:cfRule>
          <xm:sqref>Y467:Y469 Y473:Y483</xm:sqref>
        </x14:conditionalFormatting>
        <x14:conditionalFormatting xmlns:xm="http://schemas.microsoft.com/office/excel/2006/main">
          <x14:cfRule type="containsText" priority="485" operator="containsText" id="{7A411D1C-394B-4C80-8C97-7CC24AC4DF0F}">
            <xm:f>NOT(ISERROR(SEARCH('[KPI_PM_Monthly_CIL_v1.0.xlsx]Data-Validation'!#REF!,Y451)))</xm:f>
            <xm:f>'[KPI_PM_Monthly_CIL_v1.0.xlsx]Data-Validation'!#REF!</xm:f>
            <x14:dxf>
              <fill>
                <patternFill>
                  <bgColor rgb="FF00B050"/>
                </patternFill>
              </fill>
            </x14:dxf>
          </x14:cfRule>
          <x14:cfRule type="containsText" priority="486" operator="containsText" id="{5658F6B4-506E-43CB-BFA3-24E64E87ED12}">
            <xm:f>NOT(ISERROR(SEARCH('[KPI_PM_Monthly_CIL_v1.0.xlsx]Data-Validation'!#REF!,Y451)))</xm:f>
            <xm:f>'[KPI_PM_Monthly_CIL_v1.0.xlsx]Data-Validation'!#REF!</xm:f>
            <x14:dxf>
              <fill>
                <patternFill>
                  <bgColor rgb="FF00B0F0"/>
                </patternFill>
              </fill>
            </x14:dxf>
          </x14:cfRule>
          <x14:cfRule type="containsText" priority="487" operator="containsText" id="{C8B6FF60-18A9-4E2C-A40F-0B8EEFFD49E6}">
            <xm:f>NOT(ISERROR(SEARCH('[KPI_PM_Monthly_CIL_v1.0.xlsx]Data-Validation'!#REF!,Y451)))</xm:f>
            <xm:f>'[KPI_PM_Monthly_CIL_v1.0.xlsx]Data-Validation'!#REF!</xm:f>
            <x14:dxf>
              <fill>
                <patternFill>
                  <bgColor rgb="FFFF0000"/>
                </patternFill>
              </fill>
            </x14:dxf>
          </x14:cfRule>
          <x14:cfRule type="containsText" priority="488" operator="containsText" id="{5E7C20AE-7078-4038-B115-1E673E83A7B5}">
            <xm:f>NOT(ISERROR(SEARCH('[KPI_PM_Monthly_CIL_v1.0.xlsx]Data-Validation'!#REF!,Y451)))</xm:f>
            <xm:f>'[KPI_PM_Monthly_CIL_v1.0.xlsx]Data-Validation'!#REF!</xm:f>
            <x14:dxf>
              <fill>
                <patternFill>
                  <bgColor rgb="FF92D050"/>
                </patternFill>
              </fill>
            </x14:dxf>
          </x14:cfRule>
          <xm:sqref>Y451</xm:sqref>
        </x14:conditionalFormatting>
        <x14:conditionalFormatting xmlns:xm="http://schemas.microsoft.com/office/excel/2006/main">
          <x14:cfRule type="containsText" priority="480" operator="containsText" id="{76465C0E-5625-408B-A907-349F71150009}">
            <xm:f>NOT(ISERROR(SEARCH('[KPI_PM_Monthly_CIL_v1.0.xlsx]Data-Validation'!#REF!,Y452)))</xm:f>
            <xm:f>'[KPI_PM_Monthly_CIL_v1.0.xlsx]Data-Validation'!#REF!</xm:f>
            <x14:dxf>
              <fill>
                <patternFill>
                  <bgColor rgb="FF00B050"/>
                </patternFill>
              </fill>
            </x14:dxf>
          </x14:cfRule>
          <x14:cfRule type="containsText" priority="481" operator="containsText" id="{404C78C8-CD5C-4808-99F6-A148775CFB5E}">
            <xm:f>NOT(ISERROR(SEARCH('[KPI_PM_Monthly_CIL_v1.0.xlsx]Data-Validation'!#REF!,Y452)))</xm:f>
            <xm:f>'[KPI_PM_Monthly_CIL_v1.0.xlsx]Data-Validation'!#REF!</xm:f>
            <x14:dxf>
              <fill>
                <patternFill>
                  <bgColor rgb="FF00B0F0"/>
                </patternFill>
              </fill>
            </x14:dxf>
          </x14:cfRule>
          <x14:cfRule type="containsText" priority="482" operator="containsText" id="{DC1904C0-DF2B-4D88-A2AB-291E96046109}">
            <xm:f>NOT(ISERROR(SEARCH('[KPI_PM_Monthly_CIL_v1.0.xlsx]Data-Validation'!#REF!,Y452)))</xm:f>
            <xm:f>'[KPI_PM_Monthly_CIL_v1.0.xlsx]Data-Validation'!#REF!</xm:f>
            <x14:dxf>
              <fill>
                <patternFill>
                  <bgColor rgb="FFFF0000"/>
                </patternFill>
              </fill>
            </x14:dxf>
          </x14:cfRule>
          <x14:cfRule type="containsText" priority="483" operator="containsText" id="{C82023AF-09CD-44ED-A1B7-89EB4E089901}">
            <xm:f>NOT(ISERROR(SEARCH('[KPI_PM_Monthly_CIL_v1.0.xlsx]Data-Validation'!#REF!,Y452)))</xm:f>
            <xm:f>'[KPI_PM_Monthly_CIL_v1.0.xlsx]Data-Validation'!#REF!</xm:f>
            <x14:dxf>
              <fill>
                <patternFill>
                  <bgColor rgb="FF92D050"/>
                </patternFill>
              </fill>
            </x14:dxf>
          </x14:cfRule>
          <xm:sqref>Y452</xm:sqref>
        </x14:conditionalFormatting>
        <x14:conditionalFormatting xmlns:xm="http://schemas.microsoft.com/office/excel/2006/main">
          <x14:cfRule type="containsText" priority="475" operator="containsText" id="{1DB58F33-2CBA-4B78-B047-2D7822899AD4}">
            <xm:f>NOT(ISERROR(SEARCH('[KPI_PM_Monthly_CIL_v1.0.xlsx]Data-Validation'!#REF!,Y453)))</xm:f>
            <xm:f>'[KPI_PM_Monthly_CIL_v1.0.xlsx]Data-Validation'!#REF!</xm:f>
            <x14:dxf>
              <fill>
                <patternFill>
                  <bgColor rgb="FF00B050"/>
                </patternFill>
              </fill>
            </x14:dxf>
          </x14:cfRule>
          <x14:cfRule type="containsText" priority="476" operator="containsText" id="{41EA06C9-4EDE-4E91-A1CF-CEAE28DABA1C}">
            <xm:f>NOT(ISERROR(SEARCH('[KPI_PM_Monthly_CIL_v1.0.xlsx]Data-Validation'!#REF!,Y453)))</xm:f>
            <xm:f>'[KPI_PM_Monthly_CIL_v1.0.xlsx]Data-Validation'!#REF!</xm:f>
            <x14:dxf>
              <fill>
                <patternFill>
                  <bgColor rgb="FF00B0F0"/>
                </patternFill>
              </fill>
            </x14:dxf>
          </x14:cfRule>
          <x14:cfRule type="containsText" priority="477" operator="containsText" id="{525925A1-2085-467F-9F0F-DF0B89AE74DA}">
            <xm:f>NOT(ISERROR(SEARCH('[KPI_PM_Monthly_CIL_v1.0.xlsx]Data-Validation'!#REF!,Y453)))</xm:f>
            <xm:f>'[KPI_PM_Monthly_CIL_v1.0.xlsx]Data-Validation'!#REF!</xm:f>
            <x14:dxf>
              <fill>
                <patternFill>
                  <bgColor rgb="FFFF0000"/>
                </patternFill>
              </fill>
            </x14:dxf>
          </x14:cfRule>
          <x14:cfRule type="containsText" priority="478" operator="containsText" id="{F0BF8F90-D079-4617-8608-E33326EB1FA0}">
            <xm:f>NOT(ISERROR(SEARCH('[KPI_PM_Monthly_CIL_v1.0.xlsx]Data-Validation'!#REF!,Y453)))</xm:f>
            <xm:f>'[KPI_PM_Monthly_CIL_v1.0.xlsx]Data-Validation'!#REF!</xm:f>
            <x14:dxf>
              <fill>
                <patternFill>
                  <bgColor rgb="FF92D050"/>
                </patternFill>
              </fill>
            </x14:dxf>
          </x14:cfRule>
          <xm:sqref>Y453</xm:sqref>
        </x14:conditionalFormatting>
        <x14:conditionalFormatting xmlns:xm="http://schemas.microsoft.com/office/excel/2006/main">
          <x14:cfRule type="containsText" priority="470" operator="containsText" id="{E2D720E6-C944-4494-B441-73618E1877CA}">
            <xm:f>NOT(ISERROR(SEARCH('[KPI_PM_Monthly_CIL_v1.0.xlsx]Data-Validation'!#REF!,Y456)))</xm:f>
            <xm:f>'[KPI_PM_Monthly_CIL_v1.0.xlsx]Data-Validation'!#REF!</xm:f>
            <x14:dxf>
              <fill>
                <patternFill>
                  <bgColor rgb="FF00B050"/>
                </patternFill>
              </fill>
            </x14:dxf>
          </x14:cfRule>
          <x14:cfRule type="containsText" priority="471" operator="containsText" id="{6C617206-5D97-4B03-9F47-01348AD8C791}">
            <xm:f>NOT(ISERROR(SEARCH('[KPI_PM_Monthly_CIL_v1.0.xlsx]Data-Validation'!#REF!,Y456)))</xm:f>
            <xm:f>'[KPI_PM_Monthly_CIL_v1.0.xlsx]Data-Validation'!#REF!</xm:f>
            <x14:dxf>
              <fill>
                <patternFill>
                  <bgColor rgb="FF00B0F0"/>
                </patternFill>
              </fill>
            </x14:dxf>
          </x14:cfRule>
          <x14:cfRule type="containsText" priority="472" operator="containsText" id="{82121907-6612-4C22-8FAC-76CB201398A3}">
            <xm:f>NOT(ISERROR(SEARCH('[KPI_PM_Monthly_CIL_v1.0.xlsx]Data-Validation'!#REF!,Y456)))</xm:f>
            <xm:f>'[KPI_PM_Monthly_CIL_v1.0.xlsx]Data-Validation'!#REF!</xm:f>
            <x14:dxf>
              <fill>
                <patternFill>
                  <bgColor rgb="FFFF0000"/>
                </patternFill>
              </fill>
            </x14:dxf>
          </x14:cfRule>
          <x14:cfRule type="containsText" priority="473" operator="containsText" id="{F789C05E-E151-480E-87A7-7F66F07BD184}">
            <xm:f>NOT(ISERROR(SEARCH('[KPI_PM_Monthly_CIL_v1.0.xlsx]Data-Validation'!#REF!,Y456)))</xm:f>
            <xm:f>'[KPI_PM_Monthly_CIL_v1.0.xlsx]Data-Validation'!#REF!</xm:f>
            <x14:dxf>
              <fill>
                <patternFill>
                  <bgColor rgb="FF92D050"/>
                </patternFill>
              </fill>
            </x14:dxf>
          </x14:cfRule>
          <xm:sqref>Y456</xm:sqref>
        </x14:conditionalFormatting>
        <x14:conditionalFormatting xmlns:xm="http://schemas.microsoft.com/office/excel/2006/main">
          <x14:cfRule type="containsText" priority="465" operator="containsText" id="{112A6625-067A-4628-8A3A-24AE3915FC5E}">
            <xm:f>NOT(ISERROR(SEARCH('[KPI_PM_Monthly_CIL_v1.0.xlsx]Data-Validation'!#REF!,Y465)))</xm:f>
            <xm:f>'[KPI_PM_Monthly_CIL_v1.0.xlsx]Data-Validation'!#REF!</xm:f>
            <x14:dxf>
              <fill>
                <patternFill>
                  <bgColor rgb="FF00B050"/>
                </patternFill>
              </fill>
            </x14:dxf>
          </x14:cfRule>
          <x14:cfRule type="containsText" priority="466" operator="containsText" id="{BBE6944B-15E4-4CC9-B75E-0F1B11A9DC4B}">
            <xm:f>NOT(ISERROR(SEARCH('[KPI_PM_Monthly_CIL_v1.0.xlsx]Data-Validation'!#REF!,Y465)))</xm:f>
            <xm:f>'[KPI_PM_Monthly_CIL_v1.0.xlsx]Data-Validation'!#REF!</xm:f>
            <x14:dxf>
              <fill>
                <patternFill>
                  <bgColor rgb="FF00B0F0"/>
                </patternFill>
              </fill>
            </x14:dxf>
          </x14:cfRule>
          <x14:cfRule type="containsText" priority="467" operator="containsText" id="{905A3A82-8BA4-4917-849C-37F2F7E11B2D}">
            <xm:f>NOT(ISERROR(SEARCH('[KPI_PM_Monthly_CIL_v1.0.xlsx]Data-Validation'!#REF!,Y465)))</xm:f>
            <xm:f>'[KPI_PM_Monthly_CIL_v1.0.xlsx]Data-Validation'!#REF!</xm:f>
            <x14:dxf>
              <fill>
                <patternFill>
                  <bgColor rgb="FFFF0000"/>
                </patternFill>
              </fill>
            </x14:dxf>
          </x14:cfRule>
          <x14:cfRule type="containsText" priority="468" operator="containsText" id="{9381620A-7149-45BE-BDCD-DB9D8D84641C}">
            <xm:f>NOT(ISERROR(SEARCH('[KPI_PM_Monthly_CIL_v1.0.xlsx]Data-Validation'!#REF!,Y465)))</xm:f>
            <xm:f>'[KPI_PM_Monthly_CIL_v1.0.xlsx]Data-Validation'!#REF!</xm:f>
            <x14:dxf>
              <fill>
                <patternFill>
                  <bgColor rgb="FF92D050"/>
                </patternFill>
              </fill>
            </x14:dxf>
          </x14:cfRule>
          <xm:sqref>Y465:Y466</xm:sqref>
        </x14:conditionalFormatting>
        <x14:conditionalFormatting xmlns:xm="http://schemas.microsoft.com/office/excel/2006/main">
          <x14:cfRule type="containsText" priority="460" operator="containsText" id="{CD6A783F-1BDD-49D1-BBF9-6583EF2C1B38}">
            <xm:f>NOT(ISERROR(SEARCH('[KPI_PM_Monthly_CIL_v1.0.xlsx]Data-Validation'!#REF!,Y457)))</xm:f>
            <xm:f>'[KPI_PM_Monthly_CIL_v1.0.xlsx]Data-Validation'!#REF!</xm:f>
            <x14:dxf>
              <fill>
                <patternFill>
                  <bgColor rgb="FF00B050"/>
                </patternFill>
              </fill>
            </x14:dxf>
          </x14:cfRule>
          <x14:cfRule type="containsText" priority="461" operator="containsText" id="{BECB262E-F6D8-45C8-9CAD-ECB301677B33}">
            <xm:f>NOT(ISERROR(SEARCH('[KPI_PM_Monthly_CIL_v1.0.xlsx]Data-Validation'!#REF!,Y457)))</xm:f>
            <xm:f>'[KPI_PM_Monthly_CIL_v1.0.xlsx]Data-Validation'!#REF!</xm:f>
            <x14:dxf>
              <fill>
                <patternFill>
                  <bgColor rgb="FF00B0F0"/>
                </patternFill>
              </fill>
            </x14:dxf>
          </x14:cfRule>
          <x14:cfRule type="containsText" priority="462" operator="containsText" id="{B7D73B22-516C-4FB5-949B-E33ACD72EFE4}">
            <xm:f>NOT(ISERROR(SEARCH('[KPI_PM_Monthly_CIL_v1.0.xlsx]Data-Validation'!#REF!,Y457)))</xm:f>
            <xm:f>'[KPI_PM_Monthly_CIL_v1.0.xlsx]Data-Validation'!#REF!</xm:f>
            <x14:dxf>
              <fill>
                <patternFill>
                  <bgColor rgb="FFFF0000"/>
                </patternFill>
              </fill>
            </x14:dxf>
          </x14:cfRule>
          <x14:cfRule type="containsText" priority="463" operator="containsText" id="{F0AF094C-9C62-41F3-ABAA-6E10AA92C63F}">
            <xm:f>NOT(ISERROR(SEARCH('[KPI_PM_Monthly_CIL_v1.0.xlsx]Data-Validation'!#REF!,Y457)))</xm:f>
            <xm:f>'[KPI_PM_Monthly_CIL_v1.0.xlsx]Data-Validation'!#REF!</xm:f>
            <x14:dxf>
              <fill>
                <patternFill>
                  <bgColor rgb="FF92D050"/>
                </patternFill>
              </fill>
            </x14:dxf>
          </x14:cfRule>
          <xm:sqref>Y457:Y458</xm:sqref>
        </x14:conditionalFormatting>
        <x14:conditionalFormatting xmlns:xm="http://schemas.microsoft.com/office/excel/2006/main">
          <x14:cfRule type="containsText" priority="455" operator="containsText" id="{4A6BD97F-8340-4857-83DA-F835CFD825B4}">
            <xm:f>NOT(ISERROR(SEARCH('[KPI_PM_Monthly_CIL_v1.0.xlsx]Data-Validation'!#REF!,Y464)))</xm:f>
            <xm:f>'[KPI_PM_Monthly_CIL_v1.0.xlsx]Data-Validation'!#REF!</xm:f>
            <x14:dxf>
              <fill>
                <patternFill>
                  <bgColor rgb="FF00B050"/>
                </patternFill>
              </fill>
            </x14:dxf>
          </x14:cfRule>
          <x14:cfRule type="containsText" priority="456" operator="containsText" id="{5D75F8E0-9838-4031-9F58-A465E8DA32C4}">
            <xm:f>NOT(ISERROR(SEARCH('[KPI_PM_Monthly_CIL_v1.0.xlsx]Data-Validation'!#REF!,Y464)))</xm:f>
            <xm:f>'[KPI_PM_Monthly_CIL_v1.0.xlsx]Data-Validation'!#REF!</xm:f>
            <x14:dxf>
              <fill>
                <patternFill>
                  <bgColor rgb="FF00B0F0"/>
                </patternFill>
              </fill>
            </x14:dxf>
          </x14:cfRule>
          <x14:cfRule type="containsText" priority="457" operator="containsText" id="{C47334C2-11E3-43A6-A053-0B65442A7961}">
            <xm:f>NOT(ISERROR(SEARCH('[KPI_PM_Monthly_CIL_v1.0.xlsx]Data-Validation'!#REF!,Y464)))</xm:f>
            <xm:f>'[KPI_PM_Monthly_CIL_v1.0.xlsx]Data-Validation'!#REF!</xm:f>
            <x14:dxf>
              <fill>
                <patternFill>
                  <bgColor rgb="FFFF0000"/>
                </patternFill>
              </fill>
            </x14:dxf>
          </x14:cfRule>
          <x14:cfRule type="containsText" priority="458" operator="containsText" id="{95BA9D95-CC2A-4515-BF1F-1304897CB542}">
            <xm:f>NOT(ISERROR(SEARCH('[KPI_PM_Monthly_CIL_v1.0.xlsx]Data-Validation'!#REF!,Y464)))</xm:f>
            <xm:f>'[KPI_PM_Monthly_CIL_v1.0.xlsx]Data-Validation'!#REF!</xm:f>
            <x14:dxf>
              <fill>
                <patternFill>
                  <bgColor rgb="FF92D050"/>
                </patternFill>
              </fill>
            </x14:dxf>
          </x14:cfRule>
          <xm:sqref>Y464</xm:sqref>
        </x14:conditionalFormatting>
        <x14:conditionalFormatting xmlns:xm="http://schemas.microsoft.com/office/excel/2006/main">
          <x14:cfRule type="containsText" priority="450" operator="containsText" id="{25E60FFF-1192-469B-BD56-23AB8C735B52}">
            <xm:f>NOT(ISERROR(SEARCH('[KPI_PM_Monthly_CIL_v1.0.xlsx]Data-Validation'!#REF!,Y454)))</xm:f>
            <xm:f>'[KPI_PM_Monthly_CIL_v1.0.xlsx]Data-Validation'!#REF!</xm:f>
            <x14:dxf>
              <fill>
                <patternFill>
                  <bgColor rgb="FF00B050"/>
                </patternFill>
              </fill>
            </x14:dxf>
          </x14:cfRule>
          <x14:cfRule type="containsText" priority="451" operator="containsText" id="{1737F7DC-D074-4BE6-B531-E759ACF99F3A}">
            <xm:f>NOT(ISERROR(SEARCH('[KPI_PM_Monthly_CIL_v1.0.xlsx]Data-Validation'!#REF!,Y454)))</xm:f>
            <xm:f>'[KPI_PM_Monthly_CIL_v1.0.xlsx]Data-Validation'!#REF!</xm:f>
            <x14:dxf>
              <fill>
                <patternFill>
                  <bgColor rgb="FF00B0F0"/>
                </patternFill>
              </fill>
            </x14:dxf>
          </x14:cfRule>
          <x14:cfRule type="containsText" priority="452" operator="containsText" id="{042FB484-5678-4C14-BF2A-FBDFBDC91C6D}">
            <xm:f>NOT(ISERROR(SEARCH('[KPI_PM_Monthly_CIL_v1.0.xlsx]Data-Validation'!#REF!,Y454)))</xm:f>
            <xm:f>'[KPI_PM_Monthly_CIL_v1.0.xlsx]Data-Validation'!#REF!</xm:f>
            <x14:dxf>
              <fill>
                <patternFill>
                  <bgColor rgb="FFFF0000"/>
                </patternFill>
              </fill>
            </x14:dxf>
          </x14:cfRule>
          <x14:cfRule type="containsText" priority="453" operator="containsText" id="{EA104BE9-F96A-4E22-B85D-7ED4D8E9E694}">
            <xm:f>NOT(ISERROR(SEARCH('[KPI_PM_Monthly_CIL_v1.0.xlsx]Data-Validation'!#REF!,Y454)))</xm:f>
            <xm:f>'[KPI_PM_Monthly_CIL_v1.0.xlsx]Data-Validation'!#REF!</xm:f>
            <x14:dxf>
              <fill>
                <patternFill>
                  <bgColor rgb="FF92D050"/>
                </patternFill>
              </fill>
            </x14:dxf>
          </x14:cfRule>
          <xm:sqref>Y454</xm:sqref>
        </x14:conditionalFormatting>
        <x14:conditionalFormatting xmlns:xm="http://schemas.microsoft.com/office/excel/2006/main">
          <x14:cfRule type="containsText" priority="445" operator="containsText" id="{03C06FD1-127F-44A1-B39C-B6D04F085D0B}">
            <xm:f>NOT(ISERROR(SEARCH('[KPI_PM_Monthly_CIL_v1.0.xlsx]Data-Validation'!#REF!,Y470)))</xm:f>
            <xm:f>'[KPI_PM_Monthly_CIL_v1.0.xlsx]Data-Validation'!#REF!</xm:f>
            <x14:dxf>
              <fill>
                <patternFill>
                  <bgColor rgb="FF00B050"/>
                </patternFill>
              </fill>
            </x14:dxf>
          </x14:cfRule>
          <x14:cfRule type="containsText" priority="446" operator="containsText" id="{81761663-1E6E-4D4C-9734-F75F3DF23E4E}">
            <xm:f>NOT(ISERROR(SEARCH('[KPI_PM_Monthly_CIL_v1.0.xlsx]Data-Validation'!#REF!,Y470)))</xm:f>
            <xm:f>'[KPI_PM_Monthly_CIL_v1.0.xlsx]Data-Validation'!#REF!</xm:f>
            <x14:dxf>
              <fill>
                <patternFill>
                  <bgColor rgb="FF00B0F0"/>
                </patternFill>
              </fill>
            </x14:dxf>
          </x14:cfRule>
          <x14:cfRule type="containsText" priority="447" operator="containsText" id="{7F242DAA-40F3-4DB6-B1D2-262F835CBBCB}">
            <xm:f>NOT(ISERROR(SEARCH('[KPI_PM_Monthly_CIL_v1.0.xlsx]Data-Validation'!#REF!,Y470)))</xm:f>
            <xm:f>'[KPI_PM_Monthly_CIL_v1.0.xlsx]Data-Validation'!#REF!</xm:f>
            <x14:dxf>
              <fill>
                <patternFill>
                  <bgColor rgb="FFFF0000"/>
                </patternFill>
              </fill>
            </x14:dxf>
          </x14:cfRule>
          <x14:cfRule type="containsText" priority="448" operator="containsText" id="{F095FBDC-8238-4A93-AFDF-B171408EB6B1}">
            <xm:f>NOT(ISERROR(SEARCH('[KPI_PM_Monthly_CIL_v1.0.xlsx]Data-Validation'!#REF!,Y470)))</xm:f>
            <xm:f>'[KPI_PM_Monthly_CIL_v1.0.xlsx]Data-Validation'!#REF!</xm:f>
            <x14:dxf>
              <fill>
                <patternFill>
                  <bgColor rgb="FF92D050"/>
                </patternFill>
              </fill>
            </x14:dxf>
          </x14:cfRule>
          <xm:sqref>Y470:Y471</xm:sqref>
        </x14:conditionalFormatting>
        <x14:conditionalFormatting xmlns:xm="http://schemas.microsoft.com/office/excel/2006/main">
          <x14:cfRule type="containsText" priority="440" operator="containsText" id="{58072FB4-94C4-4D9D-BD8D-C53CF66B402C}">
            <xm:f>NOT(ISERROR(SEARCH('[KPI_PM_Monthly_CIL_v1.0.xlsx]Data-Validation'!#REF!,Y472)))</xm:f>
            <xm:f>'[KPI_PM_Monthly_CIL_v1.0.xlsx]Data-Validation'!#REF!</xm:f>
            <x14:dxf>
              <fill>
                <patternFill>
                  <bgColor rgb="FF00B050"/>
                </patternFill>
              </fill>
            </x14:dxf>
          </x14:cfRule>
          <x14:cfRule type="containsText" priority="441" operator="containsText" id="{BCFB5F7E-6019-46DC-81E9-102B606BCAE9}">
            <xm:f>NOT(ISERROR(SEARCH('[KPI_PM_Monthly_CIL_v1.0.xlsx]Data-Validation'!#REF!,Y472)))</xm:f>
            <xm:f>'[KPI_PM_Monthly_CIL_v1.0.xlsx]Data-Validation'!#REF!</xm:f>
            <x14:dxf>
              <fill>
                <patternFill>
                  <bgColor rgb="FF00B0F0"/>
                </patternFill>
              </fill>
            </x14:dxf>
          </x14:cfRule>
          <x14:cfRule type="containsText" priority="442" operator="containsText" id="{D5CD3A14-FDFF-457E-B6F6-DD9271ADB153}">
            <xm:f>NOT(ISERROR(SEARCH('[KPI_PM_Monthly_CIL_v1.0.xlsx]Data-Validation'!#REF!,Y472)))</xm:f>
            <xm:f>'[KPI_PM_Monthly_CIL_v1.0.xlsx]Data-Validation'!#REF!</xm:f>
            <x14:dxf>
              <fill>
                <patternFill>
                  <bgColor rgb="FFFF0000"/>
                </patternFill>
              </fill>
            </x14:dxf>
          </x14:cfRule>
          <x14:cfRule type="containsText" priority="443" operator="containsText" id="{E2257275-C862-4DA4-ACC3-B59A3BC1674B}">
            <xm:f>NOT(ISERROR(SEARCH('[KPI_PM_Monthly_CIL_v1.0.xlsx]Data-Validation'!#REF!,Y472)))</xm:f>
            <xm:f>'[KPI_PM_Monthly_CIL_v1.0.xlsx]Data-Validation'!#REF!</xm:f>
            <x14:dxf>
              <fill>
                <patternFill>
                  <bgColor rgb="FF92D050"/>
                </patternFill>
              </fill>
            </x14:dxf>
          </x14:cfRule>
          <xm:sqref>Y472</xm:sqref>
        </x14:conditionalFormatting>
        <x14:conditionalFormatting xmlns:xm="http://schemas.microsoft.com/office/excel/2006/main">
          <x14:cfRule type="containsText" priority="434" operator="containsText" id="{C221FC59-F405-442F-9EC7-FD027E77C86D}">
            <xm:f>NOT(ISERROR(SEARCH('[KPI_PM_Monthly_CIL_v1.0.xlsx]Data-Validation'!#REF!,Y484)))</xm:f>
            <xm:f>'[KPI_PM_Monthly_CIL_v1.0.xlsx]Data-Validation'!#REF!</xm:f>
            <x14:dxf>
              <fill>
                <patternFill>
                  <bgColor rgb="FF00B050"/>
                </patternFill>
              </fill>
            </x14:dxf>
          </x14:cfRule>
          <x14:cfRule type="containsText" priority="435" operator="containsText" id="{FF13B3C6-D48C-4D7B-999C-1B9A99AF2E07}">
            <xm:f>NOT(ISERROR(SEARCH('[KPI_PM_Monthly_CIL_v1.0.xlsx]Data-Validation'!#REF!,Y484)))</xm:f>
            <xm:f>'[KPI_PM_Monthly_CIL_v1.0.xlsx]Data-Validation'!#REF!</xm:f>
            <x14:dxf>
              <fill>
                <patternFill>
                  <bgColor rgb="FF00B0F0"/>
                </patternFill>
              </fill>
            </x14:dxf>
          </x14:cfRule>
          <x14:cfRule type="containsText" priority="436" operator="containsText" id="{31282628-91FC-40F3-8E45-1DA6DE1F146C}">
            <xm:f>NOT(ISERROR(SEARCH('[KPI_PM_Monthly_CIL_v1.0.xlsx]Data-Validation'!#REF!,Y484)))</xm:f>
            <xm:f>'[KPI_PM_Monthly_CIL_v1.0.xlsx]Data-Validation'!#REF!</xm:f>
            <x14:dxf>
              <fill>
                <patternFill>
                  <bgColor rgb="FFFF0000"/>
                </patternFill>
              </fill>
            </x14:dxf>
          </x14:cfRule>
          <x14:cfRule type="containsText" priority="437" operator="containsText" id="{5CDA2C35-AB28-4361-A68E-C8777E516F25}">
            <xm:f>NOT(ISERROR(SEARCH('[KPI_PM_Monthly_CIL_v1.0.xlsx]Data-Validation'!#REF!,Y484)))</xm:f>
            <xm:f>'[KPI_PM_Monthly_CIL_v1.0.xlsx]Data-Validation'!#REF!</xm:f>
            <x14:dxf>
              <fill>
                <patternFill>
                  <bgColor rgb="FF92D050"/>
                </patternFill>
              </fill>
            </x14:dxf>
          </x14:cfRule>
          <xm:sqref>Y484:Y493</xm:sqref>
        </x14:conditionalFormatting>
        <x14:conditionalFormatting xmlns:xm="http://schemas.microsoft.com/office/excel/2006/main">
          <x14:cfRule type="containsText" priority="429" operator="containsText" id="{FFEF9C8A-D02C-44E6-A2DE-02EA5FE58BAA}">
            <xm:f>NOT(ISERROR(SEARCH('[KPI_PM_Monthly_CIL_v1.0.xlsx]Data-Validation'!#REF!,Y494)))</xm:f>
            <xm:f>'[KPI_PM_Monthly_CIL_v1.0.xlsx]Data-Validation'!#REF!</xm:f>
            <x14:dxf>
              <fill>
                <patternFill>
                  <bgColor rgb="FF00B050"/>
                </patternFill>
              </fill>
            </x14:dxf>
          </x14:cfRule>
          <x14:cfRule type="containsText" priority="430" operator="containsText" id="{413B418A-0837-4DAE-ABE3-B9210549A4D8}">
            <xm:f>NOT(ISERROR(SEARCH('[KPI_PM_Monthly_CIL_v1.0.xlsx]Data-Validation'!#REF!,Y494)))</xm:f>
            <xm:f>'[KPI_PM_Monthly_CIL_v1.0.xlsx]Data-Validation'!#REF!</xm:f>
            <x14:dxf>
              <fill>
                <patternFill>
                  <bgColor rgb="FF00B0F0"/>
                </patternFill>
              </fill>
            </x14:dxf>
          </x14:cfRule>
          <x14:cfRule type="containsText" priority="431" operator="containsText" id="{905D47CC-6EA2-4F8D-B8F1-47D221A4127C}">
            <xm:f>NOT(ISERROR(SEARCH('[KPI_PM_Monthly_CIL_v1.0.xlsx]Data-Validation'!#REF!,Y494)))</xm:f>
            <xm:f>'[KPI_PM_Monthly_CIL_v1.0.xlsx]Data-Validation'!#REF!</xm:f>
            <x14:dxf>
              <fill>
                <patternFill>
                  <bgColor rgb="FFFF0000"/>
                </patternFill>
              </fill>
            </x14:dxf>
          </x14:cfRule>
          <x14:cfRule type="containsText" priority="432" operator="containsText" id="{1AFB0716-B172-4E25-BE71-45EE7D383C14}">
            <xm:f>NOT(ISERROR(SEARCH('[KPI_PM_Monthly_CIL_v1.0.xlsx]Data-Validation'!#REF!,Y494)))</xm:f>
            <xm:f>'[KPI_PM_Monthly_CIL_v1.0.xlsx]Data-Validation'!#REF!</xm:f>
            <x14:dxf>
              <fill>
                <patternFill>
                  <bgColor rgb="FF92D050"/>
                </patternFill>
              </fill>
            </x14:dxf>
          </x14:cfRule>
          <xm:sqref>Y494</xm:sqref>
        </x14:conditionalFormatting>
        <x14:conditionalFormatting xmlns:xm="http://schemas.microsoft.com/office/excel/2006/main">
          <x14:cfRule type="containsText" priority="424" operator="containsText" id="{266B9B34-404A-4FB7-8732-1D0E7ED7F867}">
            <xm:f>NOT(ISERROR(SEARCH('[KPI_PM_Monthly_CIL_v1.0.xlsx]Data-Validation'!#REF!,Y461)))</xm:f>
            <xm:f>'[KPI_PM_Monthly_CIL_v1.0.xlsx]Data-Validation'!#REF!</xm:f>
            <x14:dxf>
              <fill>
                <patternFill>
                  <bgColor rgb="FF00B050"/>
                </patternFill>
              </fill>
            </x14:dxf>
          </x14:cfRule>
          <x14:cfRule type="containsText" priority="425" operator="containsText" id="{ACE57340-82BC-4E05-B7D2-A7B27D3DA909}">
            <xm:f>NOT(ISERROR(SEARCH('[KPI_PM_Monthly_CIL_v1.0.xlsx]Data-Validation'!#REF!,Y461)))</xm:f>
            <xm:f>'[KPI_PM_Monthly_CIL_v1.0.xlsx]Data-Validation'!#REF!</xm:f>
            <x14:dxf>
              <fill>
                <patternFill>
                  <bgColor rgb="FF00B0F0"/>
                </patternFill>
              </fill>
            </x14:dxf>
          </x14:cfRule>
          <x14:cfRule type="containsText" priority="426" operator="containsText" id="{DC6949F1-8EE9-4E43-851C-8B914117E908}">
            <xm:f>NOT(ISERROR(SEARCH('[KPI_PM_Monthly_CIL_v1.0.xlsx]Data-Validation'!#REF!,Y461)))</xm:f>
            <xm:f>'[KPI_PM_Monthly_CIL_v1.0.xlsx]Data-Validation'!#REF!</xm:f>
            <x14:dxf>
              <fill>
                <patternFill>
                  <bgColor rgb="FFFF0000"/>
                </patternFill>
              </fill>
            </x14:dxf>
          </x14:cfRule>
          <x14:cfRule type="containsText" priority="427" operator="containsText" id="{83623679-8425-468B-ACA7-70A48A0A95CF}">
            <xm:f>NOT(ISERROR(SEARCH('[KPI_PM_Monthly_CIL_v1.0.xlsx]Data-Validation'!#REF!,Y461)))</xm:f>
            <xm:f>'[KPI_PM_Monthly_CIL_v1.0.xlsx]Data-Validation'!#REF!</xm:f>
            <x14:dxf>
              <fill>
                <patternFill>
                  <bgColor rgb="FF92D050"/>
                </patternFill>
              </fill>
            </x14:dxf>
          </x14:cfRule>
          <xm:sqref>Y461:Y462</xm:sqref>
        </x14:conditionalFormatting>
        <x14:conditionalFormatting xmlns:xm="http://schemas.microsoft.com/office/excel/2006/main">
          <x14:cfRule type="containsText" priority="419" operator="containsText" id="{CC959C74-B250-48F6-99C1-5231D2217C9F}">
            <xm:f>NOT(ISERROR(SEARCH('[KPI_PM_Monthly_CIL_v1.0.xlsx]Data-Validation'!#REF!,Y495)))</xm:f>
            <xm:f>'[KPI_PM_Monthly_CIL_v1.0.xlsx]Data-Validation'!#REF!</xm:f>
            <x14:dxf>
              <fill>
                <patternFill>
                  <bgColor rgb="FF00B050"/>
                </patternFill>
              </fill>
            </x14:dxf>
          </x14:cfRule>
          <x14:cfRule type="containsText" priority="420" operator="containsText" id="{F41BD81F-49D9-45B7-B7F0-89941786D108}">
            <xm:f>NOT(ISERROR(SEARCH('[KPI_PM_Monthly_CIL_v1.0.xlsx]Data-Validation'!#REF!,Y495)))</xm:f>
            <xm:f>'[KPI_PM_Monthly_CIL_v1.0.xlsx]Data-Validation'!#REF!</xm:f>
            <x14:dxf>
              <fill>
                <patternFill>
                  <bgColor rgb="FF00B0F0"/>
                </patternFill>
              </fill>
            </x14:dxf>
          </x14:cfRule>
          <x14:cfRule type="containsText" priority="421" operator="containsText" id="{A09D3200-6DCE-425A-B06F-9B253301364E}">
            <xm:f>NOT(ISERROR(SEARCH('[KPI_PM_Monthly_CIL_v1.0.xlsx]Data-Validation'!#REF!,Y495)))</xm:f>
            <xm:f>'[KPI_PM_Monthly_CIL_v1.0.xlsx]Data-Validation'!#REF!</xm:f>
            <x14:dxf>
              <fill>
                <patternFill>
                  <bgColor rgb="FFFF0000"/>
                </patternFill>
              </fill>
            </x14:dxf>
          </x14:cfRule>
          <x14:cfRule type="containsText" priority="422" operator="containsText" id="{B09687CA-7E5E-45DC-9E10-60D91629856C}">
            <xm:f>NOT(ISERROR(SEARCH('[KPI_PM_Monthly_CIL_v1.0.xlsx]Data-Validation'!#REF!,Y495)))</xm:f>
            <xm:f>'[KPI_PM_Monthly_CIL_v1.0.xlsx]Data-Validation'!#REF!</xm:f>
            <x14:dxf>
              <fill>
                <patternFill>
                  <bgColor rgb="FF92D050"/>
                </patternFill>
              </fill>
            </x14:dxf>
          </x14:cfRule>
          <xm:sqref>Y495</xm:sqref>
        </x14:conditionalFormatting>
        <x14:conditionalFormatting xmlns:xm="http://schemas.microsoft.com/office/excel/2006/main">
          <x14:cfRule type="containsText" priority="142" operator="containsText" id="{C47782A4-5667-4FF4-85AB-0125E7F495C8}">
            <xm:f>NOT(ISERROR(SEARCH('[KPI_PM_Monthly_CIL_v1.0.xlsx]Data-Validation'!#REF!,Y455)))</xm:f>
            <xm:f>'[KPI_PM_Monthly_CIL_v1.0.xlsx]Data-Validation'!#REF!</xm:f>
            <x14:dxf>
              <fill>
                <patternFill>
                  <bgColor rgb="FF00B050"/>
                </patternFill>
              </fill>
            </x14:dxf>
          </x14:cfRule>
          <x14:cfRule type="containsText" priority="143" operator="containsText" id="{69526A93-C2CB-403F-9BC4-9C293314B068}">
            <xm:f>NOT(ISERROR(SEARCH('[KPI_PM_Monthly_CIL_v1.0.xlsx]Data-Validation'!#REF!,Y455)))</xm:f>
            <xm:f>'[KPI_PM_Monthly_CIL_v1.0.xlsx]Data-Validation'!#REF!</xm:f>
            <x14:dxf>
              <fill>
                <patternFill>
                  <bgColor rgb="FF00B0F0"/>
                </patternFill>
              </fill>
            </x14:dxf>
          </x14:cfRule>
          <x14:cfRule type="containsText" priority="144" operator="containsText" id="{519AF0D8-6397-4E06-8176-B26D6F2EEFE9}">
            <xm:f>NOT(ISERROR(SEARCH('[KPI_PM_Monthly_CIL_v1.0.xlsx]Data-Validation'!#REF!,Y455)))</xm:f>
            <xm:f>'[KPI_PM_Monthly_CIL_v1.0.xlsx]Data-Validation'!#REF!</xm:f>
            <x14:dxf>
              <fill>
                <patternFill>
                  <bgColor rgb="FFFF0000"/>
                </patternFill>
              </fill>
            </x14:dxf>
          </x14:cfRule>
          <x14:cfRule type="containsText" priority="145" operator="containsText" id="{040EE805-C025-419D-8AFB-A0122633B01F}">
            <xm:f>NOT(ISERROR(SEARCH('[KPI_PM_Monthly_CIL_v1.0.xlsx]Data-Validation'!#REF!,Y455)))</xm:f>
            <xm:f>'[KPI_PM_Monthly_CIL_v1.0.xlsx]Data-Validation'!#REF!</xm:f>
            <x14:dxf>
              <fill>
                <patternFill>
                  <bgColor rgb="FF92D050"/>
                </patternFill>
              </fill>
            </x14:dxf>
          </x14:cfRule>
          <xm:sqref>Y455</xm:sqref>
        </x14:conditionalFormatting>
        <x14:conditionalFormatting xmlns:xm="http://schemas.microsoft.com/office/excel/2006/main">
          <x14:cfRule type="containsText" priority="129" operator="containsText" id="{2F676918-E7F5-4896-B1E3-512FCF0DB5D5}">
            <xm:f>NOT(ISERROR(SEARCH('[KPI_PM_Monthly_CIL_v1.0.xlsx]Data-Validation'!#REF!,T511)))</xm:f>
            <xm:f>'[KPI_PM_Monthly_CIL_v1.0.xlsx]Data-Validation'!#REF!</xm:f>
            <x14:dxf>
              <fill>
                <patternFill>
                  <bgColor rgb="FF00B050"/>
                </patternFill>
              </fill>
            </x14:dxf>
          </x14:cfRule>
          <x14:cfRule type="containsText" priority="130" operator="containsText" id="{CD69BC61-FB3D-4A1C-8EEC-77946203D8EA}">
            <xm:f>NOT(ISERROR(SEARCH('[KPI_PM_Monthly_CIL_v1.0.xlsx]Data-Validation'!#REF!,T511)))</xm:f>
            <xm:f>'[KPI_PM_Monthly_CIL_v1.0.xlsx]Data-Validation'!#REF!</xm:f>
            <x14:dxf>
              <fill>
                <patternFill>
                  <bgColor rgb="FF00B0F0"/>
                </patternFill>
              </fill>
            </x14:dxf>
          </x14:cfRule>
          <x14:cfRule type="containsText" priority="131" operator="containsText" id="{C71AB3BF-0BFE-4312-A9B3-A95CB3B52724}">
            <xm:f>NOT(ISERROR(SEARCH('[KPI_PM_Monthly_CIL_v1.0.xlsx]Data-Validation'!#REF!,T511)))</xm:f>
            <xm:f>'[KPI_PM_Monthly_CIL_v1.0.xlsx]Data-Validation'!#REF!</xm:f>
            <x14:dxf>
              <fill>
                <patternFill>
                  <bgColor rgb="FFFF0000"/>
                </patternFill>
              </fill>
            </x14:dxf>
          </x14:cfRule>
          <x14:cfRule type="containsText" priority="132" operator="containsText" id="{200B3264-D23D-4B2A-97BF-332257602402}">
            <xm:f>NOT(ISERROR(SEARCH('[KPI_PM_Monthly_CIL_v1.0.xlsx]Data-Validation'!#REF!,T511)))</xm:f>
            <xm:f>'[KPI_PM_Monthly_CIL_v1.0.xlsx]Data-Validation'!#REF!</xm:f>
            <x14:dxf>
              <fill>
                <patternFill>
                  <bgColor rgb="FF92D050"/>
                </patternFill>
              </fill>
            </x14:dxf>
          </x14:cfRule>
          <xm:sqref>T511 T515:T516 T551:T552 T518:T521 T528:T548</xm:sqref>
        </x14:conditionalFormatting>
        <x14:conditionalFormatting xmlns:xm="http://schemas.microsoft.com/office/excel/2006/main">
          <x14:cfRule type="containsText" priority="124" operator="containsText" id="{27A6AACC-BE2F-43A9-97CA-CA1E06379D08}">
            <xm:f>NOT(ISERROR(SEARCH('[KPI_PM_Monthly_CIL_v1.0.xlsx]Data-Validation'!#REF!,T509)))</xm:f>
            <xm:f>'[KPI_PM_Monthly_CIL_v1.0.xlsx]Data-Validation'!#REF!</xm:f>
            <x14:dxf>
              <fill>
                <patternFill>
                  <bgColor rgb="FF00B050"/>
                </patternFill>
              </fill>
            </x14:dxf>
          </x14:cfRule>
          <x14:cfRule type="containsText" priority="125" operator="containsText" id="{AE8F7CA0-5298-4E0A-8B7D-3E9BF006D007}">
            <xm:f>NOT(ISERROR(SEARCH('[KPI_PM_Monthly_CIL_v1.0.xlsx]Data-Validation'!#REF!,T509)))</xm:f>
            <xm:f>'[KPI_PM_Monthly_CIL_v1.0.xlsx]Data-Validation'!#REF!</xm:f>
            <x14:dxf>
              <fill>
                <patternFill>
                  <bgColor rgb="FF00B0F0"/>
                </patternFill>
              </fill>
            </x14:dxf>
          </x14:cfRule>
          <x14:cfRule type="containsText" priority="126" operator="containsText" id="{20E069EB-A9C4-4654-B878-0621DD6B3C03}">
            <xm:f>NOT(ISERROR(SEARCH('[KPI_PM_Monthly_CIL_v1.0.xlsx]Data-Validation'!#REF!,T509)))</xm:f>
            <xm:f>'[KPI_PM_Monthly_CIL_v1.0.xlsx]Data-Validation'!#REF!</xm:f>
            <x14:dxf>
              <fill>
                <patternFill>
                  <bgColor rgb="FFFF0000"/>
                </patternFill>
              </fill>
            </x14:dxf>
          </x14:cfRule>
          <x14:cfRule type="containsText" priority="127" operator="containsText" id="{87379701-A4BA-4F70-98EE-6867CE286734}">
            <xm:f>NOT(ISERROR(SEARCH('[KPI_PM_Monthly_CIL_v1.0.xlsx]Data-Validation'!#REF!,T509)))</xm:f>
            <xm:f>'[KPI_PM_Monthly_CIL_v1.0.xlsx]Data-Validation'!#REF!</xm:f>
            <x14:dxf>
              <fill>
                <patternFill>
                  <bgColor rgb="FF92D050"/>
                </patternFill>
              </fill>
            </x14:dxf>
          </x14:cfRule>
          <xm:sqref>T509</xm:sqref>
        </x14:conditionalFormatting>
        <x14:conditionalFormatting xmlns:xm="http://schemas.microsoft.com/office/excel/2006/main">
          <x14:cfRule type="containsText" priority="119" operator="containsText" id="{534F9E89-7456-4549-9DD6-70309D59107A}">
            <xm:f>NOT(ISERROR(SEARCH('[KPI_PM_Monthly_CIL_v1.0.xlsx]Data-Validation'!#REF!,T510)))</xm:f>
            <xm:f>'[KPI_PM_Monthly_CIL_v1.0.xlsx]Data-Validation'!#REF!</xm:f>
            <x14:dxf>
              <fill>
                <patternFill>
                  <bgColor rgb="FF00B050"/>
                </patternFill>
              </fill>
            </x14:dxf>
          </x14:cfRule>
          <x14:cfRule type="containsText" priority="120" operator="containsText" id="{2005BDBD-5CBB-47BC-9401-8D5E34224279}">
            <xm:f>NOT(ISERROR(SEARCH('[KPI_PM_Monthly_CIL_v1.0.xlsx]Data-Validation'!#REF!,T510)))</xm:f>
            <xm:f>'[KPI_PM_Monthly_CIL_v1.0.xlsx]Data-Validation'!#REF!</xm:f>
            <x14:dxf>
              <fill>
                <patternFill>
                  <bgColor rgb="FF00B0F0"/>
                </patternFill>
              </fill>
            </x14:dxf>
          </x14:cfRule>
          <x14:cfRule type="containsText" priority="121" operator="containsText" id="{49BC8B50-D864-45CF-AAF2-F0194E5D1D6E}">
            <xm:f>NOT(ISERROR(SEARCH('[KPI_PM_Monthly_CIL_v1.0.xlsx]Data-Validation'!#REF!,T510)))</xm:f>
            <xm:f>'[KPI_PM_Monthly_CIL_v1.0.xlsx]Data-Validation'!#REF!</xm:f>
            <x14:dxf>
              <fill>
                <patternFill>
                  <bgColor rgb="FFFF0000"/>
                </patternFill>
              </fill>
            </x14:dxf>
          </x14:cfRule>
          <x14:cfRule type="containsText" priority="122" operator="containsText" id="{9BD71F49-416B-48AC-9621-E0246C9E6C51}">
            <xm:f>NOT(ISERROR(SEARCH('[KPI_PM_Monthly_CIL_v1.0.xlsx]Data-Validation'!#REF!,T510)))</xm:f>
            <xm:f>'[KPI_PM_Monthly_CIL_v1.0.xlsx]Data-Validation'!#REF!</xm:f>
            <x14:dxf>
              <fill>
                <patternFill>
                  <bgColor rgb="FF92D050"/>
                </patternFill>
              </fill>
            </x14:dxf>
          </x14:cfRule>
          <xm:sqref>T510</xm:sqref>
        </x14:conditionalFormatting>
        <x14:conditionalFormatting xmlns:xm="http://schemas.microsoft.com/office/excel/2006/main">
          <x14:cfRule type="containsText" priority="114" operator="containsText" id="{29CC9DA1-DA11-4CE4-ADDA-7EA87E02C74A}">
            <xm:f>NOT(ISERROR(SEARCH('[KPI_PM_Monthly_CIL_v1.0.xlsx]Data-Validation'!#REF!,T512)))</xm:f>
            <xm:f>'[KPI_PM_Monthly_CIL_v1.0.xlsx]Data-Validation'!#REF!</xm:f>
            <x14:dxf>
              <fill>
                <patternFill>
                  <bgColor rgb="FF00B050"/>
                </patternFill>
              </fill>
            </x14:dxf>
          </x14:cfRule>
          <x14:cfRule type="containsText" priority="115" operator="containsText" id="{762D700F-B994-4CBA-9965-BA616547B2F4}">
            <xm:f>NOT(ISERROR(SEARCH('[KPI_PM_Monthly_CIL_v1.0.xlsx]Data-Validation'!#REF!,T512)))</xm:f>
            <xm:f>'[KPI_PM_Monthly_CIL_v1.0.xlsx]Data-Validation'!#REF!</xm:f>
            <x14:dxf>
              <fill>
                <patternFill>
                  <bgColor rgb="FF00B0F0"/>
                </patternFill>
              </fill>
            </x14:dxf>
          </x14:cfRule>
          <x14:cfRule type="containsText" priority="116" operator="containsText" id="{51A2A276-FF9D-4570-BF6A-4B07735EA83B}">
            <xm:f>NOT(ISERROR(SEARCH('[KPI_PM_Monthly_CIL_v1.0.xlsx]Data-Validation'!#REF!,T512)))</xm:f>
            <xm:f>'[KPI_PM_Monthly_CIL_v1.0.xlsx]Data-Validation'!#REF!</xm:f>
            <x14:dxf>
              <fill>
                <patternFill>
                  <bgColor rgb="FFFF0000"/>
                </patternFill>
              </fill>
            </x14:dxf>
          </x14:cfRule>
          <x14:cfRule type="containsText" priority="117" operator="containsText" id="{CA09EB51-950E-4473-BBD6-B73C4AFC4E43}">
            <xm:f>NOT(ISERROR(SEARCH('[KPI_PM_Monthly_CIL_v1.0.xlsx]Data-Validation'!#REF!,T512)))</xm:f>
            <xm:f>'[KPI_PM_Monthly_CIL_v1.0.xlsx]Data-Validation'!#REF!</xm:f>
            <x14:dxf>
              <fill>
                <patternFill>
                  <bgColor rgb="FF92D050"/>
                </patternFill>
              </fill>
            </x14:dxf>
          </x14:cfRule>
          <xm:sqref>T512</xm:sqref>
        </x14:conditionalFormatting>
        <x14:conditionalFormatting xmlns:xm="http://schemas.microsoft.com/office/excel/2006/main">
          <x14:cfRule type="containsText" priority="109" operator="containsText" id="{D90D039A-2789-4DFE-8B24-55B9910AE9ED}">
            <xm:f>NOT(ISERROR(SEARCH('[KPI_PM_Monthly_CIL_v1.0.xlsx]Data-Validation'!#REF!,T513)))</xm:f>
            <xm:f>'[KPI_PM_Monthly_CIL_v1.0.xlsx]Data-Validation'!#REF!</xm:f>
            <x14:dxf>
              <fill>
                <patternFill>
                  <bgColor rgb="FF00B050"/>
                </patternFill>
              </fill>
            </x14:dxf>
          </x14:cfRule>
          <x14:cfRule type="containsText" priority="110" operator="containsText" id="{DB951AD3-9BB2-4EB4-BCF2-3273F667BA91}">
            <xm:f>NOT(ISERROR(SEARCH('[KPI_PM_Monthly_CIL_v1.0.xlsx]Data-Validation'!#REF!,T513)))</xm:f>
            <xm:f>'[KPI_PM_Monthly_CIL_v1.0.xlsx]Data-Validation'!#REF!</xm:f>
            <x14:dxf>
              <fill>
                <patternFill>
                  <bgColor rgb="FF00B0F0"/>
                </patternFill>
              </fill>
            </x14:dxf>
          </x14:cfRule>
          <x14:cfRule type="containsText" priority="111" operator="containsText" id="{F2C9CC0D-3E40-4E61-B721-B24BF28F785E}">
            <xm:f>NOT(ISERROR(SEARCH('[KPI_PM_Monthly_CIL_v1.0.xlsx]Data-Validation'!#REF!,T513)))</xm:f>
            <xm:f>'[KPI_PM_Monthly_CIL_v1.0.xlsx]Data-Validation'!#REF!</xm:f>
            <x14:dxf>
              <fill>
                <patternFill>
                  <bgColor rgb="FFFF0000"/>
                </patternFill>
              </fill>
            </x14:dxf>
          </x14:cfRule>
          <x14:cfRule type="containsText" priority="112" operator="containsText" id="{734BDB88-716D-4FCD-ABF0-F3D8F4EF37F3}">
            <xm:f>NOT(ISERROR(SEARCH('[KPI_PM_Monthly_CIL_v1.0.xlsx]Data-Validation'!#REF!,T513)))</xm:f>
            <xm:f>'[KPI_PM_Monthly_CIL_v1.0.xlsx]Data-Validation'!#REF!</xm:f>
            <x14:dxf>
              <fill>
                <patternFill>
                  <bgColor rgb="FF92D050"/>
                </patternFill>
              </fill>
            </x14:dxf>
          </x14:cfRule>
          <xm:sqref>T513</xm:sqref>
        </x14:conditionalFormatting>
        <x14:conditionalFormatting xmlns:xm="http://schemas.microsoft.com/office/excel/2006/main">
          <x14:cfRule type="containsText" priority="104" operator="containsText" id="{BE40BD1C-97ED-4C0A-ACA0-0D3D2BCC0423}">
            <xm:f>NOT(ISERROR(SEARCH('[KPI_PM_Monthly_CIL_v1.0.xlsx]Data-Validation'!#REF!,T526)))</xm:f>
            <xm:f>'[KPI_PM_Monthly_CIL_v1.0.xlsx]Data-Validation'!#REF!</xm:f>
            <x14:dxf>
              <fill>
                <patternFill>
                  <bgColor rgb="FF00B050"/>
                </patternFill>
              </fill>
            </x14:dxf>
          </x14:cfRule>
          <x14:cfRule type="containsText" priority="105" operator="containsText" id="{949A66F1-9F2C-4F02-95AA-BD209DFD0517}">
            <xm:f>NOT(ISERROR(SEARCH('[KPI_PM_Monthly_CIL_v1.0.xlsx]Data-Validation'!#REF!,T526)))</xm:f>
            <xm:f>'[KPI_PM_Monthly_CIL_v1.0.xlsx]Data-Validation'!#REF!</xm:f>
            <x14:dxf>
              <fill>
                <patternFill>
                  <bgColor rgb="FF00B0F0"/>
                </patternFill>
              </fill>
            </x14:dxf>
          </x14:cfRule>
          <x14:cfRule type="containsText" priority="106" operator="containsText" id="{F456F3E1-2FDC-43D3-81BC-C26D811895DA}">
            <xm:f>NOT(ISERROR(SEARCH('[KPI_PM_Monthly_CIL_v1.0.xlsx]Data-Validation'!#REF!,T526)))</xm:f>
            <xm:f>'[KPI_PM_Monthly_CIL_v1.0.xlsx]Data-Validation'!#REF!</xm:f>
            <x14:dxf>
              <fill>
                <patternFill>
                  <bgColor rgb="FFFF0000"/>
                </patternFill>
              </fill>
            </x14:dxf>
          </x14:cfRule>
          <x14:cfRule type="containsText" priority="107" operator="containsText" id="{260724FA-F8BF-45B4-80F2-4DD1FAE885AD}">
            <xm:f>NOT(ISERROR(SEARCH('[KPI_PM_Monthly_CIL_v1.0.xlsx]Data-Validation'!#REF!,T526)))</xm:f>
            <xm:f>'[KPI_PM_Monthly_CIL_v1.0.xlsx]Data-Validation'!#REF!</xm:f>
            <x14:dxf>
              <fill>
                <patternFill>
                  <bgColor rgb="FF92D050"/>
                </patternFill>
              </fill>
            </x14:dxf>
          </x14:cfRule>
          <xm:sqref>T526</xm:sqref>
        </x14:conditionalFormatting>
        <x14:conditionalFormatting xmlns:xm="http://schemas.microsoft.com/office/excel/2006/main">
          <x14:cfRule type="containsText" priority="99" operator="containsText" id="{5EB335C5-A674-418C-AECD-5B5108D846A0}">
            <xm:f>NOT(ISERROR(SEARCH('[KPI_PM_Monthly_CIL_v1.0.xlsx]Data-Validation'!#REF!,T522)))</xm:f>
            <xm:f>'[KPI_PM_Monthly_CIL_v1.0.xlsx]Data-Validation'!#REF!</xm:f>
            <x14:dxf>
              <fill>
                <patternFill>
                  <bgColor rgb="FF00B050"/>
                </patternFill>
              </fill>
            </x14:dxf>
          </x14:cfRule>
          <x14:cfRule type="containsText" priority="100" operator="containsText" id="{DD3DA1F0-EDB4-4EEE-8F5F-EF3E43F83DDA}">
            <xm:f>NOT(ISERROR(SEARCH('[KPI_PM_Monthly_CIL_v1.0.xlsx]Data-Validation'!#REF!,T522)))</xm:f>
            <xm:f>'[KPI_PM_Monthly_CIL_v1.0.xlsx]Data-Validation'!#REF!</xm:f>
            <x14:dxf>
              <fill>
                <patternFill>
                  <bgColor rgb="FF00B0F0"/>
                </patternFill>
              </fill>
            </x14:dxf>
          </x14:cfRule>
          <x14:cfRule type="containsText" priority="101" operator="containsText" id="{1435E689-3F44-4FD3-89DF-2D366BDF33C0}">
            <xm:f>NOT(ISERROR(SEARCH('[KPI_PM_Monthly_CIL_v1.0.xlsx]Data-Validation'!#REF!,T522)))</xm:f>
            <xm:f>'[KPI_PM_Monthly_CIL_v1.0.xlsx]Data-Validation'!#REF!</xm:f>
            <x14:dxf>
              <fill>
                <patternFill>
                  <bgColor rgb="FFFF0000"/>
                </patternFill>
              </fill>
            </x14:dxf>
          </x14:cfRule>
          <x14:cfRule type="containsText" priority="102" operator="containsText" id="{F4E8B106-4B25-4B6B-9E0F-0BB04F8DFB1D}">
            <xm:f>NOT(ISERROR(SEARCH('[KPI_PM_Monthly_CIL_v1.0.xlsx]Data-Validation'!#REF!,T522)))</xm:f>
            <xm:f>'[KPI_PM_Monthly_CIL_v1.0.xlsx]Data-Validation'!#REF!</xm:f>
            <x14:dxf>
              <fill>
                <patternFill>
                  <bgColor rgb="FF92D050"/>
                </patternFill>
              </fill>
            </x14:dxf>
          </x14:cfRule>
          <xm:sqref>T522:T523</xm:sqref>
        </x14:conditionalFormatting>
        <x14:conditionalFormatting xmlns:xm="http://schemas.microsoft.com/office/excel/2006/main">
          <x14:cfRule type="containsText" priority="94" operator="containsText" id="{9117B7CD-3043-4D98-8B3D-D977656F88C5}">
            <xm:f>NOT(ISERROR(SEARCH('[KPI_PM_Monthly_CIL_v1.0.xlsx]Data-Validation'!#REF!,T525)))</xm:f>
            <xm:f>'[KPI_PM_Monthly_CIL_v1.0.xlsx]Data-Validation'!#REF!</xm:f>
            <x14:dxf>
              <fill>
                <patternFill>
                  <bgColor rgb="FF00B050"/>
                </patternFill>
              </fill>
            </x14:dxf>
          </x14:cfRule>
          <x14:cfRule type="containsText" priority="95" operator="containsText" id="{8789CE24-3884-4B8B-876D-4E4B608D0556}">
            <xm:f>NOT(ISERROR(SEARCH('[KPI_PM_Monthly_CIL_v1.0.xlsx]Data-Validation'!#REF!,T525)))</xm:f>
            <xm:f>'[KPI_PM_Monthly_CIL_v1.0.xlsx]Data-Validation'!#REF!</xm:f>
            <x14:dxf>
              <fill>
                <patternFill>
                  <bgColor rgb="FF00B0F0"/>
                </patternFill>
              </fill>
            </x14:dxf>
          </x14:cfRule>
          <x14:cfRule type="containsText" priority="96" operator="containsText" id="{16B9D935-A73E-41D5-8BB0-4404E2868B03}">
            <xm:f>NOT(ISERROR(SEARCH('[KPI_PM_Monthly_CIL_v1.0.xlsx]Data-Validation'!#REF!,T525)))</xm:f>
            <xm:f>'[KPI_PM_Monthly_CIL_v1.0.xlsx]Data-Validation'!#REF!</xm:f>
            <x14:dxf>
              <fill>
                <patternFill>
                  <bgColor rgb="FFFF0000"/>
                </patternFill>
              </fill>
            </x14:dxf>
          </x14:cfRule>
          <x14:cfRule type="containsText" priority="97" operator="containsText" id="{FC371A24-28CB-473C-B587-CDEB4E25F378}">
            <xm:f>NOT(ISERROR(SEARCH('[KPI_PM_Monthly_CIL_v1.0.xlsx]Data-Validation'!#REF!,T525)))</xm:f>
            <xm:f>'[KPI_PM_Monthly_CIL_v1.0.xlsx]Data-Validation'!#REF!</xm:f>
            <x14:dxf>
              <fill>
                <patternFill>
                  <bgColor rgb="FF92D050"/>
                </patternFill>
              </fill>
            </x14:dxf>
          </x14:cfRule>
          <xm:sqref>T525</xm:sqref>
        </x14:conditionalFormatting>
        <x14:conditionalFormatting xmlns:xm="http://schemas.microsoft.com/office/excel/2006/main">
          <x14:cfRule type="containsText" priority="89" operator="containsText" id="{C0DB4A02-BBDB-4471-BF6F-FC6C26A1EECC}">
            <xm:f>NOT(ISERROR(SEARCH('[KPI_PM_Monthly_CIL_v1.0.xlsx]Data-Validation'!#REF!,T527)))</xm:f>
            <xm:f>'[KPI_PM_Monthly_CIL_v1.0.xlsx]Data-Validation'!#REF!</xm:f>
            <x14:dxf>
              <fill>
                <patternFill>
                  <bgColor rgb="FF00B050"/>
                </patternFill>
              </fill>
            </x14:dxf>
          </x14:cfRule>
          <x14:cfRule type="containsText" priority="90" operator="containsText" id="{59FF6DD5-3A81-4746-91CD-FBAB7F15C04F}">
            <xm:f>NOT(ISERROR(SEARCH('[KPI_PM_Monthly_CIL_v1.0.xlsx]Data-Validation'!#REF!,T527)))</xm:f>
            <xm:f>'[KPI_PM_Monthly_CIL_v1.0.xlsx]Data-Validation'!#REF!</xm:f>
            <x14:dxf>
              <fill>
                <patternFill>
                  <bgColor rgb="FF00B0F0"/>
                </patternFill>
              </fill>
            </x14:dxf>
          </x14:cfRule>
          <x14:cfRule type="containsText" priority="91" operator="containsText" id="{32550B40-F0BC-4CF2-94EE-B9DFFD42D423}">
            <xm:f>NOT(ISERROR(SEARCH('[KPI_PM_Monthly_CIL_v1.0.xlsx]Data-Validation'!#REF!,T527)))</xm:f>
            <xm:f>'[KPI_PM_Monthly_CIL_v1.0.xlsx]Data-Validation'!#REF!</xm:f>
            <x14:dxf>
              <fill>
                <patternFill>
                  <bgColor rgb="FFFF0000"/>
                </patternFill>
              </fill>
            </x14:dxf>
          </x14:cfRule>
          <x14:cfRule type="containsText" priority="92" operator="containsText" id="{7C40E17B-B076-4FF1-B0B2-A084251E1A28}">
            <xm:f>NOT(ISERROR(SEARCH('[KPI_PM_Monthly_CIL_v1.0.xlsx]Data-Validation'!#REF!,T527)))</xm:f>
            <xm:f>'[KPI_PM_Monthly_CIL_v1.0.xlsx]Data-Validation'!#REF!</xm:f>
            <x14:dxf>
              <fill>
                <patternFill>
                  <bgColor rgb="FF92D050"/>
                </patternFill>
              </fill>
            </x14:dxf>
          </x14:cfRule>
          <xm:sqref>T527</xm:sqref>
        </x14:conditionalFormatting>
        <x14:conditionalFormatting xmlns:xm="http://schemas.microsoft.com/office/excel/2006/main">
          <x14:cfRule type="containsText" priority="84" operator="containsText" id="{B9385998-6E68-4AC5-909E-C97CBE7FAF46}">
            <xm:f>NOT(ISERROR(SEARCH('[KPI_PM_Monthly_CIL_v1.0.xlsx]Data-Validation'!#REF!,T549)))</xm:f>
            <xm:f>'[KPI_PM_Monthly_CIL_v1.0.xlsx]Data-Validation'!#REF!</xm:f>
            <x14:dxf>
              <fill>
                <patternFill>
                  <bgColor rgb="FF00B050"/>
                </patternFill>
              </fill>
            </x14:dxf>
          </x14:cfRule>
          <x14:cfRule type="containsText" priority="85" operator="containsText" id="{E672AA5E-E11C-4243-8D71-5EC549D6A868}">
            <xm:f>NOT(ISERROR(SEARCH('[KPI_PM_Monthly_CIL_v1.0.xlsx]Data-Validation'!#REF!,T549)))</xm:f>
            <xm:f>'[KPI_PM_Monthly_CIL_v1.0.xlsx]Data-Validation'!#REF!</xm:f>
            <x14:dxf>
              <fill>
                <patternFill>
                  <bgColor rgb="FF00B0F0"/>
                </patternFill>
              </fill>
            </x14:dxf>
          </x14:cfRule>
          <x14:cfRule type="containsText" priority="86" operator="containsText" id="{5C13E796-4F6B-4C37-80CF-AD99C4C1DEC8}">
            <xm:f>NOT(ISERROR(SEARCH('[KPI_PM_Monthly_CIL_v1.0.xlsx]Data-Validation'!#REF!,T549)))</xm:f>
            <xm:f>'[KPI_PM_Monthly_CIL_v1.0.xlsx]Data-Validation'!#REF!</xm:f>
            <x14:dxf>
              <fill>
                <patternFill>
                  <bgColor rgb="FFFF0000"/>
                </patternFill>
              </fill>
            </x14:dxf>
          </x14:cfRule>
          <x14:cfRule type="containsText" priority="87" operator="containsText" id="{88F30C10-BF56-463D-90F9-9F1FD749A64D}">
            <xm:f>NOT(ISERROR(SEARCH('[KPI_PM_Monthly_CIL_v1.0.xlsx]Data-Validation'!#REF!,T549)))</xm:f>
            <xm:f>'[KPI_PM_Monthly_CIL_v1.0.xlsx]Data-Validation'!#REF!</xm:f>
            <x14:dxf>
              <fill>
                <patternFill>
                  <bgColor rgb="FF92D050"/>
                </patternFill>
              </fill>
            </x14:dxf>
          </x14:cfRule>
          <xm:sqref>T549:T550</xm:sqref>
        </x14:conditionalFormatting>
        <x14:conditionalFormatting xmlns:xm="http://schemas.microsoft.com/office/excel/2006/main">
          <x14:cfRule type="containsText" priority="77" operator="containsText" id="{D8EFC439-9557-4BD5-8433-06D4B1983DBC}">
            <xm:f>NOT(ISERROR(SEARCH('[KPI_PM_Monthly_CIL_v1.0.xlsx]Data-Validation'!#REF!,T554)))</xm:f>
            <xm:f>'[KPI_PM_Monthly_CIL_v1.0.xlsx]Data-Validation'!#REF!</xm:f>
            <x14:dxf>
              <fill>
                <patternFill>
                  <bgColor rgb="FF00B050"/>
                </patternFill>
              </fill>
            </x14:dxf>
          </x14:cfRule>
          <x14:cfRule type="containsText" priority="78" operator="containsText" id="{57D915D5-E3DF-47CE-B138-3F65F3DD758A}">
            <xm:f>NOT(ISERROR(SEARCH('[KPI_PM_Monthly_CIL_v1.0.xlsx]Data-Validation'!#REF!,T554)))</xm:f>
            <xm:f>'[KPI_PM_Monthly_CIL_v1.0.xlsx]Data-Validation'!#REF!</xm:f>
            <x14:dxf>
              <fill>
                <patternFill>
                  <bgColor rgb="FF00B0F0"/>
                </patternFill>
              </fill>
            </x14:dxf>
          </x14:cfRule>
          <x14:cfRule type="containsText" priority="79" operator="containsText" id="{5F445C13-9535-4F2E-82D2-A8749CB9E9E6}">
            <xm:f>NOT(ISERROR(SEARCH('[KPI_PM_Monthly_CIL_v1.0.xlsx]Data-Validation'!#REF!,T554)))</xm:f>
            <xm:f>'[KPI_PM_Monthly_CIL_v1.0.xlsx]Data-Validation'!#REF!</xm:f>
            <x14:dxf>
              <fill>
                <patternFill>
                  <bgColor rgb="FFFF0000"/>
                </patternFill>
              </fill>
            </x14:dxf>
          </x14:cfRule>
          <x14:cfRule type="containsText" priority="80" operator="containsText" id="{21170ACA-5DE1-4CE1-8BB3-328C27EAC9AB}">
            <xm:f>NOT(ISERROR(SEARCH('[KPI_PM_Monthly_CIL_v1.0.xlsx]Data-Validation'!#REF!,T554)))</xm:f>
            <xm:f>'[KPI_PM_Monthly_CIL_v1.0.xlsx]Data-Validation'!#REF!</xm:f>
            <x14:dxf>
              <fill>
                <patternFill>
                  <bgColor rgb="FF92D050"/>
                </patternFill>
              </fill>
            </x14:dxf>
          </x14:cfRule>
          <xm:sqref>T554</xm:sqref>
        </x14:conditionalFormatting>
        <x14:conditionalFormatting xmlns:xm="http://schemas.microsoft.com/office/excel/2006/main">
          <x14:cfRule type="containsText" priority="72" operator="containsText" id="{18A99203-E59D-438E-8498-C05E2237021F}">
            <xm:f>NOT(ISERROR(SEARCH('[KPI_PM_Monthly_CIL_v1.0.xlsx]Data-Validation'!#REF!,T514)))</xm:f>
            <xm:f>'[KPI_PM_Monthly_CIL_v1.0.xlsx]Data-Validation'!#REF!</xm:f>
            <x14:dxf>
              <fill>
                <patternFill>
                  <bgColor rgb="FF00B050"/>
                </patternFill>
              </fill>
            </x14:dxf>
          </x14:cfRule>
          <x14:cfRule type="containsText" priority="73" operator="containsText" id="{EC358893-7008-4ECB-82DC-554C9CAEF561}">
            <xm:f>NOT(ISERROR(SEARCH('[KPI_PM_Monthly_CIL_v1.0.xlsx]Data-Validation'!#REF!,T514)))</xm:f>
            <xm:f>'[KPI_PM_Monthly_CIL_v1.0.xlsx]Data-Validation'!#REF!</xm:f>
            <x14:dxf>
              <fill>
                <patternFill>
                  <bgColor rgb="FF00B0F0"/>
                </patternFill>
              </fill>
            </x14:dxf>
          </x14:cfRule>
          <x14:cfRule type="containsText" priority="74" operator="containsText" id="{3F4B3CED-38F8-454A-8A36-C0EEAC26A09C}">
            <xm:f>NOT(ISERROR(SEARCH('[KPI_PM_Monthly_CIL_v1.0.xlsx]Data-Validation'!#REF!,T514)))</xm:f>
            <xm:f>'[KPI_PM_Monthly_CIL_v1.0.xlsx]Data-Validation'!#REF!</xm:f>
            <x14:dxf>
              <fill>
                <patternFill>
                  <bgColor rgb="FFFF0000"/>
                </patternFill>
              </fill>
            </x14:dxf>
          </x14:cfRule>
          <x14:cfRule type="containsText" priority="75" operator="containsText" id="{B62D2B20-13D5-4EA1-8F1B-CBA2C3C7B2ED}">
            <xm:f>NOT(ISERROR(SEARCH('[KPI_PM_Monthly_CIL_v1.0.xlsx]Data-Validation'!#REF!,T514)))</xm:f>
            <xm:f>'[KPI_PM_Monthly_CIL_v1.0.xlsx]Data-Validation'!#REF!</xm:f>
            <x14:dxf>
              <fill>
                <patternFill>
                  <bgColor rgb="FF92D050"/>
                </patternFill>
              </fill>
            </x14:dxf>
          </x14:cfRule>
          <xm:sqref>T514</xm:sqref>
        </x14:conditionalFormatting>
        <x14:conditionalFormatting xmlns:xm="http://schemas.microsoft.com/office/excel/2006/main">
          <x14:cfRule type="containsText" priority="67" operator="containsText" id="{E2B2185B-C13C-423E-9FF4-EAEB18E39C7F}">
            <xm:f>NOT(ISERROR(SEARCH('[KPI_PM_Monthly_CIL_v1.0.xlsx]Data-Validation'!#REF!,T517)))</xm:f>
            <xm:f>'[KPI_PM_Monthly_CIL_v1.0.xlsx]Data-Validation'!#REF!</xm:f>
            <x14:dxf>
              <fill>
                <patternFill>
                  <bgColor rgb="FF00B050"/>
                </patternFill>
              </fill>
            </x14:dxf>
          </x14:cfRule>
          <x14:cfRule type="containsText" priority="68" operator="containsText" id="{835CA8B3-1890-4127-A2F1-5E53F53A4961}">
            <xm:f>NOT(ISERROR(SEARCH('[KPI_PM_Monthly_CIL_v1.0.xlsx]Data-Validation'!#REF!,T517)))</xm:f>
            <xm:f>'[KPI_PM_Monthly_CIL_v1.0.xlsx]Data-Validation'!#REF!</xm:f>
            <x14:dxf>
              <fill>
                <patternFill>
                  <bgColor rgb="FF00B0F0"/>
                </patternFill>
              </fill>
            </x14:dxf>
          </x14:cfRule>
          <x14:cfRule type="containsText" priority="69" operator="containsText" id="{B90A59F1-031C-4EF8-B2BE-A9FFB8ECB3C7}">
            <xm:f>NOT(ISERROR(SEARCH('[KPI_PM_Monthly_CIL_v1.0.xlsx]Data-Validation'!#REF!,T517)))</xm:f>
            <xm:f>'[KPI_PM_Monthly_CIL_v1.0.xlsx]Data-Validation'!#REF!</xm:f>
            <x14:dxf>
              <fill>
                <patternFill>
                  <bgColor rgb="FFFF0000"/>
                </patternFill>
              </fill>
            </x14:dxf>
          </x14:cfRule>
          <x14:cfRule type="containsText" priority="70" operator="containsText" id="{22E33B83-5ABB-4A10-B9FF-C34DE0D83098}">
            <xm:f>NOT(ISERROR(SEARCH('[KPI_PM_Monthly_CIL_v1.0.xlsx]Data-Validation'!#REF!,T517)))</xm:f>
            <xm:f>'[KPI_PM_Monthly_CIL_v1.0.xlsx]Data-Validation'!#REF!</xm:f>
            <x14:dxf>
              <fill>
                <patternFill>
                  <bgColor rgb="FF92D050"/>
                </patternFill>
              </fill>
            </x14:dxf>
          </x14:cfRule>
          <xm:sqref>T517</xm:sqref>
        </x14:conditionalFormatting>
        <x14:conditionalFormatting xmlns:xm="http://schemas.microsoft.com/office/excel/2006/main">
          <x14:cfRule type="containsText" priority="62" operator="containsText" id="{882E764A-1114-4DCE-A909-DDB09C7A67EF}">
            <xm:f>NOT(ISERROR(SEARCH('\Users\dpkr\Desktop\[Copy of KPI_PM_Monthly_CIL.xlsx]Data-Validation'!#REF!,T553)))</xm:f>
            <xm:f>'\Users\dpkr\Desktop\[Copy of KPI_PM_Monthly_CIL.xlsx]Data-Validation'!#REF!</xm:f>
            <x14:dxf>
              <fill>
                <patternFill>
                  <bgColor rgb="FF00B050"/>
                </patternFill>
              </fill>
            </x14:dxf>
          </x14:cfRule>
          <x14:cfRule type="containsText" priority="63" operator="containsText" id="{510F9F9D-1866-4A35-AF07-9EB9F9734DEE}">
            <xm:f>NOT(ISERROR(SEARCH('\Users\dpkr\Desktop\[Copy of KPI_PM_Monthly_CIL.xlsx]Data-Validation'!#REF!,T553)))</xm:f>
            <xm:f>'\Users\dpkr\Desktop\[Copy of KPI_PM_Monthly_CIL.xlsx]Data-Validation'!#REF!</xm:f>
            <x14:dxf>
              <fill>
                <patternFill>
                  <bgColor rgb="FF00B0F0"/>
                </patternFill>
              </fill>
            </x14:dxf>
          </x14:cfRule>
          <x14:cfRule type="containsText" priority="64" operator="containsText" id="{7ED6E27E-06D7-47A4-81BD-AB549E0FB2F2}">
            <xm:f>NOT(ISERROR(SEARCH('\Users\dpkr\Desktop\[Copy of KPI_PM_Monthly_CIL.xlsx]Data-Validation'!#REF!,T553)))</xm:f>
            <xm:f>'\Users\dpkr\Desktop\[Copy of KPI_PM_Monthly_CIL.xlsx]Data-Validation'!#REF!</xm:f>
            <x14:dxf>
              <fill>
                <patternFill>
                  <bgColor rgb="FFFF0000"/>
                </patternFill>
              </fill>
            </x14:dxf>
          </x14:cfRule>
          <x14:cfRule type="containsText" priority="65" operator="containsText" id="{3E3D61C4-3803-4527-85F2-3FFC1357A57A}">
            <xm:f>NOT(ISERROR(SEARCH('\Users\dpkr\Desktop\[Copy of KPI_PM_Monthly_CIL.xlsx]Data-Validation'!#REF!,T553)))</xm:f>
            <xm:f>'\Users\dpkr\Desktop\[Copy of KPI_PM_Monthly_CIL.xlsx]Data-Validation'!#REF!</xm:f>
            <x14:dxf>
              <fill>
                <patternFill>
                  <bgColor rgb="FF92D050"/>
                </patternFill>
              </fill>
            </x14:dxf>
          </x14:cfRule>
          <xm:sqref>T553</xm:sqref>
        </x14:conditionalFormatting>
        <x14:conditionalFormatting xmlns:xm="http://schemas.microsoft.com/office/excel/2006/main">
          <x14:cfRule type="containsText" priority="56" operator="containsText" id="{34936921-47BB-4133-B03A-1D1AE4CF8DEA}">
            <xm:f>NOT(ISERROR(SEARCH('[KPI_PM_Monthly_CIL_v1.0.xlsx]Data-Validation'!#REF!,T560)))</xm:f>
            <xm:f>'[KPI_PM_Monthly_CIL_v1.0.xlsx]Data-Validation'!#REF!</xm:f>
            <x14:dxf>
              <fill>
                <patternFill>
                  <bgColor rgb="FF00B050"/>
                </patternFill>
              </fill>
            </x14:dxf>
          </x14:cfRule>
          <x14:cfRule type="containsText" priority="57" operator="containsText" id="{4843DE70-C833-442C-A5FF-3F06BE9FF6E7}">
            <xm:f>NOT(ISERROR(SEARCH('[KPI_PM_Monthly_CIL_v1.0.xlsx]Data-Validation'!#REF!,T560)))</xm:f>
            <xm:f>'[KPI_PM_Monthly_CIL_v1.0.xlsx]Data-Validation'!#REF!</xm:f>
            <x14:dxf>
              <fill>
                <patternFill>
                  <bgColor rgb="FF00B0F0"/>
                </patternFill>
              </fill>
            </x14:dxf>
          </x14:cfRule>
          <x14:cfRule type="containsText" priority="58" operator="containsText" id="{80D5A6C1-899C-4C96-A1F1-D0F3CD226548}">
            <xm:f>NOT(ISERROR(SEARCH('[KPI_PM_Monthly_CIL_v1.0.xlsx]Data-Validation'!#REF!,T560)))</xm:f>
            <xm:f>'[KPI_PM_Monthly_CIL_v1.0.xlsx]Data-Validation'!#REF!</xm:f>
            <x14:dxf>
              <fill>
                <patternFill>
                  <bgColor rgb="FFFF0000"/>
                </patternFill>
              </fill>
            </x14:dxf>
          </x14:cfRule>
          <x14:cfRule type="containsText" priority="59" operator="containsText" id="{ECF8062A-DE5D-47B3-8017-FF47CDE09FC6}">
            <xm:f>NOT(ISERROR(SEARCH('[KPI_PM_Monthly_CIL_v1.0.xlsx]Data-Validation'!#REF!,T560)))</xm:f>
            <xm:f>'[KPI_PM_Monthly_CIL_v1.0.xlsx]Data-Validation'!#REF!</xm:f>
            <x14:dxf>
              <fill>
                <patternFill>
                  <bgColor rgb="FF92D050"/>
                </patternFill>
              </fill>
            </x14:dxf>
          </x14:cfRule>
          <xm:sqref>T599:T601 T582:T595 T560:T571</xm:sqref>
        </x14:conditionalFormatting>
        <x14:conditionalFormatting xmlns:xm="http://schemas.microsoft.com/office/excel/2006/main">
          <x14:cfRule type="containsText" priority="51" operator="containsText" id="{B006A671-FE30-49FE-A3EE-8C9B38A4A18C}">
            <xm:f>NOT(ISERROR(SEARCH('[KPI_PM_Monthly_CIL_v1.0.xlsx]Data-Validation'!#REF!,T556)))</xm:f>
            <xm:f>'[KPI_PM_Monthly_CIL_v1.0.xlsx]Data-Validation'!#REF!</xm:f>
            <x14:dxf>
              <fill>
                <patternFill>
                  <bgColor rgb="FF00B050"/>
                </patternFill>
              </fill>
            </x14:dxf>
          </x14:cfRule>
          <x14:cfRule type="containsText" priority="52" operator="containsText" id="{4F6C6F75-14EE-4BEF-8F9E-B7281A69D5CD}">
            <xm:f>NOT(ISERROR(SEARCH('[KPI_PM_Monthly_CIL_v1.0.xlsx]Data-Validation'!#REF!,T556)))</xm:f>
            <xm:f>'[KPI_PM_Monthly_CIL_v1.0.xlsx]Data-Validation'!#REF!</xm:f>
            <x14:dxf>
              <fill>
                <patternFill>
                  <bgColor rgb="FF00B0F0"/>
                </patternFill>
              </fill>
            </x14:dxf>
          </x14:cfRule>
          <x14:cfRule type="containsText" priority="53" operator="containsText" id="{BF6D8D40-5BF5-4F9C-9C59-A5A5888A227F}">
            <xm:f>NOT(ISERROR(SEARCH('[KPI_PM_Monthly_CIL_v1.0.xlsx]Data-Validation'!#REF!,T556)))</xm:f>
            <xm:f>'[KPI_PM_Monthly_CIL_v1.0.xlsx]Data-Validation'!#REF!</xm:f>
            <x14:dxf>
              <fill>
                <patternFill>
                  <bgColor rgb="FFFF0000"/>
                </patternFill>
              </fill>
            </x14:dxf>
          </x14:cfRule>
          <x14:cfRule type="containsText" priority="54" operator="containsText" id="{2E1221B9-059B-4416-B31D-88A1049777A5}">
            <xm:f>NOT(ISERROR(SEARCH('[KPI_PM_Monthly_CIL_v1.0.xlsx]Data-Validation'!#REF!,T556)))</xm:f>
            <xm:f>'[KPI_PM_Monthly_CIL_v1.0.xlsx]Data-Validation'!#REF!</xm:f>
            <x14:dxf>
              <fill>
                <patternFill>
                  <bgColor rgb="FF92D050"/>
                </patternFill>
              </fill>
            </x14:dxf>
          </x14:cfRule>
          <xm:sqref>T556:T557</xm:sqref>
        </x14:conditionalFormatting>
        <x14:conditionalFormatting xmlns:xm="http://schemas.microsoft.com/office/excel/2006/main">
          <x14:cfRule type="containsText" priority="44" operator="containsText" id="{72035A22-5DDF-4BC2-91AB-12C6F4E32A43}">
            <xm:f>NOT(ISERROR(SEARCH('[KPI_PM_Monthly_CIL_v1.0.xlsx]Data-Validation'!#REF!,T558)))</xm:f>
            <xm:f>'[KPI_PM_Monthly_CIL_v1.0.xlsx]Data-Validation'!#REF!</xm:f>
            <x14:dxf>
              <fill>
                <patternFill>
                  <bgColor rgb="FF00B050"/>
                </patternFill>
              </fill>
            </x14:dxf>
          </x14:cfRule>
          <x14:cfRule type="containsText" priority="45" operator="containsText" id="{8C22C7A0-99AC-4EFA-808E-C361A0603DAC}">
            <xm:f>NOT(ISERROR(SEARCH('[KPI_PM_Monthly_CIL_v1.0.xlsx]Data-Validation'!#REF!,T558)))</xm:f>
            <xm:f>'[KPI_PM_Monthly_CIL_v1.0.xlsx]Data-Validation'!#REF!</xm:f>
            <x14:dxf>
              <fill>
                <patternFill>
                  <bgColor rgb="FF00B0F0"/>
                </patternFill>
              </fill>
            </x14:dxf>
          </x14:cfRule>
          <x14:cfRule type="containsText" priority="46" operator="containsText" id="{D85FCCBA-67A3-4A37-B7C2-4D37A8B10202}">
            <xm:f>NOT(ISERROR(SEARCH('[KPI_PM_Monthly_CIL_v1.0.xlsx]Data-Validation'!#REF!,T558)))</xm:f>
            <xm:f>'[KPI_PM_Monthly_CIL_v1.0.xlsx]Data-Validation'!#REF!</xm:f>
            <x14:dxf>
              <fill>
                <patternFill>
                  <bgColor rgb="FFFF0000"/>
                </patternFill>
              </fill>
            </x14:dxf>
          </x14:cfRule>
          <x14:cfRule type="containsText" priority="47" operator="containsText" id="{BD9685C7-0C00-4397-8633-3E26CBFBEA89}">
            <xm:f>NOT(ISERROR(SEARCH('[KPI_PM_Monthly_CIL_v1.0.xlsx]Data-Validation'!#REF!,T558)))</xm:f>
            <xm:f>'[KPI_PM_Monthly_CIL_v1.0.xlsx]Data-Validation'!#REF!</xm:f>
            <x14:dxf>
              <fill>
                <patternFill>
                  <bgColor rgb="FF92D050"/>
                </patternFill>
              </fill>
            </x14:dxf>
          </x14:cfRule>
          <xm:sqref>T558</xm:sqref>
        </x14:conditionalFormatting>
        <x14:conditionalFormatting xmlns:xm="http://schemas.microsoft.com/office/excel/2006/main">
          <x14:cfRule type="containsText" priority="39" operator="containsText" id="{FE25E771-B7A2-49B8-A5D9-6CB0CBA1D6EB}">
            <xm:f>NOT(ISERROR(SEARCH('[KPI_PM_Monthly_CIL_v1.0.xlsx]Data-Validation'!#REF!,T559)))</xm:f>
            <xm:f>'[KPI_PM_Monthly_CIL_v1.0.xlsx]Data-Validation'!#REF!</xm:f>
            <x14:dxf>
              <fill>
                <patternFill>
                  <bgColor rgb="FF00B050"/>
                </patternFill>
              </fill>
            </x14:dxf>
          </x14:cfRule>
          <x14:cfRule type="containsText" priority="40" operator="containsText" id="{E5AD67C2-494A-4C47-86CE-FAA87CC5170C}">
            <xm:f>NOT(ISERROR(SEARCH('[KPI_PM_Monthly_CIL_v1.0.xlsx]Data-Validation'!#REF!,T559)))</xm:f>
            <xm:f>'[KPI_PM_Monthly_CIL_v1.0.xlsx]Data-Validation'!#REF!</xm:f>
            <x14:dxf>
              <fill>
                <patternFill>
                  <bgColor rgb="FF00B0F0"/>
                </patternFill>
              </fill>
            </x14:dxf>
          </x14:cfRule>
          <x14:cfRule type="containsText" priority="41" operator="containsText" id="{B20A7CAE-359D-4E81-A9DE-AFB1273398FC}">
            <xm:f>NOT(ISERROR(SEARCH('[KPI_PM_Monthly_CIL_v1.0.xlsx]Data-Validation'!#REF!,T559)))</xm:f>
            <xm:f>'[KPI_PM_Monthly_CIL_v1.0.xlsx]Data-Validation'!#REF!</xm:f>
            <x14:dxf>
              <fill>
                <patternFill>
                  <bgColor rgb="FFFF0000"/>
                </patternFill>
              </fill>
            </x14:dxf>
          </x14:cfRule>
          <x14:cfRule type="containsText" priority="42" operator="containsText" id="{3DDE64E2-F236-4962-88D0-F48CC950B51C}">
            <xm:f>NOT(ISERROR(SEARCH('[KPI_PM_Monthly_CIL_v1.0.xlsx]Data-Validation'!#REF!,T559)))</xm:f>
            <xm:f>'[KPI_PM_Monthly_CIL_v1.0.xlsx]Data-Validation'!#REF!</xm:f>
            <x14:dxf>
              <fill>
                <patternFill>
                  <bgColor rgb="FF92D050"/>
                </patternFill>
              </fill>
            </x14:dxf>
          </x14:cfRule>
          <xm:sqref>T559</xm:sqref>
        </x14:conditionalFormatting>
        <x14:conditionalFormatting xmlns:xm="http://schemas.microsoft.com/office/excel/2006/main">
          <x14:cfRule type="containsText" priority="34" operator="containsText" id="{18618EA6-96A9-44A4-B26C-80D67BE58A27}">
            <xm:f>NOT(ISERROR(SEARCH('[KPI_PM_Monthly_CIL_v1.0.xlsx]Data-Validation'!#REF!,T597)))</xm:f>
            <xm:f>'[KPI_PM_Monthly_CIL_v1.0.xlsx]Data-Validation'!#REF!</xm:f>
            <x14:dxf>
              <fill>
                <patternFill>
                  <bgColor rgb="FF00B050"/>
                </patternFill>
              </fill>
            </x14:dxf>
          </x14:cfRule>
          <x14:cfRule type="containsText" priority="35" operator="containsText" id="{A03DB3AE-704D-4C17-8F65-FA8733BBB808}">
            <xm:f>NOT(ISERROR(SEARCH('[KPI_PM_Monthly_CIL_v1.0.xlsx]Data-Validation'!#REF!,T597)))</xm:f>
            <xm:f>'[KPI_PM_Monthly_CIL_v1.0.xlsx]Data-Validation'!#REF!</xm:f>
            <x14:dxf>
              <fill>
                <patternFill>
                  <bgColor rgb="FF00B0F0"/>
                </patternFill>
              </fill>
            </x14:dxf>
          </x14:cfRule>
          <x14:cfRule type="containsText" priority="36" operator="containsText" id="{D21CC0F3-051C-4CD4-974E-BB47A4F104CF}">
            <xm:f>NOT(ISERROR(SEARCH('[KPI_PM_Monthly_CIL_v1.0.xlsx]Data-Validation'!#REF!,T597)))</xm:f>
            <xm:f>'[KPI_PM_Monthly_CIL_v1.0.xlsx]Data-Validation'!#REF!</xm:f>
            <x14:dxf>
              <fill>
                <patternFill>
                  <bgColor rgb="FFFF0000"/>
                </patternFill>
              </fill>
            </x14:dxf>
          </x14:cfRule>
          <x14:cfRule type="containsText" priority="37" operator="containsText" id="{0D7B2829-EC22-470D-96F8-B48F0C7461DE}">
            <xm:f>NOT(ISERROR(SEARCH('[KPI_PM_Monthly_CIL_v1.0.xlsx]Data-Validation'!#REF!,T597)))</xm:f>
            <xm:f>'[KPI_PM_Monthly_CIL_v1.0.xlsx]Data-Validation'!#REF!</xm:f>
            <x14:dxf>
              <fill>
                <patternFill>
                  <bgColor rgb="FF92D050"/>
                </patternFill>
              </fill>
            </x14:dxf>
          </x14:cfRule>
          <xm:sqref>T597:T598</xm:sqref>
        </x14:conditionalFormatting>
        <x14:conditionalFormatting xmlns:xm="http://schemas.microsoft.com/office/excel/2006/main">
          <x14:cfRule type="containsText" priority="29" operator="containsText" id="{DB29A713-3B75-4A37-895F-15B751CAE4F7}">
            <xm:f>NOT(ISERROR(SEARCH('[KPI_PM_Monthly_CIL_v1.0.xlsx]Data-Validation'!#REF!,T573)))</xm:f>
            <xm:f>'[KPI_PM_Monthly_CIL_v1.0.xlsx]Data-Validation'!#REF!</xm:f>
            <x14:dxf>
              <fill>
                <patternFill>
                  <bgColor rgb="FF00B050"/>
                </patternFill>
              </fill>
            </x14:dxf>
          </x14:cfRule>
          <x14:cfRule type="containsText" priority="30" operator="containsText" id="{223A1B49-FDF3-4D29-A682-6CE38495813C}">
            <xm:f>NOT(ISERROR(SEARCH('[KPI_PM_Monthly_CIL_v1.0.xlsx]Data-Validation'!#REF!,T573)))</xm:f>
            <xm:f>'[KPI_PM_Monthly_CIL_v1.0.xlsx]Data-Validation'!#REF!</xm:f>
            <x14:dxf>
              <fill>
                <patternFill>
                  <bgColor rgb="FF00B0F0"/>
                </patternFill>
              </fill>
            </x14:dxf>
          </x14:cfRule>
          <x14:cfRule type="containsText" priority="31" operator="containsText" id="{D3CA18F1-E4C4-4AE1-9BD6-1FBA7C792DEF}">
            <xm:f>NOT(ISERROR(SEARCH('[KPI_PM_Monthly_CIL_v1.0.xlsx]Data-Validation'!#REF!,T573)))</xm:f>
            <xm:f>'[KPI_PM_Monthly_CIL_v1.0.xlsx]Data-Validation'!#REF!</xm:f>
            <x14:dxf>
              <fill>
                <patternFill>
                  <bgColor rgb="FFFF0000"/>
                </patternFill>
              </fill>
            </x14:dxf>
          </x14:cfRule>
          <x14:cfRule type="containsText" priority="32" operator="containsText" id="{4A665A86-3C14-42DA-8D79-F19B83A51A06}">
            <xm:f>NOT(ISERROR(SEARCH('[KPI_PM_Monthly_CIL_v1.0.xlsx]Data-Validation'!#REF!,T573)))</xm:f>
            <xm:f>'[KPI_PM_Monthly_CIL_v1.0.xlsx]Data-Validation'!#REF!</xm:f>
            <x14:dxf>
              <fill>
                <patternFill>
                  <bgColor rgb="FF92D050"/>
                </patternFill>
              </fill>
            </x14:dxf>
          </x14:cfRule>
          <xm:sqref>T573</xm:sqref>
        </x14:conditionalFormatting>
        <x14:conditionalFormatting xmlns:xm="http://schemas.microsoft.com/office/excel/2006/main">
          <x14:cfRule type="containsText" priority="24" operator="containsText" id="{DD48F42D-E0A3-40AF-8062-A6239CF45765}">
            <xm:f>NOT(ISERROR(SEARCH('[KPI_PM_Monthly_CIL_v1.0.xlsx]Data-Validation'!#REF!,T596)))</xm:f>
            <xm:f>'[KPI_PM_Monthly_CIL_v1.0.xlsx]Data-Validation'!#REF!</xm:f>
            <x14:dxf>
              <fill>
                <patternFill>
                  <bgColor rgb="FF00B050"/>
                </patternFill>
              </fill>
            </x14:dxf>
          </x14:cfRule>
          <x14:cfRule type="containsText" priority="25" operator="containsText" id="{14DEF41D-6868-4468-8D31-230CFC87B888}">
            <xm:f>NOT(ISERROR(SEARCH('[KPI_PM_Monthly_CIL_v1.0.xlsx]Data-Validation'!#REF!,T596)))</xm:f>
            <xm:f>'[KPI_PM_Monthly_CIL_v1.0.xlsx]Data-Validation'!#REF!</xm:f>
            <x14:dxf>
              <fill>
                <patternFill>
                  <bgColor rgb="FF00B0F0"/>
                </patternFill>
              </fill>
            </x14:dxf>
          </x14:cfRule>
          <x14:cfRule type="containsText" priority="26" operator="containsText" id="{57BC7515-0D45-4BA8-9463-6E7BC117AD9A}">
            <xm:f>NOT(ISERROR(SEARCH('[KPI_PM_Monthly_CIL_v1.0.xlsx]Data-Validation'!#REF!,T596)))</xm:f>
            <xm:f>'[KPI_PM_Monthly_CIL_v1.0.xlsx]Data-Validation'!#REF!</xm:f>
            <x14:dxf>
              <fill>
                <patternFill>
                  <bgColor rgb="FFFF0000"/>
                </patternFill>
              </fill>
            </x14:dxf>
          </x14:cfRule>
          <x14:cfRule type="containsText" priority="27" operator="containsText" id="{9E1C9EE3-960F-4439-8340-177405DF8BA6}">
            <xm:f>NOT(ISERROR(SEARCH('[KPI_PM_Monthly_CIL_v1.0.xlsx]Data-Validation'!#REF!,T596)))</xm:f>
            <xm:f>'[KPI_PM_Monthly_CIL_v1.0.xlsx]Data-Validation'!#REF!</xm:f>
            <x14:dxf>
              <fill>
                <patternFill>
                  <bgColor rgb="FF92D050"/>
                </patternFill>
              </fill>
            </x14:dxf>
          </x14:cfRule>
          <xm:sqref>T596</xm:sqref>
        </x14:conditionalFormatting>
        <x14:conditionalFormatting xmlns:xm="http://schemas.microsoft.com/office/excel/2006/main">
          <x14:cfRule type="containsText" priority="19" operator="containsText" id="{890BAB16-01DA-48D3-B2F0-B1364EBCEC76}">
            <xm:f>NOT(ISERROR(SEARCH('[KPI_PM_Monthly_CIL_v1.0.xlsx]Data-Validation'!#REF!,T574)))</xm:f>
            <xm:f>'[KPI_PM_Monthly_CIL_v1.0.xlsx]Data-Validation'!#REF!</xm:f>
            <x14:dxf>
              <fill>
                <patternFill>
                  <bgColor rgb="FF00B050"/>
                </patternFill>
              </fill>
            </x14:dxf>
          </x14:cfRule>
          <x14:cfRule type="containsText" priority="20" operator="containsText" id="{F39B5455-8AC4-47BC-AE06-CEB7211A9A0A}">
            <xm:f>NOT(ISERROR(SEARCH('[KPI_PM_Monthly_CIL_v1.0.xlsx]Data-Validation'!#REF!,T574)))</xm:f>
            <xm:f>'[KPI_PM_Monthly_CIL_v1.0.xlsx]Data-Validation'!#REF!</xm:f>
            <x14:dxf>
              <fill>
                <patternFill>
                  <bgColor rgb="FF00B0F0"/>
                </patternFill>
              </fill>
            </x14:dxf>
          </x14:cfRule>
          <x14:cfRule type="containsText" priority="21" operator="containsText" id="{B6980D7D-8C87-4F09-A36E-85E8F2FF33B2}">
            <xm:f>NOT(ISERROR(SEARCH('[KPI_PM_Monthly_CIL_v1.0.xlsx]Data-Validation'!#REF!,T574)))</xm:f>
            <xm:f>'[KPI_PM_Monthly_CIL_v1.0.xlsx]Data-Validation'!#REF!</xm:f>
            <x14:dxf>
              <fill>
                <patternFill>
                  <bgColor rgb="FFFF0000"/>
                </patternFill>
              </fill>
            </x14:dxf>
          </x14:cfRule>
          <x14:cfRule type="containsText" priority="22" operator="containsText" id="{58E1EF3A-7C40-4913-9EAC-99365B41F413}">
            <xm:f>NOT(ISERROR(SEARCH('[KPI_PM_Monthly_CIL_v1.0.xlsx]Data-Validation'!#REF!,T574)))</xm:f>
            <xm:f>'[KPI_PM_Monthly_CIL_v1.0.xlsx]Data-Validation'!#REF!</xm:f>
            <x14:dxf>
              <fill>
                <patternFill>
                  <bgColor rgb="FF92D050"/>
                </patternFill>
              </fill>
            </x14:dxf>
          </x14:cfRule>
          <xm:sqref>T574:T575</xm:sqref>
        </x14:conditionalFormatting>
        <x14:conditionalFormatting xmlns:xm="http://schemas.microsoft.com/office/excel/2006/main">
          <x14:cfRule type="containsText" priority="14" operator="containsText" id="{562519BA-2242-4E66-9CBD-579A60BDC6C5}">
            <xm:f>NOT(ISERROR(SEARCH('[KPI_PM_Monthly_CIL_v1.0.xlsx]Data-Validation'!#REF!,T581)))</xm:f>
            <xm:f>'[KPI_PM_Monthly_CIL_v1.0.xlsx]Data-Validation'!#REF!</xm:f>
            <x14:dxf>
              <fill>
                <patternFill>
                  <bgColor rgb="FF00B050"/>
                </patternFill>
              </fill>
            </x14:dxf>
          </x14:cfRule>
          <x14:cfRule type="containsText" priority="15" operator="containsText" id="{2DA6CD9C-08E3-4064-9CC5-1018AE1E41CC}">
            <xm:f>NOT(ISERROR(SEARCH('[KPI_PM_Monthly_CIL_v1.0.xlsx]Data-Validation'!#REF!,T581)))</xm:f>
            <xm:f>'[KPI_PM_Monthly_CIL_v1.0.xlsx]Data-Validation'!#REF!</xm:f>
            <x14:dxf>
              <fill>
                <patternFill>
                  <bgColor rgb="FF00B0F0"/>
                </patternFill>
              </fill>
            </x14:dxf>
          </x14:cfRule>
          <x14:cfRule type="containsText" priority="16" operator="containsText" id="{EF970B85-E7F5-48AB-83F5-8B165EAF9C4D}">
            <xm:f>NOT(ISERROR(SEARCH('[KPI_PM_Monthly_CIL_v1.0.xlsx]Data-Validation'!#REF!,T581)))</xm:f>
            <xm:f>'[KPI_PM_Monthly_CIL_v1.0.xlsx]Data-Validation'!#REF!</xm:f>
            <x14:dxf>
              <fill>
                <patternFill>
                  <bgColor rgb="FFFF0000"/>
                </patternFill>
              </fill>
            </x14:dxf>
          </x14:cfRule>
          <x14:cfRule type="containsText" priority="17" operator="containsText" id="{C9E42B69-8344-4209-B5E4-1B7603FFEECC}">
            <xm:f>NOT(ISERROR(SEARCH('[KPI_PM_Monthly_CIL_v1.0.xlsx]Data-Validation'!#REF!,T581)))</xm:f>
            <xm:f>'[KPI_PM_Monthly_CIL_v1.0.xlsx]Data-Validation'!#REF!</xm:f>
            <x14:dxf>
              <fill>
                <patternFill>
                  <bgColor rgb="FF92D050"/>
                </patternFill>
              </fill>
            </x14:dxf>
          </x14:cfRule>
          <xm:sqref>T581</xm:sqref>
        </x14:conditionalFormatting>
        <x14:conditionalFormatting xmlns:xm="http://schemas.microsoft.com/office/excel/2006/main">
          <x14:cfRule type="containsText" priority="8" operator="containsText" id="{FD6B3057-F886-4E68-8A79-F590EC4D221A}">
            <xm:f>NOT(ISERROR(SEARCH('[KPI_PM_Monthly_CIL_v1.0.xlsx]Data-Validation'!#REF!,T603)))</xm:f>
            <xm:f>'[KPI_PM_Monthly_CIL_v1.0.xlsx]Data-Validation'!#REF!</xm:f>
            <x14:dxf>
              <fill>
                <patternFill>
                  <bgColor rgb="FF00B050"/>
                </patternFill>
              </fill>
            </x14:dxf>
          </x14:cfRule>
          <x14:cfRule type="containsText" priority="9" operator="containsText" id="{492FD71E-1446-4880-9BFE-B6B3E02085E7}">
            <xm:f>NOT(ISERROR(SEARCH('[KPI_PM_Monthly_CIL_v1.0.xlsx]Data-Validation'!#REF!,T603)))</xm:f>
            <xm:f>'[KPI_PM_Monthly_CIL_v1.0.xlsx]Data-Validation'!#REF!</xm:f>
            <x14:dxf>
              <fill>
                <patternFill>
                  <bgColor rgb="FF00B0F0"/>
                </patternFill>
              </fill>
            </x14:dxf>
          </x14:cfRule>
          <x14:cfRule type="containsText" priority="10" operator="containsText" id="{C35C610B-5FBA-4EF6-8C66-5E0452E28734}">
            <xm:f>NOT(ISERROR(SEARCH('[KPI_PM_Monthly_CIL_v1.0.xlsx]Data-Validation'!#REF!,T603)))</xm:f>
            <xm:f>'[KPI_PM_Monthly_CIL_v1.0.xlsx]Data-Validation'!#REF!</xm:f>
            <x14:dxf>
              <fill>
                <patternFill>
                  <bgColor rgb="FFFF0000"/>
                </patternFill>
              </fill>
            </x14:dxf>
          </x14:cfRule>
          <x14:cfRule type="containsText" priority="11" operator="containsText" id="{1E72CF46-9669-4ED2-8729-66F04869B1B9}">
            <xm:f>NOT(ISERROR(SEARCH('[KPI_PM_Monthly_CIL_v1.0.xlsx]Data-Validation'!#REF!,T603)))</xm:f>
            <xm:f>'[KPI_PM_Monthly_CIL_v1.0.xlsx]Data-Validation'!#REF!</xm:f>
            <x14:dxf>
              <fill>
                <patternFill>
                  <bgColor rgb="FF92D050"/>
                </patternFill>
              </fill>
            </x14:dxf>
          </x14:cfRule>
          <xm:sqref>T603:T609 T612:T646</xm:sqref>
        </x14:conditionalFormatting>
        <x14:conditionalFormatting xmlns:xm="http://schemas.microsoft.com/office/excel/2006/main">
          <x14:cfRule type="containsText" priority="3" operator="containsText" id="{880CFC34-BC89-4777-8B09-1AEF4D9C6EF4}">
            <xm:f>NOT(ISERROR(SEARCH('[KPI_PM_Monthly_CIL_v1.0.xlsx]Data-Validation'!#REF!,T610)))</xm:f>
            <xm:f>'[KPI_PM_Monthly_CIL_v1.0.xlsx]Data-Validation'!#REF!</xm:f>
            <x14:dxf>
              <fill>
                <patternFill>
                  <bgColor rgb="FF00B050"/>
                </patternFill>
              </fill>
            </x14:dxf>
          </x14:cfRule>
          <x14:cfRule type="containsText" priority="4" operator="containsText" id="{8EEEEBD5-D9BD-4C1B-9CB0-49CFBBBB220E}">
            <xm:f>NOT(ISERROR(SEARCH('[KPI_PM_Monthly_CIL_v1.0.xlsx]Data-Validation'!#REF!,T610)))</xm:f>
            <xm:f>'[KPI_PM_Monthly_CIL_v1.0.xlsx]Data-Validation'!#REF!</xm:f>
            <x14:dxf>
              <fill>
                <patternFill>
                  <bgColor rgb="FF00B0F0"/>
                </patternFill>
              </fill>
            </x14:dxf>
          </x14:cfRule>
          <x14:cfRule type="containsText" priority="5" operator="containsText" id="{C5349EAB-FDF8-4DE0-AB66-2A7F2C355BB8}">
            <xm:f>NOT(ISERROR(SEARCH('[KPI_PM_Monthly_CIL_v1.0.xlsx]Data-Validation'!#REF!,T610)))</xm:f>
            <xm:f>'[KPI_PM_Monthly_CIL_v1.0.xlsx]Data-Validation'!#REF!</xm:f>
            <x14:dxf>
              <fill>
                <patternFill>
                  <bgColor rgb="FFFF0000"/>
                </patternFill>
              </fill>
            </x14:dxf>
          </x14:cfRule>
          <x14:cfRule type="containsText" priority="6" operator="containsText" id="{2C5F7F4C-6815-4D62-AEDD-2D10553D0401}">
            <xm:f>NOT(ISERROR(SEARCH('[KPI_PM_Monthly_CIL_v1.0.xlsx]Data-Validation'!#REF!,T610)))</xm:f>
            <xm:f>'[KPI_PM_Monthly_CIL_v1.0.xlsx]Data-Validation'!#REF!</xm:f>
            <x14:dxf>
              <fill>
                <patternFill>
                  <bgColor rgb="FF92D050"/>
                </patternFill>
              </fill>
            </x14:dxf>
          </x14:cfRule>
          <xm:sqref>T610:T611</xm:sqref>
        </x14:conditionalFormatting>
      </x14:conditionalFormattings>
    </ext>
    <ext xmlns:x14="http://schemas.microsoft.com/office/spreadsheetml/2009/9/main" uri="{CCE6A557-97BC-4b89-ADB6-D9C93CAAB3DF}">
      <x14:dataValidations xmlns:xm="http://schemas.microsoft.com/office/excel/2006/main" count="32">
        <x14:dataValidation type="list" showInputMessage="1" showErrorMessage="1">
          <x14:formula1>
            <xm:f>'[3]Data-Validation'!#REF!</xm:f>
          </x14:formula1>
          <xm:sqref>G20:G21 G233:G234</xm:sqref>
        </x14:dataValidation>
        <x14:dataValidation type="list" allowBlank="1" showInputMessage="1" showErrorMessage="1">
          <x14:formula1>
            <xm:f>'[3]Data-Validation'!#REF!</xm:f>
          </x14:formula1>
          <xm:sqref>W20:Y21 E20:E21 Q20:Q21</xm:sqref>
        </x14:dataValidation>
        <x14:dataValidation type="list" showInputMessage="1" showErrorMessage="1">
          <x14:formula1>
            <xm:f>'[2]Data-Validation'!#REF!</xm:f>
          </x14:formula1>
          <xm:sqref>G5 G171 G288:G290 G315</xm:sqref>
        </x14:dataValidation>
        <x14:dataValidation type="list" allowBlank="1" showInputMessage="1" showErrorMessage="1">
          <x14:formula1>
            <xm:f>'[5]Data-Validation'!#REF!</xm:f>
          </x14:formula1>
          <xm:sqref>W5 W95 W90 W171 W214 P288 W288:X288 W289:W290 W348:Y348 P348 W367 Y367</xm:sqref>
        </x14:dataValidation>
        <x14:dataValidation type="list" allowBlank="1" showInputMessage="1" showErrorMessage="1">
          <x14:formula1>
            <xm:f>'[1]Data-Validation'!#REF!</xm:f>
          </x14:formula1>
          <xm:sqref>G30 F2:F74 F79:F80 F82 G128 F108:F153 F85:F100 F104:F105</xm:sqref>
        </x14:dataValidation>
        <x14:dataValidation type="list" showInputMessage="1" showErrorMessage="1">
          <x14:formula1>
            <xm:f>'[1]Data-Validation'!#REF!</xm:f>
          </x14:formula1>
          <xm:sqref>G2:G4 G6:G19 G31:G35 G22:G29 G37:G63 G65:G82 G129:G134 G85:G89 G117:G127 G91:G114 G136:G153 G202:G207 G172:G200 G161:G170 G155:G158 G251:G254 G235:G249 G266:G273 G260:G261 G209:G213 G215:G232 G327:G328 G316:G323 G291:G314 G275:G287 G330:G385</xm:sqref>
        </x14:dataValidation>
        <x14:dataValidation type="list" allowBlank="1" showInputMessage="1" showErrorMessage="1">
          <x14:formula1>
            <xm:f>'[1]Data-Validation'!#REF!</xm:f>
          </x14:formula1>
          <xm:sqref>Y3:Y4 Y22 Y7:Y11 Y24:Y27 Y29:Y54 Y56:Y83 Y96:Y98 Y92:Y94 Y117 Y120:Y125 Y86:Y89 Y127:Y153 Y193 Y174:Y175 Y195:Y198 Y172 Y156:Y158 Y190:Y191 Y169 Y200:Y207 Y209:Y211 Y254:Y273 Y241:Y245 Y235:Y237 Y249 Y251:Y252 Y295:Y297 Y275:Y276 Y312:Y313 Y293 Y302:Y303 Y309:Y310 Y315:Y320 Y322:Y328 Y289 Y349:Y354 Y372:Y380 Y382:Y383 Y385 Y440:Y443 Y446:Y449 Y478:Y483 Y451:Y471 Y485:Y507 T511:T516 T509 T535:T552 T518:T526 T570 T597:T598 T574:T595 T642:T644 T636:T637</xm:sqref>
        </x14:dataValidation>
        <x14:dataValidation type="list" allowBlank="1" showInputMessage="1" showErrorMessage="1">
          <x14:formula1>
            <xm:f>'[1]Data-Validation'!#REF!</xm:f>
          </x14:formula1>
          <xm:sqref>AC83 Y28 Y12:Y19 Y23 Y5:Y6 Y55 Y118 Y126 Y95 Y99:Y114 Y90:Y91 Y199 Y170:Y171 Y176:Y189 Y173 Y161:Y168 Y192 Y194 Y253 Y238:Y240 Y246:Y248 Y212:Y232 Y277:Y287 Y294 Y304:Y308 Y314 Y298:Y301 Y291:Y292 Y311 Y321 Y330:Y347 Y355:Y366 Y368:Y371 Y381 Y387:Y439 Y444</xm:sqref>
        </x14:dataValidation>
        <x14:dataValidation type="list" allowBlank="1" showInputMessage="1" showErrorMessage="1">
          <x14:formula1>
            <xm:f>'[1]Data-Validation'!#REF!</xm:f>
          </x14:formula1>
          <xm:sqref>W3:W4 W6:W19 W22:W33 W35:W82 W91:W94 W86:W89 W117:W131 V107 W96:W114 W133:W153 W156:W158 W161:W170 W172:W203 W205:W207 W235:W242 W215:W232 W209:W213 W246:W249 W251:W273 W275:W287 W291:W294 W316:W328 W298:W314 W349:W350 W355:W366 W330:W347 W368:W383 W385 W387:W440 W443:W444 W446:W449 W485:W493 W451:W483 W496:W507 N553:O553 K554:R554 K509:R552 K556:R601 K603:R646</xm:sqref>
        </x14:dataValidation>
        <x14:dataValidation type="list" allowBlank="1" showInputMessage="1" showErrorMessage="1">
          <x14:formula1>
            <xm:f>'[1]Data-Validation'!#REF!</xm:f>
          </x14:formula1>
          <xm:sqref>X4:X19 X22:X33 X35:X82 X120:X131 X87:X88 X90:X114 X117:X118 X133:X153 X157:X158 X161:X192 X194:X203 X205:X207 X209:X232 X235:X249 X251:X273 X275:X287 X316:X328 X291:X314 X349:X366 X330:X347 X368:X383 X385 X387:X444 X446:X449 X451:X507 S509:S552 S554 S556:S601 S603:S646</xm:sqref>
        </x14:dataValidation>
        <x14:dataValidation type="list" allowBlank="1" showInputMessage="1" showErrorMessage="1">
          <x14:formula1>
            <xm:f>'[1]Data-Validation'!#REF!</xm:f>
          </x14:formula1>
          <xm:sqref>Q3:Q5 W34 R34:U34 S9:S11 Q7:Q19 Q22:Q32 Q34:Q82 Q117:Q130 W132 Q92:Q105 R132:U132 Q86:Q90 S96:S98 Q108:Q114 Q132:Q153 Q171:Q191 Q156:Q158 S174:S175 Q161:Q168 Q195:Q202 Q204:Q207 R204:U204 W204 R241:R242 P209:P232 Q244 P235:P244 P249 P251:P273 S314 R316:R317 P291:P296 P275:P287 Q296 P302:P314 P316:P328 P352:P353 P349:P350 P360 P357 P330:P341 S340 R377:R378 P343:P347 P368:P383 P385 P414 S405 P387:P409 P424:P440 P417 P442:P444 P446:P449 P451:P493 P496:P507</xm:sqref>
        </x14:dataValidation>
        <x14:dataValidation type="list" allowBlank="1" showInputMessage="1" showErrorMessage="1">
          <x14:formula1>
            <xm:f>'[3]Data-Validation'!#REF!</xm:f>
          </x14:formula1>
          <xm:sqref>X3</xm:sqref>
        </x14:dataValidation>
        <x14:dataValidation type="list" allowBlank="1" showInputMessage="1" showErrorMessage="1">
          <x14:formula1>
            <xm:f>'[3]Data-Validation'!#REF!</xm:f>
          </x14:formula1>
          <xm:sqref>W115:Y116 X86 X119 E115:E116 Q115:Q116 X89 Q159:Q160 W159:Y160 E159:F160 X156 E203 P233:P234 W233:Y234 E233:F234</xm:sqref>
        </x14:dataValidation>
        <x14:dataValidation type="list" allowBlank="1" showInputMessage="1" showErrorMessage="1">
          <x14:formula1>
            <xm:f>'[1]Data-Validation'!#REF!</xm:f>
          </x14:formula1>
          <xm:sqref>F101:F103 F106:F107 F172:F203 F161:F167 F206:F207 F169:F170 G201 F155 F157:F158 G255:G259 F215:F221 F223:F232 F209:F213 G262:G265 F235:F249 F251:F273 F275:F287 F291:F314 G324:G326 F316:F328 F330:F347 F349:F366 F368:F383 F385</xm:sqref>
        </x14:dataValidation>
        <x14:dataValidation type="list" showInputMessage="1" showErrorMessage="1">
          <x14:formula1>
            <xm:f>'[2]Data-Validation'!#REF!</xm:f>
          </x14:formula1>
          <xm:sqref>G90</xm:sqref>
        </x14:dataValidation>
        <x14:dataValidation type="list" showInputMessage="1" showErrorMessage="1">
          <x14:formula1>
            <xm:f>'[3]Data-Validation'!#REF!</xm:f>
          </x14:formula1>
          <xm:sqref>G115:G116</xm:sqref>
        </x14:dataValidation>
        <x14:dataValidation type="list" allowBlank="1" showInputMessage="1" showErrorMessage="1">
          <x14:formula1>
            <xm:f>'[6]Data-Validation'!#REF!</xm:f>
          </x14:formula1>
          <xm:sqref>F171 X289:X290 F290 P290 P384 W384:Y384 F384 X367</xm:sqref>
        </x14:dataValidation>
        <x14:dataValidation type="list" showInputMessage="1" showErrorMessage="1">
          <x14:formula1>
            <xm:f>'[3]Data-Validation'!#REF!</xm:f>
          </x14:formula1>
          <xm:sqref>G159:G160</xm:sqref>
        </x14:dataValidation>
        <x14:dataValidation type="list" allowBlank="1" showInputMessage="1" showErrorMessage="1">
          <x14:formula1>
            <xm:f>'[4]Data-Validation'!#REF!</xm:f>
          </x14:formula1>
          <xm:sqref>W250:Y250 G250</xm:sqref>
        </x14:dataValidation>
        <x14:dataValidation type="list" allowBlank="1" showInputMessage="1" showErrorMessage="1">
          <x14:formula1>
            <xm:f>'[8]Data-Validation'!#REF!</xm:f>
          </x14:formula1>
          <xm:sqref>Q243 W243:W245</xm:sqref>
        </x14:dataValidation>
        <x14:dataValidation type="list" allowBlank="1" showInputMessage="1" showErrorMessage="1">
          <x14:formula1>
            <xm:f>'[6]Data-Validation'!#REF!</xm:f>
          </x14:formula1>
          <xm:sqref>F214</xm:sqref>
        </x14:dataValidation>
        <x14:dataValidation type="list" showInputMessage="1" showErrorMessage="1">
          <x14:formula1>
            <xm:f>'[2]Data-Validation'!#REF!</xm:f>
          </x14:formula1>
          <xm:sqref>G214</xm:sqref>
        </x14:dataValidation>
        <x14:dataValidation type="list" allowBlank="1" showInputMessage="1" showErrorMessage="1">
          <x14:formula1>
            <xm:f>'[1]Data-Validation'!#REF!</xm:f>
          </x14:formula1>
          <xm:sqref>E291:E292 E368 E381 F426:F433 E426 F424 F387 F405 F472:F477 E472 F451 F545:F552 F515:F518 F541:F543 E527 F597:F600 F595 F592:F593 F572 F560:F566 E559 E610</xm:sqref>
        </x14:dataValidation>
        <x14:dataValidation type="list" allowBlank="1" showInputMessage="1" showErrorMessage="1">
          <x14:formula1>
            <xm:f>'[2]Data-Validation'!#REF!</xm:f>
          </x14:formula1>
          <xm:sqref>Y290 F315 P315 R315 W315:X315</xm:sqref>
        </x14:dataValidation>
        <x14:dataValidation type="list" allowBlank="1" showInputMessage="1" showErrorMessage="1">
          <x14:formula1>
            <xm:f>'[2]Data-Validation'!#REF!</xm:f>
          </x14:formula1>
          <xm:sqref>Y288</xm:sqref>
        </x14:dataValidation>
        <x14:dataValidation type="list" allowBlank="1" showInputMessage="1" showErrorMessage="1">
          <x14:formula1>
            <xm:f>'[8]Data-Validation'!#REF!</xm:f>
          </x14:formula1>
          <xm:sqref>W295:W297 Q295 W351:W354 Q351:Q353 W494:W495 F553 J553:M553 P553:T553</xm:sqref>
        </x14:dataValidation>
        <x14:dataValidation type="list" allowBlank="1" showInputMessage="1" showErrorMessage="1">
          <x14:formula1>
            <xm:f>'[1]Data-Validation'!#REF!</xm:f>
          </x14:formula1>
          <xm:sqref>G446:G449 G387:G444 G451:G507 F511 F535:F540 F519:F520</xm:sqref>
        </x14:dataValidation>
        <x14:dataValidation type="list" allowBlank="1" showInputMessage="1" showErrorMessage="1">
          <x14:formula1>
            <xm:f>'[7]Data-Validation'!#REF!</xm:f>
          </x14:formula1>
          <xm:sqref>P445 W445:Y445</xm:sqref>
        </x14:dataValidation>
        <x14:dataValidation type="list" allowBlank="1" showInputMessage="1" showErrorMessage="1">
          <x14:formula1>
            <xm:f>'[8]Data-Validation'!#REF!</xm:f>
          </x14:formula1>
          <xm:sqref>W441:W442 Q441</xm:sqref>
        </x14:dataValidation>
        <x14:dataValidation type="list" allowBlank="1" showInputMessage="1" showErrorMessage="1">
          <x14:formula1>
            <xm:f>'[1]Data-Validation'!#REF!</xm:f>
          </x14:formula1>
          <xm:sqref>Y484 Y472:Y477 T510 T554 T517 T527:T534 T596 T571:T573 T599:T601 T556:T569 T645:T646 T603:T635 T638:T641</xm:sqref>
        </x14:dataValidation>
        <x14:dataValidation type="list" allowBlank="1" showInputMessage="1" showErrorMessage="1">
          <x14:formula1>
            <xm:f>'[1]Data-Validation'!#REF!</xm:f>
          </x14:formula1>
          <xm:sqref>F521:F534 F512:F514 F544 F554 F509:F510 F567:F571 F573:F591 F601:F646 F596 F594 F556:F559</xm:sqref>
        </x14:dataValidation>
        <x14:dataValidation type="list" allowBlank="1" showInputMessage="1" showErrorMessage="1">
          <x14:formula1>
            <xm:f>'[1]Data-Validation'!#REF!</xm:f>
          </x14:formula1>
          <xm:sqref>J554 J509:J552 J556:J601 J603:J646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topLeftCell="A20" workbookViewId="0">
      <selection sqref="A1:A20"/>
    </sheetView>
  </sheetViews>
  <sheetFormatPr defaultRowHeight="11.4" x14ac:dyDescent="0.2"/>
  <cols>
    <col min="1" max="1" width="12.59765625" customWidth="1"/>
  </cols>
  <sheetData>
    <row r="1" spans="1:1" x14ac:dyDescent="0.2">
      <c r="A1" s="252" t="s">
        <v>827</v>
      </c>
    </row>
    <row r="2" spans="1:1" ht="22.8" x14ac:dyDescent="0.2">
      <c r="A2" s="253" t="s">
        <v>1</v>
      </c>
    </row>
    <row r="3" spans="1:1" ht="22.8" x14ac:dyDescent="0.2">
      <c r="A3" s="253" t="s">
        <v>114</v>
      </c>
    </row>
    <row r="4" spans="1:1" ht="22.8" x14ac:dyDescent="0.2">
      <c r="A4" s="253" t="s">
        <v>3</v>
      </c>
    </row>
    <row r="5" spans="1:1" ht="22.8" x14ac:dyDescent="0.2">
      <c r="A5" s="253" t="s">
        <v>116</v>
      </c>
    </row>
    <row r="6" spans="1:1" x14ac:dyDescent="0.2">
      <c r="A6" s="253" t="s">
        <v>4</v>
      </c>
    </row>
    <row r="7" spans="1:1" x14ac:dyDescent="0.2">
      <c r="A7" s="253" t="s">
        <v>5</v>
      </c>
    </row>
    <row r="8" spans="1:1" ht="22.8" x14ac:dyDescent="0.2">
      <c r="A8" s="253" t="s">
        <v>6</v>
      </c>
    </row>
    <row r="9" spans="1:1" x14ac:dyDescent="0.2">
      <c r="A9" s="253" t="s">
        <v>834</v>
      </c>
    </row>
    <row r="10" spans="1:1" ht="45.6" x14ac:dyDescent="0.2">
      <c r="A10" s="253" t="s">
        <v>9</v>
      </c>
    </row>
    <row r="11" spans="1:1" ht="22.8" x14ac:dyDescent="0.2">
      <c r="A11" s="253" t="s">
        <v>115</v>
      </c>
    </row>
    <row r="12" spans="1:1" ht="22.8" x14ac:dyDescent="0.2">
      <c r="A12" s="253" t="s">
        <v>830</v>
      </c>
    </row>
    <row r="13" spans="1:1" x14ac:dyDescent="0.2">
      <c r="A13" s="253" t="s">
        <v>113</v>
      </c>
    </row>
    <row r="14" spans="1:1" ht="22.8" x14ac:dyDescent="0.2">
      <c r="A14" s="253" t="s">
        <v>526</v>
      </c>
    </row>
    <row r="15" spans="1:1" ht="22.8" x14ac:dyDescent="0.2">
      <c r="A15" s="253" t="s">
        <v>527</v>
      </c>
    </row>
    <row r="16" spans="1:1" ht="22.8" x14ac:dyDescent="0.2">
      <c r="A16" s="253" t="s">
        <v>528</v>
      </c>
    </row>
    <row r="17" spans="1:1" x14ac:dyDescent="0.2">
      <c r="A17" s="253" t="s">
        <v>529</v>
      </c>
    </row>
    <row r="18" spans="1:1" ht="22.8" x14ac:dyDescent="0.2">
      <c r="A18" s="253" t="s">
        <v>829</v>
      </c>
    </row>
    <row r="19" spans="1:1" ht="22.8" x14ac:dyDescent="0.2">
      <c r="A19" s="253" t="s">
        <v>828</v>
      </c>
    </row>
    <row r="20" spans="1:1" ht="34.200000000000003" x14ac:dyDescent="0.2">
      <c r="A20" s="253" t="s">
        <v>826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CSS</vt:lpstr>
      <vt:lpstr>Sheet3</vt:lpstr>
      <vt:lpstr>Sheet4</vt:lpstr>
    </vt:vector>
  </TitlesOfParts>
  <Company>COWI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Sayak Chakraborty</dc:creator>
  <cp:lastModifiedBy>Sayak Chakraborty</cp:lastModifiedBy>
  <dcterms:created xsi:type="dcterms:W3CDTF">2018-05-23T10:14:33Z</dcterms:created>
  <dcterms:modified xsi:type="dcterms:W3CDTF">2018-05-24T11:23:02Z</dcterms:modified>
</cp:coreProperties>
</file>