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Tariff Table" sheetId="2" r:id="rId5"/>
    <sheet state="visible" name="Landed Cost Calculations" sheetId="3" r:id="rId6"/>
    <sheet state="visible" name="Dashboard- System wise Analysis" sheetId="4" r:id="rId7"/>
    <sheet state="visible" name="Dashboard- Part wise Analysis" sheetId="5" r:id="rId8"/>
    <sheet state="visible" name="Pivot Table TLC Breakdown" sheetId="6" r:id="rId9"/>
  </sheets>
  <definedNames>
    <definedName hidden="1" localSheetId="0" name="Z_BC937BBB_0A1B_4C06_9382_E9D76A279F7A_.wvu.FilterData">'Raw data'!$A$1:$I$40</definedName>
    <definedName hidden="1" localSheetId="2" name="Z_BC937BBB_0A1B_4C06_9382_E9D76A279F7A_.wvu.FilterData">'Landed Cost Calculations'!$A$1:$T$40</definedName>
    <definedName hidden="1" localSheetId="2" name="Z_BC937BBB_0A1B_4C06_9382_E9D76A279F7A_.wvu.FilterData">'Landed Cost Calculations'!$A$1:$T$40</definedName>
    <definedName name="SlicerCache_Table_3_Col_3">#N/A</definedName>
    <definedName name="SlicerCache_Table_3_Col_4">#N/A</definedName>
    <definedName name="SlicerCache_Table_3_Col_6">#N/A</definedName>
  </definedNames>
  <calcPr/>
  <customWorkbookViews>
    <customWorkbookView activeSheetId="0" maximized="1" windowHeight="0" windowWidth="0" guid="{BC937BBB-0A1B-4C06-9382-E9D76A279F7A}" name="Filter 1"/>
  </customWorkbookViews>
  <pivotCaches>
    <pivotCache cacheId="0" r:id="rId10"/>
  </pivotCaches>
  <extLst>
    <ext uri="{46BE6895-7355-4a93-B00E-2C351335B9C9}">
      <x15:slicerCaches>
        <x14:slicerCache r:id="rId11"/>
        <x14:slicerCache r:id="rId12"/>
        <x14:slicerCache r:id="rId13"/>
      </x15:slicerCache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U1">
      <text>
        <t xml:space="preserve">High Freight to Material items are highlighted</t>
      </text>
    </comment>
    <comment authorId="0" ref="V1">
      <text>
        <t xml:space="preserve">High duty items are highlighted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8">
      <text>
        <t xml:space="preserve">Parts ordered from Austria are high cost, the duty is low but freight is expensive. 
Duty paid for parts ordered from China is approximately 56.6% of the combined material and freight cost.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7">
      <text>
        <t xml:space="preserve">To minimize the duty, we need to alternate sources to get the materials instead of China, followed by Mexico and Canada</t>
      </text>
    </comment>
  </commentList>
</comments>
</file>

<file path=xl/sharedStrings.xml><?xml version="1.0" encoding="utf-8"?>
<sst xmlns="http://schemas.openxmlformats.org/spreadsheetml/2006/main" count="317" uniqueCount="155">
  <si>
    <t>Part Number</t>
  </si>
  <si>
    <t>Quantity</t>
  </si>
  <si>
    <t>System</t>
  </si>
  <si>
    <t>Part Description</t>
  </si>
  <si>
    <t>Material Cost Per System</t>
  </si>
  <si>
    <t>Freight Cost per Unit</t>
  </si>
  <si>
    <t>Freight Cost per System</t>
  </si>
  <si>
    <t>HTS Code</t>
  </si>
  <si>
    <t>COO</t>
  </si>
  <si>
    <t>34567-000</t>
  </si>
  <si>
    <t>Aircraft</t>
  </si>
  <si>
    <t>PRIMARY STRUCTURE, ZIP, P2</t>
  </si>
  <si>
    <t>8807.30.0030</t>
  </si>
  <si>
    <t>Austria</t>
  </si>
  <si>
    <t>34568-000</t>
  </si>
  <si>
    <t>WING BODY ASM, STRBRD(RH), WING, ZIP, P2</t>
  </si>
  <si>
    <t>34569-000</t>
  </si>
  <si>
    <t>WING BODY ASM, PORT(LH) ZIP, P2</t>
  </si>
  <si>
    <t>34567-001</t>
  </si>
  <si>
    <t>CCW HOVER PROPELLER BLADE, ZIP, P2</t>
  </si>
  <si>
    <t>8807.10.0030</t>
  </si>
  <si>
    <t>United States</t>
  </si>
  <si>
    <t>34568-001</t>
  </si>
  <si>
    <t>CW HOVER PROPELLER BLADE, ZIP, P2</t>
  </si>
  <si>
    <t>34569-001</t>
  </si>
  <si>
    <t>CW HOVER MOTOR ASSY, ZIP, P2</t>
  </si>
  <si>
    <t>8501.32.5520</t>
  </si>
  <si>
    <t>Japan</t>
  </si>
  <si>
    <t>34567-002</t>
  </si>
  <si>
    <t>CCW HOVER MOTOR ASSY, ZIP, P2</t>
  </si>
  <si>
    <t>34568-002</t>
  </si>
  <si>
    <t>FLIGHT COMPUTER ASSY, ZIP, P2</t>
  </si>
  <si>
    <t>Malaysia</t>
  </si>
  <si>
    <t>34569-002</t>
  </si>
  <si>
    <t>WINCH, ASSY, ZIP, P2</t>
  </si>
  <si>
    <t>34567-003</t>
  </si>
  <si>
    <t>MIXED PROPELLER BLADE, ZIP, P2</t>
  </si>
  <si>
    <t>34568-003</t>
  </si>
  <si>
    <t>PRE-PREG TAIL BODY, STBD, TAIL, ZIP, P2</t>
  </si>
  <si>
    <t>China</t>
  </si>
  <si>
    <t>34569-003</t>
  </si>
  <si>
    <t>PRE-PREG, TAIL BODY, PORT(LH), TAIL, ZIP, P2</t>
  </si>
  <si>
    <t>34567-004</t>
  </si>
  <si>
    <t>MOTOR CASE, HOVER MOTOR, P2</t>
  </si>
  <si>
    <t>8503.00.9520</t>
  </si>
  <si>
    <t>23456-001</t>
  </si>
  <si>
    <t>Zip</t>
  </si>
  <si>
    <t>BRAIN, LRU, DROID, P2</t>
  </si>
  <si>
    <t>Germany</t>
  </si>
  <si>
    <t>23456-002</t>
  </si>
  <si>
    <t>FORE FLEX HARNESS, DROID, P2</t>
  </si>
  <si>
    <t>8544.42.9090</t>
  </si>
  <si>
    <t>23456-003</t>
  </si>
  <si>
    <t>BATTERY, DROID, P2</t>
  </si>
  <si>
    <t>8507.60.0020</t>
  </si>
  <si>
    <t>23456-004</t>
  </si>
  <si>
    <t>CENTER TUB, ASSY, DROID, P2</t>
  </si>
  <si>
    <t>8501.10.6040</t>
  </si>
  <si>
    <t>23456-005</t>
  </si>
  <si>
    <t>SERVO, ASSY, UNIVERSAL, P2</t>
  </si>
  <si>
    <t>Thailand</t>
  </si>
  <si>
    <t>23456-006</t>
  </si>
  <si>
    <t>MAIN THRUSTER, ASSY, DROID, P2</t>
  </si>
  <si>
    <t>8501.31.4000</t>
  </si>
  <si>
    <t>23456-007</t>
  </si>
  <si>
    <t>FRONT LATERAL THRUSTER, ASSY, DROID, P2</t>
  </si>
  <si>
    <t>23456-008</t>
  </si>
  <si>
    <t>REAR LATERAL THRUSTER, ASSY, DROID, P2</t>
  </si>
  <si>
    <t>23456-009</t>
  </si>
  <si>
    <t>RIGHT DOOR ASSY, DROID, P2</t>
  </si>
  <si>
    <t>6815.13.0000</t>
  </si>
  <si>
    <t>23456-010</t>
  </si>
  <si>
    <t>LEFT DOOR ASSY, DROID, P2</t>
  </si>
  <si>
    <t>23456-011</t>
  </si>
  <si>
    <t>ASSY PCBA, FRONT MOTOR NODE, DROID, P2</t>
  </si>
  <si>
    <t>8543.90.6800</t>
  </si>
  <si>
    <t>23456-012</t>
  </si>
  <si>
    <t>PCBA, FRONT MOTOR NODE, DROID, P2</t>
  </si>
  <si>
    <t>12345-001</t>
  </si>
  <si>
    <t>Dock</t>
  </si>
  <si>
    <t>THERMAL SYSTEM, DOCK, P2</t>
  </si>
  <si>
    <t>8415.82.0170</t>
  </si>
  <si>
    <t>Mexico</t>
  </si>
  <si>
    <t>12345-002</t>
  </si>
  <si>
    <t>ASSY, CONTROLLER ENCLOSURE, DOCK, P2</t>
  </si>
  <si>
    <t>8543.90.8885</t>
  </si>
  <si>
    <t>12345-003</t>
  </si>
  <si>
    <t>LATCH ASSEMBLY, DOCK, P2</t>
  </si>
  <si>
    <t>8805.10.0000</t>
  </si>
  <si>
    <t>12345-004</t>
  </si>
  <si>
    <t>CHARGER, DELTA Q, ESD FAN, DOCK, P2</t>
  </si>
  <si>
    <t>8504.40.9550</t>
  </si>
  <si>
    <t>12345-005</t>
  </si>
  <si>
    <t>CAMERA ASSY, DOCK, P2</t>
  </si>
  <si>
    <t>8525.89.5050</t>
  </si>
  <si>
    <t>12345-006</t>
  </si>
  <si>
    <t>FIDUCIAL ASSEMBLY FOUR, DOCK, P2</t>
  </si>
  <si>
    <t>8539.51.0000</t>
  </si>
  <si>
    <t>12345-010</t>
  </si>
  <si>
    <t>BLOWER ASSEMBLY, THERMAL SYSTEM, DOCK, P2</t>
  </si>
  <si>
    <t>12345-011</t>
  </si>
  <si>
    <t>POWER SUPPLY ASSM W/ HARNESSES, PS, DOCK, P2</t>
  </si>
  <si>
    <t>12345-012</t>
  </si>
  <si>
    <t>LEAD IN ASSEMBLY, DOCK, P2</t>
  </si>
  <si>
    <t>Canada</t>
  </si>
  <si>
    <t>12345-013</t>
  </si>
  <si>
    <t>AC BULKHEAD ASSY, DOCK, P2</t>
  </si>
  <si>
    <t>12345-014</t>
  </si>
  <si>
    <t>TOP SHELL ASSEMBLY, DOCK, P2</t>
  </si>
  <si>
    <t>3926.90.9989</t>
  </si>
  <si>
    <t>12345-015</t>
  </si>
  <si>
    <t>HARNESS, ACB TO CHARGER, DOCK, P2</t>
  </si>
  <si>
    <t>12345-016</t>
  </si>
  <si>
    <t>HARNESS, POWER, ASSM 1, FIDUCIAL, DOCK, P2</t>
  </si>
  <si>
    <t>12345-017</t>
  </si>
  <si>
    <t>CHASSIS, DOCK, P2</t>
  </si>
  <si>
    <t>8415.90.4000</t>
  </si>
  <si>
    <t>Standard HTS Duty (%)</t>
  </si>
  <si>
    <t>Section 301 duty (%)</t>
  </si>
  <si>
    <t>Section 232 duty(%)</t>
  </si>
  <si>
    <t>IEEPA duty (%)</t>
  </si>
  <si>
    <t>Total duty (%)</t>
  </si>
  <si>
    <t>Corrected Material Cost Per Unit</t>
  </si>
  <si>
    <t>Corrected Material Cost Per System</t>
  </si>
  <si>
    <t>Corrected Freight Cost per Unit</t>
  </si>
  <si>
    <t>Corrected Freight Cost per System</t>
  </si>
  <si>
    <t>Total Cost</t>
  </si>
  <si>
    <t>HMF + MPF (%)</t>
  </si>
  <si>
    <t xml:space="preserve"> Duty (%)</t>
  </si>
  <si>
    <t>Total Duty</t>
  </si>
  <si>
    <t>Total Landed cost</t>
  </si>
  <si>
    <t>Freight-to-Material Ratio</t>
  </si>
  <si>
    <t>Duty Impact (%)</t>
  </si>
  <si>
    <t xml:space="preserve">SYSTEM - WISE ANALYSIS </t>
  </si>
  <si>
    <t>Total Landed Cost Breakdown by Country</t>
  </si>
  <si>
    <t>ℹ️</t>
  </si>
  <si>
    <t>Number of Parts ordered per Country</t>
  </si>
  <si>
    <t xml:space="preserve">PART-WISE ANALYSIS </t>
  </si>
  <si>
    <t xml:space="preserve">Maximum Duty Impact </t>
  </si>
  <si>
    <t>Country</t>
  </si>
  <si>
    <t>Maximum Freight-Material Cost Ratio</t>
  </si>
  <si>
    <t>Tariff Breakdown per Component</t>
  </si>
  <si>
    <t>Country of Origin</t>
  </si>
  <si>
    <t xml:space="preserve">Total Material Cost </t>
  </si>
  <si>
    <t xml:space="preserve">Total Freight Cost </t>
  </si>
  <si>
    <t xml:space="preserve"> Total</t>
  </si>
  <si>
    <t>Austria Total</t>
  </si>
  <si>
    <t>China Total</t>
  </si>
  <si>
    <t>Japan Total</t>
  </si>
  <si>
    <t>Malaysia Total</t>
  </si>
  <si>
    <t>United States Total</t>
  </si>
  <si>
    <t>Aircraft Total</t>
  </si>
  <si>
    <t>Dock Total</t>
  </si>
  <si>
    <t>Zip Total</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</si>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</sst>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5">
    <font>
      <sz val="10.0"/>
      <color rgb="FF000000"/>
      <name val="Arial"/>
      <scheme val="minor"/>
    </font>
    <font>
      <b/>
      <sz val="8.0"/>
      <color theme="1"/>
      <name val="Inter"/>
    </font>
    <font>
      <color theme="1"/>
      <name val="Arial"/>
      <scheme val="minor"/>
    </font>
    <font>
      <sz val="8.0"/>
      <color rgb="FF000000"/>
      <name val="Inter"/>
    </font>
    <font>
      <sz val="8.0"/>
      <color rgb="FF000000"/>
      <name val="&quot;\0022Helvetica Neue\0022&quot;"/>
    </font>
    <font>
      <sz val="8.0"/>
      <color rgb="FF000000"/>
      <name val="Arial"/>
    </font>
    <font>
      <b/>
      <color theme="1"/>
      <name val="Arial"/>
      <scheme val="minor"/>
    </font>
    <font>
      <sz val="11.0"/>
      <color rgb="FF000000"/>
      <name val="Calibri"/>
    </font>
    <font>
      <sz val="8.0"/>
      <color theme="1"/>
      <name val="Inter"/>
    </font>
    <font>
      <b/>
      <sz val="8.0"/>
      <color rgb="FFFFFFFF"/>
      <name val="Inter"/>
    </font>
    <font>
      <b/>
      <sz val="13.0"/>
      <color rgb="FFFFFFFF"/>
      <name val="Inter"/>
    </font>
    <font>
      <color theme="1"/>
      <name val="Inter"/>
    </font>
    <font>
      <b/>
      <sz val="12.0"/>
      <color rgb="FFFFFFFF"/>
      <name val="Inter"/>
    </font>
    <font>
      <b/>
      <color rgb="FFFFFFFF"/>
      <name val="Arial"/>
      <scheme val="minor"/>
    </font>
    <font/>
  </fonts>
  <fills count="5">
    <fill>
      <patternFill patternType="none"/>
    </fill>
    <fill>
      <patternFill patternType="lightGray"/>
    </fill>
    <fill>
      <patternFill patternType="solid">
        <fgColor rgb="FFFFFFFF"/>
        <bgColor rgb="FFFFFFFF"/>
      </patternFill>
    </fill>
    <fill>
      <patternFill patternType="solid">
        <fgColor rgb="FF0B5394"/>
        <bgColor rgb="FF0B5394"/>
      </patternFill>
    </fill>
    <fill>
      <patternFill patternType="solid">
        <fgColor rgb="FF356854"/>
        <bgColor rgb="FF356854"/>
      </patternFill>
    </fill>
  </fills>
  <borders count="28">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000000"/>
      </right>
      <top style="thin">
        <color rgb="FFFFFFFF"/>
      </top>
      <bottom style="thin">
        <color rgb="FF000000"/>
      </bottom>
    </border>
    <border>
      <left style="thin">
        <color rgb="FFF6F8F9"/>
      </left>
      <right style="thin">
        <color rgb="FF000000"/>
      </right>
      <top style="thin">
        <color rgb="FFF6F8F9"/>
      </top>
      <bottom style="thin">
        <color rgb="FF000000"/>
      </bottom>
    </border>
    <border>
      <left style="thin">
        <color rgb="FFF4CCCC"/>
      </left>
      <right style="thin">
        <color rgb="FF000000"/>
      </right>
      <top style="thin">
        <color rgb="FFF4CCCC"/>
      </top>
      <bottom style="thin">
        <color rgb="FF000000"/>
      </bottom>
    </border>
    <border>
      <left style="thin">
        <color rgb="FF000000"/>
      </left>
      <right style="thin">
        <color rgb="FF000000"/>
      </right>
      <top style="thin">
        <color rgb="FFF6F8F9"/>
      </top>
      <bottom style="thin">
        <color rgb="FF000000"/>
      </bottom>
    </border>
    <border>
      <left style="thin">
        <color rgb="FFE06666"/>
      </left>
      <right style="thin">
        <color rgb="FF000000"/>
      </right>
      <top style="thin">
        <color rgb="FFE06666"/>
      </top>
      <bottom style="thin">
        <color rgb="FF000000"/>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B5394"/>
      </left>
      <right style="thin">
        <color rgb="FF0B5394"/>
      </right>
      <top style="thin">
        <color rgb="FF284E3F"/>
      </top>
      <bottom style="thin">
        <color rgb="FF284E3F"/>
      </bottom>
    </border>
    <border>
      <left style="thin">
        <color rgb="FFFCE5CD"/>
      </left>
      <right style="thin">
        <color rgb="FF284E3F"/>
      </right>
      <top style="thin">
        <color rgb="FFFCE5CD"/>
      </top>
      <bottom style="thin">
        <color rgb="FFFCE5CD"/>
      </bottom>
    </border>
    <border>
      <left style="thin">
        <color rgb="FFFCE5CD"/>
      </left>
      <right style="thin">
        <color rgb="FFFCE5CD"/>
      </right>
      <top style="thin">
        <color rgb="FFFCE5CD"/>
      </top>
      <bottom style="thin">
        <color rgb="FFFCE5CD"/>
      </bottom>
    </border>
    <border>
      <left style="thin">
        <color rgb="FFFCE5CD"/>
      </left>
      <right style="thin">
        <color rgb="FFFCE5CD"/>
      </right>
      <top style="thin">
        <color rgb="FFFCE5CD"/>
      </top>
      <bottom style="thin">
        <color rgb="FF284E3F"/>
      </bottom>
    </border>
    <border>
      <left style="thin">
        <color rgb="FFFCE5CD"/>
      </left>
      <right style="thin">
        <color rgb="FF284E3F"/>
      </right>
      <top style="thin">
        <color rgb="FFFCE5CD"/>
      </top>
      <bottom style="thin">
        <color rgb="FF284E3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0" fontId="1" numFmtId="0" xfId="0" applyAlignment="1" applyBorder="1" applyFont="1">
      <alignment horizontal="center" readingOrder="0" shrinkToFit="0" vertical="bottom" wrapText="1"/>
    </xf>
    <xf borderId="3" fillId="0" fontId="1" numFmtId="0" xfId="0" applyAlignment="1" applyBorder="1" applyFont="1">
      <alignment horizontal="center" readingOrder="0" shrinkToFit="0" vertical="bottom" wrapText="1"/>
    </xf>
    <xf borderId="0" fillId="0" fontId="2" numFmtId="0" xfId="0" applyAlignment="1" applyFont="1">
      <alignment shrinkToFit="0" wrapText="1"/>
    </xf>
    <xf borderId="4" fillId="2" fontId="3" numFmtId="0" xfId="0" applyAlignment="1" applyBorder="1" applyFill="1" applyFont="1">
      <alignment horizontal="center" readingOrder="0" shrinkToFit="0" vertical="bottom" wrapText="0"/>
    </xf>
    <xf borderId="5" fillId="2" fontId="3" numFmtId="0" xfId="0" applyAlignment="1" applyBorder="1" applyFont="1">
      <alignment readingOrder="0" shrinkToFit="0" vertical="bottom" wrapText="0"/>
    </xf>
    <xf borderId="5" fillId="2" fontId="3" numFmtId="0" xfId="0" applyAlignment="1" applyBorder="1" applyFont="1">
      <alignment readingOrder="0" shrinkToFit="0" vertical="bottom" wrapText="0"/>
    </xf>
    <xf borderId="5" fillId="2" fontId="3" numFmtId="0" xfId="0" applyAlignment="1" applyBorder="1" applyFont="1">
      <alignment readingOrder="0" shrinkToFit="0" vertical="bottom" wrapText="0"/>
    </xf>
    <xf borderId="5" fillId="2" fontId="3" numFmtId="164" xfId="0" applyAlignment="1" applyBorder="1" applyFont="1" applyNumberFormat="1">
      <alignment readingOrder="0" shrinkToFit="0" vertical="bottom" wrapText="0"/>
    </xf>
    <xf borderId="5" fillId="2" fontId="3" numFmtId="0" xfId="0" applyAlignment="1" applyBorder="1" applyFont="1">
      <alignment horizontal="center" readingOrder="0" shrinkToFit="0" vertical="bottom" wrapText="0"/>
    </xf>
    <xf borderId="6" fillId="2" fontId="3" numFmtId="0" xfId="0" applyAlignment="1" applyBorder="1" applyFont="1">
      <alignment horizontal="center" readingOrder="0" shrinkToFit="0" vertical="bottom" wrapText="0"/>
    </xf>
    <xf borderId="4" fillId="0" fontId="4" numFmtId="0" xfId="0" applyAlignment="1" applyBorder="1" applyFont="1">
      <alignment horizontal="center" readingOrder="0" shrinkToFit="0" vertical="bottom" wrapText="0"/>
    </xf>
    <xf borderId="7" fillId="0" fontId="4" numFmtId="0" xfId="0" applyAlignment="1" applyBorder="1" applyFont="1">
      <alignment readingOrder="0" shrinkToFit="0" vertical="bottom" wrapText="0"/>
    </xf>
    <xf borderId="7" fillId="0" fontId="4" numFmtId="0" xfId="0" applyAlignment="1" applyBorder="1" applyFont="1">
      <alignment readingOrder="0" shrinkToFit="0" vertical="bottom" wrapText="0"/>
    </xf>
    <xf borderId="7" fillId="0" fontId="4" numFmtId="0" xfId="0" applyAlignment="1" applyBorder="1" applyFont="1">
      <alignment readingOrder="0" shrinkToFit="0" vertical="bottom" wrapText="0"/>
    </xf>
    <xf borderId="8" fillId="2" fontId="3" numFmtId="164" xfId="0" applyAlignment="1" applyBorder="1" applyFont="1" applyNumberFormat="1">
      <alignment readingOrder="0" shrinkToFit="0" vertical="bottom" wrapText="0"/>
    </xf>
    <xf borderId="6" fillId="0" fontId="4" numFmtId="0" xfId="0" applyAlignment="1" applyBorder="1" applyFont="1">
      <alignment horizontal="center" readingOrder="0" shrinkToFit="0" vertical="bottom" wrapText="0"/>
    </xf>
    <xf borderId="5" fillId="0" fontId="4"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9" fillId="0" fontId="4" numFmtId="0" xfId="0" applyAlignment="1" applyBorder="1" applyFont="1">
      <alignment horizontal="center" readingOrder="0" shrinkToFit="0" vertical="bottom" wrapText="0"/>
    </xf>
    <xf borderId="10" fillId="2" fontId="3" numFmtId="164" xfId="0" applyAlignment="1" applyBorder="1" applyFont="1" applyNumberFormat="1">
      <alignment readingOrder="0" shrinkToFit="0" vertical="bottom" wrapText="0"/>
    </xf>
    <xf borderId="7" fillId="0" fontId="5" numFmtId="0" xfId="0" applyAlignment="1" applyBorder="1" applyFont="1">
      <alignment readingOrder="0" shrinkToFit="0" vertical="bottom" wrapText="0"/>
    </xf>
    <xf borderId="4" fillId="2" fontId="3" numFmtId="164" xfId="0" applyAlignment="1" applyBorder="1" applyFont="1" applyNumberFormat="1">
      <alignment readingOrder="0" shrinkToFit="0" vertical="bottom" wrapText="0"/>
    </xf>
    <xf borderId="0" fillId="0" fontId="6" numFmtId="0" xfId="0" applyFont="1"/>
    <xf borderId="0" fillId="2" fontId="3" numFmtId="0" xfId="0" applyAlignment="1" applyFont="1">
      <alignment horizontal="center" shrinkToFit="0" vertical="bottom" wrapText="0"/>
    </xf>
    <xf borderId="0" fillId="2" fontId="3" numFmtId="0" xfId="0" applyAlignment="1" applyFont="1">
      <alignment shrinkToFit="0" vertical="bottom" wrapText="0"/>
    </xf>
    <xf borderId="0" fillId="0" fontId="7" numFmtId="0" xfId="0" applyAlignment="1" applyFont="1">
      <alignment shrinkToFit="0" vertical="bottom" wrapText="0"/>
    </xf>
    <xf borderId="1" fillId="0" fontId="1"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1"/>
    </xf>
    <xf borderId="2" fillId="0" fontId="1" numFmtId="49" xfId="0" applyAlignment="1" applyBorder="1" applyFont="1" applyNumberFormat="1">
      <alignment horizontal="center" readingOrder="0" shrinkToFit="0" vertical="bottom" wrapText="1"/>
    </xf>
    <xf borderId="3" fillId="0" fontId="1" numFmtId="0" xfId="0" applyAlignment="1" applyBorder="1" applyFont="1">
      <alignment horizontal="center" readingOrder="0" shrinkToFit="0" vertical="bottom" wrapText="1"/>
    </xf>
    <xf borderId="0" fillId="0" fontId="8" numFmtId="0" xfId="0" applyFont="1"/>
    <xf borderId="11" fillId="0" fontId="8" numFmtId="0" xfId="0" applyAlignment="1" applyBorder="1" applyFont="1">
      <alignment shrinkToFit="0" vertical="center" wrapText="0"/>
    </xf>
    <xf borderId="12" fillId="0" fontId="8" numFmtId="0" xfId="0" applyAlignment="1" applyBorder="1" applyFont="1">
      <alignment shrinkToFit="0" vertical="center" wrapText="0"/>
    </xf>
    <xf borderId="12" fillId="2" fontId="3" numFmtId="0" xfId="0" applyAlignment="1" applyBorder="1" applyFont="1">
      <alignment readingOrder="0" shrinkToFit="0" vertical="bottom" wrapText="0"/>
    </xf>
    <xf borderId="13" fillId="2" fontId="3" numFmtId="0" xfId="0" applyAlignment="1" applyBorder="1" applyFont="1">
      <alignment readingOrder="0" shrinkToFit="0" vertical="bottom" wrapText="0"/>
    </xf>
    <xf borderId="14" fillId="0" fontId="8" numFmtId="0" xfId="0" applyAlignment="1" applyBorder="1" applyFont="1">
      <alignment shrinkToFit="0" vertical="center" wrapText="0"/>
    </xf>
    <xf borderId="15" fillId="0" fontId="8" numFmtId="0" xfId="0" applyAlignment="1" applyBorder="1" applyFont="1">
      <alignment shrinkToFit="0" vertical="center" wrapText="0"/>
    </xf>
    <xf borderId="15" fillId="2" fontId="3" numFmtId="0" xfId="0" applyAlignment="1" applyBorder="1" applyFont="1">
      <alignment readingOrder="0" shrinkToFit="0" vertical="bottom" wrapText="0"/>
    </xf>
    <xf borderId="16" fillId="2" fontId="3" numFmtId="0" xfId="0" applyAlignment="1" applyBorder="1" applyFont="1">
      <alignment readingOrder="0" shrinkToFit="0" vertical="bottom" wrapText="0"/>
    </xf>
    <xf borderId="15" fillId="0" fontId="8" numFmtId="0" xfId="0" applyAlignment="1" applyBorder="1" applyFont="1">
      <alignment readingOrder="0" shrinkToFit="0" vertical="center" wrapText="0"/>
    </xf>
    <xf borderId="0" fillId="0" fontId="8" numFmtId="0" xfId="0" applyFont="1"/>
    <xf borderId="12" fillId="0" fontId="8" numFmtId="0" xfId="0" applyAlignment="1" applyBorder="1" applyFont="1">
      <alignment readingOrder="0" shrinkToFit="0" vertical="center" wrapText="0"/>
    </xf>
    <xf borderId="15" fillId="0" fontId="8" numFmtId="0" xfId="0" applyAlignment="1" applyBorder="1" applyFont="1">
      <alignment shrinkToFit="0" vertical="center" wrapText="0"/>
    </xf>
    <xf borderId="16" fillId="0" fontId="8" numFmtId="0" xfId="0" applyAlignment="1" applyBorder="1" applyFont="1">
      <alignment shrinkToFit="0" vertical="center" wrapText="0"/>
    </xf>
    <xf borderId="12" fillId="0" fontId="8" numFmtId="0" xfId="0" applyAlignment="1" applyBorder="1" applyFont="1">
      <alignment shrinkToFit="0" vertical="center" wrapText="0"/>
    </xf>
    <xf borderId="13" fillId="0" fontId="8" numFmtId="0" xfId="0" applyAlignment="1" applyBorder="1" applyFont="1">
      <alignment shrinkToFit="0" vertical="center" wrapText="0"/>
    </xf>
    <xf borderId="17" fillId="0" fontId="8" numFmtId="0" xfId="0" applyAlignment="1" applyBorder="1" applyFont="1">
      <alignment shrinkToFit="0" vertical="center" wrapText="0"/>
    </xf>
    <xf borderId="18" fillId="0" fontId="8" numFmtId="0" xfId="0" applyAlignment="1" applyBorder="1" applyFont="1">
      <alignment shrinkToFit="0" vertical="center" wrapText="0"/>
    </xf>
    <xf borderId="18" fillId="0" fontId="8" numFmtId="0" xfId="0" applyAlignment="1" applyBorder="1" applyFont="1">
      <alignment shrinkToFit="0" vertical="center" wrapText="0"/>
    </xf>
    <xf borderId="19" fillId="0" fontId="8" numFmtId="0" xfId="0" applyAlignment="1" applyBorder="1" applyFont="1">
      <alignment shrinkToFit="0" vertical="center" wrapText="0"/>
    </xf>
    <xf borderId="2" fillId="0" fontId="1" numFmtId="0" xfId="0" applyAlignment="1" applyBorder="1" applyFont="1">
      <alignment horizontal="left" readingOrder="0" shrinkToFit="0" vertical="bottom" wrapText="1"/>
    </xf>
    <xf borderId="20" fillId="3" fontId="1" numFmtId="0" xfId="0" applyAlignment="1" applyBorder="1" applyFill="1" applyFont="1">
      <alignment horizontal="center" readingOrder="0" shrinkToFit="0" vertical="bottom" wrapText="1"/>
    </xf>
    <xf borderId="20" fillId="3" fontId="1" numFmtId="49" xfId="0" applyAlignment="1" applyBorder="1" applyFont="1" applyNumberFormat="1">
      <alignment horizontal="center" readingOrder="0" shrinkToFit="0" vertical="bottom" wrapText="1"/>
    </xf>
    <xf borderId="2" fillId="0" fontId="9" numFmtId="0" xfId="0" applyAlignment="1" applyBorder="1" applyFont="1">
      <alignment horizontal="center" readingOrder="0" shrinkToFit="0" vertical="bottom" wrapText="1"/>
    </xf>
    <xf borderId="2" fillId="0" fontId="9" numFmtId="49" xfId="0" applyAlignment="1" applyBorder="1" applyFont="1" applyNumberFormat="1">
      <alignment horizontal="center" readingOrder="0" shrinkToFit="0" vertical="bottom"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2" fontId="3" numFmtId="0" xfId="0" applyAlignment="1" applyBorder="1" applyFont="1">
      <alignment horizontal="center" readingOrder="0" shrinkToFit="0" vertical="bottom" wrapText="0"/>
    </xf>
    <xf borderId="4" fillId="2" fontId="3" numFmtId="0" xfId="0" applyAlignment="1" applyBorder="1" applyFont="1">
      <alignment horizontal="center" readingOrder="0" shrinkToFit="0" vertical="bottom" wrapText="0"/>
    </xf>
    <xf borderId="4" fillId="2" fontId="3" numFmtId="0" xfId="0" applyAlignment="1" applyBorder="1" applyFont="1">
      <alignment horizontal="left" readingOrder="0" shrinkToFit="0" vertical="bottom" wrapText="0"/>
    </xf>
    <xf borderId="5" fillId="2" fontId="3" numFmtId="0" xfId="0" applyAlignment="1" applyBorder="1" applyFont="1">
      <alignment horizontal="center" readingOrder="0" shrinkToFit="0" vertical="bottom" wrapText="0"/>
    </xf>
    <xf borderId="12" fillId="2" fontId="3" numFmtId="164" xfId="0" applyAlignment="1" applyBorder="1" applyFont="1" applyNumberFormat="1">
      <alignment readingOrder="0" shrinkToFit="0" vertical="bottom" wrapText="0"/>
    </xf>
    <xf borderId="12" fillId="2" fontId="3" numFmtId="0" xfId="0" applyAlignment="1" applyBorder="1" applyFont="1">
      <alignment readingOrder="0" shrinkToFit="0" vertical="bottom" wrapText="0"/>
    </xf>
    <xf borderId="12" fillId="0" fontId="8" numFmtId="0" xfId="0" applyAlignment="1" applyBorder="1" applyFont="1">
      <alignment shrinkToFit="0" vertical="center" wrapText="0"/>
    </xf>
    <xf borderId="15" fillId="2" fontId="3" numFmtId="164" xfId="0" applyAlignment="1" applyBorder="1" applyFont="1" applyNumberFormat="1">
      <alignment readingOrder="0" shrinkToFit="0" vertical="bottom" wrapText="0"/>
    </xf>
    <xf borderId="15" fillId="2" fontId="3" numFmtId="0" xfId="0" applyAlignment="1" applyBorder="1" applyFont="1">
      <alignment readingOrder="0" shrinkToFit="0" vertical="bottom" wrapText="0"/>
    </xf>
    <xf borderId="15" fillId="0" fontId="8" numFmtId="0" xfId="0" applyAlignment="1" applyBorder="1" applyFont="1">
      <alignment shrinkToFit="0" vertical="center" wrapText="0"/>
    </xf>
    <xf borderId="21" fillId="2" fontId="3" numFmtId="0" xfId="0" applyAlignment="1" applyBorder="1" applyFont="1">
      <alignment readingOrder="0" shrinkToFit="0" vertical="bottom" wrapText="0"/>
    </xf>
    <xf borderId="22" fillId="2" fontId="3" numFmtId="0" xfId="0" applyAlignment="1" applyBorder="1" applyFont="1">
      <alignment readingOrder="0" shrinkToFit="0" vertical="bottom" wrapText="0"/>
    </xf>
    <xf borderId="18" fillId="2" fontId="3" numFmtId="164" xfId="0" applyAlignment="1" applyBorder="1" applyFont="1" applyNumberFormat="1">
      <alignment readingOrder="0" shrinkToFit="0" vertical="bottom" wrapText="0"/>
    </xf>
    <xf borderId="18" fillId="2" fontId="3" numFmtId="0" xfId="0" applyAlignment="1" applyBorder="1" applyFont="1">
      <alignment readingOrder="0" shrinkToFit="0" vertical="bottom" wrapText="0"/>
    </xf>
    <xf borderId="18" fillId="0" fontId="8" numFmtId="0" xfId="0" applyAlignment="1" applyBorder="1" applyFont="1">
      <alignment shrinkToFit="0" vertical="center" wrapText="0"/>
    </xf>
    <xf borderId="18" fillId="2" fontId="3" numFmtId="0" xfId="0" applyAlignment="1" applyBorder="1" applyFont="1">
      <alignment readingOrder="0" shrinkToFit="0" vertical="bottom" wrapText="0"/>
    </xf>
    <xf borderId="23" fillId="2" fontId="3" numFmtId="0" xfId="0" applyAlignment="1" applyBorder="1" applyFont="1">
      <alignment readingOrder="0" shrinkToFit="0" vertical="bottom" wrapText="0"/>
    </xf>
    <xf borderId="24" fillId="2" fontId="3" numFmtId="0" xfId="0" applyAlignment="1" applyBorder="1" applyFont="1">
      <alignment readingOrder="0" shrinkToFit="0" vertical="bottom" wrapText="0"/>
    </xf>
    <xf borderId="0" fillId="2" fontId="3" numFmtId="0" xfId="0" applyAlignment="1" applyFont="1">
      <alignment horizontal="left" shrinkToFit="0" vertical="bottom" wrapText="0"/>
    </xf>
    <xf borderId="0" fillId="0" fontId="7" numFmtId="0" xfId="0" applyAlignment="1" applyFont="1">
      <alignment horizontal="left" shrinkToFit="0" vertical="bottom" wrapText="0"/>
    </xf>
    <xf borderId="0" fillId="0" fontId="2" numFmtId="0" xfId="0" applyAlignment="1" applyFont="1">
      <alignment horizontal="left"/>
    </xf>
    <xf borderId="0" fillId="4" fontId="10" numFmtId="0" xfId="0" applyAlignment="1" applyFill="1" applyFont="1">
      <alignment horizontal="center" readingOrder="0"/>
    </xf>
    <xf borderId="0" fillId="0" fontId="11" numFmtId="0" xfId="0" applyFont="1"/>
    <xf borderId="0" fillId="4" fontId="12"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25" fillId="4" fontId="13" numFmtId="0" xfId="0" applyAlignment="1" applyBorder="1" applyFont="1">
      <alignment horizontal="center" readingOrder="0"/>
    </xf>
    <xf borderId="26" fillId="0" fontId="14" numFmtId="0" xfId="0" applyBorder="1" applyFont="1"/>
    <xf borderId="27" fillId="0" fontId="14" numFmtId="0" xfId="0" applyBorder="1" applyFont="1"/>
    <xf borderId="4" fillId="0" fontId="2" numFmtId="0" xfId="0" applyAlignment="1" applyBorder="1" applyFont="1">
      <alignment readingOrder="0"/>
    </xf>
    <xf borderId="25" fillId="0" fontId="2" numFmtId="0" xfId="0" applyAlignment="1" applyBorder="1" applyFont="1">
      <alignment readingOrder="0"/>
    </xf>
    <xf borderId="4" fillId="0" fontId="2" numFmtId="0" xfId="0" applyBorder="1" applyFont="1"/>
    <xf borderId="25" fillId="0" fontId="2" numFmtId="0" xfId="0" applyBorder="1" applyFont="1"/>
    <xf borderId="0" fillId="0" fontId="2" numFmtId="0" xfId="0" applyAlignment="1" applyFont="1">
      <alignment readingOrder="0"/>
    </xf>
    <xf borderId="0" fillId="0" fontId="2" numFmtId="0" xfId="0" applyFont="1"/>
    <xf borderId="0" fillId="0" fontId="2" numFmtId="164" xfId="0" applyFont="1" applyNumberFormat="1"/>
  </cellXfs>
  <cellStyles count="1">
    <cellStyle xfId="0" name="Normal" builtinId="0"/>
  </cellStyles>
  <dxfs count="7">
    <dxf>
      <font/>
      <fill>
        <patternFill patternType="solid">
          <fgColor rgb="FFF4CCCC"/>
          <bgColor rgb="FFF4CCCC"/>
        </patternFill>
      </fill>
      <border/>
    </dxf>
    <dxf>
      <font/>
      <fill>
        <patternFill patternType="solid">
          <fgColor rgb="FFE06666"/>
          <bgColor rgb="FFE06666"/>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FCE5CD"/>
          <bgColor rgb="FFFCE5CD"/>
        </patternFill>
      </fill>
      <border/>
    </dxf>
  </dxfs>
  <tableStyles count="2">
    <tableStyle count="3" pivot="0" name="Raw data-style">
      <tableStyleElement dxfId="3" type="headerRow"/>
      <tableStyleElement dxfId="4" type="firstRowStripe"/>
      <tableStyleElement dxfId="5" type="secondRowStripe"/>
    </tableStyle>
    <tableStyle count="3" pivot="0" name="Tariff Table-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1.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image" Target="../media/Chart3.png"/><Relationship Id="rId4" Type="http://schemas.openxmlformats.org/officeDocument/2006/relationships/image" Target="../media/Chart4.png"/><Relationship Id="rId5" Type="http://schemas.openxmlformats.org/officeDocument/2006/relationships/image" Target="../media/Chart5.png"/><Relationship Id="rId6" Type="http://schemas.openxmlformats.org/officeDocument/2006/relationships/image" Target="../media/Chart6.png"/><Relationship Id="rId7" Type="http://schemas.openxmlformats.org/officeDocument/2006/relationships/image" Target="../media/Chart7.png"/></Relationships>
</file>

<file path=xl/drawings/_rels/drawing5.xml.rels><?xml version="1.0" encoding="UTF-8" standalone="yes"?><Relationships xmlns="http://schemas.openxmlformats.org/package/2006/relationships"><Relationship Id="rId1" Type="http://schemas.openxmlformats.org/officeDocument/2006/relationships/image" Target="../media/Chart8.png"/><Relationship Id="rId2" Type="http://schemas.openxmlformats.org/officeDocument/2006/relationships/image" Target="../media/Chart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276225</xdr:colOff>
      <xdr:row>1</xdr:row>
      <xdr:rowOff>142875</xdr:rowOff>
    </xdr:from>
    <xdr:ext cx="1638300" cy="800100"/>
    <xdr:pic>
      <xdr:nvPicPr>
        <xdr:cNvPr id="113880650"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xdr:row>
      <xdr:rowOff>142875</xdr:rowOff>
    </xdr:from>
    <xdr:ext cx="5543550" cy="3267075"/>
    <xdr:pic>
      <xdr:nvPicPr>
        <xdr:cNvPr id="1446984218"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247650</xdr:colOff>
      <xdr:row>1</xdr:row>
      <xdr:rowOff>142875</xdr:rowOff>
    </xdr:from>
    <xdr:ext cx="1638300" cy="800100"/>
    <xdr:pic>
      <xdr:nvPicPr>
        <xdr:cNvPr id="679348441"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695325</xdr:colOff>
      <xdr:row>1</xdr:row>
      <xdr:rowOff>142875</xdr:rowOff>
    </xdr:from>
    <xdr:ext cx="1638300" cy="800100"/>
    <xdr:pic>
      <xdr:nvPicPr>
        <xdr:cNvPr id="1554776412" name="Chart4"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1</xdr:row>
      <xdr:rowOff>142875</xdr:rowOff>
    </xdr:from>
    <xdr:ext cx="1638300" cy="800100"/>
    <xdr:pic>
      <xdr:nvPicPr>
        <xdr:cNvPr id="1055308656" name="Chart5"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6</xdr:row>
      <xdr:rowOff>57150</xdr:rowOff>
    </xdr:from>
    <xdr:ext cx="8639175" cy="2038350"/>
    <xdr:pic>
      <xdr:nvPicPr>
        <xdr:cNvPr id="1353594596" name="Chart6" title="Chart">
          <a:extLst>
            <a:ext uri="GoogleSheetsCustomDataVersion1">
              <go:sheetsCustomData xmlns:go="http://customooxmlschemas.google.com/" pictureOfChart="1"/>
            </a:ext>
          </a:extLst>
        </xdr:cNvPr>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952500</xdr:colOff>
      <xdr:row>21</xdr:row>
      <xdr:rowOff>123825</xdr:rowOff>
    </xdr:from>
    <xdr:ext cx="2886075" cy="2657475"/>
    <xdr:pic>
      <xdr:nvPicPr>
        <xdr:cNvPr id="568379847" name="Chart7" title="Chart">
          <a:extLst>
            <a:ext uri="GoogleSheetsCustomDataVersion1">
              <go:sheetsCustomData xmlns:go="http://customooxmlschemas.google.com/" pictureOfChart="1"/>
            </a:ext>
          </a:extLst>
        </xdr:cNvPr>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962025</xdr:colOff>
      <xdr:row>17</xdr:row>
      <xdr:rowOff>85725</xdr:rowOff>
    </xdr:from>
    <xdr:ext cx="2886075" cy="2857500"/>
    <mc:AlternateContent>
      <mc:Choice Requires="sle15">
        <xdr:graphicFrame>
          <xdr:nvGraphicFramePr>
            <xdr:cNvPr id="1" name="System_1"/>
            <xdr:cNvGraphicFramePr/>
          </xdr:nvGraphicFramePr>
          <xdr:xfrm>
            <a:off x="0" y="0"/>
            <a:ext cx="0" cy="0"/>
          </xdr:xfrm>
          <a:graphic>
            <a:graphicData uri="http://schemas.microsoft.com/office/drawing/2010/slicer">
              <x3Unk:slicer name="System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17</xdr:row>
      <xdr:rowOff>47625</xdr:rowOff>
    </xdr:from>
    <xdr:ext cx="8648700" cy="2038350"/>
    <xdr:pic>
      <xdr:nvPicPr>
        <xdr:cNvPr id="397567123" name="Chart8"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171450</xdr:colOff>
      <xdr:row>1</xdr:row>
      <xdr:rowOff>171450</xdr:rowOff>
    </xdr:from>
    <xdr:ext cx="5600700" cy="2619375"/>
    <xdr:pic>
      <xdr:nvPicPr>
        <xdr:cNvPr id="1061435669" name="Chart9"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12</xdr:row>
      <xdr:rowOff>142875</xdr:rowOff>
    </xdr:from>
    <xdr:ext cx="2743200" cy="2857500"/>
    <mc:AlternateContent>
      <mc:Choice Requires="sle15">
        <xdr:graphicFrame>
          <xdr:nvGraphicFramePr>
            <xdr:cNvPr id="2" name="COO_2"/>
            <xdr:cNvGraphicFramePr/>
          </xdr:nvGraphicFramePr>
          <xdr:xfrm>
            <a:off x="0" y="0"/>
            <a:ext cx="0" cy="0"/>
          </xdr:xfrm>
          <a:graphic>
            <a:graphicData uri="http://schemas.microsoft.com/office/drawing/2010/slicer">
              <x3Unk:slicer name="COO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10</xdr:row>
      <xdr:rowOff>85725</xdr:rowOff>
    </xdr:from>
    <xdr:ext cx="2743200" cy="2857500"/>
    <mc:AlternateContent>
      <mc:Choice Requires="sle15">
        <xdr:graphicFrame>
          <xdr:nvGraphicFramePr>
            <xdr:cNvPr id="3" name="Part Description_3"/>
            <xdr:cNvGraphicFramePr/>
          </xdr:nvGraphicFramePr>
          <xdr:xfrm>
            <a:off x="0" y="0"/>
            <a:ext cx="0" cy="0"/>
          </xdr:xfrm>
          <a:graphic>
            <a:graphicData uri="http://schemas.microsoft.com/office/drawing/2010/slicer">
              <x3Unk:slicer name="Part Descript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100" sheet="Landed Cost Calculations"/>
  </cacheSource>
  <cacheFields>
    <cacheField name="Part Number" numFmtId="0">
      <sharedItems containsBlank="1">
        <s v="34567-000"/>
        <s v="34568-000"/>
        <s v="34569-000"/>
        <s v="34567-001"/>
        <s v="34568-001"/>
        <s v="34569-001"/>
        <s v="34567-002"/>
        <s v="34568-002"/>
        <s v="34569-002"/>
        <s v="34567-003"/>
        <s v="34568-003"/>
        <s v="34569-003"/>
        <s v="34567-004"/>
        <s v="23456-001"/>
        <s v="23456-002"/>
        <s v="23456-003"/>
        <s v="23456-004"/>
        <s v="23456-005"/>
        <s v="23456-006"/>
        <s v="23456-007"/>
        <s v="23456-008"/>
        <s v="23456-009"/>
        <s v="23456-010"/>
        <s v="23456-011"/>
        <s v="23456-012"/>
        <s v="12345-001"/>
        <s v="12345-002"/>
        <s v="12345-003"/>
        <s v="12345-004"/>
        <s v="12345-005"/>
        <s v="12345-006"/>
        <s v="12345-010"/>
        <s v="12345-011"/>
        <s v="12345-012"/>
        <s v="12345-013"/>
        <s v="12345-014"/>
        <s v="12345-015"/>
        <s v="12345-016"/>
        <s v="12345-017"/>
        <m/>
      </sharedItems>
    </cacheField>
    <cacheField name="Quantity" numFmtId="0">
      <sharedItems containsString="0" containsBlank="1" containsNumber="1" containsInteger="1">
        <n v="1.0"/>
        <n v="4.0"/>
        <n v="2.0"/>
        <m/>
      </sharedItems>
    </cacheField>
    <cacheField name="System" numFmtId="0">
      <sharedItems containsBlank="1">
        <s v="Aircraft"/>
        <s v="Zip"/>
        <s v="Dock"/>
        <m/>
      </sharedItems>
    </cacheField>
    <cacheField name="Part Description" numFmtId="0">
      <sharedItems containsBlank="1">
        <s v="PRIMARY STRUCTURE, ZIP, P2"/>
        <s v="WING BODY ASM, STRBRD(RH), WING, ZIP, P2"/>
        <s v="WING BODY ASM, PORT(LH) ZIP, P2"/>
        <s v="CCW HOVER PROPELLER BLADE, ZIP, P2"/>
        <s v="CW HOVER PROPELLER BLADE, ZIP, P2"/>
        <s v="CW HOVER MOTOR ASSY, ZIP, P2"/>
        <s v="CCW HOVER MOTOR ASSY, ZIP, P2"/>
        <s v="FLIGHT COMPUTER ASSY, ZIP, P2"/>
        <s v="WINCH, ASSY, ZIP, P2"/>
        <s v="MIXED PROPELLER BLADE, ZIP, P2"/>
        <s v="PRE-PREG TAIL BODY, STBD, TAIL, ZIP, P2"/>
        <s v="PRE-PREG, TAIL BODY, PORT(LH), TAIL, ZIP, P2"/>
        <s v="MOTOR CASE, HOVER MOTOR, P2"/>
        <s v="BRAIN, LRU, DROID, P2"/>
        <s v="FORE FLEX HARNESS, DROID, P2"/>
        <s v="BATTERY, DROID, P2"/>
        <s v="CENTER TUB, ASSY, DROID, P2"/>
        <s v="SERVO, ASSY, UNIVERSAL, P2"/>
        <s v="MAIN THRUSTER, ASSY, DROID, P2"/>
        <s v="FRONT LATERAL THRUSTER, ASSY, DROID, P2"/>
        <s v="REAR LATERAL THRUSTER, ASSY, DROID, P2"/>
        <s v="RIGHT DOOR ASSY, DROID, P2"/>
        <s v="LEFT DOOR ASSY, DROID, P2"/>
        <s v="ASSY PCBA, FRONT MOTOR NODE, DROID, P2"/>
        <s v="PCBA, FRONT MOTOR NODE, DROID, P2"/>
        <s v="THERMAL SYSTEM, DOCK, P2"/>
        <s v="ASSY, CONTROLLER ENCLOSURE, DOCK, P2"/>
        <s v="LATCH ASSEMBLY, DOCK, P2"/>
        <s v="CHARGER, DELTA Q, ESD FAN, DOCK, P2"/>
        <s v="CAMERA ASSY, DOCK, P2"/>
        <s v="FIDUCIAL ASSEMBLY FOUR, DOCK, P2"/>
        <s v="BLOWER ASSEMBLY, THERMAL SYSTEM, DOCK, P2"/>
        <s v="POWER SUPPLY ASSM W/ HARNESSES, PS, DOCK, P2"/>
        <s v="LEAD IN ASSEMBLY, DOCK, P2"/>
        <s v="AC BULKHEAD ASSY, DOCK, P2"/>
        <s v="TOP SHELL ASSEMBLY, DOCK, P2"/>
        <s v="HARNESS, ACB TO CHARGER, DOCK, P2"/>
        <s v="HARNESS, POWER, ASSM 1, FIDUCIAL, DOCK, P2"/>
        <s v="CHASSIS, DOCK, P2"/>
        <m/>
      </sharedItems>
    </cacheField>
    <cacheField name="HTS Code" numFmtId="0">
      <sharedItems containsBlank="1">
        <s v="8807.30.0030"/>
        <s v="8807.10.0030"/>
        <s v="8501.32.5520"/>
        <s v="8503.00.9520"/>
        <s v="8544.42.9090"/>
        <s v="8507.60.0020"/>
        <s v="8501.10.6040"/>
        <s v="8501.31.4000"/>
        <s v="6815.13.0000"/>
        <s v="8543.90.6800"/>
        <s v="8415.82.0170"/>
        <s v="8543.90.8885"/>
        <s v="8805.10.0000"/>
        <s v="8504.40.9550"/>
        <s v="8525.89.5050"/>
        <s v="8539.51.0000"/>
        <s v="3926.90.9989"/>
        <s v="8415.90.4000"/>
        <m/>
      </sharedItems>
    </cacheField>
    <cacheField name="COO" numFmtId="0">
      <sharedItems containsBlank="1">
        <s v="Austria"/>
        <s v="United States"/>
        <s v="Japan"/>
        <s v="Malaysia"/>
        <s v="China"/>
        <s v="Germany"/>
        <s v="Thailand"/>
        <s v="Mexico"/>
        <s v="Canada"/>
        <m/>
      </sharedItems>
    </cacheField>
    <cacheField name="Corrected Material Cost Per Unit" numFmtId="164">
      <sharedItems containsString="0" containsBlank="1" containsNumber="1" containsInteger="1">
        <n v="3000.0"/>
        <n v="1000.0"/>
        <n v="500.0"/>
        <n v="400.0"/>
        <n v="600.0"/>
        <n v="660.0"/>
        <n v="1500.0"/>
        <n v="250.0"/>
        <n v="200.0"/>
        <n v="180.0"/>
        <n v="150.0"/>
        <n v="120.0"/>
        <n v="2000.0"/>
        <n v="300.0"/>
        <n v="350.0"/>
        <n v="130.0"/>
        <n v="60.0"/>
        <n v="55.0"/>
        <n v="50.0"/>
        <m/>
      </sharedItems>
    </cacheField>
    <cacheField name="Corrected Material Cost Per System" numFmtId="164">
      <sharedItems containsString="0" containsBlank="1" containsNumber="1" containsInteger="1">
        <n v="3000.0"/>
        <n v="1000.0"/>
        <n v="2000.0"/>
        <n v="800.0"/>
        <n v="600.0"/>
        <n v="500.0"/>
        <n v="660.0"/>
        <n v="1200.0"/>
        <n v="1500.0"/>
        <n v="250.0"/>
        <n v="200.0"/>
        <n v="180.0"/>
        <n v="150.0"/>
        <n v="120.0"/>
        <n v="400.0"/>
        <n v="300.0"/>
        <n v="350.0"/>
        <n v="130.0"/>
        <n v="60.0"/>
        <n v="55.0"/>
        <n v="50.0"/>
        <m/>
      </sharedItems>
    </cacheField>
    <cacheField name="Corrected Freight Cost per Unit" numFmtId="164">
      <sharedItems containsString="0" containsBlank="1" containsNumber="1" containsInteger="1">
        <n v="1000.0"/>
        <n v="100.0"/>
        <n v="50.0"/>
        <n v="30.0"/>
        <n v="80.0"/>
        <n v="10.0"/>
        <n v="20.0"/>
        <n v="150.0"/>
        <n v="15.0"/>
        <n v="5.0"/>
        <n v="40.0"/>
        <n v="400.0"/>
        <n v="70.0"/>
        <n v="9.0"/>
        <n v="2.0"/>
        <m/>
      </sharedItems>
    </cacheField>
    <cacheField name="Corrected Freight Cost per System" numFmtId="164">
      <sharedItems containsString="0" containsBlank="1" containsNumber="1" containsInteger="1">
        <n v="1000.0"/>
        <n v="100.0"/>
        <n v="200.0"/>
        <n v="60.0"/>
        <n v="80.0"/>
        <n v="10.0"/>
        <n v="20.0"/>
        <n v="150.0"/>
        <n v="15.0"/>
        <n v="5.0"/>
        <n v="40.0"/>
        <n v="400.0"/>
        <n v="50.0"/>
        <n v="30.0"/>
        <n v="70.0"/>
        <n v="9.0"/>
        <n v="2.0"/>
        <m/>
      </sharedItems>
    </cacheField>
    <cacheField name="Total Cost" numFmtId="164">
      <sharedItems containsString="0" containsBlank="1" containsNumber="1" containsInteger="1">
        <n v="4000.0"/>
        <n v="1100.0"/>
        <n v="2200.0"/>
        <n v="860.0"/>
        <n v="680.0"/>
        <n v="510.0"/>
        <n v="620.0"/>
        <n v="1220.0"/>
        <n v="1650.0"/>
        <n v="270.0"/>
        <n v="265.0"/>
        <n v="220.0"/>
        <n v="820.0"/>
        <n v="190.0"/>
        <n v="155.0"/>
        <n v="160.0"/>
        <n v="135.0"/>
        <n v="140.0"/>
        <n v="2400.0"/>
        <n v="550.0"/>
        <n v="540.0"/>
        <n v="410.0"/>
        <n v="330.0"/>
        <n v="1280.0"/>
        <n v="390.0"/>
        <n v="210.0"/>
        <n v="180.0"/>
        <n v="200.0"/>
        <n v="69.0"/>
        <n v="57.0"/>
        <n v="80.0"/>
        <m/>
      </sharedItems>
    </cacheField>
    <cacheField name="Standard HTS Duty (%)" numFmtId="0">
      <sharedItems containsString="0" containsBlank="1" containsNumber="1">
        <n v="0.0"/>
        <n v="3.0"/>
        <n v="2.6"/>
        <n v="3.4"/>
        <n v="2.8"/>
        <n v="4.0"/>
        <n v="2.2"/>
        <n v="5.3"/>
        <n v="1.4"/>
        <m/>
      </sharedItems>
    </cacheField>
    <cacheField name="Section 301 duty (%)" numFmtId="0">
      <sharedItems containsString="0" containsBlank="1" containsNumber="1">
        <n v="0.0"/>
        <n v="25.0"/>
        <n v="7.5"/>
        <m/>
      </sharedItems>
    </cacheField>
    <cacheField name="Section 232 duty(%)" numFmtId="0">
      <sharedItems containsString="0" containsBlank="1" containsNumber="1" containsInteger="1">
        <n v="0.0"/>
        <m/>
      </sharedItems>
    </cacheField>
    <cacheField name="IEEPA duty (%)" numFmtId="0">
      <sharedItems containsString="0" containsBlank="1" containsNumber="1" containsInteger="1">
        <n v="10.0"/>
        <n v="0.0"/>
        <n v="30.0"/>
        <n v="25.0"/>
        <m/>
      </sharedItems>
    </cacheField>
    <cacheField name="Total duty (%)" numFmtId="0">
      <sharedItems containsString="0" containsBlank="1" containsNumber="1">
        <n v="10.0"/>
        <n v="0.0"/>
        <n v="55.0"/>
        <n v="58.0"/>
        <n v="57.6"/>
        <n v="58.4"/>
        <n v="57.8"/>
        <n v="12.8"/>
        <n v="14.0"/>
        <n v="27.2"/>
        <n v="25.0"/>
        <n v="30.3"/>
        <n v="38.9"/>
        <m/>
      </sharedItems>
    </cacheField>
    <cacheField name="HMF + MPF (%)" numFmtId="0">
      <sharedItems containsString="0" containsBlank="1" containsNumber="1">
        <n v="0.4714"/>
        <n v="0.0"/>
        <m/>
      </sharedItems>
    </cacheField>
    <cacheField name=" Duty (%)" numFmtId="0">
      <sharedItems containsString="0" containsBlank="1" containsNumber="1">
        <n v="10.4714"/>
        <n v="0.0"/>
        <n v="55.4714"/>
        <n v="58.4714"/>
        <n v="58.071400000000004"/>
        <n v="58.8714"/>
        <n v="58.2714"/>
        <n v="13.2714"/>
        <n v="14.4714"/>
        <n v="27.6714"/>
        <n v="25.4714"/>
        <n v="30.7714"/>
        <n v="39.3714"/>
        <m/>
      </sharedItems>
    </cacheField>
    <cacheField name="Total Duty" numFmtId="164">
      <sharedItems containsString="0" containsBlank="1" containsNumber="1">
        <n v="418.86"/>
        <n v="115.19"/>
        <n v="0.0"/>
        <n v="90.05"/>
        <n v="71.21"/>
        <n v="53.4"/>
        <n v="343.92"/>
        <n v="377.21"/>
        <n v="713.35"/>
        <n v="172.78"/>
        <n v="156.79"/>
        <n v="156.01"/>
        <n v="128.2"/>
        <n v="108.83"/>
        <n v="27.5"/>
        <n v="22.43"/>
        <n v="88.75"/>
        <n v="14.14"/>
        <n v="77.66"/>
        <n v="664.11"/>
        <n v="57.59"/>
        <n v="299.55"/>
        <n v="227.43"/>
        <n v="191.64"/>
        <n v="134.03"/>
        <n v="107.92"/>
        <n v="121.95"/>
        <n v="68.77"/>
        <n v="18.85"/>
        <n v="61.54"/>
        <n v="40.07"/>
        <n v="33.1"/>
        <n v="31.5"/>
        <m/>
      </sharedItems>
    </cacheField>
    <cacheField name="Total Landed cost" numFmtId="164">
      <sharedItems containsString="0" containsBlank="1" containsNumber="1">
        <n v="4418.86"/>
        <n v="1215.19"/>
        <n v="2200.0"/>
        <n v="950.05"/>
        <n v="751.21"/>
        <n v="563.4"/>
        <n v="963.9200000000001"/>
        <n v="1057.21"/>
        <n v="1933.35"/>
        <n v="1822.78"/>
        <n v="426.78999999999996"/>
        <n v="421.01"/>
        <n v="348.2"/>
        <n v="928.83"/>
        <n v="217.5"/>
        <n v="177.43"/>
        <n v="248.75"/>
        <n v="149.14"/>
        <n v="217.66"/>
        <n v="3064.11"/>
        <n v="607.59"/>
        <n v="839.55"/>
        <n v="637.4300000000001"/>
        <n v="521.64"/>
        <n v="1414.03"/>
        <n v="497.92"/>
        <n v="331.95"/>
        <n v="338.77"/>
        <n v="198.85"/>
        <n v="261.54"/>
        <n v="109.07"/>
        <n v="90.1"/>
        <n v="111.5"/>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TLC Breakdown" cacheId="0" dataCaption="" compact="0" compactData="0">
  <location ref="A1:G14" firstHeaderRow="0" firstDataRow="4" firstDataCol="0"/>
  <pivotFields>
    <pivotField name="Part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Quantity" compact="0" outline="0" multipleItemSelectionAllowed="1" showAll="0">
      <items>
        <item x="0"/>
        <item x="1"/>
        <item x="2"/>
        <item x="3"/>
        <item t="default"/>
      </items>
    </pivotField>
    <pivotField name="System" axis="axisRow" compact="0" outline="0" multipleItemSelectionAllowed="1" showAll="0" sortType="ascending">
      <items>
        <item sd="0" x="3"/>
        <item x="0"/>
        <item sd="0" x="2"/>
        <item sd="0" x="1"/>
        <item t="default"/>
      </items>
    </pivotField>
    <pivotField name="Part Description" axis="axisRow" compact="0" outline="0" multipleItemSelectionAllowed="1" showAll="0" sortType="ascending">
      <items>
        <item x="39"/>
        <item x="34"/>
        <item x="23"/>
        <item x="26"/>
        <item x="15"/>
        <item x="31"/>
        <item x="13"/>
        <item x="29"/>
        <item x="6"/>
        <item x="3"/>
        <item x="16"/>
        <item x="28"/>
        <item x="38"/>
        <item x="5"/>
        <item x="4"/>
        <item x="30"/>
        <item x="7"/>
        <item x="14"/>
        <item x="19"/>
        <item x="36"/>
        <item x="37"/>
        <item x="27"/>
        <item x="33"/>
        <item x="22"/>
        <item x="18"/>
        <item x="9"/>
        <item x="12"/>
        <item x="24"/>
        <item x="32"/>
        <item x="10"/>
        <item x="11"/>
        <item x="0"/>
        <item x="20"/>
        <item x="21"/>
        <item x="17"/>
        <item x="25"/>
        <item x="35"/>
        <item x="8"/>
        <item x="2"/>
        <item x="1"/>
        <item t="default"/>
      </items>
    </pivotField>
    <pivotField name="HTS Code" compact="0" outline="0" multipleItemSelectionAllowed="1" showAll="0">
      <items>
        <item x="0"/>
        <item x="1"/>
        <item x="2"/>
        <item x="3"/>
        <item x="4"/>
        <item x="5"/>
        <item x="6"/>
        <item x="7"/>
        <item x="8"/>
        <item x="9"/>
        <item x="10"/>
        <item x="11"/>
        <item x="12"/>
        <item x="13"/>
        <item x="14"/>
        <item x="15"/>
        <item x="16"/>
        <item x="17"/>
        <item x="18"/>
        <item t="default"/>
      </items>
    </pivotField>
    <pivotField name="Country of Origin" axis="axisRow" compact="0" outline="0" multipleItemSelectionAllowed="1" showAll="0" sortType="ascending">
      <items>
        <item x="9"/>
        <item sd="0" x="0"/>
        <item sd="0" x="8"/>
        <item sd="0" x="4"/>
        <item sd="0" x="5"/>
        <item x="2"/>
        <item sd="0" x="3"/>
        <item sd="0" x="7"/>
        <item sd="0" x="6"/>
        <item sd="0" x="1"/>
        <item t="default"/>
      </items>
    </pivotField>
    <pivotField name="Corrected Material Cost Per Unit" compact="0" numFmtId="164" outline="0" multipleItemSelectionAllowed="1" showAll="0">
      <items>
        <item x="0"/>
        <item x="1"/>
        <item x="2"/>
        <item x="3"/>
        <item x="4"/>
        <item x="5"/>
        <item x="6"/>
        <item x="7"/>
        <item x="8"/>
        <item x="9"/>
        <item x="10"/>
        <item x="11"/>
        <item x="12"/>
        <item x="13"/>
        <item x="14"/>
        <item x="15"/>
        <item x="16"/>
        <item x="17"/>
        <item x="18"/>
        <item x="19"/>
        <item t="default"/>
      </items>
    </pivotField>
    <pivotField name="Corrected Material Cost Per System"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Corrected Freight Cost per Unit" compact="0" numFmtId="164" outline="0" multipleItemSelectionAllowed="1" showAll="0">
      <items>
        <item x="0"/>
        <item x="1"/>
        <item x="2"/>
        <item x="3"/>
        <item x="4"/>
        <item x="5"/>
        <item x="6"/>
        <item x="7"/>
        <item x="8"/>
        <item x="9"/>
        <item x="10"/>
        <item x="11"/>
        <item x="12"/>
        <item x="13"/>
        <item x="14"/>
        <item x="15"/>
        <item t="default"/>
      </items>
    </pivotField>
    <pivotField name="Corrected Freight Cost per System" dataField="1" compact="0" numFmtId="164" outline="0" multipleItemSelectionAllowed="1" showAll="0">
      <items>
        <item x="0"/>
        <item x="1"/>
        <item x="2"/>
        <item x="3"/>
        <item x="4"/>
        <item x="5"/>
        <item x="6"/>
        <item x="7"/>
        <item x="8"/>
        <item x="9"/>
        <item x="10"/>
        <item x="11"/>
        <item x="12"/>
        <item x="13"/>
        <item x="14"/>
        <item x="15"/>
        <item x="16"/>
        <item x="17"/>
        <item t="default"/>
      </items>
    </pivotField>
    <pivotField name="Total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Standard HTS Duty (%)" compact="0" outline="0" multipleItemSelectionAllowed="1" showAll="0">
      <items>
        <item x="0"/>
        <item x="1"/>
        <item x="2"/>
        <item x="3"/>
        <item x="4"/>
        <item x="5"/>
        <item x="6"/>
        <item x="7"/>
        <item x="8"/>
        <item x="9"/>
        <item t="default"/>
      </items>
    </pivotField>
    <pivotField name="Section 301 duty (%)" compact="0" outline="0" multipleItemSelectionAllowed="1" showAll="0">
      <items>
        <item x="0"/>
        <item x="1"/>
        <item x="2"/>
        <item x="3"/>
        <item t="default"/>
      </items>
    </pivotField>
    <pivotField name="Section 232 duty(%)" compact="0" outline="0" multipleItemSelectionAllowed="1" showAll="0">
      <items>
        <item x="0"/>
        <item x="1"/>
        <item t="default"/>
      </items>
    </pivotField>
    <pivotField name="IEEPA duty (%)" compact="0" outline="0" multipleItemSelectionAllowed="1" showAll="0">
      <items>
        <item x="0"/>
        <item x="1"/>
        <item x="2"/>
        <item x="3"/>
        <item x="4"/>
        <item t="default"/>
      </items>
    </pivotField>
    <pivotField name="Total duty (%)" compact="0" outline="0" multipleItemSelectionAllowed="1" showAll="0">
      <items>
        <item x="0"/>
        <item x="1"/>
        <item x="2"/>
        <item x="3"/>
        <item x="4"/>
        <item x="5"/>
        <item x="6"/>
        <item x="7"/>
        <item x="8"/>
        <item x="9"/>
        <item x="10"/>
        <item x="11"/>
        <item x="12"/>
        <item x="13"/>
        <item t="default"/>
      </items>
    </pivotField>
    <pivotField name="HMF + MPF (%)" compact="0" outline="0" multipleItemSelectionAllowed="1" showAll="0">
      <items>
        <item x="0"/>
        <item x="1"/>
        <item x="2"/>
        <item t="default"/>
      </items>
    </pivotField>
    <pivotField name=" Duty (%)" compact="0" outline="0" multipleItemSelectionAllowed="1" showAll="0">
      <items>
        <item x="0"/>
        <item x="1"/>
        <item x="2"/>
        <item x="3"/>
        <item x="4"/>
        <item x="5"/>
        <item x="6"/>
        <item x="7"/>
        <item x="8"/>
        <item x="9"/>
        <item x="10"/>
        <item x="11"/>
        <item x="12"/>
        <item x="13"/>
        <item t="default"/>
      </items>
    </pivotField>
    <pivotField name="Total Duty"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Total Landed cos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s>
  <rowFields>
    <field x="2"/>
    <field x="5"/>
    <field x="3"/>
  </rowFields>
  <colFields>
    <field x="-2"/>
  </colFields>
  <dataFields>
    <dataField name="Total Material Cost " fld="7" baseField="0"/>
    <dataField name="Total Freight Cost " fld="9" baseField="0"/>
    <dataField name="Total Duty" fld="18" baseField="0"/>
    <dataField name="Total Landed cost" fld="19"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3" sourceName="System">
  <x14:extLst>
    <ext uri="{2F2917AC-EB37-4324-AD4E-5DD8C200BD13}">
      <x15:tableSlicerCache tableId="3"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4" sourceName="Part Description">
  <x14:extLst>
    <ext uri="{2F2917AC-EB37-4324-AD4E-5DD8C200BD13}">
      <x15:tableSlicerCache tableId="3"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6" sourceName="COO">
  <x14:extLst>
    <ext uri="{2F2917AC-EB37-4324-AD4E-5DD8C200BD13}">
      <x15:tableSlicerCache tableId="3" column="6"/>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ystem_1" cache="SlicerCache_Table_3_Col_3" caption="Sys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O_2" cache="SlicerCache_Table_3_Col_6" caption="COO" rowHeight="247650"/>
  <x14:slicer name="Part Description_3" cache="SlicerCache_Table_3_Col_4" caption="Part Description" rowHeight="247650"/>
</x14:slicers>
</file>

<file path=xl/tables/table1.xml><?xml version="1.0" encoding="utf-8"?>
<table xmlns="http://schemas.openxmlformats.org/spreadsheetml/2006/main" ref="A1:I40" displayName="Raw_Data" name="Raw_Data" id="1">
  <tableColumns count="9">
    <tableColumn name="Part Number" id="1"/>
    <tableColumn name="Quantity" id="2"/>
    <tableColumn name="System" id="3"/>
    <tableColumn name="Part Description" id="4"/>
    <tableColumn name="Material Cost Per System" id="5"/>
    <tableColumn name="Freight Cost per Unit" id="6"/>
    <tableColumn name="Freight Cost per System" id="7"/>
    <tableColumn name="HTS Code" id="8"/>
    <tableColumn name="COO" id="9"/>
  </tableColumns>
  <tableStyleInfo name="Raw data-style" showColumnStripes="0" showFirstColumn="1" showLastColumn="1" showRowStripes="1"/>
</table>
</file>

<file path=xl/tables/table2.xml><?xml version="1.0" encoding="utf-8"?>
<table xmlns="http://schemas.openxmlformats.org/spreadsheetml/2006/main" ref="A1:G32" displayName="Table2" name="Table2" id="2">
  <tableColumns count="7">
    <tableColumn name="HTS Code" id="1"/>
    <tableColumn name="COO" id="2"/>
    <tableColumn name="Standard HTS Duty (%)" id="3"/>
    <tableColumn name="Section 301 duty (%)" id="4"/>
    <tableColumn name="Section 232 duty(%)" id="5"/>
    <tableColumn name="IEEPA duty (%)" id="6"/>
    <tableColumn name="Total duty (%)" id="7"/>
  </tableColumns>
  <tableStyleInfo name="Tariff Table-style" showColumnStripes="0" showFirstColumn="1" showLastColumn="1" showRowStripes="1"/>
</table>
</file>

<file path=xl/tables/table3.xml><?xml version="1.0" encoding="utf-8"?>
<table xmlns="http://schemas.openxmlformats.org/spreadsheetml/2006/main" ref="A1:T40" displayName="Table_1" name="Table_1" id="3">
  <autoFilter ref="$A$1:$T$40"/>
  <tableColumns count="20">
    <tableColumn name="Part Number" id="1"/>
    <tableColumn name="Quantity" id="2"/>
    <tableColumn name="System" id="3"/>
    <tableColumn name="Part Description" id="4"/>
    <tableColumn name="HTS Code" id="5"/>
    <tableColumn name="COO" id="6"/>
    <tableColumn name="Corrected Material Cost Per Unit" id="7"/>
    <tableColumn name="Corrected Material Cost Per System" id="8"/>
    <tableColumn name="Corrected Freight Cost per Unit" id="9"/>
    <tableColumn name="Corrected Freight Cost per System" id="10"/>
    <tableColumn name="Total Cost" id="11"/>
    <tableColumn name="Standard HTS Duty (%)" id="12"/>
    <tableColumn name="Section 301 duty (%)" id="13"/>
    <tableColumn name="Section 232 duty(%)" id="14"/>
    <tableColumn name="IEEPA duty (%)" id="15"/>
    <tableColumn name="Total duty (%)" id="16"/>
    <tableColumn name="HMF + MPF (%)" id="17"/>
    <tableColumn name=" Duty (%)" id="18"/>
    <tableColumn name="Total Duty" id="19"/>
    <tableColumn name="Total Landed cost" id="2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 Id="rId5"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4.38"/>
    <col customWidth="1" min="3" max="3" width="13.63"/>
    <col customWidth="1" min="4" max="4" width="28.75"/>
    <col customWidth="1" min="5" max="5" width="14.63"/>
    <col customWidth="1" min="6" max="6" width="14.25"/>
    <col customWidth="1" min="7" max="7" width="13.75"/>
    <col customWidth="1" min="8" max="8" width="12.0"/>
    <col customWidth="1" min="9" max="9" width="14.13"/>
  </cols>
  <sheetData>
    <row r="1">
      <c r="A1" s="1" t="s">
        <v>0</v>
      </c>
      <c r="B1" s="2" t="s">
        <v>1</v>
      </c>
      <c r="C1" s="2" t="s">
        <v>2</v>
      </c>
      <c r="D1" s="2" t="s">
        <v>3</v>
      </c>
      <c r="E1" s="2" t="s">
        <v>4</v>
      </c>
      <c r="F1" s="2" t="s">
        <v>5</v>
      </c>
      <c r="G1" s="2" t="s">
        <v>6</v>
      </c>
      <c r="H1" s="2" t="s">
        <v>7</v>
      </c>
      <c r="I1" s="3" t="s">
        <v>8</v>
      </c>
      <c r="J1" s="4"/>
      <c r="K1" s="4"/>
      <c r="L1" s="4"/>
      <c r="M1" s="4"/>
      <c r="N1" s="4"/>
      <c r="O1" s="4"/>
    </row>
    <row r="2">
      <c r="A2" s="5" t="s">
        <v>9</v>
      </c>
      <c r="B2" s="6">
        <v>1.0</v>
      </c>
      <c r="C2" s="7" t="s">
        <v>10</v>
      </c>
      <c r="D2" s="8" t="s">
        <v>11</v>
      </c>
      <c r="E2" s="9">
        <v>3000.0</v>
      </c>
      <c r="F2" s="9">
        <v>1000.0</v>
      </c>
      <c r="G2" s="9">
        <v>1000.0</v>
      </c>
      <c r="H2" s="10" t="s">
        <v>12</v>
      </c>
      <c r="I2" s="7" t="s">
        <v>13</v>
      </c>
    </row>
    <row r="3">
      <c r="A3" s="11" t="s">
        <v>14</v>
      </c>
      <c r="B3" s="6">
        <v>1.0</v>
      </c>
      <c r="C3" s="7" t="s">
        <v>10</v>
      </c>
      <c r="D3" s="8" t="s">
        <v>15</v>
      </c>
      <c r="E3" s="9">
        <v>1000.0</v>
      </c>
      <c r="F3" s="9">
        <v>100.0</v>
      </c>
      <c r="G3" s="9">
        <v>100.0</v>
      </c>
      <c r="H3" s="10" t="s">
        <v>12</v>
      </c>
      <c r="I3" s="7" t="s">
        <v>13</v>
      </c>
    </row>
    <row r="4">
      <c r="A4" s="11" t="s">
        <v>16</v>
      </c>
      <c r="B4" s="6">
        <v>1.0</v>
      </c>
      <c r="C4" s="7" t="s">
        <v>10</v>
      </c>
      <c r="D4" s="8" t="s">
        <v>17</v>
      </c>
      <c r="E4" s="9">
        <v>1000.0</v>
      </c>
      <c r="F4" s="9">
        <v>100.0</v>
      </c>
      <c r="G4" s="9">
        <v>100.0</v>
      </c>
      <c r="H4" s="10" t="s">
        <v>12</v>
      </c>
      <c r="I4" s="7" t="s">
        <v>13</v>
      </c>
    </row>
    <row r="5">
      <c r="A5" s="11" t="s">
        <v>18</v>
      </c>
      <c r="B5" s="6">
        <v>4.0</v>
      </c>
      <c r="C5" s="7" t="s">
        <v>10</v>
      </c>
      <c r="D5" s="8" t="s">
        <v>19</v>
      </c>
      <c r="E5" s="9">
        <v>500.0</v>
      </c>
      <c r="F5" s="9">
        <v>50.0</v>
      </c>
      <c r="G5" s="9">
        <v>200.0</v>
      </c>
      <c r="H5" s="10" t="s">
        <v>20</v>
      </c>
      <c r="I5" s="7" t="s">
        <v>21</v>
      </c>
    </row>
    <row r="6">
      <c r="A6" s="11" t="s">
        <v>22</v>
      </c>
      <c r="B6" s="6">
        <v>4.0</v>
      </c>
      <c r="C6" s="7" t="s">
        <v>10</v>
      </c>
      <c r="D6" s="8" t="s">
        <v>23</v>
      </c>
      <c r="E6" s="9">
        <v>500.0</v>
      </c>
      <c r="F6" s="9">
        <v>50.0</v>
      </c>
      <c r="G6" s="9">
        <v>200.0</v>
      </c>
      <c r="H6" s="10" t="s">
        <v>20</v>
      </c>
      <c r="I6" s="7" t="s">
        <v>21</v>
      </c>
    </row>
    <row r="7">
      <c r="A7" s="11" t="s">
        <v>24</v>
      </c>
      <c r="B7" s="6">
        <v>2.0</v>
      </c>
      <c r="C7" s="7" t="s">
        <v>10</v>
      </c>
      <c r="D7" s="8" t="s">
        <v>25</v>
      </c>
      <c r="E7" s="9">
        <v>400.0</v>
      </c>
      <c r="F7" s="9">
        <v>30.0</v>
      </c>
      <c r="G7" s="9">
        <v>60.0</v>
      </c>
      <c r="H7" s="10" t="s">
        <v>26</v>
      </c>
      <c r="I7" s="7" t="s">
        <v>27</v>
      </c>
    </row>
    <row r="8">
      <c r="A8" s="11" t="s">
        <v>28</v>
      </c>
      <c r="B8" s="6">
        <v>2.0</v>
      </c>
      <c r="C8" s="7" t="s">
        <v>10</v>
      </c>
      <c r="D8" s="8" t="s">
        <v>29</v>
      </c>
      <c r="E8" s="9">
        <v>400.0</v>
      </c>
      <c r="F8" s="9">
        <v>30.0</v>
      </c>
      <c r="G8" s="9">
        <v>60.0</v>
      </c>
      <c r="H8" s="10" t="s">
        <v>26</v>
      </c>
      <c r="I8" s="7" t="s">
        <v>27</v>
      </c>
    </row>
    <row r="9">
      <c r="A9" s="11" t="s">
        <v>30</v>
      </c>
      <c r="B9" s="6">
        <v>1.0</v>
      </c>
      <c r="C9" s="7" t="s">
        <v>10</v>
      </c>
      <c r="D9" s="8" t="s">
        <v>31</v>
      </c>
      <c r="E9" s="9">
        <v>600.0</v>
      </c>
      <c r="F9" s="9">
        <v>80.0</v>
      </c>
      <c r="G9" s="9">
        <v>80.0</v>
      </c>
      <c r="H9" s="10" t="s">
        <v>12</v>
      </c>
      <c r="I9" s="7" t="s">
        <v>32</v>
      </c>
    </row>
    <row r="10">
      <c r="A10" s="11" t="s">
        <v>33</v>
      </c>
      <c r="B10" s="6">
        <v>1.0</v>
      </c>
      <c r="C10" s="7" t="s">
        <v>10</v>
      </c>
      <c r="D10" s="8" t="s">
        <v>34</v>
      </c>
      <c r="E10" s="9">
        <v>500.0</v>
      </c>
      <c r="F10" s="9">
        <v>10.0</v>
      </c>
      <c r="G10" s="9">
        <v>10.0</v>
      </c>
      <c r="H10" s="10" t="s">
        <v>26</v>
      </c>
      <c r="I10" s="7" t="s">
        <v>27</v>
      </c>
    </row>
    <row r="11">
      <c r="A11" s="11" t="s">
        <v>35</v>
      </c>
      <c r="B11" s="6">
        <v>1.0</v>
      </c>
      <c r="C11" s="7" t="s">
        <v>10</v>
      </c>
      <c r="D11" s="8" t="s">
        <v>36</v>
      </c>
      <c r="E11" s="9">
        <v>600.0</v>
      </c>
      <c r="F11" s="9">
        <v>80.0</v>
      </c>
      <c r="G11" s="9">
        <v>80.0</v>
      </c>
      <c r="H11" s="10" t="s">
        <v>20</v>
      </c>
      <c r="I11" s="7" t="s">
        <v>13</v>
      </c>
    </row>
    <row r="12">
      <c r="A12" s="11" t="s">
        <v>37</v>
      </c>
      <c r="B12" s="6">
        <v>1.0</v>
      </c>
      <c r="C12" s="7" t="s">
        <v>10</v>
      </c>
      <c r="D12" s="8" t="s">
        <v>38</v>
      </c>
      <c r="E12" s="9">
        <v>600.0</v>
      </c>
      <c r="F12" s="9">
        <v>20.0</v>
      </c>
      <c r="G12" s="9">
        <v>20.0</v>
      </c>
      <c r="H12" s="10" t="s">
        <v>12</v>
      </c>
      <c r="I12" s="7" t="s">
        <v>39</v>
      </c>
    </row>
    <row r="13">
      <c r="A13" s="11" t="s">
        <v>40</v>
      </c>
      <c r="B13" s="6">
        <v>1.0</v>
      </c>
      <c r="C13" s="7" t="s">
        <v>10</v>
      </c>
      <c r="D13" s="8" t="s">
        <v>41</v>
      </c>
      <c r="E13" s="9">
        <v>660.0</v>
      </c>
      <c r="F13" s="9">
        <v>20.0</v>
      </c>
      <c r="G13" s="9">
        <v>20.0</v>
      </c>
      <c r="H13" s="10" t="s">
        <v>12</v>
      </c>
      <c r="I13" s="7" t="s">
        <v>39</v>
      </c>
    </row>
    <row r="14">
      <c r="A14" s="11" t="s">
        <v>42</v>
      </c>
      <c r="B14" s="6">
        <v>2.0</v>
      </c>
      <c r="C14" s="7" t="s">
        <v>10</v>
      </c>
      <c r="D14" s="8" t="s">
        <v>43</v>
      </c>
      <c r="E14" s="9">
        <v>600.0</v>
      </c>
      <c r="F14" s="9">
        <v>10.0</v>
      </c>
      <c r="G14" s="9">
        <v>20.0</v>
      </c>
      <c r="H14" s="10" t="s">
        <v>44</v>
      </c>
      <c r="I14" s="7" t="s">
        <v>39</v>
      </c>
    </row>
    <row r="15">
      <c r="A15" s="12" t="s">
        <v>45</v>
      </c>
      <c r="B15" s="13">
        <v>1.0</v>
      </c>
      <c r="C15" s="14" t="s">
        <v>46</v>
      </c>
      <c r="D15" s="15" t="s">
        <v>47</v>
      </c>
      <c r="E15" s="9">
        <v>1500.0</v>
      </c>
      <c r="F15" s="9">
        <v>1500.0</v>
      </c>
      <c r="G15" s="16">
        <v>150.0</v>
      </c>
      <c r="H15" s="5" t="s">
        <v>12</v>
      </c>
      <c r="I15" s="7" t="s">
        <v>48</v>
      </c>
    </row>
    <row r="16">
      <c r="A16" s="17" t="s">
        <v>49</v>
      </c>
      <c r="B16" s="18">
        <v>1.0</v>
      </c>
      <c r="C16" s="19" t="s">
        <v>46</v>
      </c>
      <c r="D16" s="20" t="s">
        <v>50</v>
      </c>
      <c r="E16" s="9">
        <v>250.0</v>
      </c>
      <c r="F16" s="9">
        <v>250.0</v>
      </c>
      <c r="G16" s="16">
        <v>20.0</v>
      </c>
      <c r="H16" s="10" t="s">
        <v>51</v>
      </c>
      <c r="I16" s="7" t="s">
        <v>39</v>
      </c>
    </row>
    <row r="17">
      <c r="A17" s="21" t="s">
        <v>52</v>
      </c>
      <c r="B17" s="13">
        <v>1.0</v>
      </c>
      <c r="C17" s="14" t="s">
        <v>46</v>
      </c>
      <c r="D17" s="15" t="s">
        <v>53</v>
      </c>
      <c r="E17" s="9">
        <v>250.0</v>
      </c>
      <c r="F17" s="9">
        <v>250.0</v>
      </c>
      <c r="G17" s="16">
        <v>15.0</v>
      </c>
      <c r="H17" s="10" t="s">
        <v>54</v>
      </c>
      <c r="I17" s="7" t="s">
        <v>39</v>
      </c>
    </row>
    <row r="18">
      <c r="A18" s="17" t="s">
        <v>55</v>
      </c>
      <c r="B18" s="18">
        <v>1.0</v>
      </c>
      <c r="C18" s="19" t="s">
        <v>46</v>
      </c>
      <c r="D18" s="20" t="s">
        <v>56</v>
      </c>
      <c r="E18" s="9">
        <v>200.0</v>
      </c>
      <c r="F18" s="9">
        <v>200.0</v>
      </c>
      <c r="G18" s="16">
        <v>20.0</v>
      </c>
      <c r="H18" s="10" t="s">
        <v>57</v>
      </c>
      <c r="I18" s="7" t="s">
        <v>39</v>
      </c>
    </row>
    <row r="19">
      <c r="A19" s="21" t="s">
        <v>58</v>
      </c>
      <c r="B19" s="13">
        <v>4.0</v>
      </c>
      <c r="C19" s="14" t="s">
        <v>46</v>
      </c>
      <c r="D19" s="15" t="s">
        <v>59</v>
      </c>
      <c r="E19" s="9">
        <v>200.0</v>
      </c>
      <c r="F19" s="22">
        <v>800.0</v>
      </c>
      <c r="G19" s="16">
        <v>5.0</v>
      </c>
      <c r="H19" s="10" t="s">
        <v>57</v>
      </c>
      <c r="I19" s="7" t="s">
        <v>60</v>
      </c>
    </row>
    <row r="20">
      <c r="A20" s="17" t="s">
        <v>61</v>
      </c>
      <c r="B20" s="18">
        <v>1.0</v>
      </c>
      <c r="C20" s="19" t="s">
        <v>46</v>
      </c>
      <c r="D20" s="20" t="s">
        <v>62</v>
      </c>
      <c r="E20" s="9">
        <v>180.0</v>
      </c>
      <c r="F20" s="9">
        <v>180.0</v>
      </c>
      <c r="G20" s="16">
        <v>10.0</v>
      </c>
      <c r="H20" s="10" t="s">
        <v>63</v>
      </c>
      <c r="I20" s="7" t="s">
        <v>60</v>
      </c>
    </row>
    <row r="21">
      <c r="A21" s="21" t="s">
        <v>64</v>
      </c>
      <c r="B21" s="13">
        <v>1.0</v>
      </c>
      <c r="C21" s="14" t="s">
        <v>46</v>
      </c>
      <c r="D21" s="15" t="s">
        <v>65</v>
      </c>
      <c r="E21" s="9">
        <v>150.0</v>
      </c>
      <c r="F21" s="9">
        <v>150.0</v>
      </c>
      <c r="G21" s="16">
        <v>5.0</v>
      </c>
      <c r="H21" s="10" t="s">
        <v>63</v>
      </c>
      <c r="I21" s="7" t="s">
        <v>60</v>
      </c>
    </row>
    <row r="22">
      <c r="A22" s="17" t="s">
        <v>66</v>
      </c>
      <c r="B22" s="18">
        <v>1.0</v>
      </c>
      <c r="C22" s="19" t="s">
        <v>46</v>
      </c>
      <c r="D22" s="20" t="s">
        <v>67</v>
      </c>
      <c r="E22" s="9">
        <v>150.0</v>
      </c>
      <c r="F22" s="9">
        <v>150.0</v>
      </c>
      <c r="G22" s="16">
        <v>5.0</v>
      </c>
      <c r="H22" s="10" t="s">
        <v>63</v>
      </c>
      <c r="I22" s="7" t="s">
        <v>60</v>
      </c>
    </row>
    <row r="23">
      <c r="A23" s="21" t="s">
        <v>68</v>
      </c>
      <c r="B23" s="13">
        <v>1.0</v>
      </c>
      <c r="C23" s="14" t="s">
        <v>46</v>
      </c>
      <c r="D23" s="15" t="s">
        <v>69</v>
      </c>
      <c r="E23" s="9">
        <v>120.0</v>
      </c>
      <c r="F23" s="9">
        <v>120.0</v>
      </c>
      <c r="G23" s="16">
        <v>40.0</v>
      </c>
      <c r="H23" s="10" t="s">
        <v>70</v>
      </c>
      <c r="I23" s="7" t="s">
        <v>39</v>
      </c>
    </row>
    <row r="24">
      <c r="A24" s="17" t="s">
        <v>71</v>
      </c>
      <c r="B24" s="18">
        <v>1.0</v>
      </c>
      <c r="C24" s="19" t="s">
        <v>46</v>
      </c>
      <c r="D24" s="20" t="s">
        <v>72</v>
      </c>
      <c r="E24" s="9">
        <v>120.0</v>
      </c>
      <c r="F24" s="9">
        <v>120.0</v>
      </c>
      <c r="G24" s="16">
        <v>40.0</v>
      </c>
      <c r="H24" s="10" t="s">
        <v>70</v>
      </c>
      <c r="I24" s="7" t="s">
        <v>39</v>
      </c>
    </row>
    <row r="25">
      <c r="A25" s="21" t="s">
        <v>73</v>
      </c>
      <c r="B25" s="13">
        <v>1.0</v>
      </c>
      <c r="C25" s="14" t="s">
        <v>46</v>
      </c>
      <c r="D25" s="23" t="s">
        <v>74</v>
      </c>
      <c r="E25" s="9">
        <v>120.0</v>
      </c>
      <c r="F25" s="9">
        <v>120.0</v>
      </c>
      <c r="G25" s="16">
        <v>15.0</v>
      </c>
      <c r="H25" s="10" t="s">
        <v>75</v>
      </c>
      <c r="I25" s="7" t="s">
        <v>32</v>
      </c>
    </row>
    <row r="26">
      <c r="A26" s="17" t="s">
        <v>76</v>
      </c>
      <c r="B26" s="18">
        <v>1.0</v>
      </c>
      <c r="C26" s="19" t="s">
        <v>46</v>
      </c>
      <c r="D26" s="20" t="s">
        <v>77</v>
      </c>
      <c r="E26" s="9">
        <v>120.0</v>
      </c>
      <c r="F26" s="9">
        <v>120.0</v>
      </c>
      <c r="G26" s="16">
        <v>20.0</v>
      </c>
      <c r="H26" s="10" t="s">
        <v>75</v>
      </c>
      <c r="I26" s="7" t="s">
        <v>39</v>
      </c>
    </row>
    <row r="27">
      <c r="A27" s="5" t="s">
        <v>78</v>
      </c>
      <c r="B27" s="6">
        <v>1.0</v>
      </c>
      <c r="C27" s="7" t="s">
        <v>79</v>
      </c>
      <c r="D27" s="8" t="s">
        <v>80</v>
      </c>
      <c r="E27" s="24">
        <v>2000.0</v>
      </c>
      <c r="F27" s="9">
        <v>2000.0</v>
      </c>
      <c r="G27" s="16">
        <v>400.0</v>
      </c>
      <c r="H27" s="10" t="s">
        <v>81</v>
      </c>
      <c r="I27" s="7" t="s">
        <v>82</v>
      </c>
    </row>
    <row r="28">
      <c r="A28" s="11" t="s">
        <v>83</v>
      </c>
      <c r="B28" s="6">
        <v>1.0</v>
      </c>
      <c r="C28" s="7" t="s">
        <v>79</v>
      </c>
      <c r="D28" s="8" t="s">
        <v>84</v>
      </c>
      <c r="E28" s="9">
        <v>500.0</v>
      </c>
      <c r="F28" s="9">
        <v>500.0</v>
      </c>
      <c r="G28" s="16">
        <v>50.0</v>
      </c>
      <c r="H28" s="10" t="s">
        <v>85</v>
      </c>
      <c r="I28" s="7" t="s">
        <v>32</v>
      </c>
    </row>
    <row r="29">
      <c r="A29" s="11" t="s">
        <v>86</v>
      </c>
      <c r="B29" s="6">
        <v>1.0</v>
      </c>
      <c r="C29" s="7" t="s">
        <v>79</v>
      </c>
      <c r="D29" s="8" t="s">
        <v>87</v>
      </c>
      <c r="E29" s="9">
        <v>500.0</v>
      </c>
      <c r="F29" s="9">
        <v>500.0</v>
      </c>
      <c r="G29" s="16">
        <v>40.0</v>
      </c>
      <c r="H29" s="10" t="s">
        <v>88</v>
      </c>
      <c r="I29" s="7" t="s">
        <v>39</v>
      </c>
    </row>
    <row r="30">
      <c r="A30" s="11" t="s">
        <v>89</v>
      </c>
      <c r="B30" s="6">
        <v>1.0</v>
      </c>
      <c r="C30" s="7" t="s">
        <v>79</v>
      </c>
      <c r="D30" s="8" t="s">
        <v>90</v>
      </c>
      <c r="E30" s="9">
        <v>400.0</v>
      </c>
      <c r="F30" s="9">
        <v>400.0</v>
      </c>
      <c r="G30" s="16">
        <v>10.0</v>
      </c>
      <c r="H30" s="10" t="s">
        <v>91</v>
      </c>
      <c r="I30" s="7" t="s">
        <v>39</v>
      </c>
    </row>
    <row r="31">
      <c r="A31" s="11" t="s">
        <v>92</v>
      </c>
      <c r="B31" s="6">
        <v>1.0</v>
      </c>
      <c r="C31" s="7" t="s">
        <v>79</v>
      </c>
      <c r="D31" s="8" t="s">
        <v>93</v>
      </c>
      <c r="E31" s="9">
        <v>300.0</v>
      </c>
      <c r="F31" s="9">
        <v>300.0</v>
      </c>
      <c r="G31" s="16">
        <v>30.0</v>
      </c>
      <c r="H31" s="10" t="s">
        <v>94</v>
      </c>
      <c r="I31" s="7" t="s">
        <v>39</v>
      </c>
    </row>
    <row r="32">
      <c r="A32" s="11" t="s">
        <v>95</v>
      </c>
      <c r="B32" s="6">
        <v>4.0</v>
      </c>
      <c r="C32" s="7" t="s">
        <v>79</v>
      </c>
      <c r="D32" s="8" t="s">
        <v>96</v>
      </c>
      <c r="E32" s="9">
        <v>300.0</v>
      </c>
      <c r="F32" s="22">
        <v>1200.0</v>
      </c>
      <c r="G32" s="16">
        <v>20.0</v>
      </c>
      <c r="H32" s="10" t="s">
        <v>97</v>
      </c>
      <c r="I32" s="7" t="s">
        <v>60</v>
      </c>
    </row>
    <row r="33">
      <c r="A33" s="11" t="s">
        <v>98</v>
      </c>
      <c r="B33" s="6">
        <v>1.0</v>
      </c>
      <c r="C33" s="7" t="s">
        <v>79</v>
      </c>
      <c r="D33" s="8" t="s">
        <v>99</v>
      </c>
      <c r="E33" s="9">
        <v>350.0</v>
      </c>
      <c r="F33" s="9">
        <v>350.0</v>
      </c>
      <c r="G33" s="16">
        <v>40.0</v>
      </c>
      <c r="H33" s="10" t="s">
        <v>81</v>
      </c>
      <c r="I33" s="7" t="s">
        <v>82</v>
      </c>
    </row>
    <row r="34">
      <c r="A34" s="11" t="s">
        <v>100</v>
      </c>
      <c r="B34" s="6">
        <v>1.0</v>
      </c>
      <c r="C34" s="7" t="s">
        <v>79</v>
      </c>
      <c r="D34" s="8" t="s">
        <v>101</v>
      </c>
      <c r="E34" s="9">
        <v>200.0</v>
      </c>
      <c r="F34" s="9">
        <v>200.0</v>
      </c>
      <c r="G34" s="16">
        <v>10.0</v>
      </c>
      <c r="H34" s="10" t="s">
        <v>51</v>
      </c>
      <c r="I34" s="7" t="s">
        <v>39</v>
      </c>
    </row>
    <row r="35">
      <c r="A35" s="11" t="s">
        <v>102</v>
      </c>
      <c r="B35" s="6">
        <v>1.0</v>
      </c>
      <c r="C35" s="7" t="s">
        <v>79</v>
      </c>
      <c r="D35" s="8" t="s">
        <v>103</v>
      </c>
      <c r="E35" s="9">
        <v>200.0</v>
      </c>
      <c r="F35" s="9">
        <v>200.0</v>
      </c>
      <c r="G35" s="16">
        <v>70.0</v>
      </c>
      <c r="H35" s="10" t="s">
        <v>88</v>
      </c>
      <c r="I35" s="7" t="s">
        <v>104</v>
      </c>
    </row>
    <row r="36">
      <c r="A36" s="11" t="s">
        <v>105</v>
      </c>
      <c r="B36" s="6">
        <v>1.0</v>
      </c>
      <c r="C36" s="7" t="s">
        <v>79</v>
      </c>
      <c r="D36" s="8" t="s">
        <v>106</v>
      </c>
      <c r="E36" s="9">
        <v>150.0</v>
      </c>
      <c r="F36" s="9">
        <v>150.0</v>
      </c>
      <c r="G36" s="16">
        <v>30.0</v>
      </c>
      <c r="H36" s="10" t="s">
        <v>85</v>
      </c>
      <c r="I36" s="7" t="s">
        <v>32</v>
      </c>
    </row>
    <row r="37">
      <c r="A37" s="11" t="s">
        <v>107</v>
      </c>
      <c r="B37" s="6">
        <v>1.0</v>
      </c>
      <c r="C37" s="7" t="s">
        <v>79</v>
      </c>
      <c r="D37" s="8" t="s">
        <v>108</v>
      </c>
      <c r="E37" s="9">
        <v>130.0</v>
      </c>
      <c r="F37" s="9">
        <v>130.0</v>
      </c>
      <c r="G37" s="16">
        <v>70.0</v>
      </c>
      <c r="H37" s="10" t="s">
        <v>109</v>
      </c>
      <c r="I37" s="7" t="s">
        <v>104</v>
      </c>
    </row>
    <row r="38">
      <c r="A38" s="11" t="s">
        <v>110</v>
      </c>
      <c r="B38" s="6">
        <v>1.0</v>
      </c>
      <c r="C38" s="7" t="s">
        <v>79</v>
      </c>
      <c r="D38" s="8" t="s">
        <v>111</v>
      </c>
      <c r="E38" s="9">
        <v>60.0</v>
      </c>
      <c r="F38" s="9">
        <v>60.0</v>
      </c>
      <c r="G38" s="16">
        <v>9.0</v>
      </c>
      <c r="H38" s="10" t="s">
        <v>51</v>
      </c>
      <c r="I38" s="7" t="s">
        <v>39</v>
      </c>
      <c r="J38" s="25"/>
    </row>
    <row r="39">
      <c r="A39" s="11" t="s">
        <v>112</v>
      </c>
      <c r="B39" s="6">
        <v>1.0</v>
      </c>
      <c r="C39" s="7" t="s">
        <v>79</v>
      </c>
      <c r="D39" s="8" t="s">
        <v>113</v>
      </c>
      <c r="E39" s="9">
        <v>55.0</v>
      </c>
      <c r="F39" s="9">
        <v>55.0</v>
      </c>
      <c r="G39" s="16">
        <v>2.0</v>
      </c>
      <c r="H39" s="10" t="s">
        <v>51</v>
      </c>
      <c r="I39" s="7" t="s">
        <v>39</v>
      </c>
    </row>
    <row r="40">
      <c r="A40" s="11" t="s">
        <v>114</v>
      </c>
      <c r="B40" s="6">
        <v>1.0</v>
      </c>
      <c r="C40" s="7" t="s">
        <v>79</v>
      </c>
      <c r="D40" s="8" t="s">
        <v>115</v>
      </c>
      <c r="E40" s="9">
        <v>50.0</v>
      </c>
      <c r="F40" s="9">
        <v>50.0</v>
      </c>
      <c r="G40" s="16">
        <v>30.0</v>
      </c>
      <c r="H40" s="10" t="s">
        <v>116</v>
      </c>
      <c r="I40" s="7" t="s">
        <v>39</v>
      </c>
    </row>
    <row r="41">
      <c r="A41" s="26"/>
      <c r="B41" s="26"/>
      <c r="C41" s="26"/>
      <c r="D41" s="27"/>
      <c r="E41" s="26"/>
      <c r="F41" s="26"/>
      <c r="G41" s="26"/>
      <c r="H41" s="26"/>
      <c r="I41" s="26"/>
    </row>
    <row r="42">
      <c r="A42" s="28"/>
      <c r="B42" s="28"/>
      <c r="C42" s="28"/>
      <c r="D42" s="28"/>
      <c r="E42" s="28"/>
      <c r="F42" s="28"/>
      <c r="G42" s="28"/>
      <c r="H42" s="28"/>
      <c r="I42" s="28"/>
    </row>
  </sheetData>
  <customSheetViews>
    <customSheetView guid="{BC937BBB-0A1B-4C06-9382-E9D76A279F7A}" filter="1" showAutoFilter="1">
      <autoFilter ref="$A$1:$I$40"/>
    </customSheetView>
  </customSheetViews>
  <conditionalFormatting sqref="G2:G1000">
    <cfRule type="expression" dxfId="0" priority="1">
      <formula>$G2 &lt; $F2</formula>
    </cfRule>
  </conditionalFormatting>
  <conditionalFormatting sqref="F2:F1000">
    <cfRule type="expression" dxfId="1" priority="2">
      <formula>$F2&gt;$E2</formula>
    </cfRule>
  </conditionalFormatting>
  <dataValidations>
    <dataValidation type="list" allowBlank="1" showDropDown="1" showErrorMessage="1" sqref="I2:I40">
      <formula1>"Austria,United States,Japan,Malaysia,China,Germany,Thailand,Mexico,Canada"</formula1>
    </dataValidation>
    <dataValidation type="custom" allowBlank="1" showDropDown="1" sqref="B2:B40 E2:G40">
      <formula1>AND(ISNUMBER(B2),(NOT(OR(NOT(ISERROR(DATEVALUE(B2))), AND(ISNUMBER(B2), LEFT(CELL("format", B2))="D")))))</formula1>
    </dataValidation>
    <dataValidation type="list" allowBlank="1" showDropDown="1" showErrorMessage="1" sqref="C2:C40">
      <formula1>"Aircraft,Zip,Dock"</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7" max="7" width="12.0"/>
    <col customWidth="1" min="9" max="11" width="12.38"/>
    <col customWidth="1" min="12" max="12" width="10.63"/>
  </cols>
  <sheetData>
    <row r="1">
      <c r="A1" s="29" t="s">
        <v>7</v>
      </c>
      <c r="B1" s="30" t="s">
        <v>8</v>
      </c>
      <c r="C1" s="31" t="s">
        <v>117</v>
      </c>
      <c r="D1" s="32" t="s">
        <v>118</v>
      </c>
      <c r="E1" s="32" t="s">
        <v>119</v>
      </c>
      <c r="F1" s="32" t="s">
        <v>120</v>
      </c>
      <c r="G1" s="33" t="s">
        <v>121</v>
      </c>
      <c r="H1" s="34"/>
      <c r="I1" s="34"/>
      <c r="J1" s="34"/>
      <c r="K1" s="34"/>
      <c r="L1" s="34"/>
      <c r="M1" s="34"/>
      <c r="N1" s="34"/>
      <c r="O1" s="34"/>
      <c r="P1" s="34"/>
      <c r="Q1" s="34"/>
      <c r="R1" s="34"/>
      <c r="S1" s="34"/>
      <c r="T1" s="34"/>
      <c r="U1" s="34"/>
      <c r="V1" s="34"/>
      <c r="W1" s="34"/>
      <c r="X1" s="34"/>
    </row>
    <row r="2">
      <c r="A2" s="35" t="str">
        <f t="array" ref="A2:B27">UNIQUE('Raw data'!H2:I1000)</f>
        <v>8807.30.0030</v>
      </c>
      <c r="B2" s="36" t="s">
        <v>13</v>
      </c>
      <c r="C2" s="37">
        <v>0.0</v>
      </c>
      <c r="D2" s="37">
        <v>0.0</v>
      </c>
      <c r="E2" s="37">
        <v>0.0</v>
      </c>
      <c r="F2" s="37">
        <v>10.0</v>
      </c>
      <c r="G2" s="38">
        <f t="shared" ref="G2:G26" si="1">sum($C2:$F2)</f>
        <v>10</v>
      </c>
      <c r="H2" s="34"/>
      <c r="I2" s="34"/>
      <c r="J2" s="34"/>
      <c r="K2" s="34"/>
      <c r="L2" s="34"/>
      <c r="M2" s="34"/>
      <c r="N2" s="34"/>
      <c r="O2" s="34"/>
      <c r="P2" s="34"/>
      <c r="Q2" s="34"/>
      <c r="R2" s="34"/>
      <c r="S2" s="34"/>
      <c r="T2" s="34"/>
      <c r="U2" s="34"/>
      <c r="V2" s="34"/>
      <c r="W2" s="34"/>
      <c r="X2" s="34"/>
    </row>
    <row r="3">
      <c r="A3" s="39" t="s">
        <v>20</v>
      </c>
      <c r="B3" s="40" t="s">
        <v>21</v>
      </c>
      <c r="C3" s="41">
        <v>0.0</v>
      </c>
      <c r="D3" s="41">
        <v>0.0</v>
      </c>
      <c r="E3" s="41">
        <v>0.0</v>
      </c>
      <c r="F3" s="41">
        <v>0.0</v>
      </c>
      <c r="G3" s="42">
        <f t="shared" si="1"/>
        <v>0</v>
      </c>
      <c r="H3" s="34"/>
      <c r="I3" s="34"/>
      <c r="J3" s="34"/>
      <c r="K3" s="34"/>
      <c r="L3" s="34"/>
      <c r="M3" s="34"/>
      <c r="N3" s="34"/>
      <c r="O3" s="34"/>
      <c r="P3" s="34"/>
      <c r="Q3" s="34"/>
      <c r="R3" s="34"/>
      <c r="S3" s="34"/>
      <c r="T3" s="34"/>
      <c r="U3" s="34"/>
      <c r="V3" s="34"/>
      <c r="W3" s="34"/>
      <c r="X3" s="34"/>
    </row>
    <row r="4">
      <c r="A4" s="35" t="s">
        <v>26</v>
      </c>
      <c r="B4" s="36" t="s">
        <v>27</v>
      </c>
      <c r="C4" s="37">
        <v>0.0</v>
      </c>
      <c r="D4" s="37">
        <v>0.0</v>
      </c>
      <c r="E4" s="37">
        <v>0.0</v>
      </c>
      <c r="F4" s="37">
        <v>10.0</v>
      </c>
      <c r="G4" s="38">
        <f t="shared" si="1"/>
        <v>10</v>
      </c>
      <c r="H4" s="34"/>
      <c r="I4" s="34"/>
      <c r="J4" s="34"/>
      <c r="K4" s="34"/>
      <c r="L4" s="34"/>
      <c r="M4" s="34"/>
      <c r="N4" s="34"/>
      <c r="O4" s="34"/>
      <c r="P4" s="34"/>
      <c r="Q4" s="34"/>
      <c r="R4" s="34"/>
      <c r="S4" s="34"/>
      <c r="T4" s="34"/>
      <c r="U4" s="34"/>
      <c r="V4" s="34"/>
      <c r="W4" s="34"/>
      <c r="X4" s="34"/>
    </row>
    <row r="5">
      <c r="A5" s="39" t="s">
        <v>12</v>
      </c>
      <c r="B5" s="40" t="s">
        <v>32</v>
      </c>
      <c r="C5" s="41">
        <v>0.0</v>
      </c>
      <c r="D5" s="41">
        <v>0.0</v>
      </c>
      <c r="E5" s="41">
        <v>0.0</v>
      </c>
      <c r="F5" s="41">
        <v>10.0</v>
      </c>
      <c r="G5" s="42">
        <f t="shared" si="1"/>
        <v>10</v>
      </c>
      <c r="H5" s="34"/>
      <c r="I5" s="34"/>
      <c r="J5" s="34"/>
      <c r="K5" s="34"/>
      <c r="L5" s="34"/>
      <c r="M5" s="34"/>
      <c r="N5" s="34"/>
      <c r="O5" s="34"/>
      <c r="P5" s="34"/>
      <c r="Q5" s="34"/>
      <c r="R5" s="34"/>
      <c r="S5" s="34"/>
      <c r="T5" s="34"/>
      <c r="U5" s="34"/>
      <c r="V5" s="34"/>
      <c r="W5" s="34"/>
      <c r="X5" s="34"/>
    </row>
    <row r="6">
      <c r="A6" s="35" t="s">
        <v>20</v>
      </c>
      <c r="B6" s="36" t="s">
        <v>13</v>
      </c>
      <c r="C6" s="37">
        <v>0.0</v>
      </c>
      <c r="D6" s="37">
        <v>0.0</v>
      </c>
      <c r="E6" s="37">
        <v>0.0</v>
      </c>
      <c r="F6" s="37">
        <v>10.0</v>
      </c>
      <c r="G6" s="38">
        <f t="shared" si="1"/>
        <v>10</v>
      </c>
      <c r="H6" s="34"/>
      <c r="I6" s="34"/>
      <c r="J6" s="34"/>
      <c r="K6" s="34"/>
      <c r="L6" s="34"/>
      <c r="M6" s="34"/>
      <c r="N6" s="34"/>
      <c r="O6" s="34"/>
      <c r="P6" s="34"/>
      <c r="Q6" s="34"/>
      <c r="R6" s="34"/>
      <c r="S6" s="34"/>
      <c r="T6" s="34"/>
      <c r="U6" s="34"/>
      <c r="V6" s="34"/>
      <c r="W6" s="34"/>
      <c r="X6" s="34"/>
    </row>
    <row r="7">
      <c r="A7" s="39" t="s">
        <v>12</v>
      </c>
      <c r="B7" s="40" t="s">
        <v>39</v>
      </c>
      <c r="C7" s="43">
        <v>0.0</v>
      </c>
      <c r="D7" s="43">
        <v>25.0</v>
      </c>
      <c r="E7" s="41">
        <v>0.0</v>
      </c>
      <c r="F7" s="43">
        <v>30.0</v>
      </c>
      <c r="G7" s="42">
        <f t="shared" si="1"/>
        <v>55</v>
      </c>
      <c r="H7" s="44"/>
      <c r="I7" s="34"/>
      <c r="J7" s="34"/>
      <c r="K7" s="44"/>
      <c r="L7" s="44"/>
      <c r="M7" s="34"/>
      <c r="N7" s="34"/>
      <c r="O7" s="34"/>
      <c r="P7" s="34"/>
      <c r="Q7" s="34"/>
      <c r="R7" s="34"/>
      <c r="S7" s="34"/>
      <c r="T7" s="34"/>
      <c r="U7" s="34"/>
      <c r="V7" s="34"/>
      <c r="W7" s="34"/>
      <c r="X7" s="34"/>
    </row>
    <row r="8">
      <c r="A8" s="35" t="s">
        <v>44</v>
      </c>
      <c r="B8" s="36" t="s">
        <v>39</v>
      </c>
      <c r="C8" s="37">
        <v>3.0</v>
      </c>
      <c r="D8" s="45">
        <v>25.0</v>
      </c>
      <c r="E8" s="37">
        <v>0.0</v>
      </c>
      <c r="F8" s="45">
        <v>30.0</v>
      </c>
      <c r="G8" s="38">
        <f t="shared" si="1"/>
        <v>58</v>
      </c>
      <c r="H8" s="44"/>
      <c r="I8" s="34"/>
      <c r="J8" s="34"/>
      <c r="K8" s="44"/>
      <c r="L8" s="44"/>
      <c r="M8" s="34"/>
      <c r="N8" s="34"/>
      <c r="O8" s="34"/>
      <c r="P8" s="34"/>
      <c r="Q8" s="34"/>
      <c r="R8" s="34"/>
      <c r="S8" s="34"/>
      <c r="T8" s="34"/>
      <c r="U8" s="34"/>
      <c r="V8" s="34"/>
      <c r="W8" s="34"/>
      <c r="X8" s="34"/>
    </row>
    <row r="9">
      <c r="A9" s="39" t="s">
        <v>12</v>
      </c>
      <c r="B9" s="40" t="s">
        <v>48</v>
      </c>
      <c r="C9" s="41">
        <v>0.0</v>
      </c>
      <c r="D9" s="41">
        <v>0.0</v>
      </c>
      <c r="E9" s="41">
        <v>0.0</v>
      </c>
      <c r="F9" s="43">
        <v>10.0</v>
      </c>
      <c r="G9" s="42">
        <f t="shared" si="1"/>
        <v>10</v>
      </c>
      <c r="H9" s="34"/>
      <c r="I9" s="34"/>
      <c r="J9" s="34"/>
      <c r="K9" s="34"/>
      <c r="L9" s="34"/>
      <c r="M9" s="34"/>
      <c r="N9" s="34"/>
      <c r="O9" s="34"/>
      <c r="P9" s="34"/>
      <c r="Q9" s="34"/>
      <c r="R9" s="34"/>
      <c r="S9" s="34"/>
      <c r="T9" s="34"/>
      <c r="U9" s="34"/>
      <c r="V9" s="34"/>
      <c r="W9" s="34"/>
      <c r="X9" s="34"/>
    </row>
    <row r="10">
      <c r="A10" s="35" t="s">
        <v>51</v>
      </c>
      <c r="B10" s="36" t="s">
        <v>39</v>
      </c>
      <c r="C10" s="37">
        <v>2.6</v>
      </c>
      <c r="D10" s="45">
        <v>25.0</v>
      </c>
      <c r="E10" s="37">
        <v>0.0</v>
      </c>
      <c r="F10" s="45">
        <v>30.0</v>
      </c>
      <c r="G10" s="38">
        <f t="shared" si="1"/>
        <v>57.6</v>
      </c>
      <c r="H10" s="44"/>
      <c r="I10" s="34"/>
      <c r="J10" s="34"/>
      <c r="K10" s="44"/>
      <c r="L10" s="44"/>
      <c r="M10" s="34"/>
      <c r="N10" s="34"/>
      <c r="O10" s="34"/>
      <c r="P10" s="34"/>
      <c r="Q10" s="34"/>
      <c r="R10" s="34"/>
      <c r="S10" s="34"/>
      <c r="T10" s="34"/>
      <c r="U10" s="34"/>
      <c r="V10" s="34"/>
      <c r="W10" s="34"/>
      <c r="X10" s="34"/>
    </row>
    <row r="11">
      <c r="A11" s="39" t="s">
        <v>54</v>
      </c>
      <c r="B11" s="40" t="s">
        <v>39</v>
      </c>
      <c r="C11" s="41">
        <v>3.4</v>
      </c>
      <c r="D11" s="43">
        <v>25.0</v>
      </c>
      <c r="E11" s="41">
        <v>0.0</v>
      </c>
      <c r="F11" s="43">
        <v>30.0</v>
      </c>
      <c r="G11" s="42">
        <f t="shared" si="1"/>
        <v>58.4</v>
      </c>
      <c r="H11" s="44"/>
      <c r="I11" s="34"/>
      <c r="J11" s="34"/>
      <c r="K11" s="44"/>
      <c r="L11" s="44"/>
      <c r="M11" s="34"/>
      <c r="N11" s="34"/>
      <c r="O11" s="34"/>
      <c r="P11" s="34"/>
      <c r="Q11" s="34"/>
      <c r="R11" s="34"/>
      <c r="S11" s="34"/>
      <c r="T11" s="34"/>
      <c r="U11" s="34"/>
      <c r="V11" s="34"/>
      <c r="W11" s="34"/>
      <c r="X11" s="34"/>
    </row>
    <row r="12">
      <c r="A12" s="35" t="s">
        <v>57</v>
      </c>
      <c r="B12" s="36" t="s">
        <v>39</v>
      </c>
      <c r="C12" s="37">
        <v>2.8</v>
      </c>
      <c r="D12" s="45">
        <v>25.0</v>
      </c>
      <c r="E12" s="37">
        <v>0.0</v>
      </c>
      <c r="F12" s="45">
        <v>30.0</v>
      </c>
      <c r="G12" s="38">
        <f t="shared" si="1"/>
        <v>57.8</v>
      </c>
      <c r="H12" s="44"/>
      <c r="I12" s="34"/>
      <c r="J12" s="34"/>
      <c r="K12" s="44"/>
      <c r="L12" s="44"/>
      <c r="M12" s="34"/>
      <c r="N12" s="34"/>
      <c r="O12" s="34"/>
      <c r="P12" s="34"/>
      <c r="Q12" s="34"/>
      <c r="R12" s="34"/>
      <c r="S12" s="34"/>
      <c r="T12" s="34"/>
      <c r="U12" s="34"/>
      <c r="V12" s="34"/>
      <c r="W12" s="34"/>
      <c r="X12" s="34"/>
    </row>
    <row r="13">
      <c r="A13" s="39" t="s">
        <v>57</v>
      </c>
      <c r="B13" s="40" t="s">
        <v>60</v>
      </c>
      <c r="C13" s="43">
        <v>2.8</v>
      </c>
      <c r="D13" s="41">
        <v>0.0</v>
      </c>
      <c r="E13" s="41">
        <v>0.0</v>
      </c>
      <c r="F13" s="43">
        <v>10.0</v>
      </c>
      <c r="G13" s="42">
        <f t="shared" si="1"/>
        <v>12.8</v>
      </c>
      <c r="H13" s="34"/>
      <c r="I13" s="34"/>
      <c r="J13" s="34"/>
      <c r="K13" s="34"/>
      <c r="L13" s="34"/>
      <c r="M13" s="34"/>
      <c r="N13" s="34"/>
      <c r="O13" s="34"/>
      <c r="P13" s="34"/>
      <c r="Q13" s="34"/>
      <c r="R13" s="34"/>
      <c r="S13" s="34"/>
      <c r="T13" s="34"/>
      <c r="U13" s="34"/>
      <c r="V13" s="34"/>
      <c r="W13" s="34"/>
      <c r="X13" s="34"/>
    </row>
    <row r="14">
      <c r="A14" s="35" t="s">
        <v>63</v>
      </c>
      <c r="B14" s="36" t="s">
        <v>60</v>
      </c>
      <c r="C14" s="45">
        <v>4.0</v>
      </c>
      <c r="D14" s="37">
        <v>0.0</v>
      </c>
      <c r="E14" s="37">
        <v>0.0</v>
      </c>
      <c r="F14" s="45">
        <v>10.0</v>
      </c>
      <c r="G14" s="38">
        <f t="shared" si="1"/>
        <v>14</v>
      </c>
      <c r="H14" s="34"/>
      <c r="I14" s="34"/>
      <c r="J14" s="34"/>
      <c r="K14" s="34"/>
      <c r="L14" s="34"/>
      <c r="M14" s="34"/>
      <c r="N14" s="34"/>
      <c r="O14" s="34"/>
      <c r="P14" s="34"/>
      <c r="Q14" s="34"/>
      <c r="R14" s="34"/>
      <c r="S14" s="34"/>
      <c r="T14" s="34"/>
      <c r="U14" s="34"/>
      <c r="V14" s="34"/>
      <c r="W14" s="34"/>
      <c r="X14" s="34"/>
    </row>
    <row r="15">
      <c r="A15" s="39" t="s">
        <v>70</v>
      </c>
      <c r="B15" s="40" t="s">
        <v>39</v>
      </c>
      <c r="C15" s="43">
        <v>0.0</v>
      </c>
      <c r="D15" s="43">
        <v>25.0</v>
      </c>
      <c r="E15" s="41">
        <v>0.0</v>
      </c>
      <c r="F15" s="43">
        <v>30.0</v>
      </c>
      <c r="G15" s="42">
        <f t="shared" si="1"/>
        <v>55</v>
      </c>
      <c r="H15" s="44"/>
      <c r="I15" s="34"/>
      <c r="J15" s="34"/>
      <c r="K15" s="44"/>
      <c r="L15" s="44"/>
      <c r="M15" s="34"/>
      <c r="N15" s="34"/>
      <c r="O15" s="34"/>
      <c r="P15" s="34"/>
      <c r="Q15" s="34"/>
      <c r="R15" s="34"/>
      <c r="S15" s="34"/>
      <c r="T15" s="34"/>
      <c r="U15" s="34"/>
      <c r="V15" s="34"/>
      <c r="W15" s="34"/>
      <c r="X15" s="34"/>
    </row>
    <row r="16">
      <c r="A16" s="35" t="s">
        <v>75</v>
      </c>
      <c r="B16" s="36" t="s">
        <v>32</v>
      </c>
      <c r="C16" s="45">
        <v>0.0</v>
      </c>
      <c r="D16" s="45">
        <v>0.0</v>
      </c>
      <c r="E16" s="37">
        <v>0.0</v>
      </c>
      <c r="F16" s="45">
        <v>10.0</v>
      </c>
      <c r="G16" s="38">
        <f t="shared" si="1"/>
        <v>10</v>
      </c>
      <c r="H16" s="34"/>
      <c r="I16" s="34"/>
      <c r="J16" s="34"/>
      <c r="K16" s="34"/>
      <c r="L16" s="34"/>
      <c r="M16" s="34"/>
      <c r="N16" s="34"/>
      <c r="O16" s="34"/>
      <c r="P16" s="34"/>
      <c r="Q16" s="34"/>
      <c r="R16" s="34"/>
      <c r="S16" s="34"/>
      <c r="T16" s="34"/>
      <c r="U16" s="34"/>
      <c r="V16" s="34"/>
      <c r="W16" s="34"/>
      <c r="X16" s="34"/>
    </row>
    <row r="17">
      <c r="A17" s="39" t="s">
        <v>75</v>
      </c>
      <c r="B17" s="40" t="s">
        <v>39</v>
      </c>
      <c r="C17" s="43">
        <v>0.0</v>
      </c>
      <c r="D17" s="43">
        <v>25.0</v>
      </c>
      <c r="E17" s="41">
        <v>0.0</v>
      </c>
      <c r="F17" s="43">
        <v>30.0</v>
      </c>
      <c r="G17" s="42">
        <f t="shared" si="1"/>
        <v>55</v>
      </c>
      <c r="H17" s="44"/>
      <c r="I17" s="34"/>
      <c r="J17" s="34"/>
      <c r="K17" s="44"/>
      <c r="L17" s="44"/>
      <c r="M17" s="34"/>
      <c r="N17" s="34"/>
      <c r="O17" s="34"/>
      <c r="P17" s="34"/>
      <c r="Q17" s="34"/>
      <c r="R17" s="34"/>
      <c r="S17" s="34"/>
      <c r="T17" s="34"/>
      <c r="U17" s="34"/>
      <c r="V17" s="34"/>
      <c r="W17" s="34"/>
      <c r="X17" s="34"/>
    </row>
    <row r="18">
      <c r="A18" s="35" t="s">
        <v>81</v>
      </c>
      <c r="B18" s="36" t="s">
        <v>82</v>
      </c>
      <c r="C18" s="45">
        <v>2.2</v>
      </c>
      <c r="D18" s="37">
        <v>0.0</v>
      </c>
      <c r="E18" s="37">
        <v>0.0</v>
      </c>
      <c r="F18" s="45">
        <v>25.0</v>
      </c>
      <c r="G18" s="38">
        <f t="shared" si="1"/>
        <v>27.2</v>
      </c>
      <c r="H18" s="34"/>
      <c r="I18" s="34"/>
      <c r="J18" s="34"/>
      <c r="K18" s="34"/>
      <c r="L18" s="34"/>
      <c r="M18" s="34"/>
      <c r="N18" s="34"/>
      <c r="O18" s="34"/>
      <c r="P18" s="34"/>
      <c r="Q18" s="34"/>
      <c r="R18" s="34"/>
      <c r="S18" s="34"/>
      <c r="T18" s="34"/>
      <c r="U18" s="34"/>
      <c r="V18" s="34"/>
      <c r="W18" s="34"/>
      <c r="X18" s="34"/>
    </row>
    <row r="19">
      <c r="A19" s="39" t="s">
        <v>85</v>
      </c>
      <c r="B19" s="40" t="s">
        <v>32</v>
      </c>
      <c r="C19" s="43">
        <v>0.0</v>
      </c>
      <c r="D19" s="43">
        <v>0.0</v>
      </c>
      <c r="E19" s="41">
        <v>0.0</v>
      </c>
      <c r="F19" s="43">
        <v>10.0</v>
      </c>
      <c r="G19" s="42">
        <f t="shared" si="1"/>
        <v>10</v>
      </c>
      <c r="H19" s="34"/>
      <c r="I19" s="34"/>
      <c r="J19" s="34"/>
      <c r="K19" s="34"/>
      <c r="L19" s="34"/>
      <c r="M19" s="34"/>
      <c r="N19" s="34"/>
      <c r="O19" s="34"/>
      <c r="P19" s="34"/>
      <c r="Q19" s="34"/>
      <c r="R19" s="34"/>
      <c r="S19" s="34"/>
      <c r="T19" s="34"/>
      <c r="U19" s="34"/>
      <c r="V19" s="34"/>
      <c r="W19" s="34"/>
      <c r="X19" s="34"/>
    </row>
    <row r="20">
      <c r="A20" s="35" t="s">
        <v>88</v>
      </c>
      <c r="B20" s="36" t="s">
        <v>39</v>
      </c>
      <c r="C20" s="45">
        <v>0.0</v>
      </c>
      <c r="D20" s="45">
        <v>25.0</v>
      </c>
      <c r="E20" s="37">
        <v>0.0</v>
      </c>
      <c r="F20" s="45">
        <v>30.0</v>
      </c>
      <c r="G20" s="38">
        <f t="shared" si="1"/>
        <v>55</v>
      </c>
      <c r="H20" s="44"/>
      <c r="I20" s="34"/>
      <c r="J20" s="34"/>
      <c r="K20" s="44"/>
      <c r="L20" s="44"/>
      <c r="M20" s="34"/>
      <c r="N20" s="34"/>
      <c r="O20" s="34"/>
      <c r="P20" s="34"/>
      <c r="Q20" s="34"/>
      <c r="R20" s="34"/>
      <c r="S20" s="34"/>
      <c r="T20" s="34"/>
      <c r="U20" s="34"/>
      <c r="V20" s="34"/>
      <c r="W20" s="34"/>
      <c r="X20" s="34"/>
    </row>
    <row r="21">
      <c r="A21" s="39" t="s">
        <v>91</v>
      </c>
      <c r="B21" s="40" t="s">
        <v>39</v>
      </c>
      <c r="C21" s="43">
        <v>0.0</v>
      </c>
      <c r="D21" s="43">
        <v>25.0</v>
      </c>
      <c r="E21" s="41">
        <v>0.0</v>
      </c>
      <c r="F21" s="43">
        <v>30.0</v>
      </c>
      <c r="G21" s="42">
        <f t="shared" si="1"/>
        <v>55</v>
      </c>
      <c r="H21" s="44"/>
      <c r="I21" s="34"/>
      <c r="J21" s="34"/>
      <c r="K21" s="44"/>
      <c r="L21" s="44"/>
      <c r="M21" s="34"/>
      <c r="N21" s="34"/>
      <c r="O21" s="34"/>
      <c r="P21" s="34"/>
      <c r="Q21" s="34"/>
      <c r="R21" s="34"/>
      <c r="S21" s="34"/>
      <c r="T21" s="34"/>
      <c r="U21" s="34"/>
      <c r="V21" s="34"/>
      <c r="W21" s="34"/>
      <c r="X21" s="34"/>
    </row>
    <row r="22">
      <c r="A22" s="35" t="s">
        <v>94</v>
      </c>
      <c r="B22" s="36" t="s">
        <v>39</v>
      </c>
      <c r="C22" s="37">
        <v>2.6</v>
      </c>
      <c r="D22" s="45">
        <v>25.0</v>
      </c>
      <c r="E22" s="37">
        <v>0.0</v>
      </c>
      <c r="F22" s="45">
        <v>30.0</v>
      </c>
      <c r="G22" s="38">
        <f t="shared" si="1"/>
        <v>57.6</v>
      </c>
      <c r="H22" s="44"/>
      <c r="I22" s="34"/>
      <c r="J22" s="34"/>
      <c r="K22" s="44"/>
      <c r="L22" s="44"/>
      <c r="M22" s="34"/>
      <c r="N22" s="34"/>
      <c r="O22" s="34"/>
      <c r="P22" s="34"/>
      <c r="Q22" s="34"/>
      <c r="R22" s="34"/>
      <c r="S22" s="34"/>
      <c r="T22" s="34"/>
      <c r="U22" s="34"/>
      <c r="V22" s="34"/>
      <c r="W22" s="34"/>
      <c r="X22" s="34"/>
    </row>
    <row r="23">
      <c r="A23" s="39" t="s">
        <v>97</v>
      </c>
      <c r="B23" s="40" t="s">
        <v>60</v>
      </c>
      <c r="C23" s="43">
        <v>0.0</v>
      </c>
      <c r="D23" s="41">
        <v>0.0</v>
      </c>
      <c r="E23" s="41">
        <v>0.0</v>
      </c>
      <c r="F23" s="43">
        <v>10.0</v>
      </c>
      <c r="G23" s="42">
        <f t="shared" si="1"/>
        <v>10</v>
      </c>
      <c r="H23" s="34"/>
      <c r="I23" s="34"/>
      <c r="J23" s="34"/>
      <c r="K23" s="34"/>
      <c r="L23" s="34"/>
      <c r="M23" s="34"/>
      <c r="N23" s="34"/>
      <c r="O23" s="34"/>
      <c r="P23" s="34"/>
      <c r="Q23" s="34"/>
      <c r="R23" s="34"/>
      <c r="S23" s="34"/>
      <c r="T23" s="34"/>
      <c r="U23" s="34"/>
      <c r="V23" s="34"/>
      <c r="W23" s="34"/>
      <c r="X23" s="34"/>
    </row>
    <row r="24">
      <c r="A24" s="35" t="s">
        <v>88</v>
      </c>
      <c r="B24" s="36" t="s">
        <v>104</v>
      </c>
      <c r="C24" s="45">
        <v>0.0</v>
      </c>
      <c r="D24" s="45">
        <v>0.0</v>
      </c>
      <c r="E24" s="37">
        <v>0.0</v>
      </c>
      <c r="F24" s="45">
        <v>25.0</v>
      </c>
      <c r="G24" s="38">
        <f t="shared" si="1"/>
        <v>25</v>
      </c>
      <c r="H24" s="34"/>
      <c r="I24" s="34"/>
      <c r="J24" s="34"/>
      <c r="K24" s="34"/>
      <c r="L24" s="34"/>
      <c r="M24" s="34"/>
      <c r="N24" s="34"/>
      <c r="O24" s="34"/>
      <c r="P24" s="34"/>
      <c r="Q24" s="34"/>
      <c r="R24" s="34"/>
      <c r="S24" s="34"/>
      <c r="T24" s="34"/>
      <c r="U24" s="34"/>
      <c r="V24" s="34"/>
      <c r="W24" s="34"/>
      <c r="X24" s="34"/>
    </row>
    <row r="25">
      <c r="A25" s="39" t="s">
        <v>109</v>
      </c>
      <c r="B25" s="40" t="s">
        <v>104</v>
      </c>
      <c r="C25" s="43">
        <v>5.3</v>
      </c>
      <c r="D25" s="43">
        <v>0.0</v>
      </c>
      <c r="E25" s="41">
        <v>0.0</v>
      </c>
      <c r="F25" s="43">
        <v>25.0</v>
      </c>
      <c r="G25" s="42">
        <f t="shared" si="1"/>
        <v>30.3</v>
      </c>
      <c r="H25" s="34"/>
      <c r="I25" s="34"/>
      <c r="J25" s="34"/>
      <c r="K25" s="34"/>
      <c r="L25" s="34"/>
      <c r="M25" s="34"/>
      <c r="N25" s="34"/>
      <c r="O25" s="34"/>
      <c r="P25" s="34"/>
      <c r="Q25" s="34"/>
      <c r="R25" s="34"/>
      <c r="S25" s="34"/>
      <c r="T25" s="34"/>
      <c r="U25" s="34"/>
      <c r="V25" s="34"/>
      <c r="W25" s="34"/>
      <c r="X25" s="34"/>
    </row>
    <row r="26">
      <c r="A26" s="35" t="s">
        <v>116</v>
      </c>
      <c r="B26" s="36" t="s">
        <v>39</v>
      </c>
      <c r="C26" s="37">
        <v>1.4</v>
      </c>
      <c r="D26" s="45">
        <v>7.5</v>
      </c>
      <c r="E26" s="37">
        <v>0.0</v>
      </c>
      <c r="F26" s="45">
        <v>30.0</v>
      </c>
      <c r="G26" s="38">
        <f t="shared" si="1"/>
        <v>38.9</v>
      </c>
      <c r="H26" s="44"/>
      <c r="I26" s="34"/>
      <c r="J26" s="34"/>
      <c r="K26" s="44"/>
      <c r="L26" s="44"/>
      <c r="M26" s="34"/>
      <c r="N26" s="34"/>
      <c r="O26" s="34"/>
      <c r="P26" s="34"/>
      <c r="Q26" s="34"/>
      <c r="R26" s="34"/>
      <c r="S26" s="34"/>
      <c r="T26" s="34"/>
      <c r="U26" s="34"/>
      <c r="V26" s="34"/>
      <c r="W26" s="34"/>
      <c r="X26" s="34"/>
    </row>
    <row r="27">
      <c r="A27" s="39"/>
      <c r="B27" s="40"/>
      <c r="C27" s="46"/>
      <c r="D27" s="46"/>
      <c r="E27" s="46"/>
      <c r="F27" s="46"/>
      <c r="G27" s="47"/>
      <c r="H27" s="34"/>
      <c r="I27" s="34"/>
      <c r="J27" s="34"/>
      <c r="K27" s="34"/>
      <c r="L27" s="34"/>
      <c r="M27" s="34"/>
      <c r="N27" s="34"/>
      <c r="O27" s="34"/>
      <c r="P27" s="34"/>
      <c r="Q27" s="34"/>
      <c r="R27" s="34"/>
      <c r="S27" s="34"/>
      <c r="T27" s="34"/>
      <c r="U27" s="34"/>
      <c r="V27" s="34"/>
      <c r="W27" s="34"/>
      <c r="X27" s="34"/>
    </row>
    <row r="28">
      <c r="A28" s="35"/>
      <c r="B28" s="36"/>
      <c r="C28" s="48"/>
      <c r="D28" s="48"/>
      <c r="E28" s="48"/>
      <c r="F28" s="48"/>
      <c r="G28" s="49"/>
      <c r="H28" s="34"/>
      <c r="I28" s="34"/>
      <c r="J28" s="34"/>
      <c r="K28" s="34"/>
      <c r="L28" s="34"/>
      <c r="M28" s="34"/>
      <c r="N28" s="34"/>
      <c r="O28" s="34"/>
      <c r="P28" s="34"/>
      <c r="Q28" s="34"/>
      <c r="R28" s="34"/>
      <c r="S28" s="34"/>
      <c r="T28" s="34"/>
      <c r="U28" s="34"/>
      <c r="V28" s="34"/>
      <c r="W28" s="34"/>
      <c r="X28" s="34"/>
    </row>
    <row r="29">
      <c r="A29" s="39"/>
      <c r="B29" s="40"/>
      <c r="C29" s="46"/>
      <c r="D29" s="46"/>
      <c r="E29" s="46"/>
      <c r="F29" s="46"/>
      <c r="G29" s="47"/>
      <c r="H29" s="34"/>
      <c r="I29" s="34"/>
      <c r="J29" s="34"/>
      <c r="K29" s="34"/>
      <c r="L29" s="34"/>
      <c r="M29" s="34"/>
      <c r="N29" s="34"/>
      <c r="O29" s="34"/>
      <c r="P29" s="34"/>
      <c r="Q29" s="34"/>
      <c r="R29" s="34"/>
      <c r="S29" s="34"/>
      <c r="T29" s="34"/>
      <c r="U29" s="34"/>
      <c r="V29" s="34"/>
      <c r="W29" s="34"/>
      <c r="X29" s="34"/>
    </row>
    <row r="30">
      <c r="A30" s="35"/>
      <c r="B30" s="36"/>
      <c r="C30" s="48"/>
      <c r="D30" s="48"/>
      <c r="E30" s="48"/>
      <c r="F30" s="48"/>
      <c r="G30" s="49"/>
      <c r="H30" s="34"/>
      <c r="I30" s="34"/>
      <c r="J30" s="34"/>
      <c r="K30" s="34"/>
      <c r="L30" s="34"/>
      <c r="M30" s="34"/>
      <c r="N30" s="34"/>
      <c r="O30" s="34"/>
      <c r="P30" s="34"/>
      <c r="Q30" s="34"/>
      <c r="R30" s="34"/>
      <c r="S30" s="34"/>
      <c r="T30" s="34"/>
      <c r="U30" s="34"/>
      <c r="V30" s="34"/>
      <c r="W30" s="34"/>
      <c r="X30" s="34"/>
    </row>
    <row r="31">
      <c r="A31" s="39"/>
      <c r="B31" s="40"/>
      <c r="C31" s="46"/>
      <c r="D31" s="46"/>
      <c r="E31" s="46"/>
      <c r="F31" s="46"/>
      <c r="G31" s="47"/>
      <c r="H31" s="34"/>
      <c r="I31" s="34"/>
      <c r="J31" s="34"/>
      <c r="K31" s="34"/>
      <c r="L31" s="34"/>
      <c r="M31" s="34"/>
      <c r="N31" s="34"/>
      <c r="O31" s="34"/>
      <c r="P31" s="34"/>
      <c r="Q31" s="34"/>
      <c r="R31" s="34"/>
      <c r="S31" s="34"/>
      <c r="T31" s="34"/>
      <c r="U31" s="34"/>
      <c r="V31" s="34"/>
      <c r="W31" s="34"/>
      <c r="X31" s="34"/>
    </row>
    <row r="32">
      <c r="A32" s="50"/>
      <c r="B32" s="51"/>
      <c r="C32" s="52"/>
      <c r="D32" s="52"/>
      <c r="E32" s="52"/>
      <c r="F32" s="52"/>
      <c r="G32" s="53"/>
      <c r="H32" s="34"/>
      <c r="I32" s="34"/>
      <c r="J32" s="34"/>
      <c r="K32" s="34"/>
      <c r="L32" s="34"/>
      <c r="M32" s="34"/>
      <c r="N32" s="34"/>
      <c r="O32" s="34"/>
      <c r="P32" s="34"/>
      <c r="Q32" s="34"/>
      <c r="R32" s="34"/>
      <c r="S32" s="34"/>
      <c r="T32" s="34"/>
      <c r="U32" s="34"/>
      <c r="V32" s="34"/>
      <c r="W32" s="34"/>
      <c r="X32" s="34"/>
    </row>
    <row r="33">
      <c r="A33" s="34"/>
      <c r="B33" s="34"/>
      <c r="C33" s="34"/>
      <c r="D33" s="34"/>
      <c r="E33" s="34"/>
      <c r="F33" s="34"/>
      <c r="G33" s="34"/>
      <c r="H33" s="44"/>
      <c r="I33" s="44"/>
      <c r="J33" s="44"/>
      <c r="K33" s="44"/>
      <c r="L33" s="44"/>
      <c r="M33" s="34"/>
      <c r="N33" s="34"/>
      <c r="O33" s="34"/>
      <c r="P33" s="34"/>
      <c r="Q33" s="34"/>
      <c r="R33" s="34"/>
      <c r="S33" s="34"/>
      <c r="T33" s="34"/>
      <c r="U33" s="34"/>
      <c r="V33" s="34"/>
      <c r="W33" s="34"/>
      <c r="X33" s="34"/>
    </row>
    <row r="34">
      <c r="A34" s="34"/>
      <c r="B34" s="34"/>
      <c r="C34" s="34"/>
      <c r="D34" s="34"/>
      <c r="E34" s="34"/>
      <c r="F34" s="34"/>
      <c r="G34" s="34"/>
      <c r="H34" s="44"/>
      <c r="I34" s="44"/>
      <c r="J34" s="44"/>
      <c r="K34" s="44"/>
      <c r="L34" s="44"/>
      <c r="M34" s="34"/>
      <c r="N34" s="34"/>
      <c r="O34" s="34"/>
      <c r="P34" s="34"/>
      <c r="Q34" s="34"/>
      <c r="R34" s="34"/>
      <c r="S34" s="34"/>
      <c r="T34" s="34"/>
      <c r="U34" s="34"/>
      <c r="V34" s="34"/>
      <c r="W34" s="34"/>
      <c r="X34" s="34"/>
    </row>
    <row r="35">
      <c r="A35" s="34"/>
      <c r="B35" s="34"/>
      <c r="C35" s="34"/>
      <c r="D35" s="34"/>
      <c r="E35" s="34"/>
      <c r="F35" s="34"/>
      <c r="G35" s="34"/>
      <c r="H35" s="44"/>
      <c r="I35" s="44"/>
      <c r="J35" s="44"/>
      <c r="K35" s="44"/>
      <c r="L35" s="44"/>
      <c r="M35" s="34"/>
      <c r="N35" s="34"/>
      <c r="O35" s="34"/>
      <c r="P35" s="34"/>
      <c r="Q35" s="34"/>
      <c r="R35" s="34"/>
      <c r="S35" s="34"/>
      <c r="T35" s="34"/>
      <c r="U35" s="34"/>
      <c r="V35" s="34"/>
      <c r="W35" s="34"/>
      <c r="X35" s="34"/>
    </row>
    <row r="36">
      <c r="A36" s="34"/>
      <c r="B36" s="34"/>
      <c r="C36" s="34"/>
      <c r="D36" s="34"/>
      <c r="E36" s="34"/>
      <c r="F36" s="34"/>
      <c r="G36" s="34"/>
      <c r="H36" s="44"/>
      <c r="I36" s="44"/>
      <c r="J36" s="44"/>
      <c r="K36" s="44"/>
      <c r="L36" s="44"/>
      <c r="M36" s="34"/>
      <c r="N36" s="34"/>
      <c r="O36" s="34"/>
      <c r="P36" s="34"/>
      <c r="Q36" s="34"/>
      <c r="R36" s="34"/>
      <c r="S36" s="34"/>
      <c r="T36" s="34"/>
      <c r="U36" s="34"/>
      <c r="V36" s="34"/>
      <c r="W36" s="34"/>
      <c r="X36" s="34"/>
    </row>
    <row r="37">
      <c r="A37" s="34"/>
      <c r="B37" s="34"/>
      <c r="C37" s="34"/>
      <c r="D37" s="34"/>
      <c r="E37" s="34"/>
      <c r="F37" s="34"/>
      <c r="G37" s="34"/>
      <c r="H37" s="44"/>
      <c r="I37" s="44"/>
      <c r="J37" s="44"/>
      <c r="K37" s="44"/>
      <c r="L37" s="44"/>
      <c r="M37" s="34"/>
      <c r="N37" s="34"/>
      <c r="O37" s="34"/>
      <c r="P37" s="34"/>
      <c r="Q37" s="34"/>
      <c r="R37" s="34"/>
      <c r="S37" s="34"/>
      <c r="T37" s="34"/>
      <c r="U37" s="34"/>
      <c r="V37" s="34"/>
      <c r="W37" s="34"/>
      <c r="X37" s="34"/>
    </row>
    <row r="38">
      <c r="A38" s="34"/>
      <c r="B38" s="34"/>
      <c r="C38" s="34"/>
      <c r="D38" s="34"/>
      <c r="E38" s="34"/>
      <c r="F38" s="34"/>
      <c r="G38" s="34"/>
      <c r="H38" s="44"/>
      <c r="I38" s="44"/>
      <c r="J38" s="44"/>
      <c r="K38" s="44"/>
      <c r="L38" s="44"/>
      <c r="M38" s="34"/>
      <c r="N38" s="34"/>
      <c r="O38" s="34"/>
      <c r="P38" s="34"/>
      <c r="Q38" s="34"/>
      <c r="R38" s="34"/>
      <c r="S38" s="34"/>
      <c r="T38" s="34"/>
      <c r="U38" s="34"/>
      <c r="V38" s="34"/>
      <c r="W38" s="34"/>
      <c r="X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row>
  </sheetData>
  <dataValidations>
    <dataValidation type="list" allowBlank="1" showDropDown="1" showErrorMessage="1" sqref="B2:B32">
      <formula1>"Austria,United States,Japan,Malaysia,China,Germany,Thailand,Mexico,Canada"</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2.25"/>
    <col customWidth="1" min="3" max="3" width="13.63"/>
    <col customWidth="1" min="4" max="4" width="28.75"/>
    <col customWidth="1" min="5" max="5" width="12.0"/>
    <col customWidth="1" min="6" max="6" width="14.13"/>
    <col customWidth="1" min="7" max="8" width="14.63"/>
    <col customWidth="1" min="9" max="9" width="14.25"/>
    <col customWidth="1" min="10" max="10" width="13.75"/>
    <col customWidth="1" min="12" max="12" width="13.63"/>
    <col customWidth="1" min="17" max="18" width="10.88"/>
  </cols>
  <sheetData>
    <row r="1">
      <c r="A1" s="1" t="s">
        <v>0</v>
      </c>
      <c r="B1" s="2" t="s">
        <v>1</v>
      </c>
      <c r="C1" s="2" t="s">
        <v>2</v>
      </c>
      <c r="D1" s="54" t="s">
        <v>3</v>
      </c>
      <c r="E1" s="2" t="s">
        <v>7</v>
      </c>
      <c r="F1" s="2" t="s">
        <v>8</v>
      </c>
      <c r="G1" s="55" t="s">
        <v>122</v>
      </c>
      <c r="H1" s="56" t="s">
        <v>123</v>
      </c>
      <c r="I1" s="55" t="s">
        <v>124</v>
      </c>
      <c r="J1" s="55" t="s">
        <v>125</v>
      </c>
      <c r="K1" s="57" t="s">
        <v>126</v>
      </c>
      <c r="L1" s="31" t="s">
        <v>117</v>
      </c>
      <c r="M1" s="32" t="s">
        <v>118</v>
      </c>
      <c r="N1" s="32" t="s">
        <v>119</v>
      </c>
      <c r="O1" s="32" t="s">
        <v>120</v>
      </c>
      <c r="P1" s="31" t="s">
        <v>121</v>
      </c>
      <c r="Q1" s="32" t="s">
        <v>127</v>
      </c>
      <c r="R1" s="32" t="s">
        <v>128</v>
      </c>
      <c r="S1" s="58" t="s">
        <v>129</v>
      </c>
      <c r="T1" s="57" t="s">
        <v>130</v>
      </c>
      <c r="U1" s="59" t="s">
        <v>131</v>
      </c>
      <c r="V1" s="60" t="s">
        <v>132</v>
      </c>
      <c r="W1" s="4"/>
      <c r="X1" s="4"/>
      <c r="Y1" s="4"/>
      <c r="Z1" s="4"/>
      <c r="AA1" s="4"/>
    </row>
    <row r="2">
      <c r="A2" s="5" t="str">
        <f>'Raw data'!A2:A1000</f>
        <v>34567-000</v>
      </c>
      <c r="B2" s="61">
        <f>'Raw data'!B2:B1000</f>
        <v>1</v>
      </c>
      <c r="C2" s="62" t="str">
        <f>'Raw data'!C2:C1000</f>
        <v>Aircraft</v>
      </c>
      <c r="D2" s="63" t="str">
        <f>'Raw data'!D2:D1000</f>
        <v>PRIMARY STRUCTURE, ZIP, P2</v>
      </c>
      <c r="E2" s="10" t="str">
        <f>'Raw data'!H2:H1000</f>
        <v>8807.30.0030</v>
      </c>
      <c r="F2" s="64" t="str">
        <f>'Raw data'!I2:I1000</f>
        <v>Austria</v>
      </c>
      <c r="G2" s="9">
        <f>'Raw data'!E2:E1000</f>
        <v>3000</v>
      </c>
      <c r="H2" s="9">
        <f t="shared" ref="H2:H40" si="1">G2*B2</f>
        <v>3000</v>
      </c>
      <c r="I2" s="9">
        <v>1000.0</v>
      </c>
      <c r="J2" s="9">
        <f t="shared" ref="J2:J40" si="2">I2*B2</f>
        <v>1000</v>
      </c>
      <c r="K2" s="65">
        <f t="shared" ref="K2:K40" si="3">H2+J2</f>
        <v>4000</v>
      </c>
      <c r="L2" s="66">
        <f t="array" ref="L2:P2">IFERROR(
  INDEX('Tariff Table'!C:G,
    MATCH(1,
      ('Landed Cost Calculations'!E2='Tariff Table'!A:A) *
      ('Landed Cost Calculations'!F2='Tariff Table'!B:B),
      0)
  ),
  "Not Found"
)
</f>
        <v>0</v>
      </c>
      <c r="M2" s="67">
        <v>0.0</v>
      </c>
      <c r="N2" s="67">
        <v>0.0</v>
      </c>
      <c r="O2" s="67">
        <v>10.0</v>
      </c>
      <c r="P2" s="67">
        <v>10.0</v>
      </c>
      <c r="Q2" s="37">
        <f t="shared" ref="Q2:Q40" si="4">IF(F2="United States",0,(0.125+0.3464))</f>
        <v>0.4714</v>
      </c>
      <c r="R2" s="37">
        <f t="shared" ref="R2:R40" si="5">P2+Q2</f>
        <v>10.4714</v>
      </c>
      <c r="S2" s="65">
        <f t="shared" ref="S2:S40" si="6">round(0.01*R2*K2,2)</f>
        <v>418.86</v>
      </c>
      <c r="T2" s="65">
        <f t="shared" ref="T2:T40" si="7">K2+S2</f>
        <v>4418.86</v>
      </c>
      <c r="U2" s="66">
        <f t="shared" ref="U2:U40" si="8">round(I2/G2,2)</f>
        <v>0.33</v>
      </c>
      <c r="V2" s="38">
        <f t="shared" ref="V2:V40" si="9">round(100*S2/T2,2)</f>
        <v>9.48</v>
      </c>
    </row>
    <row r="3">
      <c r="A3" s="5" t="str">
        <f>'Raw data'!A3:A1000</f>
        <v>34568-000</v>
      </c>
      <c r="B3" s="61">
        <f>'Raw data'!B3:B1000</f>
        <v>1</v>
      </c>
      <c r="C3" s="62" t="str">
        <f>'Raw data'!C3:C1000</f>
        <v>Aircraft</v>
      </c>
      <c r="D3" s="63" t="str">
        <f>'Raw data'!D3:D1000</f>
        <v>WING BODY ASM, STRBRD(RH), WING, ZIP, P2</v>
      </c>
      <c r="E3" s="10" t="str">
        <f>'Raw data'!H3:H1000</f>
        <v>8807.30.0030</v>
      </c>
      <c r="F3" s="64" t="str">
        <f>'Raw data'!I3:I1000</f>
        <v>Austria</v>
      </c>
      <c r="G3" s="9">
        <f>'Raw data'!E3:E1000</f>
        <v>1000</v>
      </c>
      <c r="H3" s="9">
        <f t="shared" si="1"/>
        <v>1000</v>
      </c>
      <c r="I3" s="9">
        <v>100.0</v>
      </c>
      <c r="J3" s="9">
        <f t="shared" si="2"/>
        <v>100</v>
      </c>
      <c r="K3" s="68">
        <f t="shared" si="3"/>
        <v>1100</v>
      </c>
      <c r="L3" s="69">
        <f t="array" ref="L3:P3">IFERROR(
  INDEX('Tariff Table'!C:G,
    MATCH(1,
      ('Landed Cost Calculations'!E3='Tariff Table'!A:A) *
      ('Landed Cost Calculations'!F3='Tariff Table'!B:B),
      0)
  ),
  "Not Found"
)
</f>
        <v>0</v>
      </c>
      <c r="M3" s="70">
        <v>0.0</v>
      </c>
      <c r="N3" s="70">
        <v>0.0</v>
      </c>
      <c r="O3" s="70">
        <v>10.0</v>
      </c>
      <c r="P3" s="70">
        <v>10.0</v>
      </c>
      <c r="Q3" s="69">
        <f t="shared" si="4"/>
        <v>0.4714</v>
      </c>
      <c r="R3" s="41">
        <f t="shared" si="5"/>
        <v>10.4714</v>
      </c>
      <c r="S3" s="68">
        <f t="shared" si="6"/>
        <v>115.19</v>
      </c>
      <c r="T3" s="68">
        <f t="shared" si="7"/>
        <v>1215.19</v>
      </c>
      <c r="U3" s="69">
        <f t="shared" si="8"/>
        <v>0.1</v>
      </c>
      <c r="V3" s="42">
        <f t="shared" si="9"/>
        <v>9.48</v>
      </c>
    </row>
    <row r="4">
      <c r="A4" s="5" t="str">
        <f>'Raw data'!A4:A1000</f>
        <v>34569-000</v>
      </c>
      <c r="B4" s="61">
        <f>'Raw data'!B4:B1000</f>
        <v>1</v>
      </c>
      <c r="C4" s="62" t="str">
        <f>'Raw data'!C4:C1000</f>
        <v>Aircraft</v>
      </c>
      <c r="D4" s="63" t="str">
        <f>'Raw data'!D4:D1000</f>
        <v>WING BODY ASM, PORT(LH) ZIP, P2</v>
      </c>
      <c r="E4" s="10" t="str">
        <f>'Raw data'!H4:H1000</f>
        <v>8807.30.0030</v>
      </c>
      <c r="F4" s="64" t="str">
        <f>'Raw data'!I4:I1000</f>
        <v>Austria</v>
      </c>
      <c r="G4" s="9">
        <f>'Raw data'!E4:E1000</f>
        <v>1000</v>
      </c>
      <c r="H4" s="9">
        <f t="shared" si="1"/>
        <v>1000</v>
      </c>
      <c r="I4" s="9">
        <v>100.0</v>
      </c>
      <c r="J4" s="9">
        <f t="shared" si="2"/>
        <v>100</v>
      </c>
      <c r="K4" s="65">
        <f t="shared" si="3"/>
        <v>1100</v>
      </c>
      <c r="L4" s="66">
        <f t="array" ref="L4:P4">IFERROR(
  INDEX('Tariff Table'!C:G,
    MATCH(1,
      ('Landed Cost Calculations'!E4='Tariff Table'!A:A) *
      ('Landed Cost Calculations'!F4='Tariff Table'!B:B),
      0)
  ),
  "Not Found"
)
</f>
        <v>0</v>
      </c>
      <c r="M4" s="67">
        <v>0.0</v>
      </c>
      <c r="N4" s="67">
        <v>0.0</v>
      </c>
      <c r="O4" s="67">
        <v>10.0</v>
      </c>
      <c r="P4" s="67">
        <v>10.0</v>
      </c>
      <c r="Q4" s="66">
        <f t="shared" si="4"/>
        <v>0.4714</v>
      </c>
      <c r="R4" s="37">
        <f t="shared" si="5"/>
        <v>10.4714</v>
      </c>
      <c r="S4" s="65">
        <f t="shared" si="6"/>
        <v>115.19</v>
      </c>
      <c r="T4" s="65">
        <f t="shared" si="7"/>
        <v>1215.19</v>
      </c>
      <c r="U4" s="66">
        <f t="shared" si="8"/>
        <v>0.1</v>
      </c>
      <c r="V4" s="38">
        <f t="shared" si="9"/>
        <v>9.48</v>
      </c>
    </row>
    <row r="5">
      <c r="A5" s="5" t="str">
        <f>'Raw data'!A5:A1000</f>
        <v>34567-001</v>
      </c>
      <c r="B5" s="61">
        <f>'Raw data'!B5:B1000</f>
        <v>4</v>
      </c>
      <c r="C5" s="62" t="str">
        <f>'Raw data'!C5:C1000</f>
        <v>Aircraft</v>
      </c>
      <c r="D5" s="63" t="str">
        <f>'Raw data'!D5:D1000</f>
        <v>CCW HOVER PROPELLER BLADE, ZIP, P2</v>
      </c>
      <c r="E5" s="10" t="str">
        <f>'Raw data'!H5:H1000</f>
        <v>8807.10.0030</v>
      </c>
      <c r="F5" s="64" t="str">
        <f>'Raw data'!I5:I1000</f>
        <v>United States</v>
      </c>
      <c r="G5" s="9">
        <f>'Raw data'!E5:E1000</f>
        <v>500</v>
      </c>
      <c r="H5" s="9">
        <f t="shared" si="1"/>
        <v>2000</v>
      </c>
      <c r="I5" s="9">
        <v>50.0</v>
      </c>
      <c r="J5" s="9">
        <f t="shared" si="2"/>
        <v>200</v>
      </c>
      <c r="K5" s="68">
        <f t="shared" si="3"/>
        <v>2200</v>
      </c>
      <c r="L5" s="69">
        <f t="array" ref="L5:P5">IFERROR(
  INDEX('Tariff Table'!C:G,
    MATCH(1,
      ('Landed Cost Calculations'!E5='Tariff Table'!A:A) *
      ('Landed Cost Calculations'!F5='Tariff Table'!B:B),
      0)
  ),
  "Not Found"
)
</f>
        <v>0</v>
      </c>
      <c r="M5" s="70">
        <v>0.0</v>
      </c>
      <c r="N5" s="70">
        <v>0.0</v>
      </c>
      <c r="O5" s="70">
        <v>0.0</v>
      </c>
      <c r="P5" s="70">
        <v>0.0</v>
      </c>
      <c r="Q5" s="69">
        <f t="shared" si="4"/>
        <v>0</v>
      </c>
      <c r="R5" s="41">
        <f t="shared" si="5"/>
        <v>0</v>
      </c>
      <c r="S5" s="68">
        <f t="shared" si="6"/>
        <v>0</v>
      </c>
      <c r="T5" s="68">
        <f t="shared" si="7"/>
        <v>2200</v>
      </c>
      <c r="U5" s="69">
        <f t="shared" si="8"/>
        <v>0.1</v>
      </c>
      <c r="V5" s="42">
        <f t="shared" si="9"/>
        <v>0</v>
      </c>
    </row>
    <row r="6">
      <c r="A6" s="5" t="str">
        <f>'Raw data'!A6:A1000</f>
        <v>34568-001</v>
      </c>
      <c r="B6" s="61">
        <f>'Raw data'!B6:B1000</f>
        <v>4</v>
      </c>
      <c r="C6" s="62" t="str">
        <f>'Raw data'!C6:C1000</f>
        <v>Aircraft</v>
      </c>
      <c r="D6" s="63" t="str">
        <f>'Raw data'!D6:D1000</f>
        <v>CW HOVER PROPELLER BLADE, ZIP, P2</v>
      </c>
      <c r="E6" s="10" t="str">
        <f>'Raw data'!H6:H1000</f>
        <v>8807.10.0030</v>
      </c>
      <c r="F6" s="64" t="str">
        <f>'Raw data'!I6:I1000</f>
        <v>United States</v>
      </c>
      <c r="G6" s="9">
        <f>'Raw data'!E6:E1000</f>
        <v>500</v>
      </c>
      <c r="H6" s="9">
        <f t="shared" si="1"/>
        <v>2000</v>
      </c>
      <c r="I6" s="9">
        <v>50.0</v>
      </c>
      <c r="J6" s="9">
        <f t="shared" si="2"/>
        <v>200</v>
      </c>
      <c r="K6" s="65">
        <f t="shared" si="3"/>
        <v>2200</v>
      </c>
      <c r="L6" s="66">
        <f t="array" ref="L6:P6">IFERROR(
  INDEX('Tariff Table'!C:G,
    MATCH(1,
      ('Landed Cost Calculations'!E6='Tariff Table'!A:A) *
      ('Landed Cost Calculations'!F6='Tariff Table'!B:B),
      0)
  ),
  "Not Found"
)
</f>
        <v>0</v>
      </c>
      <c r="M6" s="67">
        <v>0.0</v>
      </c>
      <c r="N6" s="67">
        <v>0.0</v>
      </c>
      <c r="O6" s="67">
        <v>0.0</v>
      </c>
      <c r="P6" s="67">
        <v>0.0</v>
      </c>
      <c r="Q6" s="66">
        <f t="shared" si="4"/>
        <v>0</v>
      </c>
      <c r="R6" s="37">
        <f t="shared" si="5"/>
        <v>0</v>
      </c>
      <c r="S6" s="65">
        <f t="shared" si="6"/>
        <v>0</v>
      </c>
      <c r="T6" s="65">
        <f t="shared" si="7"/>
        <v>2200</v>
      </c>
      <c r="U6" s="66">
        <f t="shared" si="8"/>
        <v>0.1</v>
      </c>
      <c r="V6" s="38">
        <f t="shared" si="9"/>
        <v>0</v>
      </c>
    </row>
    <row r="7">
      <c r="A7" s="5" t="str">
        <f>'Raw data'!A7:A1000</f>
        <v>34569-001</v>
      </c>
      <c r="B7" s="61">
        <f>'Raw data'!B7:B1000</f>
        <v>2</v>
      </c>
      <c r="C7" s="62" t="str">
        <f>'Raw data'!C7:C1000</f>
        <v>Aircraft</v>
      </c>
      <c r="D7" s="63" t="str">
        <f>'Raw data'!D7:D1000</f>
        <v>CW HOVER MOTOR ASSY, ZIP, P2</v>
      </c>
      <c r="E7" s="10" t="str">
        <f>'Raw data'!H7:H1000</f>
        <v>8501.32.5520</v>
      </c>
      <c r="F7" s="64" t="str">
        <f>'Raw data'!I7:I1000</f>
        <v>Japan</v>
      </c>
      <c r="G7" s="9">
        <f>'Raw data'!E7:E1000</f>
        <v>400</v>
      </c>
      <c r="H7" s="9">
        <f t="shared" si="1"/>
        <v>800</v>
      </c>
      <c r="I7" s="9">
        <v>30.0</v>
      </c>
      <c r="J7" s="9">
        <f t="shared" si="2"/>
        <v>60</v>
      </c>
      <c r="K7" s="68">
        <f t="shared" si="3"/>
        <v>860</v>
      </c>
      <c r="L7" s="69">
        <f t="array" ref="L7:P7">IFERROR(
  INDEX('Tariff Table'!C:G,
    MATCH(1,
      ('Landed Cost Calculations'!E7='Tariff Table'!A:A) *
      ('Landed Cost Calculations'!F7='Tariff Table'!B:B),
      0)
  ),
  "Not Found"
)
</f>
        <v>0</v>
      </c>
      <c r="M7" s="70">
        <v>0.0</v>
      </c>
      <c r="N7" s="70">
        <v>0.0</v>
      </c>
      <c r="O7" s="70">
        <v>10.0</v>
      </c>
      <c r="P7" s="70">
        <v>10.0</v>
      </c>
      <c r="Q7" s="69">
        <f t="shared" si="4"/>
        <v>0.4714</v>
      </c>
      <c r="R7" s="41">
        <f t="shared" si="5"/>
        <v>10.4714</v>
      </c>
      <c r="S7" s="68">
        <f t="shared" si="6"/>
        <v>90.05</v>
      </c>
      <c r="T7" s="68">
        <f t="shared" si="7"/>
        <v>950.05</v>
      </c>
      <c r="U7" s="69">
        <f t="shared" si="8"/>
        <v>0.08</v>
      </c>
      <c r="V7" s="42">
        <f t="shared" si="9"/>
        <v>9.48</v>
      </c>
    </row>
    <row r="8">
      <c r="A8" s="5" t="str">
        <f>'Raw data'!A8:A1000</f>
        <v>34567-002</v>
      </c>
      <c r="B8" s="61">
        <f>'Raw data'!B8:B1000</f>
        <v>2</v>
      </c>
      <c r="C8" s="62" t="str">
        <f>'Raw data'!C8:C1000</f>
        <v>Aircraft</v>
      </c>
      <c r="D8" s="63" t="str">
        <f>'Raw data'!D8:D1000</f>
        <v>CCW HOVER MOTOR ASSY, ZIP, P2</v>
      </c>
      <c r="E8" s="10" t="str">
        <f>'Raw data'!H8:H1000</f>
        <v>8501.32.5520</v>
      </c>
      <c r="F8" s="64" t="str">
        <f>'Raw data'!I8:I1000</f>
        <v>Japan</v>
      </c>
      <c r="G8" s="9">
        <f>'Raw data'!E8:E1000</f>
        <v>400</v>
      </c>
      <c r="H8" s="9">
        <f t="shared" si="1"/>
        <v>800</v>
      </c>
      <c r="I8" s="9">
        <v>30.0</v>
      </c>
      <c r="J8" s="9">
        <f t="shared" si="2"/>
        <v>60</v>
      </c>
      <c r="K8" s="65">
        <f t="shared" si="3"/>
        <v>860</v>
      </c>
      <c r="L8" s="66">
        <f t="array" ref="L8:P8">IFERROR(
  INDEX('Tariff Table'!C:G,
    MATCH(1,
      ('Landed Cost Calculations'!E8='Tariff Table'!A:A) *
      ('Landed Cost Calculations'!F8='Tariff Table'!B:B),
      0)
  ),
  "Not Found"
)
</f>
        <v>0</v>
      </c>
      <c r="M8" s="67">
        <v>0.0</v>
      </c>
      <c r="N8" s="67">
        <v>0.0</v>
      </c>
      <c r="O8" s="67">
        <v>10.0</v>
      </c>
      <c r="P8" s="67">
        <v>10.0</v>
      </c>
      <c r="Q8" s="66">
        <f t="shared" si="4"/>
        <v>0.4714</v>
      </c>
      <c r="R8" s="37">
        <f t="shared" si="5"/>
        <v>10.4714</v>
      </c>
      <c r="S8" s="65">
        <f t="shared" si="6"/>
        <v>90.05</v>
      </c>
      <c r="T8" s="65">
        <f t="shared" si="7"/>
        <v>950.05</v>
      </c>
      <c r="U8" s="66">
        <f t="shared" si="8"/>
        <v>0.08</v>
      </c>
      <c r="V8" s="38">
        <f t="shared" si="9"/>
        <v>9.48</v>
      </c>
    </row>
    <row r="9">
      <c r="A9" s="5" t="str">
        <f>'Raw data'!A9:A1000</f>
        <v>34568-002</v>
      </c>
      <c r="B9" s="61">
        <f>'Raw data'!B9:B1000</f>
        <v>1</v>
      </c>
      <c r="C9" s="62" t="str">
        <f>'Raw data'!C9:C1000</f>
        <v>Aircraft</v>
      </c>
      <c r="D9" s="63" t="str">
        <f>'Raw data'!D9:D1000</f>
        <v>FLIGHT COMPUTER ASSY, ZIP, P2</v>
      </c>
      <c r="E9" s="10" t="str">
        <f>'Raw data'!H9:H1000</f>
        <v>8807.30.0030</v>
      </c>
      <c r="F9" s="64" t="str">
        <f>'Raw data'!I9:I1000</f>
        <v>Malaysia</v>
      </c>
      <c r="G9" s="9">
        <f>'Raw data'!E9:E1000</f>
        <v>600</v>
      </c>
      <c r="H9" s="9">
        <f t="shared" si="1"/>
        <v>600</v>
      </c>
      <c r="I9" s="9">
        <v>80.0</v>
      </c>
      <c r="J9" s="9">
        <f t="shared" si="2"/>
        <v>80</v>
      </c>
      <c r="K9" s="68">
        <f t="shared" si="3"/>
        <v>680</v>
      </c>
      <c r="L9" s="69">
        <f t="array" ref="L9:P9">IFERROR(
  INDEX('Tariff Table'!C:G,
    MATCH(1,
      ('Landed Cost Calculations'!E9='Tariff Table'!A:A) *
      ('Landed Cost Calculations'!F9='Tariff Table'!B:B),
      0)
  ),
  "Not Found"
)
</f>
        <v>0</v>
      </c>
      <c r="M9" s="70">
        <v>0.0</v>
      </c>
      <c r="N9" s="70">
        <v>0.0</v>
      </c>
      <c r="O9" s="70">
        <v>10.0</v>
      </c>
      <c r="P9" s="70">
        <v>10.0</v>
      </c>
      <c r="Q9" s="69">
        <f t="shared" si="4"/>
        <v>0.4714</v>
      </c>
      <c r="R9" s="41">
        <f t="shared" si="5"/>
        <v>10.4714</v>
      </c>
      <c r="S9" s="68">
        <f t="shared" si="6"/>
        <v>71.21</v>
      </c>
      <c r="T9" s="68">
        <f t="shared" si="7"/>
        <v>751.21</v>
      </c>
      <c r="U9" s="69">
        <f t="shared" si="8"/>
        <v>0.13</v>
      </c>
      <c r="V9" s="42">
        <f t="shared" si="9"/>
        <v>9.48</v>
      </c>
    </row>
    <row r="10">
      <c r="A10" s="5" t="str">
        <f>'Raw data'!A10:A1000</f>
        <v>34569-002</v>
      </c>
      <c r="B10" s="61">
        <f>'Raw data'!B10:B1000</f>
        <v>1</v>
      </c>
      <c r="C10" s="62" t="str">
        <f>'Raw data'!C10:C1000</f>
        <v>Aircraft</v>
      </c>
      <c r="D10" s="63" t="str">
        <f>'Raw data'!D10:D1000</f>
        <v>WINCH, ASSY, ZIP, P2</v>
      </c>
      <c r="E10" s="10" t="str">
        <f>'Raw data'!H10:H1000</f>
        <v>8501.32.5520</v>
      </c>
      <c r="F10" s="64" t="str">
        <f>'Raw data'!I10:I1000</f>
        <v>Japan</v>
      </c>
      <c r="G10" s="9">
        <f>'Raw data'!E10:E1000</f>
        <v>500</v>
      </c>
      <c r="H10" s="9">
        <f t="shared" si="1"/>
        <v>500</v>
      </c>
      <c r="I10" s="9">
        <v>10.0</v>
      </c>
      <c r="J10" s="9">
        <f t="shared" si="2"/>
        <v>10</v>
      </c>
      <c r="K10" s="65">
        <f t="shared" si="3"/>
        <v>510</v>
      </c>
      <c r="L10" s="66">
        <f t="array" ref="L10:P10">IFERROR(
  INDEX('Tariff Table'!C:G,
    MATCH(1,
      ('Landed Cost Calculations'!E10='Tariff Table'!A:A) *
      ('Landed Cost Calculations'!F10='Tariff Table'!B:B),
      0)
  ),
  "Not Found"
)
</f>
        <v>0</v>
      </c>
      <c r="M10" s="67">
        <v>0.0</v>
      </c>
      <c r="N10" s="67">
        <v>0.0</v>
      </c>
      <c r="O10" s="67">
        <v>10.0</v>
      </c>
      <c r="P10" s="67">
        <v>10.0</v>
      </c>
      <c r="Q10" s="66">
        <f t="shared" si="4"/>
        <v>0.4714</v>
      </c>
      <c r="R10" s="37">
        <f t="shared" si="5"/>
        <v>10.4714</v>
      </c>
      <c r="S10" s="65">
        <f t="shared" si="6"/>
        <v>53.4</v>
      </c>
      <c r="T10" s="65">
        <f t="shared" si="7"/>
        <v>563.4</v>
      </c>
      <c r="U10" s="66">
        <f t="shared" si="8"/>
        <v>0.02</v>
      </c>
      <c r="V10" s="38">
        <f t="shared" si="9"/>
        <v>9.48</v>
      </c>
    </row>
    <row r="11">
      <c r="A11" s="5" t="str">
        <f>'Raw data'!A11:A1000</f>
        <v>34567-003</v>
      </c>
      <c r="B11" s="61">
        <f>'Raw data'!B11:B1000</f>
        <v>1</v>
      </c>
      <c r="C11" s="62" t="str">
        <f>'Raw data'!C11:C1000</f>
        <v>Aircraft</v>
      </c>
      <c r="D11" s="63" t="str">
        <f>'Raw data'!D11:D1000</f>
        <v>MIXED PROPELLER BLADE, ZIP, P2</v>
      </c>
      <c r="E11" s="10" t="str">
        <f>'Raw data'!H11:H1000</f>
        <v>8807.10.0030</v>
      </c>
      <c r="F11" s="64" t="str">
        <f>'Raw data'!I11:I1000</f>
        <v>Austria</v>
      </c>
      <c r="G11" s="9">
        <f>'Raw data'!E11:E1000</f>
        <v>600</v>
      </c>
      <c r="H11" s="9">
        <f t="shared" si="1"/>
        <v>600</v>
      </c>
      <c r="I11" s="9">
        <v>80.0</v>
      </c>
      <c r="J11" s="9">
        <f t="shared" si="2"/>
        <v>80</v>
      </c>
      <c r="K11" s="68">
        <f t="shared" si="3"/>
        <v>680</v>
      </c>
      <c r="L11" s="69">
        <f t="array" ref="L11:P11">IFERROR(
  INDEX('Tariff Table'!C:G,
    MATCH(1,
      ('Landed Cost Calculations'!E11='Tariff Table'!A:A) *
      ('Landed Cost Calculations'!F11='Tariff Table'!B:B),
      0)
  ),
  "Not Found"
)
</f>
        <v>0</v>
      </c>
      <c r="M11" s="70">
        <v>0.0</v>
      </c>
      <c r="N11" s="70">
        <v>0.0</v>
      </c>
      <c r="O11" s="70">
        <v>10.0</v>
      </c>
      <c r="P11" s="70">
        <v>10.0</v>
      </c>
      <c r="Q11" s="69">
        <f t="shared" si="4"/>
        <v>0.4714</v>
      </c>
      <c r="R11" s="41">
        <f t="shared" si="5"/>
        <v>10.4714</v>
      </c>
      <c r="S11" s="68">
        <f t="shared" si="6"/>
        <v>71.21</v>
      </c>
      <c r="T11" s="68">
        <f t="shared" si="7"/>
        <v>751.21</v>
      </c>
      <c r="U11" s="69">
        <f t="shared" si="8"/>
        <v>0.13</v>
      </c>
      <c r="V11" s="42">
        <f t="shared" si="9"/>
        <v>9.48</v>
      </c>
    </row>
    <row r="12">
      <c r="A12" s="5" t="str">
        <f>'Raw data'!A12:A1000</f>
        <v>34568-003</v>
      </c>
      <c r="B12" s="61">
        <f>'Raw data'!B12:B1000</f>
        <v>1</v>
      </c>
      <c r="C12" s="62" t="str">
        <f>'Raw data'!C12:C1000</f>
        <v>Aircraft</v>
      </c>
      <c r="D12" s="63" t="str">
        <f>'Raw data'!D12:D1000</f>
        <v>PRE-PREG TAIL BODY, STBD, TAIL, ZIP, P2</v>
      </c>
      <c r="E12" s="10" t="str">
        <f>'Raw data'!H12:H1000</f>
        <v>8807.30.0030</v>
      </c>
      <c r="F12" s="64" t="str">
        <f>'Raw data'!I12:I1000</f>
        <v>China</v>
      </c>
      <c r="G12" s="9">
        <f>'Raw data'!E12:E1000</f>
        <v>600</v>
      </c>
      <c r="H12" s="9">
        <f t="shared" si="1"/>
        <v>600</v>
      </c>
      <c r="I12" s="9">
        <v>20.0</v>
      </c>
      <c r="J12" s="9">
        <f t="shared" si="2"/>
        <v>20</v>
      </c>
      <c r="K12" s="65">
        <f t="shared" si="3"/>
        <v>620</v>
      </c>
      <c r="L12" s="66">
        <f t="array" ref="L12:P12">IFERROR(
  INDEX('Tariff Table'!C:G,
    MATCH(1,
      ('Landed Cost Calculations'!E12='Tariff Table'!A:A) *
      ('Landed Cost Calculations'!F12='Tariff Table'!B:B),
      0)
  ),
  "Not Found"
)
</f>
        <v>0</v>
      </c>
      <c r="M12" s="67">
        <v>25.0</v>
      </c>
      <c r="N12" s="67">
        <v>0.0</v>
      </c>
      <c r="O12" s="67">
        <v>30.0</v>
      </c>
      <c r="P12" s="67">
        <v>55.0</v>
      </c>
      <c r="Q12" s="66">
        <f t="shared" si="4"/>
        <v>0.4714</v>
      </c>
      <c r="R12" s="37">
        <f t="shared" si="5"/>
        <v>55.4714</v>
      </c>
      <c r="S12" s="65">
        <f t="shared" si="6"/>
        <v>343.92</v>
      </c>
      <c r="T12" s="65">
        <f t="shared" si="7"/>
        <v>963.92</v>
      </c>
      <c r="U12" s="66">
        <f t="shared" si="8"/>
        <v>0.03</v>
      </c>
      <c r="V12" s="71">
        <f t="shared" si="9"/>
        <v>35.68</v>
      </c>
    </row>
    <row r="13">
      <c r="A13" s="5" t="str">
        <f>'Raw data'!A13:A1000</f>
        <v>34569-003</v>
      </c>
      <c r="B13" s="61">
        <f>'Raw data'!B13:B1000</f>
        <v>1</v>
      </c>
      <c r="C13" s="62" t="str">
        <f>'Raw data'!C13:C1000</f>
        <v>Aircraft</v>
      </c>
      <c r="D13" s="63" t="str">
        <f>'Raw data'!D13:D1000</f>
        <v>PRE-PREG, TAIL BODY, PORT(LH), TAIL, ZIP, P2</v>
      </c>
      <c r="E13" s="10" t="str">
        <f>'Raw data'!H13:H1000</f>
        <v>8807.30.0030</v>
      </c>
      <c r="F13" s="64" t="str">
        <f>'Raw data'!I13:I1000</f>
        <v>China</v>
      </c>
      <c r="G13" s="9">
        <f>'Raw data'!E13:E1000</f>
        <v>660</v>
      </c>
      <c r="H13" s="9">
        <f t="shared" si="1"/>
        <v>660</v>
      </c>
      <c r="I13" s="9">
        <v>20.0</v>
      </c>
      <c r="J13" s="9">
        <f t="shared" si="2"/>
        <v>20</v>
      </c>
      <c r="K13" s="68">
        <f t="shared" si="3"/>
        <v>680</v>
      </c>
      <c r="L13" s="69">
        <f t="array" ref="L13:P13">IFERROR(
  INDEX('Tariff Table'!C:G,
    MATCH(1,
      ('Landed Cost Calculations'!E13='Tariff Table'!A:A) *
      ('Landed Cost Calculations'!F13='Tariff Table'!B:B),
      0)
  ),
  "Not Found"
)
</f>
        <v>0</v>
      </c>
      <c r="M13" s="70">
        <v>25.0</v>
      </c>
      <c r="N13" s="70">
        <v>0.0</v>
      </c>
      <c r="O13" s="70">
        <v>30.0</v>
      </c>
      <c r="P13" s="70">
        <v>55.0</v>
      </c>
      <c r="Q13" s="69">
        <f t="shared" si="4"/>
        <v>0.4714</v>
      </c>
      <c r="R13" s="41">
        <f t="shared" si="5"/>
        <v>55.4714</v>
      </c>
      <c r="S13" s="68">
        <f t="shared" si="6"/>
        <v>377.21</v>
      </c>
      <c r="T13" s="68">
        <f t="shared" si="7"/>
        <v>1057.21</v>
      </c>
      <c r="U13" s="69">
        <f t="shared" si="8"/>
        <v>0.03</v>
      </c>
      <c r="V13" s="71">
        <f t="shared" si="9"/>
        <v>35.68</v>
      </c>
    </row>
    <row r="14">
      <c r="A14" s="5" t="str">
        <f>'Raw data'!A14:A1000</f>
        <v>34567-004</v>
      </c>
      <c r="B14" s="61">
        <f>'Raw data'!B14:B1000</f>
        <v>2</v>
      </c>
      <c r="C14" s="62" t="str">
        <f>'Raw data'!C14:C1000</f>
        <v>Aircraft</v>
      </c>
      <c r="D14" s="63" t="str">
        <f>'Raw data'!D14:D1000</f>
        <v>MOTOR CASE, HOVER MOTOR, P2</v>
      </c>
      <c r="E14" s="10" t="str">
        <f>'Raw data'!H14:H1000</f>
        <v>8503.00.9520</v>
      </c>
      <c r="F14" s="64" t="str">
        <f>'Raw data'!I14:I1000</f>
        <v>China</v>
      </c>
      <c r="G14" s="9">
        <f>'Raw data'!E14:E1000</f>
        <v>600</v>
      </c>
      <c r="H14" s="9">
        <f t="shared" si="1"/>
        <v>1200</v>
      </c>
      <c r="I14" s="9">
        <v>10.0</v>
      </c>
      <c r="J14" s="9">
        <f t="shared" si="2"/>
        <v>20</v>
      </c>
      <c r="K14" s="65">
        <f t="shared" si="3"/>
        <v>1220</v>
      </c>
      <c r="L14" s="66">
        <f t="array" ref="L14:P14">IFERROR(
  INDEX('Tariff Table'!C:G,
    MATCH(1,
      ('Landed Cost Calculations'!E14='Tariff Table'!A:A) *
      ('Landed Cost Calculations'!F14='Tariff Table'!B:B),
      0)
  ),
  "Not Found"
)
</f>
        <v>3</v>
      </c>
      <c r="M14" s="67">
        <v>25.0</v>
      </c>
      <c r="N14" s="67">
        <v>0.0</v>
      </c>
      <c r="O14" s="67">
        <v>30.0</v>
      </c>
      <c r="P14" s="67">
        <v>58.0</v>
      </c>
      <c r="Q14" s="66">
        <f t="shared" si="4"/>
        <v>0.4714</v>
      </c>
      <c r="R14" s="37">
        <f t="shared" si="5"/>
        <v>58.4714</v>
      </c>
      <c r="S14" s="65">
        <f t="shared" si="6"/>
        <v>713.35</v>
      </c>
      <c r="T14" s="65">
        <f t="shared" si="7"/>
        <v>1933.35</v>
      </c>
      <c r="U14" s="66">
        <f t="shared" si="8"/>
        <v>0.02</v>
      </c>
      <c r="V14" s="71">
        <f t="shared" si="9"/>
        <v>36.9</v>
      </c>
    </row>
    <row r="15">
      <c r="A15" s="5" t="str">
        <f>'Raw data'!A15:A1000</f>
        <v>23456-001</v>
      </c>
      <c r="B15" s="61">
        <f>'Raw data'!B15:B1000</f>
        <v>1</v>
      </c>
      <c r="C15" s="62" t="str">
        <f>'Raw data'!C15:C1000</f>
        <v>Zip</v>
      </c>
      <c r="D15" s="63" t="str">
        <f>'Raw data'!D15:D1000</f>
        <v>BRAIN, LRU, DROID, P2</v>
      </c>
      <c r="E15" s="10" t="str">
        <f>'Raw data'!H15:H1000</f>
        <v>8807.30.0030</v>
      </c>
      <c r="F15" s="64" t="str">
        <f>'Raw data'!I15:I1000</f>
        <v>Germany</v>
      </c>
      <c r="G15" s="9">
        <f>'Raw data'!E15:E1000</f>
        <v>1500</v>
      </c>
      <c r="H15" s="9">
        <f t="shared" si="1"/>
        <v>1500</v>
      </c>
      <c r="I15" s="9">
        <v>150.0</v>
      </c>
      <c r="J15" s="9">
        <f t="shared" si="2"/>
        <v>150</v>
      </c>
      <c r="K15" s="68">
        <f t="shared" si="3"/>
        <v>1650</v>
      </c>
      <c r="L15" s="69">
        <f t="array" ref="L15:P15">IFERROR(
  INDEX('Tariff Table'!C:G,
    MATCH(1,
      ('Landed Cost Calculations'!E15='Tariff Table'!A:A) *
      ('Landed Cost Calculations'!F15='Tariff Table'!B:B),
      0)
  ),
  "Not Found"
)
</f>
        <v>0</v>
      </c>
      <c r="M15" s="70">
        <v>0.0</v>
      </c>
      <c r="N15" s="70">
        <v>0.0</v>
      </c>
      <c r="O15" s="70">
        <v>10.0</v>
      </c>
      <c r="P15" s="70">
        <v>10.0</v>
      </c>
      <c r="Q15" s="69">
        <f t="shared" si="4"/>
        <v>0.4714</v>
      </c>
      <c r="R15" s="41">
        <f t="shared" si="5"/>
        <v>10.4714</v>
      </c>
      <c r="S15" s="68">
        <f t="shared" si="6"/>
        <v>172.78</v>
      </c>
      <c r="T15" s="68">
        <f t="shared" si="7"/>
        <v>1822.78</v>
      </c>
      <c r="U15" s="69">
        <f t="shared" si="8"/>
        <v>0.1</v>
      </c>
      <c r="V15" s="42">
        <f t="shared" si="9"/>
        <v>9.48</v>
      </c>
    </row>
    <row r="16">
      <c r="A16" s="5" t="str">
        <f>'Raw data'!A16:A1000</f>
        <v>23456-002</v>
      </c>
      <c r="B16" s="61">
        <f>'Raw data'!B16:B1000</f>
        <v>1</v>
      </c>
      <c r="C16" s="62" t="str">
        <f>'Raw data'!C16:C1000</f>
        <v>Zip</v>
      </c>
      <c r="D16" s="63" t="str">
        <f>'Raw data'!D16:D1000</f>
        <v>FORE FLEX HARNESS, DROID, P2</v>
      </c>
      <c r="E16" s="10" t="str">
        <f>'Raw data'!H16:H1000</f>
        <v>8544.42.9090</v>
      </c>
      <c r="F16" s="64" t="str">
        <f>'Raw data'!I16:I1000</f>
        <v>China</v>
      </c>
      <c r="G16" s="9">
        <f>'Raw data'!E16:E1000</f>
        <v>250</v>
      </c>
      <c r="H16" s="9">
        <f t="shared" si="1"/>
        <v>250</v>
      </c>
      <c r="I16" s="9">
        <v>20.0</v>
      </c>
      <c r="J16" s="9">
        <f t="shared" si="2"/>
        <v>20</v>
      </c>
      <c r="K16" s="65">
        <f t="shared" si="3"/>
        <v>270</v>
      </c>
      <c r="L16" s="66">
        <f t="array" ref="L16:P16">IFERROR(
  INDEX('Tariff Table'!C:G,
    MATCH(1,
      ('Landed Cost Calculations'!E16='Tariff Table'!A:A) *
      ('Landed Cost Calculations'!F16='Tariff Table'!B:B),
      0)
  ),
  "Not Found"
)
</f>
        <v>2.6</v>
      </c>
      <c r="M16" s="67">
        <v>25.0</v>
      </c>
      <c r="N16" s="67">
        <v>0.0</v>
      </c>
      <c r="O16" s="67">
        <v>30.0</v>
      </c>
      <c r="P16" s="67">
        <v>57.6</v>
      </c>
      <c r="Q16" s="66">
        <f t="shared" si="4"/>
        <v>0.4714</v>
      </c>
      <c r="R16" s="37">
        <f t="shared" si="5"/>
        <v>58.0714</v>
      </c>
      <c r="S16" s="65">
        <f t="shared" si="6"/>
        <v>156.79</v>
      </c>
      <c r="T16" s="65">
        <f t="shared" si="7"/>
        <v>426.79</v>
      </c>
      <c r="U16" s="66">
        <f t="shared" si="8"/>
        <v>0.08</v>
      </c>
      <c r="V16" s="71">
        <f t="shared" si="9"/>
        <v>36.74</v>
      </c>
    </row>
    <row r="17">
      <c r="A17" s="5" t="str">
        <f>'Raw data'!A17:A1000</f>
        <v>23456-003</v>
      </c>
      <c r="B17" s="61">
        <f>'Raw data'!B17:B1000</f>
        <v>1</v>
      </c>
      <c r="C17" s="62" t="str">
        <f>'Raw data'!C17:C1000</f>
        <v>Zip</v>
      </c>
      <c r="D17" s="63" t="str">
        <f>'Raw data'!D17:D1000</f>
        <v>BATTERY, DROID, P2</v>
      </c>
      <c r="E17" s="10" t="str">
        <f>'Raw data'!H17:H1000</f>
        <v>8507.60.0020</v>
      </c>
      <c r="F17" s="64" t="str">
        <f>'Raw data'!I17:I1000</f>
        <v>China</v>
      </c>
      <c r="G17" s="9">
        <f>'Raw data'!E17:E1000</f>
        <v>250</v>
      </c>
      <c r="H17" s="9">
        <f t="shared" si="1"/>
        <v>250</v>
      </c>
      <c r="I17" s="9">
        <v>15.0</v>
      </c>
      <c r="J17" s="9">
        <f t="shared" si="2"/>
        <v>15</v>
      </c>
      <c r="K17" s="68">
        <f t="shared" si="3"/>
        <v>265</v>
      </c>
      <c r="L17" s="69">
        <f t="array" ref="L17:P17">IFERROR(
  INDEX('Tariff Table'!C:G,
    MATCH(1,
      ('Landed Cost Calculations'!E17='Tariff Table'!A:A) *
      ('Landed Cost Calculations'!F17='Tariff Table'!B:B),
      0)
  ),
  "Not Found"
)
</f>
        <v>3.4</v>
      </c>
      <c r="M17" s="70">
        <v>25.0</v>
      </c>
      <c r="N17" s="70">
        <v>0.0</v>
      </c>
      <c r="O17" s="70">
        <v>30.0</v>
      </c>
      <c r="P17" s="70">
        <v>58.4</v>
      </c>
      <c r="Q17" s="69">
        <f t="shared" si="4"/>
        <v>0.4714</v>
      </c>
      <c r="R17" s="41">
        <f t="shared" si="5"/>
        <v>58.8714</v>
      </c>
      <c r="S17" s="68">
        <f t="shared" si="6"/>
        <v>156.01</v>
      </c>
      <c r="T17" s="68">
        <f t="shared" si="7"/>
        <v>421.01</v>
      </c>
      <c r="U17" s="69">
        <f t="shared" si="8"/>
        <v>0.06</v>
      </c>
      <c r="V17" s="71">
        <f t="shared" si="9"/>
        <v>37.06</v>
      </c>
    </row>
    <row r="18">
      <c r="A18" s="5" t="str">
        <f>'Raw data'!A18:A1000</f>
        <v>23456-004</v>
      </c>
      <c r="B18" s="61">
        <f>'Raw data'!B18:B1000</f>
        <v>1</v>
      </c>
      <c r="C18" s="62" t="str">
        <f>'Raw data'!C18:C1000</f>
        <v>Zip</v>
      </c>
      <c r="D18" s="63" t="str">
        <f>'Raw data'!D18:D1000</f>
        <v>CENTER TUB, ASSY, DROID, P2</v>
      </c>
      <c r="E18" s="10" t="str">
        <f>'Raw data'!H18:H1000</f>
        <v>8501.10.6040</v>
      </c>
      <c r="F18" s="64" t="str">
        <f>'Raw data'!I18:I1000</f>
        <v>China</v>
      </c>
      <c r="G18" s="9">
        <f>'Raw data'!E18:E1000</f>
        <v>200</v>
      </c>
      <c r="H18" s="9">
        <f t="shared" si="1"/>
        <v>200</v>
      </c>
      <c r="I18" s="9">
        <v>20.0</v>
      </c>
      <c r="J18" s="9">
        <f t="shared" si="2"/>
        <v>20</v>
      </c>
      <c r="K18" s="65">
        <f t="shared" si="3"/>
        <v>220</v>
      </c>
      <c r="L18" s="66">
        <f t="array" ref="L18:P18">IFERROR(
  INDEX('Tariff Table'!C:G,
    MATCH(1,
      ('Landed Cost Calculations'!E18='Tariff Table'!A:A) *
      ('Landed Cost Calculations'!F18='Tariff Table'!B:B),
      0)
  ),
  "Not Found"
)
</f>
        <v>2.8</v>
      </c>
      <c r="M18" s="67">
        <v>25.0</v>
      </c>
      <c r="N18" s="67">
        <v>0.0</v>
      </c>
      <c r="O18" s="67">
        <v>30.0</v>
      </c>
      <c r="P18" s="67">
        <v>57.8</v>
      </c>
      <c r="Q18" s="66">
        <f t="shared" si="4"/>
        <v>0.4714</v>
      </c>
      <c r="R18" s="37">
        <f t="shared" si="5"/>
        <v>58.2714</v>
      </c>
      <c r="S18" s="65">
        <f t="shared" si="6"/>
        <v>128.2</v>
      </c>
      <c r="T18" s="65">
        <f t="shared" si="7"/>
        <v>348.2</v>
      </c>
      <c r="U18" s="66">
        <f t="shared" si="8"/>
        <v>0.1</v>
      </c>
      <c r="V18" s="71">
        <f t="shared" si="9"/>
        <v>36.82</v>
      </c>
    </row>
    <row r="19">
      <c r="A19" s="5" t="str">
        <f>'Raw data'!A19:A1000</f>
        <v>23456-005</v>
      </c>
      <c r="B19" s="61">
        <f>'Raw data'!B19:B1000</f>
        <v>4</v>
      </c>
      <c r="C19" s="62" t="str">
        <f>'Raw data'!C19:C1000</f>
        <v>Zip</v>
      </c>
      <c r="D19" s="63" t="str">
        <f>'Raw data'!D19:D1000</f>
        <v>SERVO, ASSY, UNIVERSAL, P2</v>
      </c>
      <c r="E19" s="10" t="str">
        <f>'Raw data'!H19:H1000</f>
        <v>8501.10.6040</v>
      </c>
      <c r="F19" s="64" t="str">
        <f>'Raw data'!I19:I1000</f>
        <v>Thailand</v>
      </c>
      <c r="G19" s="9">
        <f>'Raw data'!E19:E1000</f>
        <v>200</v>
      </c>
      <c r="H19" s="9">
        <f t="shared" si="1"/>
        <v>800</v>
      </c>
      <c r="I19" s="9">
        <v>5.0</v>
      </c>
      <c r="J19" s="9">
        <f t="shared" si="2"/>
        <v>20</v>
      </c>
      <c r="K19" s="68">
        <f t="shared" si="3"/>
        <v>820</v>
      </c>
      <c r="L19" s="69">
        <f t="array" ref="L19:P19">IFERROR(
  INDEX('Tariff Table'!C:G,
    MATCH(1,
      ('Landed Cost Calculations'!E19='Tariff Table'!A:A) *
      ('Landed Cost Calculations'!F19='Tariff Table'!B:B),
      0)
  ),
  "Not Found"
)
</f>
        <v>2.8</v>
      </c>
      <c r="M19" s="70">
        <v>0.0</v>
      </c>
      <c r="N19" s="70">
        <v>0.0</v>
      </c>
      <c r="O19" s="70">
        <v>10.0</v>
      </c>
      <c r="P19" s="70">
        <v>12.8</v>
      </c>
      <c r="Q19" s="69">
        <f t="shared" si="4"/>
        <v>0.4714</v>
      </c>
      <c r="R19" s="41">
        <f t="shared" si="5"/>
        <v>13.2714</v>
      </c>
      <c r="S19" s="68">
        <f t="shared" si="6"/>
        <v>108.83</v>
      </c>
      <c r="T19" s="68">
        <f t="shared" si="7"/>
        <v>928.83</v>
      </c>
      <c r="U19" s="69">
        <f t="shared" si="8"/>
        <v>0.03</v>
      </c>
      <c r="V19" s="42">
        <f t="shared" si="9"/>
        <v>11.72</v>
      </c>
    </row>
    <row r="20">
      <c r="A20" s="5" t="str">
        <f>'Raw data'!A20:A1000</f>
        <v>23456-006</v>
      </c>
      <c r="B20" s="61">
        <f>'Raw data'!B20:B1000</f>
        <v>1</v>
      </c>
      <c r="C20" s="62" t="str">
        <f>'Raw data'!C20:C1000</f>
        <v>Zip</v>
      </c>
      <c r="D20" s="63" t="str">
        <f>'Raw data'!D20:D1000</f>
        <v>MAIN THRUSTER, ASSY, DROID, P2</v>
      </c>
      <c r="E20" s="10" t="str">
        <f>'Raw data'!H20:H1000</f>
        <v>8501.31.4000</v>
      </c>
      <c r="F20" s="64" t="str">
        <f>'Raw data'!I20:I1000</f>
        <v>Thailand</v>
      </c>
      <c r="G20" s="9">
        <f>'Raw data'!E20:E1000</f>
        <v>180</v>
      </c>
      <c r="H20" s="9">
        <f t="shared" si="1"/>
        <v>180</v>
      </c>
      <c r="I20" s="9">
        <v>10.0</v>
      </c>
      <c r="J20" s="9">
        <f t="shared" si="2"/>
        <v>10</v>
      </c>
      <c r="K20" s="65">
        <f t="shared" si="3"/>
        <v>190</v>
      </c>
      <c r="L20" s="66">
        <f t="array" ref="L20:P20">IFERROR(
  INDEX('Tariff Table'!C:G,
    MATCH(1,
      ('Landed Cost Calculations'!E20='Tariff Table'!A:A) *
      ('Landed Cost Calculations'!F20='Tariff Table'!B:B),
      0)
  ),
  "Not Found"
)
</f>
        <v>4</v>
      </c>
      <c r="M20" s="67">
        <v>0.0</v>
      </c>
      <c r="N20" s="67">
        <v>0.0</v>
      </c>
      <c r="O20" s="67">
        <v>10.0</v>
      </c>
      <c r="P20" s="67">
        <v>14.0</v>
      </c>
      <c r="Q20" s="66">
        <f t="shared" si="4"/>
        <v>0.4714</v>
      </c>
      <c r="R20" s="37">
        <f t="shared" si="5"/>
        <v>14.4714</v>
      </c>
      <c r="S20" s="65">
        <f t="shared" si="6"/>
        <v>27.5</v>
      </c>
      <c r="T20" s="65">
        <f t="shared" si="7"/>
        <v>217.5</v>
      </c>
      <c r="U20" s="66">
        <f t="shared" si="8"/>
        <v>0.06</v>
      </c>
      <c r="V20" s="38">
        <f t="shared" si="9"/>
        <v>12.64</v>
      </c>
    </row>
    <row r="21">
      <c r="A21" s="5" t="str">
        <f>'Raw data'!A21:A1000</f>
        <v>23456-007</v>
      </c>
      <c r="B21" s="61">
        <f>'Raw data'!B21:B1000</f>
        <v>1</v>
      </c>
      <c r="C21" s="62" t="str">
        <f>'Raw data'!C21:C1000</f>
        <v>Zip</v>
      </c>
      <c r="D21" s="63" t="str">
        <f>'Raw data'!D21:D1000</f>
        <v>FRONT LATERAL THRUSTER, ASSY, DROID, P2</v>
      </c>
      <c r="E21" s="10" t="str">
        <f>'Raw data'!H21:H1000</f>
        <v>8501.31.4000</v>
      </c>
      <c r="F21" s="64" t="str">
        <f>'Raw data'!I21:I1000</f>
        <v>Thailand</v>
      </c>
      <c r="G21" s="9">
        <f>'Raw data'!E21:E1000</f>
        <v>150</v>
      </c>
      <c r="H21" s="9">
        <f t="shared" si="1"/>
        <v>150</v>
      </c>
      <c r="I21" s="9">
        <v>5.0</v>
      </c>
      <c r="J21" s="9">
        <f t="shared" si="2"/>
        <v>5</v>
      </c>
      <c r="K21" s="68">
        <f t="shared" si="3"/>
        <v>155</v>
      </c>
      <c r="L21" s="69">
        <f t="array" ref="L21:P21">IFERROR(
  INDEX('Tariff Table'!C:G,
    MATCH(1,
      ('Landed Cost Calculations'!E21='Tariff Table'!A:A) *
      ('Landed Cost Calculations'!F21='Tariff Table'!B:B),
      0)
  ),
  "Not Found"
)
</f>
        <v>4</v>
      </c>
      <c r="M21" s="70">
        <v>0.0</v>
      </c>
      <c r="N21" s="70">
        <v>0.0</v>
      </c>
      <c r="O21" s="70">
        <v>10.0</v>
      </c>
      <c r="P21" s="70">
        <v>14.0</v>
      </c>
      <c r="Q21" s="69">
        <f t="shared" si="4"/>
        <v>0.4714</v>
      </c>
      <c r="R21" s="41">
        <f t="shared" si="5"/>
        <v>14.4714</v>
      </c>
      <c r="S21" s="68">
        <f t="shared" si="6"/>
        <v>22.43</v>
      </c>
      <c r="T21" s="68">
        <f t="shared" si="7"/>
        <v>177.43</v>
      </c>
      <c r="U21" s="69">
        <f t="shared" si="8"/>
        <v>0.03</v>
      </c>
      <c r="V21" s="42">
        <f t="shared" si="9"/>
        <v>12.64</v>
      </c>
    </row>
    <row r="22">
      <c r="A22" s="5" t="str">
        <f>'Raw data'!A22:A1000</f>
        <v>23456-008</v>
      </c>
      <c r="B22" s="61">
        <f>'Raw data'!B22:B1000</f>
        <v>1</v>
      </c>
      <c r="C22" s="62" t="str">
        <f>'Raw data'!C22:C1000</f>
        <v>Zip</v>
      </c>
      <c r="D22" s="63" t="str">
        <f>'Raw data'!D22:D1000</f>
        <v>REAR LATERAL THRUSTER, ASSY, DROID, P2</v>
      </c>
      <c r="E22" s="10" t="str">
        <f>'Raw data'!H22:H1000</f>
        <v>8501.31.4000</v>
      </c>
      <c r="F22" s="64" t="str">
        <f>'Raw data'!I22:I1000</f>
        <v>Thailand</v>
      </c>
      <c r="G22" s="9">
        <f>'Raw data'!E22:E1000</f>
        <v>150</v>
      </c>
      <c r="H22" s="9">
        <f t="shared" si="1"/>
        <v>150</v>
      </c>
      <c r="I22" s="9">
        <v>5.0</v>
      </c>
      <c r="J22" s="9">
        <f t="shared" si="2"/>
        <v>5</v>
      </c>
      <c r="K22" s="65">
        <f t="shared" si="3"/>
        <v>155</v>
      </c>
      <c r="L22" s="66">
        <f t="array" ref="L22:P22">IFERROR(
  INDEX('Tariff Table'!C:G,
    MATCH(1,
      ('Landed Cost Calculations'!E22='Tariff Table'!A:A) *
      ('Landed Cost Calculations'!F22='Tariff Table'!B:B),
      0)
  ),
  "Not Found"
)
</f>
        <v>4</v>
      </c>
      <c r="M22" s="67">
        <v>0.0</v>
      </c>
      <c r="N22" s="67">
        <v>0.0</v>
      </c>
      <c r="O22" s="67">
        <v>10.0</v>
      </c>
      <c r="P22" s="67">
        <v>14.0</v>
      </c>
      <c r="Q22" s="66">
        <f t="shared" si="4"/>
        <v>0.4714</v>
      </c>
      <c r="R22" s="37">
        <f t="shared" si="5"/>
        <v>14.4714</v>
      </c>
      <c r="S22" s="65">
        <f t="shared" si="6"/>
        <v>22.43</v>
      </c>
      <c r="T22" s="65">
        <f t="shared" si="7"/>
        <v>177.43</v>
      </c>
      <c r="U22" s="66">
        <f t="shared" si="8"/>
        <v>0.03</v>
      </c>
      <c r="V22" s="38">
        <f t="shared" si="9"/>
        <v>12.64</v>
      </c>
    </row>
    <row r="23">
      <c r="A23" s="5" t="str">
        <f>'Raw data'!A23:A1000</f>
        <v>23456-009</v>
      </c>
      <c r="B23" s="61">
        <f>'Raw data'!B23:B1000</f>
        <v>1</v>
      </c>
      <c r="C23" s="62" t="str">
        <f>'Raw data'!C23:C1000</f>
        <v>Zip</v>
      </c>
      <c r="D23" s="63" t="str">
        <f>'Raw data'!D23:D1000</f>
        <v>RIGHT DOOR ASSY, DROID, P2</v>
      </c>
      <c r="E23" s="10" t="str">
        <f>'Raw data'!H23:H1000</f>
        <v>6815.13.0000</v>
      </c>
      <c r="F23" s="64" t="str">
        <f>'Raw data'!I23:I1000</f>
        <v>China</v>
      </c>
      <c r="G23" s="9">
        <f>'Raw data'!E23:E1000</f>
        <v>120</v>
      </c>
      <c r="H23" s="9">
        <f t="shared" si="1"/>
        <v>120</v>
      </c>
      <c r="I23" s="9">
        <v>40.0</v>
      </c>
      <c r="J23" s="9">
        <f t="shared" si="2"/>
        <v>40</v>
      </c>
      <c r="K23" s="68">
        <f t="shared" si="3"/>
        <v>160</v>
      </c>
      <c r="L23" s="69">
        <f t="array" ref="L23:P23">IFERROR(
  INDEX('Tariff Table'!C:G,
    MATCH(1,
      ('Landed Cost Calculations'!E23='Tariff Table'!A:A) *
      ('Landed Cost Calculations'!F23='Tariff Table'!B:B),
      0)
  ),
  "Not Found"
)
</f>
        <v>0</v>
      </c>
      <c r="M23" s="70">
        <v>25.0</v>
      </c>
      <c r="N23" s="70">
        <v>0.0</v>
      </c>
      <c r="O23" s="70">
        <v>30.0</v>
      </c>
      <c r="P23" s="70">
        <v>55.0</v>
      </c>
      <c r="Q23" s="69">
        <f t="shared" si="4"/>
        <v>0.4714</v>
      </c>
      <c r="R23" s="41">
        <f t="shared" si="5"/>
        <v>55.4714</v>
      </c>
      <c r="S23" s="68">
        <f t="shared" si="6"/>
        <v>88.75</v>
      </c>
      <c r="T23" s="68">
        <f t="shared" si="7"/>
        <v>248.75</v>
      </c>
      <c r="U23" s="69">
        <f t="shared" si="8"/>
        <v>0.33</v>
      </c>
      <c r="V23" s="71">
        <f t="shared" si="9"/>
        <v>35.68</v>
      </c>
    </row>
    <row r="24">
      <c r="A24" s="5" t="str">
        <f>'Raw data'!A24:A1000</f>
        <v>23456-010</v>
      </c>
      <c r="B24" s="61">
        <f>'Raw data'!B24:B1000</f>
        <v>1</v>
      </c>
      <c r="C24" s="62" t="str">
        <f>'Raw data'!C24:C1000</f>
        <v>Zip</v>
      </c>
      <c r="D24" s="63" t="str">
        <f>'Raw data'!D24:D1000</f>
        <v>LEFT DOOR ASSY, DROID, P2</v>
      </c>
      <c r="E24" s="10" t="str">
        <f>'Raw data'!H24:H1000</f>
        <v>6815.13.0000</v>
      </c>
      <c r="F24" s="64" t="str">
        <f>'Raw data'!I24:I1000</f>
        <v>China</v>
      </c>
      <c r="G24" s="9">
        <f>'Raw data'!E24:E1000</f>
        <v>120</v>
      </c>
      <c r="H24" s="9">
        <f t="shared" si="1"/>
        <v>120</v>
      </c>
      <c r="I24" s="9">
        <v>40.0</v>
      </c>
      <c r="J24" s="9">
        <f t="shared" si="2"/>
        <v>40</v>
      </c>
      <c r="K24" s="65">
        <f t="shared" si="3"/>
        <v>160</v>
      </c>
      <c r="L24" s="66">
        <f t="array" ref="L24:P24">IFERROR(
  INDEX('Tariff Table'!C:G,
    MATCH(1,
      ('Landed Cost Calculations'!E24='Tariff Table'!A:A) *
      ('Landed Cost Calculations'!F24='Tariff Table'!B:B),
      0)
  ),
  "Not Found"
)
</f>
        <v>0</v>
      </c>
      <c r="M24" s="67">
        <v>25.0</v>
      </c>
      <c r="N24" s="67">
        <v>0.0</v>
      </c>
      <c r="O24" s="67">
        <v>30.0</v>
      </c>
      <c r="P24" s="67">
        <v>55.0</v>
      </c>
      <c r="Q24" s="66">
        <f t="shared" si="4"/>
        <v>0.4714</v>
      </c>
      <c r="R24" s="37">
        <f t="shared" si="5"/>
        <v>55.4714</v>
      </c>
      <c r="S24" s="65">
        <f t="shared" si="6"/>
        <v>88.75</v>
      </c>
      <c r="T24" s="65">
        <f t="shared" si="7"/>
        <v>248.75</v>
      </c>
      <c r="U24" s="66">
        <f t="shared" si="8"/>
        <v>0.33</v>
      </c>
      <c r="V24" s="71">
        <f t="shared" si="9"/>
        <v>35.68</v>
      </c>
    </row>
    <row r="25">
      <c r="A25" s="5" t="str">
        <f>'Raw data'!A25:A1000</f>
        <v>23456-011</v>
      </c>
      <c r="B25" s="61">
        <f>'Raw data'!B25:B1000</f>
        <v>1</v>
      </c>
      <c r="C25" s="62" t="str">
        <f>'Raw data'!C25:C1000</f>
        <v>Zip</v>
      </c>
      <c r="D25" s="63" t="str">
        <f>'Raw data'!D25:D1000</f>
        <v>ASSY PCBA, FRONT MOTOR NODE, DROID, P2</v>
      </c>
      <c r="E25" s="10" t="str">
        <f>'Raw data'!H25:H1000</f>
        <v>8543.90.6800</v>
      </c>
      <c r="F25" s="64" t="str">
        <f>'Raw data'!I25:I1000</f>
        <v>Malaysia</v>
      </c>
      <c r="G25" s="9">
        <f>'Raw data'!E25:E1000</f>
        <v>120</v>
      </c>
      <c r="H25" s="9">
        <f t="shared" si="1"/>
        <v>120</v>
      </c>
      <c r="I25" s="9">
        <v>15.0</v>
      </c>
      <c r="J25" s="9">
        <f t="shared" si="2"/>
        <v>15</v>
      </c>
      <c r="K25" s="68">
        <f t="shared" si="3"/>
        <v>135</v>
      </c>
      <c r="L25" s="69">
        <f t="array" ref="L25:P25">IFERROR(
  INDEX('Tariff Table'!C:G,
    MATCH(1,
      ('Landed Cost Calculations'!E25='Tariff Table'!A:A) *
      ('Landed Cost Calculations'!F25='Tariff Table'!B:B),
      0)
  ),
  "Not Found"
)
</f>
        <v>0</v>
      </c>
      <c r="M25" s="70">
        <v>0.0</v>
      </c>
      <c r="N25" s="70">
        <v>0.0</v>
      </c>
      <c r="O25" s="70">
        <v>10.0</v>
      </c>
      <c r="P25" s="70">
        <v>10.0</v>
      </c>
      <c r="Q25" s="69">
        <f t="shared" si="4"/>
        <v>0.4714</v>
      </c>
      <c r="R25" s="41">
        <f t="shared" si="5"/>
        <v>10.4714</v>
      </c>
      <c r="S25" s="68">
        <f t="shared" si="6"/>
        <v>14.14</v>
      </c>
      <c r="T25" s="68">
        <f t="shared" si="7"/>
        <v>149.14</v>
      </c>
      <c r="U25" s="69">
        <f t="shared" si="8"/>
        <v>0.13</v>
      </c>
      <c r="V25" s="42">
        <f t="shared" si="9"/>
        <v>9.48</v>
      </c>
    </row>
    <row r="26">
      <c r="A26" s="5" t="str">
        <f>'Raw data'!A26:A1000</f>
        <v>23456-012</v>
      </c>
      <c r="B26" s="61">
        <f>'Raw data'!B26:B1000</f>
        <v>1</v>
      </c>
      <c r="C26" s="62" t="str">
        <f>'Raw data'!C26:C1000</f>
        <v>Zip</v>
      </c>
      <c r="D26" s="63" t="str">
        <f>'Raw data'!D26:D1000</f>
        <v>PCBA, FRONT MOTOR NODE, DROID, P2</v>
      </c>
      <c r="E26" s="10" t="str">
        <f>'Raw data'!H26:H1000</f>
        <v>8543.90.6800</v>
      </c>
      <c r="F26" s="64" t="str">
        <f>'Raw data'!I26:I1000</f>
        <v>China</v>
      </c>
      <c r="G26" s="9">
        <f>'Raw data'!E26:E1000</f>
        <v>120</v>
      </c>
      <c r="H26" s="9">
        <f t="shared" si="1"/>
        <v>120</v>
      </c>
      <c r="I26" s="9">
        <v>20.0</v>
      </c>
      <c r="J26" s="9">
        <f t="shared" si="2"/>
        <v>20</v>
      </c>
      <c r="K26" s="65">
        <f t="shared" si="3"/>
        <v>140</v>
      </c>
      <c r="L26" s="66">
        <f t="array" ref="L26:P26">IFERROR(
  INDEX('Tariff Table'!C:G,
    MATCH(1,
      ('Landed Cost Calculations'!E26='Tariff Table'!A:A) *
      ('Landed Cost Calculations'!F26='Tariff Table'!B:B),
      0)
  ),
  "Not Found"
)
</f>
        <v>0</v>
      </c>
      <c r="M26" s="67">
        <v>25.0</v>
      </c>
      <c r="N26" s="67">
        <v>0.0</v>
      </c>
      <c r="O26" s="67">
        <v>30.0</v>
      </c>
      <c r="P26" s="67">
        <v>55.0</v>
      </c>
      <c r="Q26" s="66">
        <f t="shared" si="4"/>
        <v>0.4714</v>
      </c>
      <c r="R26" s="37">
        <f t="shared" si="5"/>
        <v>55.4714</v>
      </c>
      <c r="S26" s="65">
        <f t="shared" si="6"/>
        <v>77.66</v>
      </c>
      <c r="T26" s="65">
        <f t="shared" si="7"/>
        <v>217.66</v>
      </c>
      <c r="U26" s="66">
        <f t="shared" si="8"/>
        <v>0.17</v>
      </c>
      <c r="V26" s="71">
        <f t="shared" si="9"/>
        <v>35.68</v>
      </c>
    </row>
    <row r="27">
      <c r="A27" s="5" t="str">
        <f>'Raw data'!A27:A1000</f>
        <v>12345-001</v>
      </c>
      <c r="B27" s="61">
        <f>'Raw data'!B27:B1000</f>
        <v>1</v>
      </c>
      <c r="C27" s="62" t="str">
        <f>'Raw data'!C27:C1000</f>
        <v>Dock</v>
      </c>
      <c r="D27" s="63" t="str">
        <f>'Raw data'!D27:D1000</f>
        <v>THERMAL SYSTEM, DOCK, P2</v>
      </c>
      <c r="E27" s="10" t="str">
        <f>'Raw data'!H27:H1000</f>
        <v>8415.82.0170</v>
      </c>
      <c r="F27" s="64" t="str">
        <f>'Raw data'!I27:I1000</f>
        <v>Mexico</v>
      </c>
      <c r="G27" s="9">
        <f>'Raw data'!E27:E1000</f>
        <v>2000</v>
      </c>
      <c r="H27" s="9">
        <f t="shared" si="1"/>
        <v>2000</v>
      </c>
      <c r="I27" s="9">
        <v>400.0</v>
      </c>
      <c r="J27" s="9">
        <f t="shared" si="2"/>
        <v>400</v>
      </c>
      <c r="K27" s="68">
        <f t="shared" si="3"/>
        <v>2400</v>
      </c>
      <c r="L27" s="69">
        <f t="array" ref="L27:P27">IFERROR(
  INDEX('Tariff Table'!C:G,
    MATCH(1,
      ('Landed Cost Calculations'!E27='Tariff Table'!A:A) *
      ('Landed Cost Calculations'!F27='Tariff Table'!B:B),
      0)
  ),
  "Not Found"
)
</f>
        <v>2.2</v>
      </c>
      <c r="M27" s="70">
        <v>0.0</v>
      </c>
      <c r="N27" s="70">
        <v>0.0</v>
      </c>
      <c r="O27" s="70">
        <v>25.0</v>
      </c>
      <c r="P27" s="70">
        <v>27.2</v>
      </c>
      <c r="Q27" s="69">
        <f t="shared" si="4"/>
        <v>0.4714</v>
      </c>
      <c r="R27" s="41">
        <f t="shared" si="5"/>
        <v>27.6714</v>
      </c>
      <c r="S27" s="68">
        <f t="shared" si="6"/>
        <v>664.11</v>
      </c>
      <c r="T27" s="68">
        <f t="shared" si="7"/>
        <v>3064.11</v>
      </c>
      <c r="U27" s="69">
        <f t="shared" si="8"/>
        <v>0.2</v>
      </c>
      <c r="V27" s="71">
        <f t="shared" si="9"/>
        <v>21.67</v>
      </c>
    </row>
    <row r="28">
      <c r="A28" s="5" t="str">
        <f>'Raw data'!A28:A1000</f>
        <v>12345-002</v>
      </c>
      <c r="B28" s="61">
        <f>'Raw data'!B28:B1000</f>
        <v>1</v>
      </c>
      <c r="C28" s="62" t="str">
        <f>'Raw data'!C28:C1000</f>
        <v>Dock</v>
      </c>
      <c r="D28" s="63" t="str">
        <f>'Raw data'!D28:D1000</f>
        <v>ASSY, CONTROLLER ENCLOSURE, DOCK, P2</v>
      </c>
      <c r="E28" s="10" t="str">
        <f>'Raw data'!H28:H1000</f>
        <v>8543.90.8885</v>
      </c>
      <c r="F28" s="64" t="str">
        <f>'Raw data'!I28:I1000</f>
        <v>Malaysia</v>
      </c>
      <c r="G28" s="9">
        <f>'Raw data'!E28:E1000</f>
        <v>500</v>
      </c>
      <c r="H28" s="9">
        <f t="shared" si="1"/>
        <v>500</v>
      </c>
      <c r="I28" s="9">
        <v>50.0</v>
      </c>
      <c r="J28" s="9">
        <f t="shared" si="2"/>
        <v>50</v>
      </c>
      <c r="K28" s="65">
        <f t="shared" si="3"/>
        <v>550</v>
      </c>
      <c r="L28" s="66">
        <f t="array" ref="L28:P28">IFERROR(
  INDEX('Tariff Table'!C:G,
    MATCH(1,
      ('Landed Cost Calculations'!E28='Tariff Table'!A:A) *
      ('Landed Cost Calculations'!F28='Tariff Table'!B:B),
      0)
  ),
  "Not Found"
)
</f>
        <v>0</v>
      </c>
      <c r="M28" s="67">
        <v>0.0</v>
      </c>
      <c r="N28" s="67">
        <v>0.0</v>
      </c>
      <c r="O28" s="67">
        <v>10.0</v>
      </c>
      <c r="P28" s="67">
        <v>10.0</v>
      </c>
      <c r="Q28" s="66">
        <f t="shared" si="4"/>
        <v>0.4714</v>
      </c>
      <c r="R28" s="37">
        <f t="shared" si="5"/>
        <v>10.4714</v>
      </c>
      <c r="S28" s="65">
        <f t="shared" si="6"/>
        <v>57.59</v>
      </c>
      <c r="T28" s="65">
        <f t="shared" si="7"/>
        <v>607.59</v>
      </c>
      <c r="U28" s="66">
        <f t="shared" si="8"/>
        <v>0.1</v>
      </c>
      <c r="V28" s="38">
        <f t="shared" si="9"/>
        <v>9.48</v>
      </c>
    </row>
    <row r="29">
      <c r="A29" s="5" t="str">
        <f>'Raw data'!A29:A1000</f>
        <v>12345-003</v>
      </c>
      <c r="B29" s="61">
        <f>'Raw data'!B29:B1000</f>
        <v>1</v>
      </c>
      <c r="C29" s="62" t="str">
        <f>'Raw data'!C29:C1000</f>
        <v>Dock</v>
      </c>
      <c r="D29" s="63" t="str">
        <f>'Raw data'!D29:D1000</f>
        <v>LATCH ASSEMBLY, DOCK, P2</v>
      </c>
      <c r="E29" s="10" t="str">
        <f>'Raw data'!H29:H1000</f>
        <v>8805.10.0000</v>
      </c>
      <c r="F29" s="64" t="str">
        <f>'Raw data'!I29:I1000</f>
        <v>China</v>
      </c>
      <c r="G29" s="9">
        <f>'Raw data'!E29:E1000</f>
        <v>500</v>
      </c>
      <c r="H29" s="9">
        <f t="shared" si="1"/>
        <v>500</v>
      </c>
      <c r="I29" s="9">
        <v>40.0</v>
      </c>
      <c r="J29" s="9">
        <f t="shared" si="2"/>
        <v>40</v>
      </c>
      <c r="K29" s="68">
        <f t="shared" si="3"/>
        <v>540</v>
      </c>
      <c r="L29" s="69">
        <f t="array" ref="L29:P29">IFERROR(
  INDEX('Tariff Table'!C:G,
    MATCH(1,
      ('Landed Cost Calculations'!E29='Tariff Table'!A:A) *
      ('Landed Cost Calculations'!F29='Tariff Table'!B:B),
      0)
  ),
  "Not Found"
)
</f>
        <v>0</v>
      </c>
      <c r="M29" s="70">
        <v>25.0</v>
      </c>
      <c r="N29" s="70">
        <v>0.0</v>
      </c>
      <c r="O29" s="70">
        <v>30.0</v>
      </c>
      <c r="P29" s="70">
        <v>55.0</v>
      </c>
      <c r="Q29" s="69">
        <f t="shared" si="4"/>
        <v>0.4714</v>
      </c>
      <c r="R29" s="41">
        <f t="shared" si="5"/>
        <v>55.4714</v>
      </c>
      <c r="S29" s="68">
        <f t="shared" si="6"/>
        <v>299.55</v>
      </c>
      <c r="T29" s="68">
        <f t="shared" si="7"/>
        <v>839.55</v>
      </c>
      <c r="U29" s="69">
        <f t="shared" si="8"/>
        <v>0.08</v>
      </c>
      <c r="V29" s="71">
        <f t="shared" si="9"/>
        <v>35.68</v>
      </c>
    </row>
    <row r="30">
      <c r="A30" s="5" t="str">
        <f>'Raw data'!A30:A1000</f>
        <v>12345-004</v>
      </c>
      <c r="B30" s="61">
        <f>'Raw data'!B30:B1000</f>
        <v>1</v>
      </c>
      <c r="C30" s="62" t="str">
        <f>'Raw data'!C30:C1000</f>
        <v>Dock</v>
      </c>
      <c r="D30" s="63" t="str">
        <f>'Raw data'!D30:D1000</f>
        <v>CHARGER, DELTA Q, ESD FAN, DOCK, P2</v>
      </c>
      <c r="E30" s="10" t="str">
        <f>'Raw data'!H30:H1000</f>
        <v>8504.40.9550</v>
      </c>
      <c r="F30" s="64" t="str">
        <f>'Raw data'!I30:I1000</f>
        <v>China</v>
      </c>
      <c r="G30" s="9">
        <f>'Raw data'!E30:E1000</f>
        <v>400</v>
      </c>
      <c r="H30" s="9">
        <f t="shared" si="1"/>
        <v>400</v>
      </c>
      <c r="I30" s="9">
        <v>10.0</v>
      </c>
      <c r="J30" s="9">
        <f t="shared" si="2"/>
        <v>10</v>
      </c>
      <c r="K30" s="65">
        <f t="shared" si="3"/>
        <v>410</v>
      </c>
      <c r="L30" s="66">
        <f t="array" ref="L30:P30">IFERROR(
  INDEX('Tariff Table'!C:G,
    MATCH(1,
      ('Landed Cost Calculations'!E30='Tariff Table'!A:A) *
      ('Landed Cost Calculations'!F30='Tariff Table'!B:B),
      0)
  ),
  "Not Found"
)
</f>
        <v>0</v>
      </c>
      <c r="M30" s="67">
        <v>25.0</v>
      </c>
      <c r="N30" s="67">
        <v>0.0</v>
      </c>
      <c r="O30" s="67">
        <v>30.0</v>
      </c>
      <c r="P30" s="67">
        <v>55.0</v>
      </c>
      <c r="Q30" s="66">
        <f t="shared" si="4"/>
        <v>0.4714</v>
      </c>
      <c r="R30" s="37">
        <f t="shared" si="5"/>
        <v>55.4714</v>
      </c>
      <c r="S30" s="65">
        <f t="shared" si="6"/>
        <v>227.43</v>
      </c>
      <c r="T30" s="65">
        <f t="shared" si="7"/>
        <v>637.43</v>
      </c>
      <c r="U30" s="66">
        <f t="shared" si="8"/>
        <v>0.03</v>
      </c>
      <c r="V30" s="71">
        <f t="shared" si="9"/>
        <v>35.68</v>
      </c>
    </row>
    <row r="31">
      <c r="A31" s="5" t="str">
        <f>'Raw data'!A31:A1000</f>
        <v>12345-005</v>
      </c>
      <c r="B31" s="61">
        <f>'Raw data'!B31:B1000</f>
        <v>1</v>
      </c>
      <c r="C31" s="62" t="str">
        <f>'Raw data'!C31:C1000</f>
        <v>Dock</v>
      </c>
      <c r="D31" s="63" t="str">
        <f>'Raw data'!D31:D1000</f>
        <v>CAMERA ASSY, DOCK, P2</v>
      </c>
      <c r="E31" s="10" t="str">
        <f>'Raw data'!H31:H1000</f>
        <v>8525.89.5050</v>
      </c>
      <c r="F31" s="64" t="str">
        <f>'Raw data'!I31:I1000</f>
        <v>China</v>
      </c>
      <c r="G31" s="9">
        <f>'Raw data'!E31:E1000</f>
        <v>300</v>
      </c>
      <c r="H31" s="9">
        <f t="shared" si="1"/>
        <v>300</v>
      </c>
      <c r="I31" s="9">
        <v>30.0</v>
      </c>
      <c r="J31" s="9">
        <f t="shared" si="2"/>
        <v>30</v>
      </c>
      <c r="K31" s="68">
        <f t="shared" si="3"/>
        <v>330</v>
      </c>
      <c r="L31" s="69">
        <f t="array" ref="L31:P31">IFERROR(
  INDEX('Tariff Table'!C:G,
    MATCH(1,
      ('Landed Cost Calculations'!E31='Tariff Table'!A:A) *
      ('Landed Cost Calculations'!F31='Tariff Table'!B:B),
      0)
  ),
  "Not Found"
)
</f>
        <v>2.6</v>
      </c>
      <c r="M31" s="70">
        <v>25.0</v>
      </c>
      <c r="N31" s="70">
        <v>0.0</v>
      </c>
      <c r="O31" s="70">
        <v>30.0</v>
      </c>
      <c r="P31" s="70">
        <v>57.6</v>
      </c>
      <c r="Q31" s="69">
        <f t="shared" si="4"/>
        <v>0.4714</v>
      </c>
      <c r="R31" s="41">
        <f t="shared" si="5"/>
        <v>58.0714</v>
      </c>
      <c r="S31" s="68">
        <f t="shared" si="6"/>
        <v>191.64</v>
      </c>
      <c r="T31" s="68">
        <f t="shared" si="7"/>
        <v>521.64</v>
      </c>
      <c r="U31" s="69">
        <f t="shared" si="8"/>
        <v>0.1</v>
      </c>
      <c r="V31" s="71">
        <f t="shared" si="9"/>
        <v>36.74</v>
      </c>
    </row>
    <row r="32">
      <c r="A32" s="5" t="str">
        <f>'Raw data'!A32:A1000</f>
        <v>12345-006</v>
      </c>
      <c r="B32" s="61">
        <f>'Raw data'!B32:B1000</f>
        <v>4</v>
      </c>
      <c r="C32" s="62" t="str">
        <f>'Raw data'!C32:C1000</f>
        <v>Dock</v>
      </c>
      <c r="D32" s="63" t="str">
        <f>'Raw data'!D32:D1000</f>
        <v>FIDUCIAL ASSEMBLY FOUR, DOCK, P2</v>
      </c>
      <c r="E32" s="10" t="str">
        <f>'Raw data'!H32:H1000</f>
        <v>8539.51.0000</v>
      </c>
      <c r="F32" s="64" t="str">
        <f>'Raw data'!I32:I1000</f>
        <v>Thailand</v>
      </c>
      <c r="G32" s="9">
        <f>'Raw data'!E32:E1000</f>
        <v>300</v>
      </c>
      <c r="H32" s="9">
        <f t="shared" si="1"/>
        <v>1200</v>
      </c>
      <c r="I32" s="9">
        <v>20.0</v>
      </c>
      <c r="J32" s="9">
        <f t="shared" si="2"/>
        <v>80</v>
      </c>
      <c r="K32" s="65">
        <f t="shared" si="3"/>
        <v>1280</v>
      </c>
      <c r="L32" s="66">
        <f t="array" ref="L32:P32">IFERROR(
  INDEX('Tariff Table'!C:G,
    MATCH(1,
      ('Landed Cost Calculations'!E32='Tariff Table'!A:A) *
      ('Landed Cost Calculations'!F32='Tariff Table'!B:B),
      0)
  ),
  "Not Found"
)
</f>
        <v>0</v>
      </c>
      <c r="M32" s="67">
        <v>0.0</v>
      </c>
      <c r="N32" s="67">
        <v>0.0</v>
      </c>
      <c r="O32" s="67">
        <v>10.0</v>
      </c>
      <c r="P32" s="67">
        <v>10.0</v>
      </c>
      <c r="Q32" s="66">
        <f t="shared" si="4"/>
        <v>0.4714</v>
      </c>
      <c r="R32" s="37">
        <f t="shared" si="5"/>
        <v>10.4714</v>
      </c>
      <c r="S32" s="65">
        <f t="shared" si="6"/>
        <v>134.03</v>
      </c>
      <c r="T32" s="65">
        <f t="shared" si="7"/>
        <v>1414.03</v>
      </c>
      <c r="U32" s="66">
        <f t="shared" si="8"/>
        <v>0.07</v>
      </c>
      <c r="V32" s="38">
        <f t="shared" si="9"/>
        <v>9.48</v>
      </c>
    </row>
    <row r="33">
      <c r="A33" s="5" t="str">
        <f>'Raw data'!A33:A1000</f>
        <v>12345-010</v>
      </c>
      <c r="B33" s="61">
        <f>'Raw data'!B33:B1000</f>
        <v>1</v>
      </c>
      <c r="C33" s="62" t="str">
        <f>'Raw data'!C33:C1000</f>
        <v>Dock</v>
      </c>
      <c r="D33" s="63" t="str">
        <f>'Raw data'!D33:D1000</f>
        <v>BLOWER ASSEMBLY, THERMAL SYSTEM, DOCK, P2</v>
      </c>
      <c r="E33" s="10" t="str">
        <f>'Raw data'!H33:H1000</f>
        <v>8415.82.0170</v>
      </c>
      <c r="F33" s="64" t="str">
        <f>'Raw data'!I33:I1000</f>
        <v>Mexico</v>
      </c>
      <c r="G33" s="9">
        <f>'Raw data'!E33:E1000</f>
        <v>350</v>
      </c>
      <c r="H33" s="9">
        <f t="shared" si="1"/>
        <v>350</v>
      </c>
      <c r="I33" s="9">
        <v>40.0</v>
      </c>
      <c r="J33" s="9">
        <f t="shared" si="2"/>
        <v>40</v>
      </c>
      <c r="K33" s="68">
        <f t="shared" si="3"/>
        <v>390</v>
      </c>
      <c r="L33" s="69">
        <f t="array" ref="L33:P33">IFERROR(
  INDEX('Tariff Table'!C:G,
    MATCH(1,
      ('Landed Cost Calculations'!E33='Tariff Table'!A:A) *
      ('Landed Cost Calculations'!F33='Tariff Table'!B:B),
      0)
  ),
  "Not Found"
)
</f>
        <v>2.2</v>
      </c>
      <c r="M33" s="70">
        <v>0.0</v>
      </c>
      <c r="N33" s="70">
        <v>0.0</v>
      </c>
      <c r="O33" s="70">
        <v>25.0</v>
      </c>
      <c r="P33" s="70">
        <v>27.2</v>
      </c>
      <c r="Q33" s="69">
        <f t="shared" si="4"/>
        <v>0.4714</v>
      </c>
      <c r="R33" s="41">
        <f t="shared" si="5"/>
        <v>27.6714</v>
      </c>
      <c r="S33" s="68">
        <f t="shared" si="6"/>
        <v>107.92</v>
      </c>
      <c r="T33" s="68">
        <f t="shared" si="7"/>
        <v>497.92</v>
      </c>
      <c r="U33" s="69">
        <f t="shared" si="8"/>
        <v>0.11</v>
      </c>
      <c r="V33" s="71">
        <f t="shared" si="9"/>
        <v>21.67</v>
      </c>
    </row>
    <row r="34">
      <c r="A34" s="5" t="str">
        <f>'Raw data'!A34:A1000</f>
        <v>12345-011</v>
      </c>
      <c r="B34" s="61">
        <f>'Raw data'!B34:B1000</f>
        <v>1</v>
      </c>
      <c r="C34" s="62" t="str">
        <f>'Raw data'!C34:C1000</f>
        <v>Dock</v>
      </c>
      <c r="D34" s="63" t="str">
        <f>'Raw data'!D34:D1000</f>
        <v>POWER SUPPLY ASSM W/ HARNESSES, PS, DOCK, P2</v>
      </c>
      <c r="E34" s="10" t="str">
        <f>'Raw data'!H34:H1000</f>
        <v>8544.42.9090</v>
      </c>
      <c r="F34" s="64" t="str">
        <f>'Raw data'!I34:I1000</f>
        <v>China</v>
      </c>
      <c r="G34" s="9">
        <f>'Raw data'!E34:E1000</f>
        <v>200</v>
      </c>
      <c r="H34" s="9">
        <f t="shared" si="1"/>
        <v>200</v>
      </c>
      <c r="I34" s="9">
        <v>10.0</v>
      </c>
      <c r="J34" s="9">
        <f t="shared" si="2"/>
        <v>10</v>
      </c>
      <c r="K34" s="65">
        <f t="shared" si="3"/>
        <v>210</v>
      </c>
      <c r="L34" s="66">
        <f t="array" ref="L34:P34">IFERROR(
  INDEX('Tariff Table'!C:G,
    MATCH(1,
      ('Landed Cost Calculations'!E34='Tariff Table'!A:A) *
      ('Landed Cost Calculations'!F34='Tariff Table'!B:B),
      0)
  ),
  "Not Found"
)
</f>
        <v>2.6</v>
      </c>
      <c r="M34" s="67">
        <v>25.0</v>
      </c>
      <c r="N34" s="67">
        <v>0.0</v>
      </c>
      <c r="O34" s="67">
        <v>30.0</v>
      </c>
      <c r="P34" s="67">
        <v>57.6</v>
      </c>
      <c r="Q34" s="66">
        <f t="shared" si="4"/>
        <v>0.4714</v>
      </c>
      <c r="R34" s="37">
        <f t="shared" si="5"/>
        <v>58.0714</v>
      </c>
      <c r="S34" s="65">
        <f t="shared" si="6"/>
        <v>121.95</v>
      </c>
      <c r="T34" s="65">
        <f t="shared" si="7"/>
        <v>331.95</v>
      </c>
      <c r="U34" s="66">
        <f t="shared" si="8"/>
        <v>0.05</v>
      </c>
      <c r="V34" s="71">
        <f t="shared" si="9"/>
        <v>36.74</v>
      </c>
    </row>
    <row r="35">
      <c r="A35" s="5" t="str">
        <f>'Raw data'!A35:A1000</f>
        <v>12345-012</v>
      </c>
      <c r="B35" s="61">
        <f>'Raw data'!B35:B1000</f>
        <v>1</v>
      </c>
      <c r="C35" s="62" t="str">
        <f>'Raw data'!C35:C1000</f>
        <v>Dock</v>
      </c>
      <c r="D35" s="63" t="str">
        <f>'Raw data'!D35:D1000</f>
        <v>LEAD IN ASSEMBLY, DOCK, P2</v>
      </c>
      <c r="E35" s="10" t="str">
        <f>'Raw data'!H35:H1000</f>
        <v>8805.10.0000</v>
      </c>
      <c r="F35" s="64" t="str">
        <f>'Raw data'!I35:I1000</f>
        <v>Canada</v>
      </c>
      <c r="G35" s="9">
        <f>'Raw data'!E35:E1000</f>
        <v>200</v>
      </c>
      <c r="H35" s="9">
        <f t="shared" si="1"/>
        <v>200</v>
      </c>
      <c r="I35" s="9">
        <v>70.0</v>
      </c>
      <c r="J35" s="9">
        <f t="shared" si="2"/>
        <v>70</v>
      </c>
      <c r="K35" s="68">
        <f t="shared" si="3"/>
        <v>270</v>
      </c>
      <c r="L35" s="69">
        <f t="array" ref="L35:P35">IFERROR(
  INDEX('Tariff Table'!C:G,
    MATCH(1,
      ('Landed Cost Calculations'!E35='Tariff Table'!A:A) *
      ('Landed Cost Calculations'!F35='Tariff Table'!B:B),
      0)
  ),
  "Not Found"
)
</f>
        <v>0</v>
      </c>
      <c r="M35" s="70">
        <v>0.0</v>
      </c>
      <c r="N35" s="70">
        <v>0.0</v>
      </c>
      <c r="O35" s="70">
        <v>25.0</v>
      </c>
      <c r="P35" s="70">
        <v>25.0</v>
      </c>
      <c r="Q35" s="69">
        <f t="shared" si="4"/>
        <v>0.4714</v>
      </c>
      <c r="R35" s="41">
        <f t="shared" si="5"/>
        <v>25.4714</v>
      </c>
      <c r="S35" s="68">
        <f t="shared" si="6"/>
        <v>68.77</v>
      </c>
      <c r="T35" s="68">
        <f t="shared" si="7"/>
        <v>338.77</v>
      </c>
      <c r="U35" s="69">
        <f t="shared" si="8"/>
        <v>0.35</v>
      </c>
      <c r="V35" s="71">
        <f t="shared" si="9"/>
        <v>20.3</v>
      </c>
    </row>
    <row r="36">
      <c r="A36" s="5" t="str">
        <f>'Raw data'!A36:A1000</f>
        <v>12345-013</v>
      </c>
      <c r="B36" s="61">
        <f>'Raw data'!B36:B1000</f>
        <v>1</v>
      </c>
      <c r="C36" s="62" t="str">
        <f>'Raw data'!C36:C1000</f>
        <v>Dock</v>
      </c>
      <c r="D36" s="63" t="str">
        <f>'Raw data'!D36:D1000</f>
        <v>AC BULKHEAD ASSY, DOCK, P2</v>
      </c>
      <c r="E36" s="10" t="str">
        <f>'Raw data'!H36:H1000</f>
        <v>8543.90.8885</v>
      </c>
      <c r="F36" s="64" t="str">
        <f>'Raw data'!I36:I1000</f>
        <v>Malaysia</v>
      </c>
      <c r="G36" s="9">
        <f>'Raw data'!E36:E1000</f>
        <v>150</v>
      </c>
      <c r="H36" s="9">
        <f t="shared" si="1"/>
        <v>150</v>
      </c>
      <c r="I36" s="9">
        <v>30.0</v>
      </c>
      <c r="J36" s="9">
        <f t="shared" si="2"/>
        <v>30</v>
      </c>
      <c r="K36" s="65">
        <f t="shared" si="3"/>
        <v>180</v>
      </c>
      <c r="L36" s="66">
        <f t="array" ref="L36:P36">IFERROR(
  INDEX('Tariff Table'!C:G,
    MATCH(1,
      ('Landed Cost Calculations'!E36='Tariff Table'!A:A) *
      ('Landed Cost Calculations'!F36='Tariff Table'!B:B),
      0)
  ),
  "Not Found"
)
</f>
        <v>0</v>
      </c>
      <c r="M36" s="67">
        <v>0.0</v>
      </c>
      <c r="N36" s="67">
        <v>0.0</v>
      </c>
      <c r="O36" s="67">
        <v>10.0</v>
      </c>
      <c r="P36" s="67">
        <v>10.0</v>
      </c>
      <c r="Q36" s="66">
        <f t="shared" si="4"/>
        <v>0.4714</v>
      </c>
      <c r="R36" s="37">
        <f t="shared" si="5"/>
        <v>10.4714</v>
      </c>
      <c r="S36" s="65">
        <f t="shared" si="6"/>
        <v>18.85</v>
      </c>
      <c r="T36" s="65">
        <f t="shared" si="7"/>
        <v>198.85</v>
      </c>
      <c r="U36" s="66">
        <f t="shared" si="8"/>
        <v>0.2</v>
      </c>
      <c r="V36" s="38">
        <f t="shared" si="9"/>
        <v>9.48</v>
      </c>
    </row>
    <row r="37">
      <c r="A37" s="5" t="str">
        <f>'Raw data'!A37:A1000</f>
        <v>12345-014</v>
      </c>
      <c r="B37" s="61">
        <f>'Raw data'!B37:B1000</f>
        <v>1</v>
      </c>
      <c r="C37" s="62" t="str">
        <f>'Raw data'!C37:C1000</f>
        <v>Dock</v>
      </c>
      <c r="D37" s="63" t="str">
        <f>'Raw data'!D37:D1000</f>
        <v>TOP SHELL ASSEMBLY, DOCK, P2</v>
      </c>
      <c r="E37" s="10" t="str">
        <f>'Raw data'!H37:H1000</f>
        <v>3926.90.9989</v>
      </c>
      <c r="F37" s="64" t="str">
        <f>'Raw data'!I37:I1000</f>
        <v>Canada</v>
      </c>
      <c r="G37" s="9">
        <f>'Raw data'!E37:E1000</f>
        <v>130</v>
      </c>
      <c r="H37" s="9">
        <f t="shared" si="1"/>
        <v>130</v>
      </c>
      <c r="I37" s="9">
        <v>70.0</v>
      </c>
      <c r="J37" s="9">
        <f t="shared" si="2"/>
        <v>70</v>
      </c>
      <c r="K37" s="68">
        <f t="shared" si="3"/>
        <v>200</v>
      </c>
      <c r="L37" s="69">
        <f t="array" ref="L37:P37">IFERROR(
  INDEX('Tariff Table'!C:G,
    MATCH(1,
      ('Landed Cost Calculations'!E37='Tariff Table'!A:A) *
      ('Landed Cost Calculations'!F37='Tariff Table'!B:B),
      0)
  ),
  "Not Found"
)
</f>
        <v>5.3</v>
      </c>
      <c r="M37" s="70">
        <v>0.0</v>
      </c>
      <c r="N37" s="70">
        <v>0.0</v>
      </c>
      <c r="O37" s="70">
        <v>25.0</v>
      </c>
      <c r="P37" s="70">
        <v>30.3</v>
      </c>
      <c r="Q37" s="69">
        <f t="shared" si="4"/>
        <v>0.4714</v>
      </c>
      <c r="R37" s="41">
        <f t="shared" si="5"/>
        <v>30.7714</v>
      </c>
      <c r="S37" s="68">
        <f t="shared" si="6"/>
        <v>61.54</v>
      </c>
      <c r="T37" s="68">
        <f t="shared" si="7"/>
        <v>261.54</v>
      </c>
      <c r="U37" s="72">
        <f t="shared" si="8"/>
        <v>0.54</v>
      </c>
      <c r="V37" s="71">
        <f t="shared" si="9"/>
        <v>23.53</v>
      </c>
    </row>
    <row r="38">
      <c r="A38" s="5" t="str">
        <f>'Raw data'!A38:A1000</f>
        <v>12345-015</v>
      </c>
      <c r="B38" s="61">
        <f>'Raw data'!B38:B1000</f>
        <v>1</v>
      </c>
      <c r="C38" s="62" t="str">
        <f>'Raw data'!C38:C1000</f>
        <v>Dock</v>
      </c>
      <c r="D38" s="63" t="str">
        <f>'Raw data'!D38:D1000</f>
        <v>HARNESS, ACB TO CHARGER, DOCK, P2</v>
      </c>
      <c r="E38" s="10" t="str">
        <f>'Raw data'!H38:H1000</f>
        <v>8544.42.9090</v>
      </c>
      <c r="F38" s="64" t="str">
        <f>'Raw data'!I38:I1000</f>
        <v>China</v>
      </c>
      <c r="G38" s="9">
        <f>'Raw data'!E38:E1000</f>
        <v>60</v>
      </c>
      <c r="H38" s="9">
        <f t="shared" si="1"/>
        <v>60</v>
      </c>
      <c r="I38" s="9">
        <v>9.0</v>
      </c>
      <c r="J38" s="9">
        <f t="shared" si="2"/>
        <v>9</v>
      </c>
      <c r="K38" s="65">
        <f t="shared" si="3"/>
        <v>69</v>
      </c>
      <c r="L38" s="66">
        <f t="array" ref="L38:P38">IFERROR(
  INDEX('Tariff Table'!C:G,
    MATCH(1,
      ('Landed Cost Calculations'!E38='Tariff Table'!A:A) *
      ('Landed Cost Calculations'!F38='Tariff Table'!B:B),
      0)
  ),
  "Not Found"
)
</f>
        <v>2.6</v>
      </c>
      <c r="M38" s="67">
        <v>25.0</v>
      </c>
      <c r="N38" s="67">
        <v>0.0</v>
      </c>
      <c r="O38" s="67">
        <v>30.0</v>
      </c>
      <c r="P38" s="67">
        <v>57.6</v>
      </c>
      <c r="Q38" s="66">
        <f t="shared" si="4"/>
        <v>0.4714</v>
      </c>
      <c r="R38" s="37">
        <f t="shared" si="5"/>
        <v>58.0714</v>
      </c>
      <c r="S38" s="65">
        <f t="shared" si="6"/>
        <v>40.07</v>
      </c>
      <c r="T38" s="65">
        <f t="shared" si="7"/>
        <v>109.07</v>
      </c>
      <c r="U38" s="66">
        <f t="shared" si="8"/>
        <v>0.15</v>
      </c>
      <c r="V38" s="71">
        <f t="shared" si="9"/>
        <v>36.74</v>
      </c>
    </row>
    <row r="39">
      <c r="A39" s="5" t="str">
        <f>'Raw data'!A39:A1000</f>
        <v>12345-016</v>
      </c>
      <c r="B39" s="61">
        <f>'Raw data'!B39:B1000</f>
        <v>1</v>
      </c>
      <c r="C39" s="62" t="str">
        <f>'Raw data'!C39:C1000</f>
        <v>Dock</v>
      </c>
      <c r="D39" s="63" t="str">
        <f>'Raw data'!D39:D1000</f>
        <v>HARNESS, POWER, ASSM 1, FIDUCIAL, DOCK, P2</v>
      </c>
      <c r="E39" s="10" t="str">
        <f>'Raw data'!H39:H1000</f>
        <v>8544.42.9090</v>
      </c>
      <c r="F39" s="64" t="str">
        <f>'Raw data'!I39:I1000</f>
        <v>China</v>
      </c>
      <c r="G39" s="9">
        <f>'Raw data'!E39:E1000</f>
        <v>55</v>
      </c>
      <c r="H39" s="9">
        <f t="shared" si="1"/>
        <v>55</v>
      </c>
      <c r="I39" s="9">
        <v>2.0</v>
      </c>
      <c r="J39" s="9">
        <f t="shared" si="2"/>
        <v>2</v>
      </c>
      <c r="K39" s="68">
        <f t="shared" si="3"/>
        <v>57</v>
      </c>
      <c r="L39" s="69">
        <f t="array" ref="L39:P39">IFERROR(
  INDEX('Tariff Table'!C:G,
    MATCH(1,
      ('Landed Cost Calculations'!E39='Tariff Table'!A:A) *
      ('Landed Cost Calculations'!F39='Tariff Table'!B:B),
      0)
  ),
  "Not Found"
)
</f>
        <v>2.6</v>
      </c>
      <c r="M39" s="70">
        <v>25.0</v>
      </c>
      <c r="N39" s="70">
        <v>0.0</v>
      </c>
      <c r="O39" s="70">
        <v>30.0</v>
      </c>
      <c r="P39" s="70">
        <v>57.6</v>
      </c>
      <c r="Q39" s="69">
        <f t="shared" si="4"/>
        <v>0.4714</v>
      </c>
      <c r="R39" s="41">
        <f t="shared" si="5"/>
        <v>58.0714</v>
      </c>
      <c r="S39" s="68">
        <f t="shared" si="6"/>
        <v>33.1</v>
      </c>
      <c r="T39" s="68">
        <f t="shared" si="7"/>
        <v>90.1</v>
      </c>
      <c r="U39" s="69">
        <f t="shared" si="8"/>
        <v>0.04</v>
      </c>
      <c r="V39" s="71">
        <f t="shared" si="9"/>
        <v>36.74</v>
      </c>
    </row>
    <row r="40">
      <c r="A40" s="5" t="str">
        <f>'Raw data'!A40:A1000</f>
        <v>12345-017</v>
      </c>
      <c r="B40" s="61">
        <f>'Raw data'!B40:B1000</f>
        <v>1</v>
      </c>
      <c r="C40" s="62" t="str">
        <f>'Raw data'!C40:C1000</f>
        <v>Dock</v>
      </c>
      <c r="D40" s="63" t="str">
        <f>'Raw data'!D40:D1000</f>
        <v>CHASSIS, DOCK, P2</v>
      </c>
      <c r="E40" s="10" t="str">
        <f>'Raw data'!H40:H1000</f>
        <v>8415.90.4000</v>
      </c>
      <c r="F40" s="64" t="str">
        <f>'Raw data'!I40:I1000</f>
        <v>China</v>
      </c>
      <c r="G40" s="9">
        <f>'Raw data'!E40:E1000</f>
        <v>50</v>
      </c>
      <c r="H40" s="9">
        <f t="shared" si="1"/>
        <v>50</v>
      </c>
      <c r="I40" s="9">
        <v>30.0</v>
      </c>
      <c r="J40" s="9">
        <f t="shared" si="2"/>
        <v>30</v>
      </c>
      <c r="K40" s="73">
        <f t="shared" si="3"/>
        <v>80</v>
      </c>
      <c r="L40" s="74">
        <f t="array" ref="L40:P40">IFERROR(
  INDEX('Tariff Table'!C:G,
    MATCH(1,
      ('Landed Cost Calculations'!E40='Tariff Table'!A:A) *
      ('Landed Cost Calculations'!F40='Tariff Table'!B:B),
      0)
  ),
  "Not Found"
)
</f>
        <v>1.4</v>
      </c>
      <c r="M40" s="75">
        <v>7.5</v>
      </c>
      <c r="N40" s="75">
        <v>0.0</v>
      </c>
      <c r="O40" s="75">
        <v>30.0</v>
      </c>
      <c r="P40" s="75">
        <v>38.9</v>
      </c>
      <c r="Q40" s="74">
        <f t="shared" si="4"/>
        <v>0.4714</v>
      </c>
      <c r="R40" s="76">
        <f t="shared" si="5"/>
        <v>39.3714</v>
      </c>
      <c r="S40" s="73">
        <f t="shared" si="6"/>
        <v>31.5</v>
      </c>
      <c r="T40" s="73">
        <f t="shared" si="7"/>
        <v>111.5</v>
      </c>
      <c r="U40" s="77">
        <f t="shared" si="8"/>
        <v>0.6</v>
      </c>
      <c r="V40" s="78">
        <f t="shared" si="9"/>
        <v>28.25</v>
      </c>
    </row>
    <row r="41">
      <c r="A41" s="26"/>
      <c r="B41" s="26"/>
      <c r="C41" s="26"/>
      <c r="D41" s="79"/>
      <c r="E41" s="26"/>
      <c r="F41" s="26"/>
      <c r="G41" s="26"/>
      <c r="H41" s="26"/>
      <c r="I41" s="26"/>
      <c r="J41" s="26"/>
    </row>
    <row r="42">
      <c r="A42" s="28"/>
      <c r="B42" s="28"/>
      <c r="C42" s="28"/>
      <c r="D42" s="80"/>
      <c r="E42" s="28"/>
      <c r="F42" s="28"/>
      <c r="G42" s="28"/>
      <c r="H42" s="28"/>
      <c r="I42" s="28"/>
      <c r="J42" s="28"/>
    </row>
    <row r="43">
      <c r="D43" s="81"/>
    </row>
    <row r="44">
      <c r="D44" s="81"/>
    </row>
    <row r="45">
      <c r="D45" s="81"/>
    </row>
    <row r="46">
      <c r="D46" s="81"/>
    </row>
    <row r="47">
      <c r="D47" s="81"/>
    </row>
    <row r="48">
      <c r="D48" s="81"/>
    </row>
    <row r="49">
      <c r="D49" s="81"/>
    </row>
    <row r="50">
      <c r="D50" s="81"/>
    </row>
    <row r="51">
      <c r="D51" s="81"/>
    </row>
    <row r="52">
      <c r="D52" s="81"/>
    </row>
    <row r="53">
      <c r="D53" s="81"/>
    </row>
    <row r="54">
      <c r="D54" s="81"/>
    </row>
    <row r="55">
      <c r="D55" s="81"/>
    </row>
    <row r="56">
      <c r="D56" s="81"/>
    </row>
    <row r="57">
      <c r="D57" s="81"/>
    </row>
    <row r="58">
      <c r="D58" s="81"/>
    </row>
    <row r="59">
      <c r="D59" s="81"/>
    </row>
    <row r="60">
      <c r="D60" s="81"/>
    </row>
    <row r="61">
      <c r="D61" s="81"/>
    </row>
    <row r="62">
      <c r="D62" s="81"/>
    </row>
    <row r="63">
      <c r="D63" s="81"/>
    </row>
    <row r="64">
      <c r="D64" s="81"/>
    </row>
    <row r="65">
      <c r="D65" s="81"/>
    </row>
    <row r="66">
      <c r="D66" s="81"/>
    </row>
    <row r="67">
      <c r="D67" s="81"/>
    </row>
    <row r="68">
      <c r="D68" s="81"/>
    </row>
    <row r="69">
      <c r="D69" s="81"/>
    </row>
    <row r="70">
      <c r="D70" s="81"/>
    </row>
    <row r="71">
      <c r="D71" s="81"/>
    </row>
    <row r="72">
      <c r="D72" s="81"/>
    </row>
    <row r="73">
      <c r="D73" s="81"/>
    </row>
    <row r="74">
      <c r="D74" s="81"/>
    </row>
    <row r="75">
      <c r="D75" s="81"/>
    </row>
    <row r="76">
      <c r="D76" s="81"/>
    </row>
    <row r="77">
      <c r="D77" s="81"/>
    </row>
    <row r="78">
      <c r="D78" s="81"/>
    </row>
    <row r="79">
      <c r="D79" s="81"/>
    </row>
    <row r="80">
      <c r="D80" s="81"/>
    </row>
    <row r="81">
      <c r="D81" s="81"/>
    </row>
    <row r="82">
      <c r="D82" s="81"/>
    </row>
    <row r="83">
      <c r="D83" s="81"/>
    </row>
    <row r="84">
      <c r="D84" s="81"/>
    </row>
    <row r="85">
      <c r="D85" s="81"/>
    </row>
    <row r="86">
      <c r="D86" s="81"/>
    </row>
    <row r="87">
      <c r="D87" s="81"/>
    </row>
    <row r="88">
      <c r="D88" s="81"/>
    </row>
    <row r="89">
      <c r="D89" s="81"/>
    </row>
    <row r="90">
      <c r="D90" s="81"/>
    </row>
    <row r="91">
      <c r="D91" s="81"/>
    </row>
    <row r="92">
      <c r="D92" s="81"/>
    </row>
    <row r="93">
      <c r="D93" s="81"/>
    </row>
    <row r="94">
      <c r="D94" s="81"/>
    </row>
    <row r="95">
      <c r="D95" s="81"/>
    </row>
    <row r="96">
      <c r="D96" s="81"/>
    </row>
    <row r="97">
      <c r="D97" s="81"/>
    </row>
    <row r="98">
      <c r="D98" s="81"/>
    </row>
    <row r="99">
      <c r="D99" s="81"/>
    </row>
    <row r="100">
      <c r="D100" s="81"/>
    </row>
    <row r="101">
      <c r="D101" s="81"/>
    </row>
    <row r="102">
      <c r="D102" s="81"/>
    </row>
    <row r="103">
      <c r="D103" s="81"/>
    </row>
    <row r="104">
      <c r="D104" s="81"/>
    </row>
    <row r="105">
      <c r="D105" s="81"/>
    </row>
    <row r="106">
      <c r="D106" s="81"/>
    </row>
    <row r="107">
      <c r="D107" s="81"/>
    </row>
    <row r="108">
      <c r="D108" s="81"/>
    </row>
    <row r="109">
      <c r="D109" s="81"/>
    </row>
    <row r="110">
      <c r="D110" s="81"/>
    </row>
    <row r="111">
      <c r="D111" s="81"/>
    </row>
    <row r="112">
      <c r="D112" s="81"/>
    </row>
    <row r="113">
      <c r="D113" s="81"/>
    </row>
    <row r="114">
      <c r="D114" s="81"/>
    </row>
    <row r="115">
      <c r="D115" s="81"/>
    </row>
    <row r="116">
      <c r="D116" s="81"/>
    </row>
    <row r="117">
      <c r="D117" s="81"/>
    </row>
    <row r="118">
      <c r="D118" s="81"/>
    </row>
    <row r="119">
      <c r="D119" s="81"/>
    </row>
    <row r="120">
      <c r="D120" s="81"/>
    </row>
    <row r="121">
      <c r="D121" s="81"/>
    </row>
    <row r="122">
      <c r="D122" s="81"/>
    </row>
    <row r="123">
      <c r="D123" s="81"/>
    </row>
    <row r="124">
      <c r="D124" s="81"/>
    </row>
    <row r="125">
      <c r="D125" s="81"/>
    </row>
    <row r="126">
      <c r="D126" s="81"/>
    </row>
    <row r="127">
      <c r="D127" s="81"/>
    </row>
    <row r="128">
      <c r="D128" s="81"/>
    </row>
    <row r="129">
      <c r="D129" s="81"/>
    </row>
    <row r="130">
      <c r="D130" s="81"/>
    </row>
    <row r="131">
      <c r="D131" s="81"/>
    </row>
    <row r="132">
      <c r="D132" s="81"/>
    </row>
    <row r="133">
      <c r="D133" s="81"/>
    </row>
    <row r="134">
      <c r="D134" s="81"/>
    </row>
    <row r="135">
      <c r="D135" s="81"/>
    </row>
    <row r="136">
      <c r="D136" s="81"/>
    </row>
    <row r="137">
      <c r="D137" s="81"/>
    </row>
    <row r="138">
      <c r="D138" s="81"/>
    </row>
    <row r="139">
      <c r="D139" s="81"/>
    </row>
    <row r="140">
      <c r="D140" s="81"/>
    </row>
    <row r="141">
      <c r="D141" s="81"/>
    </row>
    <row r="142">
      <c r="D142" s="81"/>
    </row>
    <row r="143">
      <c r="D143" s="81"/>
    </row>
    <row r="144">
      <c r="D144" s="81"/>
    </row>
    <row r="145">
      <c r="D145" s="81"/>
    </row>
    <row r="146">
      <c r="D146" s="81"/>
    </row>
    <row r="147">
      <c r="D147" s="81"/>
    </row>
    <row r="148">
      <c r="D148" s="81"/>
    </row>
    <row r="149">
      <c r="D149" s="81"/>
    </row>
    <row r="150">
      <c r="D150" s="81"/>
    </row>
    <row r="151">
      <c r="D151" s="81"/>
    </row>
    <row r="152">
      <c r="D152" s="81"/>
    </row>
    <row r="153">
      <c r="D153" s="81"/>
    </row>
    <row r="154">
      <c r="D154" s="81"/>
    </row>
    <row r="155">
      <c r="D155" s="81"/>
    </row>
    <row r="156">
      <c r="D156" s="81"/>
    </row>
    <row r="157">
      <c r="D157" s="81"/>
    </row>
    <row r="158">
      <c r="D158" s="81"/>
    </row>
    <row r="159">
      <c r="D159" s="81"/>
    </row>
    <row r="160">
      <c r="D160" s="81"/>
    </row>
    <row r="161">
      <c r="D161" s="81"/>
    </row>
    <row r="162">
      <c r="D162" s="81"/>
    </row>
    <row r="163">
      <c r="D163" s="81"/>
    </row>
    <row r="164">
      <c r="D164" s="81"/>
    </row>
    <row r="165">
      <c r="D165" s="81"/>
    </row>
    <row r="166">
      <c r="D166" s="81"/>
    </row>
    <row r="167">
      <c r="D167" s="81"/>
    </row>
    <row r="168">
      <c r="D168" s="81"/>
    </row>
    <row r="169">
      <c r="D169" s="81"/>
    </row>
    <row r="170">
      <c r="D170" s="81"/>
    </row>
    <row r="171">
      <c r="D171" s="81"/>
    </row>
    <row r="172">
      <c r="D172" s="81"/>
    </row>
    <row r="173">
      <c r="D173" s="81"/>
    </row>
    <row r="174">
      <c r="D174" s="81"/>
    </row>
    <row r="175">
      <c r="D175" s="81"/>
    </row>
    <row r="176">
      <c r="D176" s="81"/>
    </row>
    <row r="177">
      <c r="D177" s="81"/>
    </row>
    <row r="178">
      <c r="D178" s="81"/>
    </row>
    <row r="179">
      <c r="D179" s="81"/>
    </row>
    <row r="180">
      <c r="D180" s="81"/>
    </row>
    <row r="181">
      <c r="D181" s="81"/>
    </row>
    <row r="182">
      <c r="D182" s="81"/>
    </row>
    <row r="183">
      <c r="D183" s="81"/>
    </row>
    <row r="184">
      <c r="D184" s="81"/>
    </row>
    <row r="185">
      <c r="D185" s="81"/>
    </row>
    <row r="186">
      <c r="D186" s="81"/>
    </row>
    <row r="187">
      <c r="D187" s="81"/>
    </row>
    <row r="188">
      <c r="D188" s="81"/>
    </row>
    <row r="189">
      <c r="D189" s="81"/>
    </row>
    <row r="190">
      <c r="D190" s="81"/>
    </row>
    <row r="191">
      <c r="D191" s="81"/>
    </row>
    <row r="192">
      <c r="D192" s="81"/>
    </row>
    <row r="193">
      <c r="D193" s="81"/>
    </row>
    <row r="194">
      <c r="D194" s="81"/>
    </row>
    <row r="195">
      <c r="D195" s="81"/>
    </row>
    <row r="196">
      <c r="D196" s="81"/>
    </row>
    <row r="197">
      <c r="D197" s="81"/>
    </row>
    <row r="198">
      <c r="D198" s="81"/>
    </row>
    <row r="199">
      <c r="D199" s="81"/>
    </row>
    <row r="200">
      <c r="D200" s="81"/>
    </row>
    <row r="201">
      <c r="D201" s="81"/>
    </row>
    <row r="202">
      <c r="D202" s="81"/>
    </row>
    <row r="203">
      <c r="D203" s="81"/>
    </row>
    <row r="204">
      <c r="D204" s="81"/>
    </row>
    <row r="205">
      <c r="D205" s="81"/>
    </row>
    <row r="206">
      <c r="D206" s="81"/>
    </row>
    <row r="207">
      <c r="D207" s="81"/>
    </row>
    <row r="208">
      <c r="D208" s="81"/>
    </row>
    <row r="209">
      <c r="D209" s="81"/>
    </row>
    <row r="210">
      <c r="D210" s="81"/>
    </row>
    <row r="211">
      <c r="D211" s="81"/>
    </row>
    <row r="212">
      <c r="D212" s="81"/>
    </row>
    <row r="213">
      <c r="D213" s="81"/>
    </row>
    <row r="214">
      <c r="D214" s="81"/>
    </row>
    <row r="215">
      <c r="D215" s="81"/>
    </row>
    <row r="216">
      <c r="D216" s="81"/>
    </row>
    <row r="217">
      <c r="D217" s="81"/>
    </row>
    <row r="218">
      <c r="D218" s="81"/>
    </row>
    <row r="219">
      <c r="D219" s="81"/>
    </row>
    <row r="220">
      <c r="D220" s="81"/>
    </row>
    <row r="221">
      <c r="D221" s="81"/>
    </row>
    <row r="222">
      <c r="D222" s="81"/>
    </row>
    <row r="223">
      <c r="D223" s="81"/>
    </row>
    <row r="224">
      <c r="D224" s="81"/>
    </row>
    <row r="225">
      <c r="D225" s="81"/>
    </row>
    <row r="226">
      <c r="D226" s="81"/>
    </row>
    <row r="227">
      <c r="D227" s="81"/>
    </row>
    <row r="228">
      <c r="D228" s="81"/>
    </row>
    <row r="229">
      <c r="D229" s="81"/>
    </row>
    <row r="230">
      <c r="D230" s="81"/>
    </row>
    <row r="231">
      <c r="D231" s="81"/>
    </row>
    <row r="232">
      <c r="D232" s="81"/>
    </row>
    <row r="233">
      <c r="D233" s="81"/>
    </row>
    <row r="234">
      <c r="D234" s="81"/>
    </row>
    <row r="235">
      <c r="D235" s="81"/>
    </row>
    <row r="236">
      <c r="D236" s="81"/>
    </row>
    <row r="237">
      <c r="D237" s="81"/>
    </row>
    <row r="238">
      <c r="D238" s="81"/>
    </row>
    <row r="239">
      <c r="D239" s="81"/>
    </row>
    <row r="240">
      <c r="D240" s="81"/>
    </row>
    <row r="241">
      <c r="D241" s="81"/>
    </row>
    <row r="242">
      <c r="D242" s="81"/>
    </row>
    <row r="243">
      <c r="D243" s="81"/>
    </row>
    <row r="244">
      <c r="D244" s="81"/>
    </row>
    <row r="245">
      <c r="D245" s="81"/>
    </row>
    <row r="246">
      <c r="D246" s="81"/>
    </row>
    <row r="247">
      <c r="D247" s="81"/>
    </row>
    <row r="248">
      <c r="D248" s="81"/>
    </row>
    <row r="249">
      <c r="D249" s="81"/>
    </row>
    <row r="250">
      <c r="D250" s="81"/>
    </row>
    <row r="251">
      <c r="D251" s="81"/>
    </row>
    <row r="252">
      <c r="D252" s="81"/>
    </row>
    <row r="253">
      <c r="D253" s="81"/>
    </row>
    <row r="254">
      <c r="D254" s="81"/>
    </row>
    <row r="255">
      <c r="D255" s="81"/>
    </row>
    <row r="256">
      <c r="D256" s="81"/>
    </row>
    <row r="257">
      <c r="D257" s="81"/>
    </row>
    <row r="258">
      <c r="D258" s="81"/>
    </row>
    <row r="259">
      <c r="D259" s="81"/>
    </row>
    <row r="260">
      <c r="D260" s="81"/>
    </row>
    <row r="261">
      <c r="D261" s="81"/>
    </row>
    <row r="262">
      <c r="D262" s="81"/>
    </row>
    <row r="263">
      <c r="D263" s="81"/>
    </row>
    <row r="264">
      <c r="D264" s="81"/>
    </row>
    <row r="265">
      <c r="D265" s="81"/>
    </row>
    <row r="266">
      <c r="D266" s="81"/>
    </row>
    <row r="267">
      <c r="D267" s="81"/>
    </row>
    <row r="268">
      <c r="D268" s="81"/>
    </row>
    <row r="269">
      <c r="D269" s="81"/>
    </row>
    <row r="270">
      <c r="D270" s="81"/>
    </row>
    <row r="271">
      <c r="D271" s="81"/>
    </row>
    <row r="272">
      <c r="D272" s="81"/>
    </row>
    <row r="273">
      <c r="D273" s="81"/>
    </row>
    <row r="274">
      <c r="D274" s="81"/>
    </row>
    <row r="275">
      <c r="D275" s="81"/>
    </row>
    <row r="276">
      <c r="D276" s="81"/>
    </row>
    <row r="277">
      <c r="D277" s="81"/>
    </row>
    <row r="278">
      <c r="D278" s="81"/>
    </row>
    <row r="279">
      <c r="D279" s="81"/>
    </row>
    <row r="280">
      <c r="D280" s="81"/>
    </row>
    <row r="281">
      <c r="D281" s="81"/>
    </row>
    <row r="282">
      <c r="D282" s="81"/>
    </row>
    <row r="283">
      <c r="D283" s="81"/>
    </row>
    <row r="284">
      <c r="D284" s="81"/>
    </row>
    <row r="285">
      <c r="D285" s="81"/>
    </row>
    <row r="286">
      <c r="D286" s="81"/>
    </row>
    <row r="287">
      <c r="D287" s="81"/>
    </row>
    <row r="288">
      <c r="D288" s="81"/>
    </row>
    <row r="289">
      <c r="D289" s="81"/>
    </row>
    <row r="290">
      <c r="D290" s="81"/>
    </row>
    <row r="291">
      <c r="D291" s="81"/>
    </row>
    <row r="292">
      <c r="D292" s="81"/>
    </row>
    <row r="293">
      <c r="D293" s="81"/>
    </row>
    <row r="294">
      <c r="D294" s="81"/>
    </row>
    <row r="295">
      <c r="D295" s="81"/>
    </row>
    <row r="296">
      <c r="D296" s="81"/>
    </row>
    <row r="297">
      <c r="D297" s="81"/>
    </row>
    <row r="298">
      <c r="D298" s="81"/>
    </row>
    <row r="299">
      <c r="D299" s="81"/>
    </row>
    <row r="300">
      <c r="D300" s="81"/>
    </row>
    <row r="301">
      <c r="D301" s="81"/>
    </row>
    <row r="302">
      <c r="D302" s="81"/>
    </row>
    <row r="303">
      <c r="D303" s="81"/>
    </row>
    <row r="304">
      <c r="D304" s="81"/>
    </row>
    <row r="305">
      <c r="D305" s="81"/>
    </row>
    <row r="306">
      <c r="D306" s="81"/>
    </row>
    <row r="307">
      <c r="D307" s="81"/>
    </row>
    <row r="308">
      <c r="D308" s="81"/>
    </row>
    <row r="309">
      <c r="D309" s="81"/>
    </row>
    <row r="310">
      <c r="D310" s="81"/>
    </row>
    <row r="311">
      <c r="D311" s="81"/>
    </row>
    <row r="312">
      <c r="D312" s="81"/>
    </row>
    <row r="313">
      <c r="D313" s="81"/>
    </row>
    <row r="314">
      <c r="D314" s="81"/>
    </row>
    <row r="315">
      <c r="D315" s="81"/>
    </row>
    <row r="316">
      <c r="D316" s="81"/>
    </row>
    <row r="317">
      <c r="D317" s="81"/>
    </row>
    <row r="318">
      <c r="D318" s="81"/>
    </row>
    <row r="319">
      <c r="D319" s="81"/>
    </row>
    <row r="320">
      <c r="D320" s="81"/>
    </row>
    <row r="321">
      <c r="D321" s="81"/>
    </row>
    <row r="322">
      <c r="D322" s="81"/>
    </row>
    <row r="323">
      <c r="D323" s="81"/>
    </row>
    <row r="324">
      <c r="D324" s="81"/>
    </row>
    <row r="325">
      <c r="D325" s="81"/>
    </row>
    <row r="326">
      <c r="D326" s="81"/>
    </row>
    <row r="327">
      <c r="D327" s="81"/>
    </row>
    <row r="328">
      <c r="D328" s="81"/>
    </row>
    <row r="329">
      <c r="D329" s="81"/>
    </row>
    <row r="330">
      <c r="D330" s="81"/>
    </row>
    <row r="331">
      <c r="D331" s="81"/>
    </row>
    <row r="332">
      <c r="D332" s="81"/>
    </row>
    <row r="333">
      <c r="D333" s="81"/>
    </row>
    <row r="334">
      <c r="D334" s="81"/>
    </row>
    <row r="335">
      <c r="D335" s="81"/>
    </row>
    <row r="336">
      <c r="D336" s="81"/>
    </row>
    <row r="337">
      <c r="D337" s="81"/>
    </row>
    <row r="338">
      <c r="D338" s="81"/>
    </row>
    <row r="339">
      <c r="D339" s="81"/>
    </row>
    <row r="340">
      <c r="D340" s="81"/>
    </row>
    <row r="341">
      <c r="D341" s="81"/>
    </row>
    <row r="342">
      <c r="D342" s="81"/>
    </row>
    <row r="343">
      <c r="D343" s="81"/>
    </row>
    <row r="344">
      <c r="D344" s="81"/>
    </row>
    <row r="345">
      <c r="D345" s="81"/>
    </row>
    <row r="346">
      <c r="D346" s="81"/>
    </row>
    <row r="347">
      <c r="D347" s="81"/>
    </row>
    <row r="348">
      <c r="D348" s="81"/>
    </row>
    <row r="349">
      <c r="D349" s="81"/>
    </row>
    <row r="350">
      <c r="D350" s="81"/>
    </row>
    <row r="351">
      <c r="D351" s="81"/>
    </row>
    <row r="352">
      <c r="D352" s="81"/>
    </row>
    <row r="353">
      <c r="D353" s="81"/>
    </row>
    <row r="354">
      <c r="D354" s="81"/>
    </row>
    <row r="355">
      <c r="D355" s="81"/>
    </row>
    <row r="356">
      <c r="D356" s="81"/>
    </row>
    <row r="357">
      <c r="D357" s="81"/>
    </row>
    <row r="358">
      <c r="D358" s="81"/>
    </row>
    <row r="359">
      <c r="D359" s="81"/>
    </row>
    <row r="360">
      <c r="D360" s="81"/>
    </row>
    <row r="361">
      <c r="D361" s="81"/>
    </row>
    <row r="362">
      <c r="D362" s="81"/>
    </row>
    <row r="363">
      <c r="D363" s="81"/>
    </row>
    <row r="364">
      <c r="D364" s="81"/>
    </row>
    <row r="365">
      <c r="D365" s="81"/>
    </row>
    <row r="366">
      <c r="D366" s="81"/>
    </row>
    <row r="367">
      <c r="D367" s="81"/>
    </row>
    <row r="368">
      <c r="D368" s="81"/>
    </row>
    <row r="369">
      <c r="D369" s="81"/>
    </row>
    <row r="370">
      <c r="D370" s="81"/>
    </row>
    <row r="371">
      <c r="D371" s="81"/>
    </row>
    <row r="372">
      <c r="D372" s="81"/>
    </row>
    <row r="373">
      <c r="D373" s="81"/>
    </row>
    <row r="374">
      <c r="D374" s="81"/>
    </row>
    <row r="375">
      <c r="D375" s="81"/>
    </row>
    <row r="376">
      <c r="D376" s="81"/>
    </row>
    <row r="377">
      <c r="D377" s="81"/>
    </row>
    <row r="378">
      <c r="D378" s="81"/>
    </row>
    <row r="379">
      <c r="D379" s="81"/>
    </row>
    <row r="380">
      <c r="D380" s="81"/>
    </row>
    <row r="381">
      <c r="D381" s="81"/>
    </row>
    <row r="382">
      <c r="D382" s="81"/>
    </row>
    <row r="383">
      <c r="D383" s="81"/>
    </row>
    <row r="384">
      <c r="D384" s="81"/>
    </row>
    <row r="385">
      <c r="D385" s="81"/>
    </row>
    <row r="386">
      <c r="D386" s="81"/>
    </row>
    <row r="387">
      <c r="D387" s="81"/>
    </row>
    <row r="388">
      <c r="D388" s="81"/>
    </row>
    <row r="389">
      <c r="D389" s="81"/>
    </row>
    <row r="390">
      <c r="D390" s="81"/>
    </row>
    <row r="391">
      <c r="D391" s="81"/>
    </row>
    <row r="392">
      <c r="D392" s="81"/>
    </row>
    <row r="393">
      <c r="D393" s="81"/>
    </row>
    <row r="394">
      <c r="D394" s="81"/>
    </row>
    <row r="395">
      <c r="D395" s="81"/>
    </row>
    <row r="396">
      <c r="D396" s="81"/>
    </row>
    <row r="397">
      <c r="D397" s="81"/>
    </row>
    <row r="398">
      <c r="D398" s="81"/>
    </row>
    <row r="399">
      <c r="D399" s="81"/>
    </row>
    <row r="400">
      <c r="D400" s="81"/>
    </row>
    <row r="401">
      <c r="D401" s="81"/>
    </row>
    <row r="402">
      <c r="D402" s="81"/>
    </row>
    <row r="403">
      <c r="D403" s="81"/>
    </row>
    <row r="404">
      <c r="D404" s="81"/>
    </row>
    <row r="405">
      <c r="D405" s="81"/>
    </row>
    <row r="406">
      <c r="D406" s="81"/>
    </row>
    <row r="407">
      <c r="D407" s="81"/>
    </row>
    <row r="408">
      <c r="D408" s="81"/>
    </row>
    <row r="409">
      <c r="D409" s="81"/>
    </row>
    <row r="410">
      <c r="D410" s="81"/>
    </row>
    <row r="411">
      <c r="D411" s="81"/>
    </row>
    <row r="412">
      <c r="D412" s="81"/>
    </row>
    <row r="413">
      <c r="D413" s="81"/>
    </row>
    <row r="414">
      <c r="D414" s="81"/>
    </row>
    <row r="415">
      <c r="D415" s="81"/>
    </row>
    <row r="416">
      <c r="D416" s="81"/>
    </row>
    <row r="417">
      <c r="D417" s="81"/>
    </row>
    <row r="418">
      <c r="D418" s="81"/>
    </row>
    <row r="419">
      <c r="D419" s="81"/>
    </row>
    <row r="420">
      <c r="D420" s="81"/>
    </row>
    <row r="421">
      <c r="D421" s="81"/>
    </row>
    <row r="422">
      <c r="D422" s="81"/>
    </row>
    <row r="423">
      <c r="D423" s="81"/>
    </row>
    <row r="424">
      <c r="D424" s="81"/>
    </row>
    <row r="425">
      <c r="D425" s="81"/>
    </row>
    <row r="426">
      <c r="D426" s="81"/>
    </row>
    <row r="427">
      <c r="D427" s="81"/>
    </row>
    <row r="428">
      <c r="D428" s="81"/>
    </row>
    <row r="429">
      <c r="D429" s="81"/>
    </row>
    <row r="430">
      <c r="D430" s="81"/>
    </row>
    <row r="431">
      <c r="D431" s="81"/>
    </row>
    <row r="432">
      <c r="D432" s="81"/>
    </row>
    <row r="433">
      <c r="D433" s="81"/>
    </row>
    <row r="434">
      <c r="D434" s="81"/>
    </row>
    <row r="435">
      <c r="D435" s="81"/>
    </row>
    <row r="436">
      <c r="D436" s="81"/>
    </row>
    <row r="437">
      <c r="D437" s="81"/>
    </row>
    <row r="438">
      <c r="D438" s="81"/>
    </row>
    <row r="439">
      <c r="D439" s="81"/>
    </row>
    <row r="440">
      <c r="D440" s="81"/>
    </row>
    <row r="441">
      <c r="D441" s="81"/>
    </row>
    <row r="442">
      <c r="D442" s="81"/>
    </row>
    <row r="443">
      <c r="D443" s="81"/>
    </row>
    <row r="444">
      <c r="D444" s="81"/>
    </row>
    <row r="445">
      <c r="D445" s="81"/>
    </row>
    <row r="446">
      <c r="D446" s="81"/>
    </row>
    <row r="447">
      <c r="D447" s="81"/>
    </row>
    <row r="448">
      <c r="D448" s="81"/>
    </row>
    <row r="449">
      <c r="D449" s="81"/>
    </row>
    <row r="450">
      <c r="D450" s="81"/>
    </row>
    <row r="451">
      <c r="D451" s="81"/>
    </row>
    <row r="452">
      <c r="D452" s="81"/>
    </row>
    <row r="453">
      <c r="D453" s="81"/>
    </row>
    <row r="454">
      <c r="D454" s="81"/>
    </row>
    <row r="455">
      <c r="D455" s="81"/>
    </row>
    <row r="456">
      <c r="D456" s="81"/>
    </row>
    <row r="457">
      <c r="D457" s="81"/>
    </row>
    <row r="458">
      <c r="D458" s="81"/>
    </row>
    <row r="459">
      <c r="D459" s="81"/>
    </row>
    <row r="460">
      <c r="D460" s="81"/>
    </row>
    <row r="461">
      <c r="D461" s="81"/>
    </row>
    <row r="462">
      <c r="D462" s="81"/>
    </row>
    <row r="463">
      <c r="D463" s="81"/>
    </row>
    <row r="464">
      <c r="D464" s="81"/>
    </row>
    <row r="465">
      <c r="D465" s="81"/>
    </row>
    <row r="466">
      <c r="D466" s="81"/>
    </row>
    <row r="467">
      <c r="D467" s="81"/>
    </row>
    <row r="468">
      <c r="D468" s="81"/>
    </row>
    <row r="469">
      <c r="D469" s="81"/>
    </row>
    <row r="470">
      <c r="D470" s="81"/>
    </row>
    <row r="471">
      <c r="D471" s="81"/>
    </row>
    <row r="472">
      <c r="D472" s="81"/>
    </row>
    <row r="473">
      <c r="D473" s="81"/>
    </row>
    <row r="474">
      <c r="D474" s="81"/>
    </row>
    <row r="475">
      <c r="D475" s="81"/>
    </row>
    <row r="476">
      <c r="D476" s="81"/>
    </row>
    <row r="477">
      <c r="D477" s="81"/>
    </row>
    <row r="478">
      <c r="D478" s="81"/>
    </row>
    <row r="479">
      <c r="D479" s="81"/>
    </row>
    <row r="480">
      <c r="D480" s="81"/>
    </row>
    <row r="481">
      <c r="D481" s="81"/>
    </row>
    <row r="482">
      <c r="D482" s="81"/>
    </row>
    <row r="483">
      <c r="D483" s="81"/>
    </row>
    <row r="484">
      <c r="D484" s="81"/>
    </row>
    <row r="485">
      <c r="D485" s="81"/>
    </row>
    <row r="486">
      <c r="D486" s="81"/>
    </row>
    <row r="487">
      <c r="D487" s="81"/>
    </row>
    <row r="488">
      <c r="D488" s="81"/>
    </row>
    <row r="489">
      <c r="D489" s="81"/>
    </row>
    <row r="490">
      <c r="D490" s="81"/>
    </row>
    <row r="491">
      <c r="D491" s="81"/>
    </row>
    <row r="492">
      <c r="D492" s="81"/>
    </row>
    <row r="493">
      <c r="D493" s="81"/>
    </row>
    <row r="494">
      <c r="D494" s="81"/>
    </row>
    <row r="495">
      <c r="D495" s="81"/>
    </row>
    <row r="496">
      <c r="D496" s="81"/>
    </row>
    <row r="497">
      <c r="D497" s="81"/>
    </row>
    <row r="498">
      <c r="D498" s="81"/>
    </row>
    <row r="499">
      <c r="D499" s="81"/>
    </row>
    <row r="500">
      <c r="D500" s="81"/>
    </row>
    <row r="501">
      <c r="D501" s="81"/>
    </row>
    <row r="502">
      <c r="D502" s="81"/>
    </row>
    <row r="503">
      <c r="D503" s="81"/>
    </row>
    <row r="504">
      <c r="D504" s="81"/>
    </row>
    <row r="505">
      <c r="D505" s="81"/>
    </row>
    <row r="506">
      <c r="D506" s="81"/>
    </row>
    <row r="507">
      <c r="D507" s="81"/>
    </row>
    <row r="508">
      <c r="D508" s="81"/>
    </row>
    <row r="509">
      <c r="D509" s="81"/>
    </row>
    <row r="510">
      <c r="D510" s="81"/>
    </row>
    <row r="511">
      <c r="D511" s="81"/>
    </row>
    <row r="512">
      <c r="D512" s="81"/>
    </row>
    <row r="513">
      <c r="D513" s="81"/>
    </row>
    <row r="514">
      <c r="D514" s="81"/>
    </row>
    <row r="515">
      <c r="D515" s="81"/>
    </row>
    <row r="516">
      <c r="D516" s="81"/>
    </row>
    <row r="517">
      <c r="D517" s="81"/>
    </row>
    <row r="518">
      <c r="D518" s="81"/>
    </row>
    <row r="519">
      <c r="D519" s="81"/>
    </row>
    <row r="520">
      <c r="D520" s="81"/>
    </row>
    <row r="521">
      <c r="D521" s="81"/>
    </row>
    <row r="522">
      <c r="D522" s="81"/>
    </row>
    <row r="523">
      <c r="D523" s="81"/>
    </row>
    <row r="524">
      <c r="D524" s="81"/>
    </row>
    <row r="525">
      <c r="D525" s="81"/>
    </row>
    <row r="526">
      <c r="D526" s="81"/>
    </row>
    <row r="527">
      <c r="D527" s="81"/>
    </row>
    <row r="528">
      <c r="D528" s="81"/>
    </row>
    <row r="529">
      <c r="D529" s="81"/>
    </row>
    <row r="530">
      <c r="D530" s="81"/>
    </row>
    <row r="531">
      <c r="D531" s="81"/>
    </row>
    <row r="532">
      <c r="D532" s="81"/>
    </row>
    <row r="533">
      <c r="D533" s="81"/>
    </row>
    <row r="534">
      <c r="D534" s="81"/>
    </row>
    <row r="535">
      <c r="D535" s="81"/>
    </row>
    <row r="536">
      <c r="D536" s="81"/>
    </row>
    <row r="537">
      <c r="D537" s="81"/>
    </row>
    <row r="538">
      <c r="D538" s="81"/>
    </row>
    <row r="539">
      <c r="D539" s="81"/>
    </row>
    <row r="540">
      <c r="D540" s="81"/>
    </row>
    <row r="541">
      <c r="D541" s="81"/>
    </row>
    <row r="542">
      <c r="D542" s="81"/>
    </row>
    <row r="543">
      <c r="D543" s="81"/>
    </row>
    <row r="544">
      <c r="D544" s="81"/>
    </row>
    <row r="545">
      <c r="D545" s="81"/>
    </row>
    <row r="546">
      <c r="D546" s="81"/>
    </row>
    <row r="547">
      <c r="D547" s="81"/>
    </row>
    <row r="548">
      <c r="D548" s="81"/>
    </row>
    <row r="549">
      <c r="D549" s="81"/>
    </row>
    <row r="550">
      <c r="D550" s="81"/>
    </row>
    <row r="551">
      <c r="D551" s="81"/>
    </row>
    <row r="552">
      <c r="D552" s="81"/>
    </row>
    <row r="553">
      <c r="D553" s="81"/>
    </row>
    <row r="554">
      <c r="D554" s="81"/>
    </row>
    <row r="555">
      <c r="D555" s="81"/>
    </row>
    <row r="556">
      <c r="D556" s="81"/>
    </row>
    <row r="557">
      <c r="D557" s="81"/>
    </row>
    <row r="558">
      <c r="D558" s="81"/>
    </row>
    <row r="559">
      <c r="D559" s="81"/>
    </row>
    <row r="560">
      <c r="D560" s="81"/>
    </row>
    <row r="561">
      <c r="D561" s="81"/>
    </row>
    <row r="562">
      <c r="D562" s="81"/>
    </row>
    <row r="563">
      <c r="D563" s="81"/>
    </row>
    <row r="564">
      <c r="D564" s="81"/>
    </row>
    <row r="565">
      <c r="D565" s="81"/>
    </row>
    <row r="566">
      <c r="D566" s="81"/>
    </row>
    <row r="567">
      <c r="D567" s="81"/>
    </row>
    <row r="568">
      <c r="D568" s="81"/>
    </row>
    <row r="569">
      <c r="D569" s="81"/>
    </row>
    <row r="570">
      <c r="D570" s="81"/>
    </row>
    <row r="571">
      <c r="D571" s="81"/>
    </row>
    <row r="572">
      <c r="D572" s="81"/>
    </row>
    <row r="573">
      <c r="D573" s="81"/>
    </row>
    <row r="574">
      <c r="D574" s="81"/>
    </row>
    <row r="575">
      <c r="D575" s="81"/>
    </row>
    <row r="576">
      <c r="D576" s="81"/>
    </row>
    <row r="577">
      <c r="D577" s="81"/>
    </row>
    <row r="578">
      <c r="D578" s="81"/>
    </row>
    <row r="579">
      <c r="D579" s="81"/>
    </row>
    <row r="580">
      <c r="D580" s="81"/>
    </row>
    <row r="581">
      <c r="D581" s="81"/>
    </row>
    <row r="582">
      <c r="D582" s="81"/>
    </row>
    <row r="583">
      <c r="D583" s="81"/>
    </row>
    <row r="584">
      <c r="D584" s="81"/>
    </row>
    <row r="585">
      <c r="D585" s="81"/>
    </row>
    <row r="586">
      <c r="D586" s="81"/>
    </row>
    <row r="587">
      <c r="D587" s="81"/>
    </row>
    <row r="588">
      <c r="D588" s="81"/>
    </row>
    <row r="589">
      <c r="D589" s="81"/>
    </row>
    <row r="590">
      <c r="D590" s="81"/>
    </row>
    <row r="591">
      <c r="D591" s="81"/>
    </row>
    <row r="592">
      <c r="D592" s="81"/>
    </row>
    <row r="593">
      <c r="D593" s="81"/>
    </row>
    <row r="594">
      <c r="D594" s="81"/>
    </row>
    <row r="595">
      <c r="D595" s="81"/>
    </row>
    <row r="596">
      <c r="D596" s="81"/>
    </row>
    <row r="597">
      <c r="D597" s="81"/>
    </row>
    <row r="598">
      <c r="D598" s="81"/>
    </row>
    <row r="599">
      <c r="D599" s="81"/>
    </row>
    <row r="600">
      <c r="D600" s="81"/>
    </row>
    <row r="601">
      <c r="D601" s="81"/>
    </row>
    <row r="602">
      <c r="D602" s="81"/>
    </row>
    <row r="603">
      <c r="D603" s="81"/>
    </row>
    <row r="604">
      <c r="D604" s="81"/>
    </row>
    <row r="605">
      <c r="D605" s="81"/>
    </row>
    <row r="606">
      <c r="D606" s="81"/>
    </row>
    <row r="607">
      <c r="D607" s="81"/>
    </row>
    <row r="608">
      <c r="D608" s="81"/>
    </row>
    <row r="609">
      <c r="D609" s="81"/>
    </row>
    <row r="610">
      <c r="D610" s="81"/>
    </row>
    <row r="611">
      <c r="D611" s="81"/>
    </row>
    <row r="612">
      <c r="D612" s="81"/>
    </row>
    <row r="613">
      <c r="D613" s="81"/>
    </row>
    <row r="614">
      <c r="D614" s="81"/>
    </row>
    <row r="615">
      <c r="D615" s="81"/>
    </row>
    <row r="616">
      <c r="D616" s="81"/>
    </row>
    <row r="617">
      <c r="D617" s="81"/>
    </row>
    <row r="618">
      <c r="D618" s="81"/>
    </row>
    <row r="619">
      <c r="D619" s="81"/>
    </row>
    <row r="620">
      <c r="D620" s="81"/>
    </row>
    <row r="621">
      <c r="D621" s="81"/>
    </row>
    <row r="622">
      <c r="D622" s="81"/>
    </row>
    <row r="623">
      <c r="D623" s="81"/>
    </row>
    <row r="624">
      <c r="D624" s="81"/>
    </row>
    <row r="625">
      <c r="D625" s="81"/>
    </row>
    <row r="626">
      <c r="D626" s="81"/>
    </row>
    <row r="627">
      <c r="D627" s="81"/>
    </row>
    <row r="628">
      <c r="D628" s="81"/>
    </row>
    <row r="629">
      <c r="D629" s="81"/>
    </row>
    <row r="630">
      <c r="D630" s="81"/>
    </row>
    <row r="631">
      <c r="D631" s="81"/>
    </row>
    <row r="632">
      <c r="D632" s="81"/>
    </row>
    <row r="633">
      <c r="D633" s="81"/>
    </row>
    <row r="634">
      <c r="D634" s="81"/>
    </row>
    <row r="635">
      <c r="D635" s="81"/>
    </row>
    <row r="636">
      <c r="D636" s="81"/>
    </row>
    <row r="637">
      <c r="D637" s="81"/>
    </row>
    <row r="638">
      <c r="D638" s="81"/>
    </row>
    <row r="639">
      <c r="D639" s="81"/>
    </row>
    <row r="640">
      <c r="D640" s="81"/>
    </row>
    <row r="641">
      <c r="D641" s="81"/>
    </row>
    <row r="642">
      <c r="D642" s="81"/>
    </row>
    <row r="643">
      <c r="D643" s="81"/>
    </row>
    <row r="644">
      <c r="D644" s="81"/>
    </row>
    <row r="645">
      <c r="D645" s="81"/>
    </row>
    <row r="646">
      <c r="D646" s="81"/>
    </row>
    <row r="647">
      <c r="D647" s="81"/>
    </row>
    <row r="648">
      <c r="D648" s="81"/>
    </row>
    <row r="649">
      <c r="D649" s="81"/>
    </row>
    <row r="650">
      <c r="D650" s="81"/>
    </row>
    <row r="651">
      <c r="D651" s="81"/>
    </row>
    <row r="652">
      <c r="D652" s="81"/>
    </row>
    <row r="653">
      <c r="D653" s="81"/>
    </row>
    <row r="654">
      <c r="D654" s="81"/>
    </row>
    <row r="655">
      <c r="D655" s="81"/>
    </row>
    <row r="656">
      <c r="D656" s="81"/>
    </row>
    <row r="657">
      <c r="D657" s="81"/>
    </row>
    <row r="658">
      <c r="D658" s="81"/>
    </row>
    <row r="659">
      <c r="D659" s="81"/>
    </row>
    <row r="660">
      <c r="D660" s="81"/>
    </row>
    <row r="661">
      <c r="D661" s="81"/>
    </row>
    <row r="662">
      <c r="D662" s="81"/>
    </row>
    <row r="663">
      <c r="D663" s="81"/>
    </row>
    <row r="664">
      <c r="D664" s="81"/>
    </row>
    <row r="665">
      <c r="D665" s="81"/>
    </row>
    <row r="666">
      <c r="D666" s="81"/>
    </row>
    <row r="667">
      <c r="D667" s="81"/>
    </row>
    <row r="668">
      <c r="D668" s="81"/>
    </row>
    <row r="669">
      <c r="D669" s="81"/>
    </row>
    <row r="670">
      <c r="D670" s="81"/>
    </row>
    <row r="671">
      <c r="D671" s="81"/>
    </row>
    <row r="672">
      <c r="D672" s="81"/>
    </row>
    <row r="673">
      <c r="D673" s="81"/>
    </row>
    <row r="674">
      <c r="D674" s="81"/>
    </row>
    <row r="675">
      <c r="D675" s="81"/>
    </row>
    <row r="676">
      <c r="D676" s="81"/>
    </row>
    <row r="677">
      <c r="D677" s="81"/>
    </row>
    <row r="678">
      <c r="D678" s="81"/>
    </row>
    <row r="679">
      <c r="D679" s="81"/>
    </row>
    <row r="680">
      <c r="D680" s="81"/>
    </row>
    <row r="681">
      <c r="D681" s="81"/>
    </row>
    <row r="682">
      <c r="D682" s="81"/>
    </row>
    <row r="683">
      <c r="D683" s="81"/>
    </row>
    <row r="684">
      <c r="D684" s="81"/>
    </row>
    <row r="685">
      <c r="D685" s="81"/>
    </row>
    <row r="686">
      <c r="D686" s="81"/>
    </row>
    <row r="687">
      <c r="D687" s="81"/>
    </row>
    <row r="688">
      <c r="D688" s="81"/>
    </row>
    <row r="689">
      <c r="D689" s="81"/>
    </row>
    <row r="690">
      <c r="D690" s="81"/>
    </row>
    <row r="691">
      <c r="D691" s="81"/>
    </row>
    <row r="692">
      <c r="D692" s="81"/>
    </row>
    <row r="693">
      <c r="D693" s="81"/>
    </row>
    <row r="694">
      <c r="D694" s="81"/>
    </row>
    <row r="695">
      <c r="D695" s="81"/>
    </row>
    <row r="696">
      <c r="D696" s="81"/>
    </row>
    <row r="697">
      <c r="D697" s="81"/>
    </row>
    <row r="698">
      <c r="D698" s="81"/>
    </row>
    <row r="699">
      <c r="D699" s="81"/>
    </row>
    <row r="700">
      <c r="D700" s="81"/>
    </row>
    <row r="701">
      <c r="D701" s="81"/>
    </row>
    <row r="702">
      <c r="D702" s="81"/>
    </row>
    <row r="703">
      <c r="D703" s="81"/>
    </row>
    <row r="704">
      <c r="D704" s="81"/>
    </row>
    <row r="705">
      <c r="D705" s="81"/>
    </row>
    <row r="706">
      <c r="D706" s="81"/>
    </row>
    <row r="707">
      <c r="D707" s="81"/>
    </row>
    <row r="708">
      <c r="D708" s="81"/>
    </row>
    <row r="709">
      <c r="D709" s="81"/>
    </row>
    <row r="710">
      <c r="D710" s="81"/>
    </row>
    <row r="711">
      <c r="D711" s="81"/>
    </row>
    <row r="712">
      <c r="D712" s="81"/>
    </row>
    <row r="713">
      <c r="D713" s="81"/>
    </row>
    <row r="714">
      <c r="D714" s="81"/>
    </row>
    <row r="715">
      <c r="D715" s="81"/>
    </row>
    <row r="716">
      <c r="D716" s="81"/>
    </row>
    <row r="717">
      <c r="D717" s="81"/>
    </row>
    <row r="718">
      <c r="D718" s="81"/>
    </row>
    <row r="719">
      <c r="D719" s="81"/>
    </row>
    <row r="720">
      <c r="D720" s="81"/>
    </row>
    <row r="721">
      <c r="D721" s="81"/>
    </row>
    <row r="722">
      <c r="D722" s="81"/>
    </row>
    <row r="723">
      <c r="D723" s="81"/>
    </row>
    <row r="724">
      <c r="D724" s="81"/>
    </row>
    <row r="725">
      <c r="D725" s="81"/>
    </row>
    <row r="726">
      <c r="D726" s="81"/>
    </row>
    <row r="727">
      <c r="D727" s="81"/>
    </row>
    <row r="728">
      <c r="D728" s="81"/>
    </row>
    <row r="729">
      <c r="D729" s="81"/>
    </row>
    <row r="730">
      <c r="D730" s="81"/>
    </row>
    <row r="731">
      <c r="D731" s="81"/>
    </row>
    <row r="732">
      <c r="D732" s="81"/>
    </row>
    <row r="733">
      <c r="D733" s="81"/>
    </row>
    <row r="734">
      <c r="D734" s="81"/>
    </row>
    <row r="735">
      <c r="D735" s="81"/>
    </row>
    <row r="736">
      <c r="D736" s="81"/>
    </row>
    <row r="737">
      <c r="D737" s="81"/>
    </row>
    <row r="738">
      <c r="D738" s="81"/>
    </row>
    <row r="739">
      <c r="D739" s="81"/>
    </row>
    <row r="740">
      <c r="D740" s="81"/>
    </row>
    <row r="741">
      <c r="D741" s="81"/>
    </row>
    <row r="742">
      <c r="D742" s="81"/>
    </row>
    <row r="743">
      <c r="D743" s="81"/>
    </row>
    <row r="744">
      <c r="D744" s="81"/>
    </row>
    <row r="745">
      <c r="D745" s="81"/>
    </row>
    <row r="746">
      <c r="D746" s="81"/>
    </row>
    <row r="747">
      <c r="D747" s="81"/>
    </row>
    <row r="748">
      <c r="D748" s="81"/>
    </row>
    <row r="749">
      <c r="D749" s="81"/>
    </row>
    <row r="750">
      <c r="D750" s="81"/>
    </row>
    <row r="751">
      <c r="D751" s="81"/>
    </row>
    <row r="752">
      <c r="D752" s="81"/>
    </row>
    <row r="753">
      <c r="D753" s="81"/>
    </row>
    <row r="754">
      <c r="D754" s="81"/>
    </row>
    <row r="755">
      <c r="D755" s="81"/>
    </row>
    <row r="756">
      <c r="D756" s="81"/>
    </row>
    <row r="757">
      <c r="D757" s="81"/>
    </row>
    <row r="758">
      <c r="D758" s="81"/>
    </row>
    <row r="759">
      <c r="D759" s="81"/>
    </row>
    <row r="760">
      <c r="D760" s="81"/>
    </row>
    <row r="761">
      <c r="D761" s="81"/>
    </row>
    <row r="762">
      <c r="D762" s="81"/>
    </row>
    <row r="763">
      <c r="D763" s="81"/>
    </row>
    <row r="764">
      <c r="D764" s="81"/>
    </row>
    <row r="765">
      <c r="D765" s="81"/>
    </row>
    <row r="766">
      <c r="D766" s="81"/>
    </row>
    <row r="767">
      <c r="D767" s="81"/>
    </row>
    <row r="768">
      <c r="D768" s="81"/>
    </row>
    <row r="769">
      <c r="D769" s="81"/>
    </row>
    <row r="770">
      <c r="D770" s="81"/>
    </row>
    <row r="771">
      <c r="D771" s="81"/>
    </row>
    <row r="772">
      <c r="D772" s="81"/>
    </row>
    <row r="773">
      <c r="D773" s="81"/>
    </row>
    <row r="774">
      <c r="D774" s="81"/>
    </row>
    <row r="775">
      <c r="D775" s="81"/>
    </row>
    <row r="776">
      <c r="D776" s="81"/>
    </row>
    <row r="777">
      <c r="D777" s="81"/>
    </row>
    <row r="778">
      <c r="D778" s="81"/>
    </row>
    <row r="779">
      <c r="D779" s="81"/>
    </row>
    <row r="780">
      <c r="D780" s="81"/>
    </row>
    <row r="781">
      <c r="D781" s="81"/>
    </row>
    <row r="782">
      <c r="D782" s="81"/>
    </row>
    <row r="783">
      <c r="D783" s="81"/>
    </row>
    <row r="784">
      <c r="D784" s="81"/>
    </row>
    <row r="785">
      <c r="D785" s="81"/>
    </row>
    <row r="786">
      <c r="D786" s="81"/>
    </row>
    <row r="787">
      <c r="D787" s="81"/>
    </row>
    <row r="788">
      <c r="D788" s="81"/>
    </row>
    <row r="789">
      <c r="D789" s="81"/>
    </row>
    <row r="790">
      <c r="D790" s="81"/>
    </row>
    <row r="791">
      <c r="D791" s="81"/>
    </row>
    <row r="792">
      <c r="D792" s="81"/>
    </row>
    <row r="793">
      <c r="D793" s="81"/>
    </row>
    <row r="794">
      <c r="D794" s="81"/>
    </row>
    <row r="795">
      <c r="D795" s="81"/>
    </row>
    <row r="796">
      <c r="D796" s="81"/>
    </row>
    <row r="797">
      <c r="D797" s="81"/>
    </row>
    <row r="798">
      <c r="D798" s="81"/>
    </row>
    <row r="799">
      <c r="D799" s="81"/>
    </row>
    <row r="800">
      <c r="D800" s="81"/>
    </row>
    <row r="801">
      <c r="D801" s="81"/>
    </row>
    <row r="802">
      <c r="D802" s="81"/>
    </row>
    <row r="803">
      <c r="D803" s="81"/>
    </row>
    <row r="804">
      <c r="D804" s="81"/>
    </row>
    <row r="805">
      <c r="D805" s="81"/>
    </row>
    <row r="806">
      <c r="D806" s="81"/>
    </row>
    <row r="807">
      <c r="D807" s="81"/>
    </row>
    <row r="808">
      <c r="D808" s="81"/>
    </row>
    <row r="809">
      <c r="D809" s="81"/>
    </row>
    <row r="810">
      <c r="D810" s="81"/>
    </row>
    <row r="811">
      <c r="D811" s="81"/>
    </row>
    <row r="812">
      <c r="D812" s="81"/>
    </row>
    <row r="813">
      <c r="D813" s="81"/>
    </row>
    <row r="814">
      <c r="D814" s="81"/>
    </row>
    <row r="815">
      <c r="D815" s="81"/>
    </row>
    <row r="816">
      <c r="D816" s="81"/>
    </row>
    <row r="817">
      <c r="D817" s="81"/>
    </row>
    <row r="818">
      <c r="D818" s="81"/>
    </row>
    <row r="819">
      <c r="D819" s="81"/>
    </row>
    <row r="820">
      <c r="D820" s="81"/>
    </row>
    <row r="821">
      <c r="D821" s="81"/>
    </row>
    <row r="822">
      <c r="D822" s="81"/>
    </row>
    <row r="823">
      <c r="D823" s="81"/>
    </row>
    <row r="824">
      <c r="D824" s="81"/>
    </row>
    <row r="825">
      <c r="D825" s="81"/>
    </row>
    <row r="826">
      <c r="D826" s="81"/>
    </row>
    <row r="827">
      <c r="D827" s="81"/>
    </row>
    <row r="828">
      <c r="D828" s="81"/>
    </row>
    <row r="829">
      <c r="D829" s="81"/>
    </row>
    <row r="830">
      <c r="D830" s="81"/>
    </row>
    <row r="831">
      <c r="D831" s="81"/>
    </row>
    <row r="832">
      <c r="D832" s="81"/>
    </row>
    <row r="833">
      <c r="D833" s="81"/>
    </row>
    <row r="834">
      <c r="D834" s="81"/>
    </row>
    <row r="835">
      <c r="D835" s="81"/>
    </row>
    <row r="836">
      <c r="D836" s="81"/>
    </row>
    <row r="837">
      <c r="D837" s="81"/>
    </row>
    <row r="838">
      <c r="D838" s="81"/>
    </row>
    <row r="839">
      <c r="D839" s="81"/>
    </row>
    <row r="840">
      <c r="D840" s="81"/>
    </row>
    <row r="841">
      <c r="D841" s="81"/>
    </row>
    <row r="842">
      <c r="D842" s="81"/>
    </row>
    <row r="843">
      <c r="D843" s="81"/>
    </row>
    <row r="844">
      <c r="D844" s="81"/>
    </row>
    <row r="845">
      <c r="D845" s="81"/>
    </row>
    <row r="846">
      <c r="D846" s="81"/>
    </row>
    <row r="847">
      <c r="D847" s="81"/>
    </row>
    <row r="848">
      <c r="D848" s="81"/>
    </row>
    <row r="849">
      <c r="D849" s="81"/>
    </row>
    <row r="850">
      <c r="D850" s="81"/>
    </row>
    <row r="851">
      <c r="D851" s="81"/>
    </row>
    <row r="852">
      <c r="D852" s="81"/>
    </row>
    <row r="853">
      <c r="D853" s="81"/>
    </row>
    <row r="854">
      <c r="D854" s="81"/>
    </row>
    <row r="855">
      <c r="D855" s="81"/>
    </row>
    <row r="856">
      <c r="D856" s="81"/>
    </row>
    <row r="857">
      <c r="D857" s="81"/>
    </row>
    <row r="858">
      <c r="D858" s="81"/>
    </row>
    <row r="859">
      <c r="D859" s="81"/>
    </row>
    <row r="860">
      <c r="D860" s="81"/>
    </row>
    <row r="861">
      <c r="D861" s="81"/>
    </row>
    <row r="862">
      <c r="D862" s="81"/>
    </row>
    <row r="863">
      <c r="D863" s="81"/>
    </row>
    <row r="864">
      <c r="D864" s="81"/>
    </row>
    <row r="865">
      <c r="D865" s="81"/>
    </row>
    <row r="866">
      <c r="D866" s="81"/>
    </row>
    <row r="867">
      <c r="D867" s="81"/>
    </row>
    <row r="868">
      <c r="D868" s="81"/>
    </row>
    <row r="869">
      <c r="D869" s="81"/>
    </row>
    <row r="870">
      <c r="D870" s="81"/>
    </row>
    <row r="871">
      <c r="D871" s="81"/>
    </row>
    <row r="872">
      <c r="D872" s="81"/>
    </row>
    <row r="873">
      <c r="D873" s="81"/>
    </row>
    <row r="874">
      <c r="D874" s="81"/>
    </row>
    <row r="875">
      <c r="D875" s="81"/>
    </row>
    <row r="876">
      <c r="D876" s="81"/>
    </row>
    <row r="877">
      <c r="D877" s="81"/>
    </row>
    <row r="878">
      <c r="D878" s="81"/>
    </row>
    <row r="879">
      <c r="D879" s="81"/>
    </row>
    <row r="880">
      <c r="D880" s="81"/>
    </row>
    <row r="881">
      <c r="D881" s="81"/>
    </row>
    <row r="882">
      <c r="D882" s="81"/>
    </row>
    <row r="883">
      <c r="D883" s="81"/>
    </row>
    <row r="884">
      <c r="D884" s="81"/>
    </row>
    <row r="885">
      <c r="D885" s="81"/>
    </row>
    <row r="886">
      <c r="D886" s="81"/>
    </row>
    <row r="887">
      <c r="D887" s="81"/>
    </row>
    <row r="888">
      <c r="D888" s="81"/>
    </row>
    <row r="889">
      <c r="D889" s="81"/>
    </row>
    <row r="890">
      <c r="D890" s="81"/>
    </row>
    <row r="891">
      <c r="D891" s="81"/>
    </row>
    <row r="892">
      <c r="D892" s="81"/>
    </row>
    <row r="893">
      <c r="D893" s="81"/>
    </row>
    <row r="894">
      <c r="D894" s="81"/>
    </row>
    <row r="895">
      <c r="D895" s="81"/>
    </row>
    <row r="896">
      <c r="D896" s="81"/>
    </row>
    <row r="897">
      <c r="D897" s="81"/>
    </row>
    <row r="898">
      <c r="D898" s="81"/>
    </row>
    <row r="899">
      <c r="D899" s="81"/>
    </row>
    <row r="900">
      <c r="D900" s="81"/>
    </row>
    <row r="901">
      <c r="D901" s="81"/>
    </row>
    <row r="902">
      <c r="D902" s="81"/>
    </row>
    <row r="903">
      <c r="D903" s="81"/>
    </row>
    <row r="904">
      <c r="D904" s="81"/>
    </row>
    <row r="905">
      <c r="D905" s="81"/>
    </row>
    <row r="906">
      <c r="D906" s="81"/>
    </row>
    <row r="907">
      <c r="D907" s="81"/>
    </row>
    <row r="908">
      <c r="D908" s="81"/>
    </row>
    <row r="909">
      <c r="D909" s="81"/>
    </row>
    <row r="910">
      <c r="D910" s="81"/>
    </row>
    <row r="911">
      <c r="D911" s="81"/>
    </row>
    <row r="912">
      <c r="D912" s="81"/>
    </row>
    <row r="913">
      <c r="D913" s="81"/>
    </row>
    <row r="914">
      <c r="D914" s="81"/>
    </row>
    <row r="915">
      <c r="D915" s="81"/>
    </row>
    <row r="916">
      <c r="D916" s="81"/>
    </row>
    <row r="917">
      <c r="D917" s="81"/>
    </row>
    <row r="918">
      <c r="D918" s="81"/>
    </row>
    <row r="919">
      <c r="D919" s="81"/>
    </row>
    <row r="920">
      <c r="D920" s="81"/>
    </row>
    <row r="921">
      <c r="D921" s="81"/>
    </row>
    <row r="922">
      <c r="D922" s="81"/>
    </row>
    <row r="923">
      <c r="D923" s="81"/>
    </row>
    <row r="924">
      <c r="D924" s="81"/>
    </row>
    <row r="925">
      <c r="D925" s="81"/>
    </row>
    <row r="926">
      <c r="D926" s="81"/>
    </row>
    <row r="927">
      <c r="D927" s="81"/>
    </row>
    <row r="928">
      <c r="D928" s="81"/>
    </row>
    <row r="929">
      <c r="D929" s="81"/>
    </row>
    <row r="930">
      <c r="D930" s="81"/>
    </row>
    <row r="931">
      <c r="D931" s="81"/>
    </row>
    <row r="932">
      <c r="D932" s="81"/>
    </row>
    <row r="933">
      <c r="D933" s="81"/>
    </row>
    <row r="934">
      <c r="D934" s="81"/>
    </row>
    <row r="935">
      <c r="D935" s="81"/>
    </row>
    <row r="936">
      <c r="D936" s="81"/>
    </row>
    <row r="937">
      <c r="D937" s="81"/>
    </row>
    <row r="938">
      <c r="D938" s="81"/>
    </row>
    <row r="939">
      <c r="D939" s="81"/>
    </row>
    <row r="940">
      <c r="D940" s="81"/>
    </row>
    <row r="941">
      <c r="D941" s="81"/>
    </row>
    <row r="942">
      <c r="D942" s="81"/>
    </row>
    <row r="943">
      <c r="D943" s="81"/>
    </row>
    <row r="944">
      <c r="D944" s="81"/>
    </row>
    <row r="945">
      <c r="D945" s="81"/>
    </row>
    <row r="946">
      <c r="D946" s="81"/>
    </row>
    <row r="947">
      <c r="D947" s="81"/>
    </row>
    <row r="948">
      <c r="D948" s="81"/>
    </row>
    <row r="949">
      <c r="D949" s="81"/>
    </row>
    <row r="950">
      <c r="D950" s="81"/>
    </row>
    <row r="951">
      <c r="D951" s="81"/>
    </row>
    <row r="952">
      <c r="D952" s="81"/>
    </row>
    <row r="953">
      <c r="D953" s="81"/>
    </row>
    <row r="954">
      <c r="D954" s="81"/>
    </row>
    <row r="955">
      <c r="D955" s="81"/>
    </row>
    <row r="956">
      <c r="D956" s="81"/>
    </row>
    <row r="957">
      <c r="D957" s="81"/>
    </row>
    <row r="958">
      <c r="D958" s="81"/>
    </row>
    <row r="959">
      <c r="D959" s="81"/>
    </row>
    <row r="960">
      <c r="D960" s="81"/>
    </row>
    <row r="961">
      <c r="D961" s="81"/>
    </row>
    <row r="962">
      <c r="D962" s="81"/>
    </row>
    <row r="963">
      <c r="D963" s="81"/>
    </row>
    <row r="964">
      <c r="D964" s="81"/>
    </row>
    <row r="965">
      <c r="D965" s="81"/>
    </row>
    <row r="966">
      <c r="D966" s="81"/>
    </row>
    <row r="967">
      <c r="D967" s="81"/>
    </row>
    <row r="968">
      <c r="D968" s="81"/>
    </row>
    <row r="969">
      <c r="D969" s="81"/>
    </row>
    <row r="970">
      <c r="D970" s="81"/>
    </row>
    <row r="971">
      <c r="D971" s="81"/>
    </row>
    <row r="972">
      <c r="D972" s="81"/>
    </row>
    <row r="973">
      <c r="D973" s="81"/>
    </row>
    <row r="974">
      <c r="D974" s="81"/>
    </row>
    <row r="975">
      <c r="D975" s="81"/>
    </row>
    <row r="976">
      <c r="D976" s="81"/>
    </row>
    <row r="977">
      <c r="D977" s="81"/>
    </row>
    <row r="978">
      <c r="D978" s="81"/>
    </row>
    <row r="979">
      <c r="D979" s="81"/>
    </row>
    <row r="980">
      <c r="D980" s="81"/>
    </row>
    <row r="981">
      <c r="D981" s="81"/>
    </row>
    <row r="982">
      <c r="D982" s="81"/>
    </row>
    <row r="983">
      <c r="D983" s="81"/>
    </row>
    <row r="984">
      <c r="D984" s="81"/>
    </row>
    <row r="985">
      <c r="D985" s="81"/>
    </row>
    <row r="986">
      <c r="D986" s="81"/>
    </row>
    <row r="987">
      <c r="D987" s="81"/>
    </row>
    <row r="988">
      <c r="D988" s="81"/>
    </row>
    <row r="989">
      <c r="D989" s="81"/>
    </row>
    <row r="990">
      <c r="D990" s="81"/>
    </row>
    <row r="991">
      <c r="D991" s="81"/>
    </row>
    <row r="992">
      <c r="D992" s="81"/>
    </row>
    <row r="993">
      <c r="D993" s="81"/>
    </row>
    <row r="994">
      <c r="D994" s="81"/>
    </row>
    <row r="995">
      <c r="D995" s="81"/>
    </row>
    <row r="996">
      <c r="D996" s="81"/>
    </row>
    <row r="997">
      <c r="D997" s="81"/>
    </row>
    <row r="998">
      <c r="D998" s="81"/>
    </row>
    <row r="999">
      <c r="D999" s="81"/>
    </row>
    <row r="1000">
      <c r="D1000" s="81"/>
    </row>
  </sheetData>
  <customSheetViews>
    <customSheetView guid="{BC937BBB-0A1B-4C06-9382-E9D76A279F7A}" filter="1" showAutoFilter="1">
      <autoFilter ref="$A$1:$T$40"/>
    </customSheetView>
    <customSheetView guid="{BC937BBB-0A1B-4C06-9382-E9D76A279F7A}" filter="1" showAutoFilter="1">
      <autoFilter ref="$A$1:$T$40"/>
    </customSheetView>
  </customSheetViews>
  <conditionalFormatting sqref="I15:I40">
    <cfRule type="expression" dxfId="0" priority="1">
      <formula>$I15 &lt; $I15</formula>
    </cfRule>
  </conditionalFormatting>
  <conditionalFormatting sqref="J2:J1000">
    <cfRule type="expression" dxfId="0" priority="2">
      <formula>$J2 &lt; $I2</formula>
    </cfRule>
  </conditionalFormatting>
  <conditionalFormatting sqref="I2:I14 I41:I1000">
    <cfRule type="expression" dxfId="1" priority="3">
      <formula>$I2&gt;$G2</formula>
    </cfRule>
  </conditionalFormatting>
  <conditionalFormatting sqref="U1:U1000">
    <cfRule type="cellIs" dxfId="6" priority="4" operator="greaterThan">
      <formula>0.5</formula>
    </cfRule>
  </conditionalFormatting>
  <conditionalFormatting sqref="V1:V1000">
    <cfRule type="cellIs" dxfId="6" priority="5" operator="greaterThan">
      <formula>15</formula>
    </cfRule>
  </conditionalFormatting>
  <dataValidations>
    <dataValidation type="list" allowBlank="1" showDropDown="1" showErrorMessage="1" sqref="F2:F40">
      <formula1>"Austria,United States,Japan,Malaysia,China,Germany,Thailand,Mexico,Canada"</formula1>
    </dataValidation>
    <dataValidation type="custom" allowBlank="1" showDropDown="1" sqref="B2:B40 G2:G40 I2:J40">
      <formula1>AND(ISNUMBER(B2),(NOT(OR(NOT(ISERROR(DATEVALUE(B2))), AND(ISNUMBER(B2), LEFT(CELL("format", B2))="D")))))</formula1>
    </dataValidation>
    <dataValidation type="list" allowBlank="1" showDropDown="1" showErrorMessage="1" sqref="C2:C40">
      <formula1>"Aircraft,Zip,Dock"</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133</v>
      </c>
      <c r="J1" s="83"/>
      <c r="K1" s="83"/>
      <c r="L1" s="83"/>
      <c r="M1" s="83"/>
      <c r="N1" s="83"/>
      <c r="O1" s="83"/>
      <c r="P1" s="83"/>
      <c r="Q1" s="83"/>
      <c r="R1" s="83"/>
      <c r="S1" s="83"/>
      <c r="T1" s="83"/>
      <c r="U1" s="83"/>
      <c r="V1" s="83"/>
      <c r="W1" s="83"/>
      <c r="X1" s="83"/>
      <c r="Y1" s="83"/>
      <c r="Z1" s="83"/>
    </row>
    <row r="2">
      <c r="J2" s="83"/>
      <c r="K2" s="83"/>
      <c r="L2" s="83"/>
      <c r="M2" s="83"/>
      <c r="N2" s="83"/>
      <c r="O2" s="83"/>
      <c r="P2" s="83"/>
      <c r="Q2" s="83"/>
      <c r="R2" s="83"/>
      <c r="S2" s="83"/>
      <c r="T2" s="83"/>
      <c r="U2" s="83"/>
      <c r="V2" s="83"/>
      <c r="W2" s="83"/>
      <c r="X2" s="83"/>
      <c r="Y2" s="83"/>
      <c r="Z2" s="83"/>
    </row>
    <row r="3">
      <c r="A3" s="83"/>
      <c r="B3" s="83"/>
      <c r="C3" s="83"/>
      <c r="D3" s="83"/>
      <c r="E3" s="83"/>
      <c r="F3" s="83"/>
      <c r="G3" s="83"/>
      <c r="H3" s="83"/>
      <c r="I3" s="83"/>
      <c r="J3" s="83"/>
      <c r="K3" s="83"/>
      <c r="L3" s="83"/>
      <c r="M3" s="83"/>
      <c r="N3" s="83"/>
      <c r="O3" s="83"/>
      <c r="P3" s="83"/>
      <c r="Q3" s="83"/>
      <c r="R3" s="83"/>
      <c r="S3" s="83"/>
      <c r="T3" s="83"/>
      <c r="U3" s="83"/>
      <c r="V3" s="83"/>
      <c r="W3" s="83"/>
      <c r="X3" s="83"/>
      <c r="Y3" s="83"/>
      <c r="Z3" s="83"/>
    </row>
    <row r="4">
      <c r="A4" s="83"/>
      <c r="B4" s="83"/>
      <c r="C4" s="83"/>
      <c r="D4" s="83"/>
      <c r="E4" s="83"/>
      <c r="F4" s="83"/>
      <c r="G4" s="83"/>
      <c r="H4" s="83"/>
      <c r="I4" s="83"/>
      <c r="J4" s="83"/>
      <c r="K4" s="83"/>
      <c r="L4" s="83"/>
      <c r="M4" s="83"/>
      <c r="N4" s="83"/>
      <c r="O4" s="83"/>
      <c r="P4" s="83"/>
      <c r="Q4" s="83"/>
      <c r="R4" s="83"/>
      <c r="S4" s="83"/>
      <c r="T4" s="83"/>
      <c r="U4" s="83"/>
      <c r="V4" s="83"/>
      <c r="W4" s="83"/>
      <c r="X4" s="83"/>
      <c r="Y4" s="83"/>
      <c r="Z4" s="83"/>
    </row>
    <row r="5">
      <c r="A5" s="83"/>
      <c r="B5" s="83"/>
      <c r="C5" s="83"/>
      <c r="D5" s="83"/>
      <c r="E5" s="83"/>
      <c r="F5" s="83"/>
      <c r="G5" s="83"/>
      <c r="H5" s="83"/>
      <c r="I5" s="83"/>
      <c r="J5" s="83"/>
      <c r="K5" s="83"/>
      <c r="L5" s="83"/>
      <c r="M5" s="83"/>
      <c r="N5" s="83"/>
      <c r="O5" s="83"/>
      <c r="P5" s="83"/>
      <c r="Q5" s="83"/>
      <c r="R5" s="83"/>
      <c r="S5" s="83"/>
      <c r="T5" s="83"/>
      <c r="U5" s="83"/>
      <c r="V5" s="83"/>
      <c r="W5" s="83"/>
      <c r="X5" s="83"/>
      <c r="Y5" s="83"/>
      <c r="Z5" s="83"/>
    </row>
    <row r="6">
      <c r="A6" s="83"/>
      <c r="F6" s="83"/>
      <c r="G6" s="83"/>
      <c r="H6" s="83"/>
      <c r="I6" s="83"/>
      <c r="J6" s="83"/>
      <c r="K6" s="83"/>
      <c r="L6" s="83"/>
      <c r="M6" s="83"/>
      <c r="N6" s="83"/>
      <c r="O6" s="83"/>
      <c r="P6" s="83"/>
      <c r="Q6" s="83"/>
      <c r="R6" s="83"/>
      <c r="S6" s="83"/>
      <c r="T6" s="83"/>
      <c r="U6" s="83"/>
      <c r="V6" s="83"/>
      <c r="W6" s="83"/>
      <c r="X6" s="83"/>
      <c r="Y6" s="83"/>
      <c r="Z6" s="83"/>
    </row>
    <row r="7">
      <c r="A7" s="83"/>
      <c r="B7" s="83"/>
      <c r="C7" s="83"/>
      <c r="D7" s="83"/>
      <c r="E7" s="83"/>
      <c r="F7" s="83"/>
      <c r="G7" s="83"/>
      <c r="H7" s="83"/>
      <c r="I7" s="83"/>
      <c r="J7" s="83"/>
      <c r="K7" s="83"/>
      <c r="L7" s="83"/>
      <c r="M7" s="83"/>
      <c r="N7" s="83"/>
      <c r="O7" s="83"/>
      <c r="P7" s="83"/>
      <c r="Q7" s="83"/>
      <c r="R7" s="83"/>
      <c r="S7" s="83"/>
      <c r="T7" s="83"/>
      <c r="U7" s="83"/>
      <c r="V7" s="83"/>
      <c r="W7" s="83"/>
      <c r="X7" s="83"/>
      <c r="Y7" s="83"/>
      <c r="Z7" s="83"/>
    </row>
    <row r="8">
      <c r="B8" s="83"/>
      <c r="C8" s="83"/>
      <c r="D8" s="83"/>
      <c r="E8" s="83"/>
      <c r="F8" s="83"/>
      <c r="G8" s="83"/>
      <c r="H8" s="83"/>
      <c r="I8" s="83"/>
      <c r="J8" s="83"/>
      <c r="K8" s="83"/>
      <c r="L8" s="83"/>
      <c r="M8" s="83"/>
      <c r="N8" s="83"/>
      <c r="O8" s="83"/>
      <c r="P8" s="83"/>
      <c r="Q8" s="83"/>
      <c r="R8" s="83"/>
      <c r="S8" s="83"/>
      <c r="T8" s="83"/>
      <c r="U8" s="83"/>
      <c r="V8" s="83"/>
      <c r="W8" s="83"/>
      <c r="X8" s="83"/>
      <c r="Y8" s="83"/>
      <c r="Z8" s="83"/>
    </row>
    <row r="9">
      <c r="F9" s="83"/>
      <c r="G9" s="83"/>
      <c r="H9" s="83"/>
      <c r="I9" s="83"/>
      <c r="J9" s="83"/>
      <c r="K9" s="83"/>
      <c r="L9" s="83"/>
      <c r="M9" s="83"/>
      <c r="N9" s="83"/>
      <c r="O9" s="83"/>
      <c r="P9" s="83"/>
      <c r="Q9" s="83"/>
      <c r="R9" s="83"/>
      <c r="S9" s="83"/>
      <c r="T9" s="83"/>
      <c r="U9" s="83"/>
      <c r="V9" s="83"/>
      <c r="W9" s="83"/>
      <c r="X9" s="83"/>
      <c r="Y9" s="83"/>
      <c r="Z9" s="83"/>
    </row>
    <row r="10">
      <c r="A10" s="83"/>
      <c r="B10" s="83"/>
      <c r="C10" s="83"/>
      <c r="D10" s="83"/>
      <c r="E10" s="83"/>
      <c r="J10" s="83"/>
      <c r="K10" s="83"/>
      <c r="L10" s="83"/>
      <c r="M10" s="83"/>
      <c r="N10" s="83"/>
      <c r="O10" s="83"/>
      <c r="P10" s="83"/>
      <c r="Q10" s="83"/>
      <c r="R10" s="83"/>
      <c r="S10" s="83"/>
      <c r="T10" s="83"/>
      <c r="U10" s="83"/>
      <c r="V10" s="83"/>
      <c r="W10" s="83"/>
      <c r="X10" s="83"/>
      <c r="Y10" s="83"/>
      <c r="Z10" s="83"/>
    </row>
    <row r="11">
      <c r="A11" s="83"/>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83"/>
      <c r="B12" s="83"/>
      <c r="C12" s="83"/>
      <c r="D12" s="83"/>
      <c r="E12" s="83"/>
      <c r="J12" s="83"/>
      <c r="K12" s="83"/>
      <c r="L12" s="83"/>
      <c r="M12" s="83"/>
      <c r="N12" s="83"/>
      <c r="O12" s="83"/>
      <c r="P12" s="83"/>
      <c r="Q12" s="83"/>
      <c r="R12" s="83"/>
      <c r="S12" s="83"/>
      <c r="T12" s="83"/>
      <c r="U12" s="83"/>
      <c r="V12" s="83"/>
      <c r="W12" s="83"/>
      <c r="X12" s="83"/>
      <c r="Y12" s="83"/>
      <c r="Z12" s="83"/>
    </row>
    <row r="13">
      <c r="A13" s="83"/>
      <c r="B13" s="83"/>
      <c r="C13" s="83"/>
      <c r="D13" s="83"/>
      <c r="E13" s="83"/>
      <c r="J13" s="83"/>
      <c r="K13" s="83"/>
      <c r="L13" s="83"/>
      <c r="M13" s="83"/>
      <c r="N13" s="83"/>
      <c r="O13" s="83"/>
      <c r="P13" s="83"/>
      <c r="Q13" s="83"/>
      <c r="R13" s="83"/>
      <c r="S13" s="83"/>
      <c r="T13" s="83"/>
      <c r="U13" s="83"/>
      <c r="V13" s="83"/>
      <c r="W13" s="83"/>
      <c r="X13" s="83"/>
      <c r="Y13" s="83"/>
      <c r="Z13" s="83"/>
    </row>
    <row r="14">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c r="A15" s="83"/>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c r="A16" s="83"/>
      <c r="B16" s="83"/>
      <c r="C16" s="83"/>
      <c r="D16" s="83"/>
      <c r="E16" s="83"/>
      <c r="F16" s="83"/>
      <c r="G16" s="83"/>
      <c r="H16" s="83"/>
      <c r="I16" s="83"/>
      <c r="J16" s="83"/>
      <c r="K16" s="83"/>
      <c r="L16" s="83"/>
      <c r="M16" s="83"/>
      <c r="N16" s="83"/>
      <c r="O16" s="83"/>
      <c r="P16" s="83"/>
      <c r="Q16" s="83"/>
      <c r="R16" s="83"/>
      <c r="S16" s="83"/>
      <c r="T16" s="83"/>
      <c r="U16" s="83"/>
      <c r="V16" s="83"/>
      <c r="W16" s="83"/>
      <c r="X16" s="83"/>
      <c r="Y16" s="83"/>
      <c r="Z16" s="83"/>
    </row>
    <row r="17">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c r="A18" s="84" t="s">
        <v>134</v>
      </c>
      <c r="F18" s="85" t="s">
        <v>135</v>
      </c>
      <c r="G18" s="83"/>
      <c r="H18" s="83"/>
      <c r="I18" s="83"/>
      <c r="J18" s="83"/>
      <c r="K18" s="83"/>
      <c r="L18" s="83"/>
      <c r="M18" s="83"/>
      <c r="N18" s="83"/>
      <c r="O18" s="83"/>
      <c r="P18" s="83"/>
      <c r="Q18" s="83"/>
      <c r="R18" s="83"/>
      <c r="S18" s="83"/>
      <c r="T18" s="83"/>
      <c r="U18" s="83"/>
      <c r="V18" s="83"/>
      <c r="W18" s="83"/>
      <c r="X18" s="83"/>
      <c r="Y18" s="83"/>
      <c r="Z18" s="83"/>
    </row>
    <row r="19">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c r="A21" s="83"/>
      <c r="B21" s="83"/>
      <c r="C21" s="83"/>
      <c r="D21" s="83"/>
      <c r="E21" s="83"/>
      <c r="G21" s="84" t="s">
        <v>136</v>
      </c>
      <c r="J21" s="86"/>
      <c r="K21" s="83"/>
      <c r="L21" s="83"/>
      <c r="M21" s="83"/>
      <c r="N21" s="83"/>
      <c r="O21" s="83"/>
      <c r="P21" s="83"/>
      <c r="Q21" s="83"/>
      <c r="R21" s="83"/>
      <c r="S21" s="83"/>
      <c r="T21" s="83"/>
      <c r="U21" s="83"/>
      <c r="V21" s="83"/>
      <c r="W21" s="83"/>
      <c r="X21" s="83"/>
      <c r="Y21" s="83"/>
      <c r="Z21" s="83"/>
    </row>
    <row r="22">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c r="A24" s="83"/>
      <c r="B24" s="83"/>
      <c r="C24" s="83"/>
      <c r="D24" s="83"/>
      <c r="E24" s="83"/>
      <c r="F24" s="83"/>
      <c r="G24" s="83"/>
      <c r="H24" s="83"/>
      <c r="I24" s="83"/>
      <c r="J24" s="83"/>
      <c r="O24" s="83"/>
      <c r="P24" s="83"/>
      <c r="Q24" s="83"/>
      <c r="R24" s="83"/>
      <c r="S24" s="83"/>
      <c r="T24" s="83"/>
      <c r="U24" s="83"/>
      <c r="V24" s="83"/>
      <c r="W24" s="83"/>
      <c r="X24" s="83"/>
      <c r="Y24" s="83"/>
      <c r="Z24" s="83"/>
    </row>
    <row r="25">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3">
    <mergeCell ref="A1:I1"/>
    <mergeCell ref="A18:E18"/>
    <mergeCell ref="G21:I21"/>
  </mergeCells>
  <drawing r:id="rId2"/>
  <legacyDrawing r:id="rId3"/>
  <extLst>
    <ext uri="{3A4CF648-6AED-40f4-86FF-DC5316D8AED3}">
      <x14:slicerList>
        <x14:slicer r:id="rId4"/>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137</v>
      </c>
    </row>
    <row r="3">
      <c r="A3" s="87" t="s">
        <v>138</v>
      </c>
      <c r="B3" s="88"/>
      <c r="C3" s="89"/>
    </row>
    <row r="4">
      <c r="A4" s="90" t="s">
        <v>139</v>
      </c>
      <c r="B4" s="91" t="s">
        <v>3</v>
      </c>
      <c r="C4" s="89"/>
      <c r="E4" s="86"/>
    </row>
    <row r="5">
      <c r="A5" s="92" t="str">
        <f t="array" ref="A5">Index('Landed Cost Calculations'!$F:$F,MATCH(MAX('Landed Cost Calculations'!$V:$V),'Landed Cost Calculations'!$V:$V,1))</f>
        <v>China</v>
      </c>
      <c r="B5" s="93" t="str">
        <f t="array" ref="B5">Index('Landed Cost Calculations'!$D:$D,MATCH(MAX('Landed Cost Calculations'!$V:$V),'Landed Cost Calculations'!$V:$V,1))</f>
        <v>CHASSIS, DOCK, P2</v>
      </c>
      <c r="C5" s="89"/>
    </row>
    <row r="7">
      <c r="A7" s="87" t="s">
        <v>140</v>
      </c>
      <c r="B7" s="88"/>
      <c r="C7" s="89"/>
    </row>
    <row r="8">
      <c r="A8" s="90" t="s">
        <v>139</v>
      </c>
      <c r="B8" s="91" t="s">
        <v>3</v>
      </c>
      <c r="C8" s="89"/>
    </row>
    <row r="9">
      <c r="A9" s="92" t="str">
        <f t="array" ref="A9">Index('Landed Cost Calculations'!$F:$F,MATCH(MAX('Landed Cost Calculations'!$U:$U),'Landed Cost Calculations'!$U:$U,1))</f>
        <v>China</v>
      </c>
      <c r="B9" s="93" t="str">
        <f t="array" ref="B9">Index('Landed Cost Calculations'!$D:$D,MATCH(MAX('Landed Cost Calculations'!$V:$V),'Landed Cost Calculations'!$V:$V,1))</f>
        <v>CHASSIS, DOCK, P2</v>
      </c>
      <c r="C9" s="89"/>
    </row>
    <row r="17">
      <c r="A17" s="84" t="s">
        <v>141</v>
      </c>
      <c r="I17" s="94" t="s">
        <v>135</v>
      </c>
    </row>
  </sheetData>
  <mergeCells count="8">
    <mergeCell ref="A1:I1"/>
    <mergeCell ref="A3:C3"/>
    <mergeCell ref="B4:C4"/>
    <mergeCell ref="B5:C5"/>
    <mergeCell ref="A7:C7"/>
    <mergeCell ref="B8:C8"/>
    <mergeCell ref="B9:C9"/>
    <mergeCell ref="A17:C17"/>
  </mergeCells>
  <drawing r:id="rId2"/>
  <legacyDrawing r:id="rId3"/>
  <extLst>
    <ext uri="{3A4CF648-6AED-40f4-86FF-DC5316D8AED3}">
      <x14:slicerList>
        <x14:slicer r:id="rId4"/>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15.25"/>
    <col customWidth="1" min="5" max="5" width="14.5"/>
    <col customWidth="1" min="6" max="6" width="8.38"/>
    <col customWidth="1" min="7" max="7" width="14.0"/>
  </cols>
  <sheetData>
    <row r="1"/>
    <row r="2"/>
    <row r="3"/>
    <row r="4"/>
    <row r="5"/>
    <row r="6"/>
    <row r="7"/>
    <row r="8"/>
    <row r="9"/>
    <row r="10"/>
    <row r="11"/>
    <row r="12"/>
    <row r="13"/>
    <row r="14"/>
  </sheetData>
  <drawing r:id="rId2"/>
</worksheet>
</file>