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7E10850-D063-45E3-861F-89BEA5BC6892}" xr6:coauthVersionLast="47" xr6:coauthVersionMax="47" xr10:uidLastSave="{00000000-0000-0000-0000-000000000000}"/>
  <bookViews>
    <workbookView xWindow="-108" yWindow="-108" windowWidth="23256" windowHeight="12456" tabRatio="875" xr2:uid="{00000000-000D-0000-FFFF-FFFF00000000}"/>
  </bookViews>
  <sheets>
    <sheet name="INVESTMENT" sheetId="1" r:id="rId1"/>
    <sheet name="POSITIONS" sheetId="2" r:id="rId2"/>
    <sheet name="NPS" sheetId="3" r:id="rId3"/>
    <sheet name="EMA + RSI" sheetId="4" r:id="rId4"/>
    <sheet name="Sheet2" sheetId="5" r:id="rId5"/>
  </sheets>
  <definedNames>
    <definedName name="_xlnm._FilterDatabase" localSheetId="0" hidden="1">INVESTMENT!$A$1:$AC$88</definedName>
  </definedNames>
  <calcPr calcId="191029"/>
</workbook>
</file>

<file path=xl/calcChain.xml><?xml version="1.0" encoding="utf-8"?>
<calcChain xmlns="http://schemas.openxmlformats.org/spreadsheetml/2006/main">
  <c r="AL28" i="4" l="1"/>
  <c r="AY19" i="4"/>
  <c r="AV19" i="4"/>
  <c r="AZ19" i="4" s="1"/>
  <c r="AU19" i="4"/>
  <c r="AX19" i="4" s="1"/>
  <c r="AS19" i="4"/>
  <c r="C19" i="4"/>
  <c r="AY16" i="4"/>
  <c r="AV16" i="4"/>
  <c r="AZ16" i="4" s="1"/>
  <c r="AU16" i="4"/>
  <c r="AX16" i="4" s="1"/>
  <c r="C16" i="4"/>
  <c r="AZ15" i="4"/>
  <c r="AY15" i="4"/>
  <c r="AV15" i="4"/>
  <c r="AU15" i="4"/>
  <c r="AX15" i="4" s="1"/>
  <c r="C15" i="4"/>
  <c r="AZ14" i="4"/>
  <c r="AY14" i="4"/>
  <c r="AV14" i="4"/>
  <c r="AU14" i="4"/>
  <c r="AX14" i="4" s="1"/>
  <c r="C14" i="4"/>
  <c r="AZ13" i="4"/>
  <c r="AY13" i="4"/>
  <c r="AX13" i="4"/>
  <c r="AV13" i="4"/>
  <c r="AU13" i="4"/>
  <c r="AW13" i="4" s="1"/>
  <c r="C13" i="4"/>
  <c r="AZ12" i="4"/>
  <c r="AY12" i="4"/>
  <c r="AX12" i="4"/>
  <c r="AW12" i="4"/>
  <c r="AV12" i="4"/>
  <c r="AU12" i="4"/>
  <c r="C12" i="4"/>
  <c r="AZ11" i="4"/>
  <c r="AY11" i="4"/>
  <c r="AX11" i="4"/>
  <c r="AW11" i="4"/>
  <c r="AV11" i="4"/>
  <c r="AU11" i="4"/>
  <c r="C11" i="4"/>
  <c r="AZ10" i="4"/>
  <c r="AY10" i="4"/>
  <c r="AW10" i="4"/>
  <c r="AV10" i="4"/>
  <c r="AU10" i="4"/>
  <c r="AX10" i="4" s="1"/>
  <c r="C10" i="4"/>
  <c r="AZ9" i="4"/>
  <c r="AY9" i="4"/>
  <c r="AV9" i="4"/>
  <c r="AU9" i="4"/>
  <c r="AX9" i="4" s="1"/>
  <c r="C9" i="4"/>
  <c r="AZ8" i="4"/>
  <c r="AY8" i="4"/>
  <c r="AX8" i="4"/>
  <c r="AW8" i="4"/>
  <c r="AV8" i="4"/>
  <c r="AU8" i="4"/>
  <c r="C8" i="4"/>
  <c r="AY7" i="4"/>
  <c r="AX7" i="4"/>
  <c r="AW7" i="4"/>
  <c r="AV7" i="4"/>
  <c r="AZ7" i="4" s="1"/>
  <c r="AU7" i="4"/>
  <c r="C7" i="4"/>
  <c r="AY6" i="4"/>
  <c r="AW6" i="4"/>
  <c r="AV6" i="4"/>
  <c r="AZ6" i="4" s="1"/>
  <c r="AU6" i="4"/>
  <c r="AX6" i="4" s="1"/>
  <c r="C6" i="4"/>
  <c r="AY5" i="4"/>
  <c r="AV5" i="4"/>
  <c r="AZ5" i="4" s="1"/>
  <c r="AU5" i="4"/>
  <c r="AX5" i="4" s="1"/>
  <c r="C5" i="4"/>
  <c r="AY4" i="4"/>
  <c r="AV4" i="4"/>
  <c r="AZ4" i="4" s="1"/>
  <c r="AU4" i="4"/>
  <c r="AW4" i="4" s="1"/>
  <c r="C4" i="4"/>
  <c r="AZ3" i="4"/>
  <c r="AY3" i="4"/>
  <c r="AV3" i="4"/>
  <c r="AU3" i="4"/>
  <c r="AW3" i="4" s="1"/>
  <c r="C3" i="4"/>
  <c r="AZ2" i="4"/>
  <c r="AY2" i="4"/>
  <c r="A22" i="4" s="1"/>
  <c r="AW2" i="4"/>
  <c r="AV2" i="4"/>
  <c r="AU2" i="4"/>
  <c r="AX2" i="4" s="1"/>
  <c r="C2" i="4"/>
  <c r="F93" i="1"/>
  <c r="G88" i="1"/>
  <c r="T60" i="1"/>
  <c r="M32" i="1"/>
  <c r="M30" i="1"/>
  <c r="U25" i="1"/>
  <c r="O25" i="1"/>
  <c r="K25" i="1"/>
  <c r="N25" i="1" s="1"/>
  <c r="J25" i="1"/>
  <c r="I25" i="1"/>
  <c r="H25" i="1"/>
  <c r="G25" i="1"/>
  <c r="T22" i="1"/>
  <c r="U19" i="1"/>
  <c r="T19" i="1"/>
  <c r="L19" i="1"/>
  <c r="K19" i="1"/>
  <c r="O19" i="1" s="1"/>
  <c r="J19" i="1"/>
  <c r="V18" i="1"/>
  <c r="U18" i="1"/>
  <c r="T18" i="1"/>
  <c r="L18" i="1"/>
  <c r="K18" i="1"/>
  <c r="N18" i="1" s="1"/>
  <c r="J18" i="1"/>
  <c r="X17" i="1"/>
  <c r="W17" i="1"/>
  <c r="T17" i="1"/>
  <c r="V17" i="1" s="1"/>
  <c r="L17" i="1"/>
  <c r="K17" i="1"/>
  <c r="O17" i="1" s="1"/>
  <c r="J17" i="1"/>
  <c r="T16" i="1"/>
  <c r="U16" i="1" s="1"/>
  <c r="O16" i="1"/>
  <c r="N16" i="1"/>
  <c r="L16" i="1"/>
  <c r="K16" i="1"/>
  <c r="J16" i="1"/>
  <c r="X15" i="1"/>
  <c r="W15" i="1"/>
  <c r="V15" i="1"/>
  <c r="U15" i="1"/>
  <c r="O15" i="1"/>
  <c r="N15" i="1"/>
  <c r="K15" i="1"/>
  <c r="J15" i="1"/>
  <c r="T14" i="1"/>
  <c r="W14" i="1" s="1"/>
  <c r="O14" i="1"/>
  <c r="K14" i="1"/>
  <c r="N14" i="1" s="1"/>
  <c r="J14" i="1"/>
  <c r="L14" i="1" s="1"/>
  <c r="W13" i="1"/>
  <c r="X13" i="1" s="1"/>
  <c r="V13" i="1"/>
  <c r="U13" i="1"/>
  <c r="T13" i="1"/>
  <c r="K13" i="1"/>
  <c r="O13" i="1" s="1"/>
  <c r="J13" i="1"/>
  <c r="N13" i="1" s="1"/>
  <c r="W12" i="1"/>
  <c r="X12" i="1" s="1"/>
  <c r="V12" i="1"/>
  <c r="U12" i="1"/>
  <c r="K12" i="1"/>
  <c r="O12" i="1" s="1"/>
  <c r="J12" i="1"/>
  <c r="N12" i="1" s="1"/>
  <c r="W11" i="1"/>
  <c r="X11" i="1" s="1"/>
  <c r="V11" i="1"/>
  <c r="U11" i="1"/>
  <c r="T11" i="1"/>
  <c r="K11" i="1"/>
  <c r="N11" i="1" s="1"/>
  <c r="J11" i="1"/>
  <c r="X10" i="1"/>
  <c r="W10" i="1"/>
  <c r="T10" i="1"/>
  <c r="V10" i="1" s="1"/>
  <c r="L10" i="1"/>
  <c r="K10" i="1"/>
  <c r="O10" i="1" s="1"/>
  <c r="J10" i="1"/>
  <c r="T9" i="1"/>
  <c r="U9" i="1" s="1"/>
  <c r="O9" i="1"/>
  <c r="N9" i="1"/>
  <c r="K9" i="1"/>
  <c r="J9" i="1"/>
  <c r="T8" i="1"/>
  <c r="V8" i="1" s="1"/>
  <c r="O8" i="1"/>
  <c r="N8" i="1"/>
  <c r="K8" i="1"/>
  <c r="J8" i="1"/>
  <c r="T7" i="1"/>
  <c r="W7" i="1" s="1"/>
  <c r="O7" i="1"/>
  <c r="K7" i="1"/>
  <c r="N7" i="1" s="1"/>
  <c r="J7" i="1"/>
  <c r="L7" i="1" s="1"/>
  <c r="W6" i="1"/>
  <c r="X6" i="1" s="1"/>
  <c r="V6" i="1"/>
  <c r="U6" i="1"/>
  <c r="T6" i="1"/>
  <c r="L6" i="1"/>
  <c r="K6" i="1"/>
  <c r="O6" i="1" s="1"/>
  <c r="J6" i="1"/>
  <c r="J30" i="1" s="1"/>
  <c r="X5" i="1"/>
  <c r="W5" i="1"/>
  <c r="T5" i="1"/>
  <c r="V5" i="1" s="1"/>
  <c r="L5" i="1"/>
  <c r="K5" i="1"/>
  <c r="O5" i="1" s="1"/>
  <c r="J5" i="1"/>
  <c r="T4" i="1"/>
  <c r="U4" i="1" s="1"/>
  <c r="O4" i="1"/>
  <c r="N4" i="1"/>
  <c r="L4" i="1"/>
  <c r="L30" i="1" s="1"/>
  <c r="K4" i="1"/>
  <c r="J4" i="1"/>
  <c r="T3" i="1"/>
  <c r="W3" i="1" s="1"/>
  <c r="X3" i="1" s="1"/>
  <c r="O3" i="1"/>
  <c r="K3" i="1"/>
  <c r="J3" i="1"/>
  <c r="J32" i="1" s="1"/>
  <c r="V2" i="1"/>
  <c r="U2" i="1"/>
  <c r="T2" i="1"/>
  <c r="W2" i="1" s="1"/>
  <c r="X2" i="1" s="1"/>
  <c r="K2" i="1"/>
  <c r="K30" i="1" s="1"/>
  <c r="J2" i="1"/>
  <c r="O30" i="1" l="1"/>
  <c r="N30" i="1"/>
  <c r="X14" i="1"/>
  <c r="J34" i="1"/>
  <c r="X7" i="1"/>
  <c r="U7" i="1"/>
  <c r="L32" i="1"/>
  <c r="N5" i="1"/>
  <c r="N6" i="1"/>
  <c r="W8" i="1"/>
  <c r="X8" i="1" s="1"/>
  <c r="V9" i="1"/>
  <c r="V16" i="1"/>
  <c r="N19" i="1"/>
  <c r="AX4" i="4"/>
  <c r="N2" i="1"/>
  <c r="W4" i="1"/>
  <c r="X4" i="1" s="1"/>
  <c r="U5" i="1"/>
  <c r="W9" i="1"/>
  <c r="X9" i="1" s="1"/>
  <c r="U10" i="1"/>
  <c r="W16" i="1"/>
  <c r="X16" i="1" s="1"/>
  <c r="U17" i="1"/>
  <c r="O18" i="1"/>
  <c r="AX3" i="4"/>
  <c r="V4" i="1"/>
  <c r="O11" i="1"/>
  <c r="O2" i="1"/>
  <c r="N3" i="1"/>
  <c r="AW9" i="4"/>
  <c r="U3" i="1"/>
  <c r="AW16" i="4"/>
  <c r="AW19" i="4"/>
  <c r="AW15" i="4"/>
  <c r="AW14" i="4"/>
  <c r="K32" i="1"/>
  <c r="V3" i="1"/>
  <c r="V7" i="1"/>
  <c r="U8" i="1"/>
  <c r="U14" i="1"/>
  <c r="U56" i="1" s="1"/>
  <c r="N10" i="1"/>
  <c r="V14" i="1"/>
  <c r="N17" i="1"/>
  <c r="AW5" i="4"/>
  <c r="N32" i="1" l="1"/>
  <c r="O32" i="1"/>
</calcChain>
</file>

<file path=xl/sharedStrings.xml><?xml version="1.0" encoding="utf-8"?>
<sst xmlns="http://schemas.openxmlformats.org/spreadsheetml/2006/main" count="2243" uniqueCount="286">
  <si>
    <t>Sl. No.</t>
  </si>
  <si>
    <t>Stock Symbol</t>
  </si>
  <si>
    <t>Company Name</t>
  </si>
  <si>
    <t>C_Pos</t>
  </si>
  <si>
    <t>P_Pos</t>
  </si>
  <si>
    <t>ISIN Code</t>
  </si>
  <si>
    <t>Quantity</t>
  </si>
  <si>
    <t>Avg. Purchase Price</t>
  </si>
  <si>
    <t>Current Market Price (CMP)</t>
  </si>
  <si>
    <t>Amount Invested</t>
  </si>
  <si>
    <t>Current Holding Value</t>
  </si>
  <si>
    <t>INVESTMENT MAPPING</t>
  </si>
  <si>
    <t>ORIGINAL</t>
  </si>
  <si>
    <t>Unrealized Profit/loss</t>
  </si>
  <si>
    <t>% of Profit or Loss</t>
  </si>
  <si>
    <t>Organization CAP type</t>
  </si>
  <si>
    <t>PART OF</t>
  </si>
  <si>
    <t>SPECIAL REMARK</t>
  </si>
  <si>
    <t>SCREENER / STREAM</t>
  </si>
  <si>
    <t>###  SHORTFALL OR EXCESS FROM TARGET - (QUANTITY) ###</t>
  </si>
  <si>
    <t>SHORTFALL OR EXCESS FROM TARGET
(AMOUNT)</t>
  </si>
  <si>
    <t>REMAINING QUANTITY AFTER ADJUSTMENTS</t>
  </si>
  <si>
    <t>NUMEROLOGY NUMBERS</t>
  </si>
  <si>
    <t>EMA1</t>
  </si>
  <si>
    <t>EMA2</t>
  </si>
  <si>
    <t>RSI-L</t>
  </si>
  <si>
    <t>RSI-B</t>
  </si>
  <si>
    <t>MAHMAH</t>
  </si>
  <si>
    <t>MAHINDRA &amp; MAHINDRA LIMITED</t>
  </si>
  <si>
    <t>B_N_Y</t>
  </si>
  <si>
    <t>INE101A01026</t>
  </si>
  <si>
    <t>L</t>
  </si>
  <si>
    <t>INDIVIDUAL</t>
  </si>
  <si>
    <t>CONGLOMERATE</t>
  </si>
  <si>
    <t>FREE LUNCH - SPAWNERS</t>
  </si>
  <si>
    <t>GODPRO</t>
  </si>
  <si>
    <t>GODREJ PROPERTIES LIMITED</t>
  </si>
  <si>
    <t>S</t>
  </si>
  <si>
    <t>INE484J01027</t>
  </si>
  <si>
    <t>CPSETF</t>
  </si>
  <si>
    <t>CPSE ETF</t>
  </si>
  <si>
    <t>INF457M01133</t>
  </si>
  <si>
    <t>SECTORAL INDEX ETFs</t>
  </si>
  <si>
    <t>HDF250</t>
  </si>
  <si>
    <t>HDFC NIFTY Smallcap 250 ETF</t>
  </si>
  <si>
    <t>B</t>
  </si>
  <si>
    <t>INF179KC1FB2</t>
  </si>
  <si>
    <t>SMALLCAP 250 ETF</t>
  </si>
  <si>
    <t>ICI150</t>
  </si>
  <si>
    <t>ICICI PRU NIFTY MIDCAP 150 ETF</t>
  </si>
  <si>
    <t>INF109KC11W8</t>
  </si>
  <si>
    <t>M</t>
  </si>
  <si>
    <t>NIFTY MIDCAP 150 ETF</t>
  </si>
  <si>
    <t>ICIAUT</t>
  </si>
  <si>
    <t>ICICI PRU NIFTY AUTO ETF</t>
  </si>
  <si>
    <t>INF109KC10V2</t>
  </si>
  <si>
    <t>AUTO ETF</t>
  </si>
  <si>
    <t>ICIFMC</t>
  </si>
  <si>
    <t>ICICI PRU NIFTY FMCG ETF</t>
  </si>
  <si>
    <t>INF109KC19V3</t>
  </si>
  <si>
    <t>FMCG ETF</t>
  </si>
  <si>
    <t>ICIGOL</t>
  </si>
  <si>
    <t>ICICI PRUDENTIAL GOLD ETF</t>
  </si>
  <si>
    <t>INF109KC1NT3</t>
  </si>
  <si>
    <t>GOLD ETF</t>
  </si>
  <si>
    <t>TEMPORARY ETF</t>
  </si>
  <si>
    <t>ICIHEA</t>
  </si>
  <si>
    <t>ICICI PRU NIFTY HEALTHCARE ETF</t>
  </si>
  <si>
    <t>INF109KC1Q72</t>
  </si>
  <si>
    <t>HEALTHCARE ETF</t>
  </si>
  <si>
    <t>ICIPSE</t>
  </si>
  <si>
    <t>ICICI PRUDENTIAL SILVER ETF</t>
  </si>
  <si>
    <t>INF109KC1Y56</t>
  </si>
  <si>
    <t>SL</t>
  </si>
  <si>
    <t>NSE-SILVER ETF</t>
  </si>
  <si>
    <t>KOTGOL</t>
  </si>
  <si>
    <t>KOTAK  GOLD ETF</t>
  </si>
  <si>
    <t>INF174KA1HJ8</t>
  </si>
  <si>
    <t>G</t>
  </si>
  <si>
    <t>NSE-GOLD ETF</t>
  </si>
  <si>
    <t>GOLD INVESTMENT</t>
  </si>
  <si>
    <t>GOLD PERMANENT</t>
  </si>
  <si>
    <t>KOTN50</t>
  </si>
  <si>
    <t>KOTAK NIFTY ALPHA 50 ETF</t>
  </si>
  <si>
    <t>INF174KA1IA5</t>
  </si>
  <si>
    <t>NSE-ALPHA 50 ETF</t>
  </si>
  <si>
    <t>PERMANENT ETF/MUTUAL FUND</t>
  </si>
  <si>
    <t>SPECIAL TEMPORARY ETF</t>
  </si>
  <si>
    <t>MOTNAS</t>
  </si>
  <si>
    <t>MOTILAL OSWAL MS NASDAQ 100ETF</t>
  </si>
  <si>
    <t>INF247L01AP3</t>
  </si>
  <si>
    <t>N</t>
  </si>
  <si>
    <t>NASDAQ 100 ETF</t>
  </si>
  <si>
    <t>NIPSIL</t>
  </si>
  <si>
    <t>NIPPON INDIA SILVER ETF</t>
  </si>
  <si>
    <t>INF204KC1402</t>
  </si>
  <si>
    <t>SILVER PERMANENT</t>
  </si>
  <si>
    <t>SBIEIT</t>
  </si>
  <si>
    <t>SBI ETF IT</t>
  </si>
  <si>
    <t>INF200KA1S14</t>
  </si>
  <si>
    <t>IT ETF</t>
  </si>
  <si>
    <t>ICIEXB</t>
  </si>
  <si>
    <t>ICICI PRUD.FIN.SER.EX-BANK ETF</t>
  </si>
  <si>
    <t>INF109KC17L8</t>
  </si>
  <si>
    <t>FINANCIAL SERVICES Ex-Bank ETF</t>
  </si>
  <si>
    <t>SBIBAN</t>
  </si>
  <si>
    <t>SBI-ETF NIFTY BANK</t>
  </si>
  <si>
    <t>INF200KA1580</t>
  </si>
  <si>
    <t>SBINIF</t>
  </si>
  <si>
    <t>SBI-ETF NIFTY 50</t>
  </si>
  <si>
    <t>INF200KA1FS1</t>
  </si>
  <si>
    <t>NIFTY ETF</t>
  </si>
  <si>
    <t>RAINY DAY-7 MONTH</t>
  </si>
  <si>
    <t>INF204KB17I5</t>
  </si>
  <si>
    <t>GOLDBEES+BSE SENSEX in ZERODHA</t>
  </si>
  <si>
    <t>GOLD+SENSEX-RAINY DAY</t>
  </si>
  <si>
    <t>2025-05-17 13:27</t>
  </si>
  <si>
    <t>2025-05-20 10:23</t>
  </si>
  <si>
    <t>2025-05-21 11:27</t>
  </si>
  <si>
    <t>2025-05-23 11:15</t>
  </si>
  <si>
    <t>2025-05-24 09:31</t>
  </si>
  <si>
    <t>2025-05-27 10:49</t>
  </si>
  <si>
    <t>2025-05-28 09:56</t>
  </si>
  <si>
    <t>2025-05-28 10:23</t>
  </si>
  <si>
    <t>2025-05-28 22:57</t>
  </si>
  <si>
    <t>2025-06-01 23:52</t>
  </si>
  <si>
    <t>2025-06-03 14:58</t>
  </si>
  <si>
    <t>2025-06-04 10:46</t>
  </si>
  <si>
    <t>2025-06-04 10:57</t>
  </si>
  <si>
    <t>2025-06-04 11:21</t>
  </si>
  <si>
    <t>2025-06-05 10:09</t>
  </si>
  <si>
    <t>2025-06-05 10:16</t>
  </si>
  <si>
    <t>2025-06-05 10:37</t>
  </si>
  <si>
    <t>2025-06-06 11:25</t>
  </si>
  <si>
    <t>2025-06-06 11:48</t>
  </si>
  <si>
    <t>2025-06-10 13:07</t>
  </si>
  <si>
    <t>2025-06-10 13:22</t>
  </si>
  <si>
    <t>2025-06-11 11:07</t>
  </si>
  <si>
    <t>2025-06-11 11:16</t>
  </si>
  <si>
    <t>2025-06-11 13:19</t>
  </si>
  <si>
    <t>2025-06-11 13:35</t>
  </si>
  <si>
    <t>2025-06-12 11:53</t>
  </si>
  <si>
    <t>2025-06-12 12:13</t>
  </si>
  <si>
    <t>2025-06-12 17:46</t>
  </si>
  <si>
    <t>2025-06-12 18:06</t>
  </si>
  <si>
    <t>2025-06-16 13:15</t>
  </si>
  <si>
    <t>2025-06-16 14:47</t>
  </si>
  <si>
    <t>2025-06-16 23:25</t>
  </si>
  <si>
    <t>2025-06-18 15:13</t>
  </si>
  <si>
    <t>2025-06-19 10:43</t>
  </si>
  <si>
    <t>2025-06-19 14:33</t>
  </si>
  <si>
    <t>2025-06-19 14:44</t>
  </si>
  <si>
    <t>2025-06-19 14:50</t>
  </si>
  <si>
    <t>2025-06-19 15:00</t>
  </si>
  <si>
    <t>2025-06-19 15:30</t>
  </si>
  <si>
    <t>2025-06-19 18:18</t>
  </si>
  <si>
    <t>2025-06-19 22:28</t>
  </si>
  <si>
    <t>2025-06-20 09:22</t>
  </si>
  <si>
    <t>2025-06-22 14:04</t>
  </si>
  <si>
    <t>2025-06-23 13:02</t>
  </si>
  <si>
    <t>2025-06-24 09:48</t>
  </si>
  <si>
    <t>2025-06-24 09:55</t>
  </si>
  <si>
    <t>2025-06-24 10:04</t>
  </si>
  <si>
    <t>2025-06-24 10:27</t>
  </si>
  <si>
    <t>2025-06-24 11:43</t>
  </si>
  <si>
    <t>2025-06-24 12:52</t>
  </si>
  <si>
    <t>2025-06-24 23:06</t>
  </si>
  <si>
    <t>2025-06-25 11:13</t>
  </si>
  <si>
    <t>2025-06-26 23:22</t>
  </si>
  <si>
    <t>2025-06-27 10:29</t>
  </si>
  <si>
    <t>2025-06-27 23:29</t>
  </si>
  <si>
    <t>2025-06-28 17:35</t>
  </si>
  <si>
    <t>2025-06-30 09:44</t>
  </si>
  <si>
    <t>2025-06-30 18:07</t>
  </si>
  <si>
    <t>2025-07-01 10:35</t>
  </si>
  <si>
    <t>2025-07-02 10:19</t>
  </si>
  <si>
    <t>2025-07-03 00:14</t>
  </si>
  <si>
    <t>2025-07-03 10:21</t>
  </si>
  <si>
    <t>2025-07-04 00:19</t>
  </si>
  <si>
    <t>2025-07-04 10:47</t>
  </si>
  <si>
    <t>2025-07-04 16:30</t>
  </si>
  <si>
    <t>2025-07-07 14:59</t>
  </si>
  <si>
    <t>2025-07-10 14:28</t>
  </si>
  <si>
    <t>2025-07-14 10:41</t>
  </si>
  <si>
    <t>2025-07-15 11:48</t>
  </si>
  <si>
    <t>2025-07-16 10:54</t>
  </si>
  <si>
    <t>2025-07-16 11:10</t>
  </si>
  <si>
    <t>2025-07-21 10:37</t>
  </si>
  <si>
    <t>2025-07-21 22:54</t>
  </si>
  <si>
    <t>2025-07-25 00:40</t>
  </si>
  <si>
    <t>2025-07-25 00:48</t>
  </si>
  <si>
    <t>2025-07-29 12:50</t>
  </si>
  <si>
    <t>2025-07-29 23:44</t>
  </si>
  <si>
    <t>2025-08-02 21:57</t>
  </si>
  <si>
    <t>2025-08-03 14:12</t>
  </si>
  <si>
    <t>2025-08-05 07:23</t>
  </si>
  <si>
    <t>2025-08-05 07:48</t>
  </si>
  <si>
    <t>2025-08-07 08:51</t>
  </si>
  <si>
    <t>2025-08-09 22:18</t>
  </si>
  <si>
    <t>2025-08-10 12:10</t>
  </si>
  <si>
    <t>2025-08-10 17:42</t>
  </si>
  <si>
    <t>2025-08-10 17:48</t>
  </si>
  <si>
    <t>2025-08-15 20:05</t>
  </si>
  <si>
    <t>2025-08-18 09:44</t>
  </si>
  <si>
    <t>2025-08-18 10:18</t>
  </si>
  <si>
    <t>2025-08-18 23:54</t>
  </si>
  <si>
    <t>2025-08-19 23:47</t>
  </si>
  <si>
    <t>2025-08-19 23:51</t>
  </si>
  <si>
    <t>2025-08-20 16:14</t>
  </si>
  <si>
    <t>2025-08-20 16:19</t>
  </si>
  <si>
    <t>2025-08-22 11:12</t>
  </si>
  <si>
    <t>2025-08-25 22:48</t>
  </si>
  <si>
    <t>2025-08-25 22:54</t>
  </si>
  <si>
    <t>2025-08-25 22:58</t>
  </si>
  <si>
    <t>2025-08-28 10:08</t>
  </si>
  <si>
    <t>2025-08-28 18:26</t>
  </si>
  <si>
    <t>2025-08-31 17:24</t>
  </si>
  <si>
    <t>2025-09-01 09:55</t>
  </si>
  <si>
    <t>Contribution Date</t>
  </si>
  <si>
    <t>Employer Name</t>
  </si>
  <si>
    <t>Corporate Employer Contribution (Rs.)</t>
  </si>
  <si>
    <t>Corporate Employee Contribution (Rs.)</t>
  </si>
  <si>
    <t>Self Contribution (Rs.)</t>
  </si>
  <si>
    <t>Gross Contribution Amount (Rs.)</t>
  </si>
  <si>
    <t>Service Charges (Rs.)</t>
  </si>
  <si>
    <t>GST (Rs.)</t>
  </si>
  <si>
    <t>Net Contribution Amount (Rs.)</t>
  </si>
  <si>
    <t>Contribution Month</t>
  </si>
  <si>
    <t>Contribution Mode</t>
  </si>
  <si>
    <t>Account Type</t>
  </si>
  <si>
    <t>-</t>
  </si>
  <si>
    <t>Regular</t>
  </si>
  <si>
    <t>Tier-I</t>
  </si>
  <si>
    <t>Short Name</t>
  </si>
  <si>
    <t>No. Of Years of Data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</si>
  <si>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</si>
  <si>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</si>
  <si>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</si>
  <si>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</si>
  <si>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</si>
  <si>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</si>
  <si>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</si>
  <si>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</si>
  <si>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</si>
  <si>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</si>
  <si>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</si>
  <si>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</si>
  <si>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</si>
  <si>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</si>
  <si>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</si>
  <si>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</si>
  <si>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</si>
  <si>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</si>
  <si>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</si>
  <si>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</si>
  <si>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</si>
  <si>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</si>
  <si>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</si>
  <si>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</si>
  <si>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</si>
  <si>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</si>
  <si>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</si>
  <si>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</si>
  <si>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</si>
  <si>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</si>
  <si>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</si>
  <si>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</si>
  <si>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</si>
  <si>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</si>
  <si>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</si>
  <si>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</si>
  <si>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EMA-Fast</t>
  </si>
  <si>
    <t>EMA-Slow</t>
  </si>
  <si>
    <t>RSI_Period</t>
  </si>
  <si>
    <t>RSI_L_Range</t>
  </si>
  <si>
    <t>Neative Average in Days</t>
  </si>
  <si>
    <t>"</t>
  </si>
  <si>
    <t>,</t>
  </si>
  <si>
    <t>SILVERIETF</t>
  </si>
  <si>
    <t>KOTAK NIFTY ALPHA 50 ETF / KOTN50</t>
  </si>
  <si>
    <t>SBI N50</t>
  </si>
  <si>
    <t xml:space="preserve"> N/A</t>
  </si>
  <si>
    <t xml:space="preserve">  N/A</t>
  </si>
  <si>
    <t>NON ETF EQ</t>
  </si>
  <si>
    <t>('',32,34,300)</t>
  </si>
  <si>
    <t>ICIGOL,ICIPSE,KOTN50,SBINIF,CPSETF,HDF250,ICI150,ICIAUT,ICIFMC,ICIHEA,MOTNAS,SBIEIT,ICIEXB,SBIBAN,MAHMAH,GODPRO,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</si>
</sst>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9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9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3" fillId="0" borderId="0"/>
    <xf numFmtId="9" fontId="13" fillId="0" borderId="0"/>
  </cellStyleXfs>
  <cellXfs count="105">
    <xf numFmtId="0" fontId="0" fillId="0" borderId="0" xfId="0"/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4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6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1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2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 wrapText="1"/>
    </xf>
    <xf numFmtId="1" fontId="6" fillId="7" borderId="1" xfId="0" applyNumberFormat="1" applyFont="1" applyFill="1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2" fontId="10" fillId="9" borderId="1" xfId="0" applyNumberFormat="1" applyFont="1" applyFill="1" applyBorder="1" applyAlignment="1">
      <alignment horizontal="center" vertical="center"/>
    </xf>
    <xf numFmtId="1" fontId="10" fillId="9" borderId="1" xfId="0" applyNumberFormat="1" applyFont="1" applyFill="1" applyBorder="1" applyAlignment="1">
      <alignment horizontal="center" vertical="center"/>
    </xf>
    <xf numFmtId="1" fontId="8" fillId="9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17" fontId="0" fillId="0" borderId="0" xfId="0" applyNumberFormat="1"/>
    <xf numFmtId="1" fontId="1" fillId="7" borderId="0" xfId="1" applyNumberFormat="1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0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/>
    <xf numFmtId="0" fontId="0" fillId="10" borderId="0" xfId="0" applyFill="1"/>
    <xf numFmtId="0" fontId="13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7" borderId="0" xfId="0" applyFill="1"/>
    <xf numFmtId="0" fontId="1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C94"/>
  <sheetViews>
    <sheetView tabSelected="1" zoomScale="80" zoomScaleNormal="80" workbookViewId="0">
      <pane xSplit="12" ySplit="1" topLeftCell="T2" activePane="bottomRight" state="frozen"/>
      <selection pane="topRight" activeCell="L1" sqref="L1"/>
      <selection pane="bottomLeft" activeCell="A2" sqref="A2"/>
      <selection pane="bottomRight" activeCell="T12" sqref="T12"/>
    </sheetView>
  </sheetViews>
  <sheetFormatPr defaultColWidth="8.6640625" defaultRowHeight="14.4" x14ac:dyDescent="0.3"/>
  <cols>
    <col min="1" max="1" width="6.5546875" style="3" customWidth="1"/>
    <col min="2" max="2" width="15.33203125" style="3" bestFit="1" customWidth="1"/>
    <col min="3" max="3" width="42" style="17" customWidth="1"/>
    <col min="4" max="5" width="7.5546875" style="3" customWidth="1"/>
    <col min="6" max="6" width="21.33203125" style="3" customWidth="1"/>
    <col min="7" max="7" width="11.33203125" style="3" bestFit="1" customWidth="1"/>
    <col min="8" max="8" width="14.109375" style="12" bestFit="1" customWidth="1"/>
    <col min="9" max="9" width="13" style="3" bestFit="1" customWidth="1"/>
    <col min="10" max="10" width="13.109375" style="5" customWidth="1"/>
    <col min="11" max="11" width="15.109375" style="3" customWidth="1"/>
    <col min="12" max="13" width="13.109375" style="63" customWidth="1"/>
    <col min="14" max="14" width="16.33203125" style="3" customWidth="1"/>
    <col min="15" max="15" width="16.44140625" style="3" bestFit="1" customWidth="1"/>
    <col min="16" max="16" width="4.21875" style="3" customWidth="1"/>
    <col min="17" max="17" width="5.88671875" style="20" customWidth="1"/>
    <col min="18" max="18" width="4.44140625" style="22" customWidth="1"/>
    <col min="19" max="19" width="20.33203125" style="22" customWidth="1"/>
    <col min="20" max="20" width="13.44140625" style="3" customWidth="1"/>
    <col min="21" max="21" width="14.6640625" style="3" bestFit="1" customWidth="1"/>
    <col min="22" max="25" width="8.6640625" style="3" customWidth="1"/>
    <col min="26" max="70" width="8.6640625" style="17" customWidth="1"/>
    <col min="71" max="16384" width="8.6640625" style="17"/>
  </cols>
  <sheetData>
    <row r="1" spans="1:29" s="7" customFormat="1" ht="108" customHeight="1" x14ac:dyDescent="0.3">
      <c r="A1" s="39" t="s">
        <v>0</v>
      </c>
      <c r="B1" s="101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0" t="s">
        <v>6</v>
      </c>
      <c r="H1" s="41" t="s">
        <v>7</v>
      </c>
      <c r="I1" s="40" t="s">
        <v>8</v>
      </c>
      <c r="J1" s="39" t="s">
        <v>9</v>
      </c>
      <c r="K1" s="39" t="s">
        <v>10</v>
      </c>
      <c r="L1" s="61" t="s">
        <v>11</v>
      </c>
      <c r="M1" s="61" t="s">
        <v>12</v>
      </c>
      <c r="N1" s="39" t="s">
        <v>13</v>
      </c>
      <c r="O1" s="39" t="s">
        <v>14</v>
      </c>
      <c r="P1" s="40" t="s">
        <v>15</v>
      </c>
      <c r="Q1" s="40" t="s">
        <v>16</v>
      </c>
      <c r="R1" s="42" t="s">
        <v>17</v>
      </c>
      <c r="S1" s="42" t="s">
        <v>18</v>
      </c>
      <c r="T1" s="44" t="s">
        <v>19</v>
      </c>
      <c r="U1" s="45" t="s">
        <v>20</v>
      </c>
      <c r="V1" s="45" t="s">
        <v>21</v>
      </c>
      <c r="W1" s="43"/>
      <c r="X1" s="43"/>
      <c r="Y1" s="81" t="s">
        <v>22</v>
      </c>
      <c r="Z1" s="7" t="s">
        <v>23</v>
      </c>
      <c r="AA1" s="7" t="s">
        <v>24</v>
      </c>
      <c r="AB1" s="7" t="s">
        <v>25</v>
      </c>
      <c r="AC1" s="7" t="s">
        <v>26</v>
      </c>
    </row>
    <row r="2" spans="1:29" s="82" customFormat="1" x14ac:dyDescent="0.3">
      <c r="A2" s="73">
        <v>1</v>
      </c>
      <c r="B2" s="46" t="s">
        <v>27</v>
      </c>
      <c r="C2" s="47" t="s">
        <v>28</v>
      </c>
      <c r="D2" s="94" t="s">
        <v>29</v>
      </c>
      <c r="E2" s="94"/>
      <c r="F2" s="46" t="s">
        <v>30</v>
      </c>
      <c r="G2" s="66">
        <v>23</v>
      </c>
      <c r="H2" s="67">
        <v>2648.28</v>
      </c>
      <c r="I2" s="67">
        <v>3316</v>
      </c>
      <c r="J2" s="48">
        <f t="shared" ref="J2:J19" si="0">G2*H2</f>
        <v>60910.44</v>
      </c>
      <c r="K2" s="48">
        <f t="shared" ref="K2:K19" si="1">G2*I2</f>
        <v>76268</v>
      </c>
      <c r="L2" s="48">
        <v>60000</v>
      </c>
      <c r="M2" s="62">
        <v>60000</v>
      </c>
      <c r="N2" s="48">
        <f t="shared" ref="N2:N19" si="2">K2-J2</f>
        <v>15357.559999999998</v>
      </c>
      <c r="O2" s="49">
        <f t="shared" ref="O2:O19" si="3">(K2-J2)/J2</f>
        <v>0.25213346020813504</v>
      </c>
      <c r="P2" s="46" t="s">
        <v>31</v>
      </c>
      <c r="Q2" s="50" t="s">
        <v>32</v>
      </c>
      <c r="R2" s="51" t="s">
        <v>33</v>
      </c>
      <c r="S2" s="51" t="s">
        <v>34</v>
      </c>
      <c r="T2" s="48">
        <f t="shared" ref="T2:T11" si="4">IF(D2="B",(M2/I2)-G2,IF(AND(D2="S",G2=1),0,IF(AND(D2="S",G2&gt;1),-(G2-1),IF(D2="B_N_Y",0))))</f>
        <v>0</v>
      </c>
      <c r="U2" s="48">
        <f t="shared" ref="U2:U19" si="5">T2*I2</f>
        <v>0</v>
      </c>
      <c r="V2" s="48">
        <f t="shared" ref="V2:V18" si="6">G2+T2</f>
        <v>23</v>
      </c>
      <c r="W2" s="46">
        <f t="shared" ref="W2:W17" si="7">(G2+T2)*H2</f>
        <v>60910.44</v>
      </c>
      <c r="X2" s="48">
        <f t="shared" ref="X2:X17" si="8">W2-L2</f>
        <v>910.44000000000233</v>
      </c>
      <c r="Y2" s="89">
        <v>1</v>
      </c>
    </row>
    <row r="3" spans="1:29" s="83" customFormat="1" x14ac:dyDescent="0.3">
      <c r="A3" s="73">
        <v>2</v>
      </c>
      <c r="B3" s="46" t="s">
        <v>35</v>
      </c>
      <c r="C3" s="47" t="s">
        <v>36</v>
      </c>
      <c r="D3" s="94" t="s">
        <v>37</v>
      </c>
      <c r="E3" s="94" t="s">
        <v>37</v>
      </c>
      <c r="F3" s="46" t="s">
        <v>38</v>
      </c>
      <c r="G3" s="66">
        <v>1</v>
      </c>
      <c r="H3" s="67">
        <v>2381.91</v>
      </c>
      <c r="I3" s="67">
        <v>1952.4</v>
      </c>
      <c r="J3" s="48">
        <f t="shared" si="0"/>
        <v>2381.91</v>
      </c>
      <c r="K3" s="48">
        <f t="shared" si="1"/>
        <v>1952.4</v>
      </c>
      <c r="L3" s="62">
        <v>120000</v>
      </c>
      <c r="M3" s="62">
        <v>120000</v>
      </c>
      <c r="N3" s="48">
        <f t="shared" si="2"/>
        <v>-429.50999999999976</v>
      </c>
      <c r="O3" s="49">
        <f t="shared" si="3"/>
        <v>-0.18032167462246676</v>
      </c>
      <c r="P3" s="46" t="s">
        <v>31</v>
      </c>
      <c r="Q3" s="50" t="s">
        <v>32</v>
      </c>
      <c r="R3" s="51" t="s">
        <v>33</v>
      </c>
      <c r="S3" s="51" t="s">
        <v>34</v>
      </c>
      <c r="T3" s="48">
        <f t="shared" si="4"/>
        <v>0</v>
      </c>
      <c r="U3" s="48">
        <f t="shared" si="5"/>
        <v>0</v>
      </c>
      <c r="V3" s="48">
        <f t="shared" si="6"/>
        <v>1</v>
      </c>
      <c r="W3" s="46">
        <f t="shared" si="7"/>
        <v>2381.91</v>
      </c>
      <c r="X3" s="48">
        <f t="shared" si="8"/>
        <v>-117618.09</v>
      </c>
      <c r="Y3" s="90"/>
    </row>
    <row r="4" spans="1:29" s="84" customFormat="1" x14ac:dyDescent="0.3">
      <c r="A4" s="73">
        <v>3</v>
      </c>
      <c r="B4" s="52" t="s">
        <v>39</v>
      </c>
      <c r="C4" s="53" t="s">
        <v>40</v>
      </c>
      <c r="D4" s="95" t="s">
        <v>37</v>
      </c>
      <c r="E4" s="95" t="s">
        <v>29</v>
      </c>
      <c r="F4" s="52" t="s">
        <v>41</v>
      </c>
      <c r="G4" s="52">
        <v>1</v>
      </c>
      <c r="H4" s="54">
        <v>81.28</v>
      </c>
      <c r="I4" s="54">
        <v>88.79</v>
      </c>
      <c r="J4" s="55">
        <f t="shared" si="0"/>
        <v>81.28</v>
      </c>
      <c r="K4" s="55">
        <f t="shared" si="1"/>
        <v>88.79</v>
      </c>
      <c r="L4" s="62">
        <f>IF(D4="B",M4,IF(D4="S",I4,IF(D4="B_N_Y",J4,0)))</f>
        <v>88.79</v>
      </c>
      <c r="M4" s="62">
        <v>60000</v>
      </c>
      <c r="N4" s="55">
        <f t="shared" si="2"/>
        <v>7.5100000000000051</v>
      </c>
      <c r="O4" s="49">
        <f t="shared" si="3"/>
        <v>9.2396653543307145E-2</v>
      </c>
      <c r="P4" s="52" t="s">
        <v>31</v>
      </c>
      <c r="Q4" s="56" t="s">
        <v>40</v>
      </c>
      <c r="R4" s="57"/>
      <c r="S4" s="57" t="s">
        <v>42</v>
      </c>
      <c r="T4" s="55">
        <f t="shared" si="4"/>
        <v>0</v>
      </c>
      <c r="U4" s="55">
        <f t="shared" si="5"/>
        <v>0</v>
      </c>
      <c r="V4" s="55">
        <f t="shared" si="6"/>
        <v>1</v>
      </c>
      <c r="W4" s="52">
        <f t="shared" si="7"/>
        <v>81.28</v>
      </c>
      <c r="X4" s="55">
        <f t="shared" si="8"/>
        <v>-7.5100000000000051</v>
      </c>
      <c r="Y4" s="91">
        <v>1</v>
      </c>
    </row>
    <row r="5" spans="1:29" s="84" customFormat="1" x14ac:dyDescent="0.3">
      <c r="A5" s="73">
        <v>4</v>
      </c>
      <c r="B5" s="52" t="s">
        <v>43</v>
      </c>
      <c r="C5" s="53" t="s">
        <v>44</v>
      </c>
      <c r="D5" s="95" t="s">
        <v>37</v>
      </c>
      <c r="E5" s="95" t="s">
        <v>45</v>
      </c>
      <c r="F5" s="52" t="s">
        <v>46</v>
      </c>
      <c r="G5" s="52">
        <v>1</v>
      </c>
      <c r="H5" s="54">
        <v>157.16</v>
      </c>
      <c r="I5" s="54">
        <v>168.07</v>
      </c>
      <c r="J5" s="55">
        <f t="shared" si="0"/>
        <v>157.16</v>
      </c>
      <c r="K5" s="55">
        <f t="shared" si="1"/>
        <v>168.07</v>
      </c>
      <c r="L5" s="62">
        <f>IF(D5="B",M5,IF(D5="S",I5,IF(D5="B_N_Y",J5,0)))</f>
        <v>168.07</v>
      </c>
      <c r="M5" s="62">
        <v>60000</v>
      </c>
      <c r="N5" s="55">
        <f t="shared" si="2"/>
        <v>10.909999999999997</v>
      </c>
      <c r="O5" s="49">
        <f t="shared" si="3"/>
        <v>6.9419699669126977E-2</v>
      </c>
      <c r="P5" s="52" t="s">
        <v>37</v>
      </c>
      <c r="Q5" s="56" t="s">
        <v>47</v>
      </c>
      <c r="R5" s="57"/>
      <c r="S5" s="57" t="s">
        <v>42</v>
      </c>
      <c r="T5" s="55">
        <f t="shared" si="4"/>
        <v>0</v>
      </c>
      <c r="U5" s="55">
        <f t="shared" si="5"/>
        <v>0</v>
      </c>
      <c r="V5" s="55">
        <f t="shared" si="6"/>
        <v>1</v>
      </c>
      <c r="W5" s="52">
        <f t="shared" si="7"/>
        <v>157.16</v>
      </c>
      <c r="X5" s="55">
        <f t="shared" si="8"/>
        <v>-10.909999999999997</v>
      </c>
      <c r="Y5" s="91">
        <v>7</v>
      </c>
    </row>
    <row r="6" spans="1:29" s="84" customFormat="1" x14ac:dyDescent="0.3">
      <c r="A6" s="73">
        <v>5</v>
      </c>
      <c r="B6" s="52" t="s">
        <v>48</v>
      </c>
      <c r="C6" s="53" t="s">
        <v>49</v>
      </c>
      <c r="D6" s="95" t="s">
        <v>37</v>
      </c>
      <c r="E6" s="95" t="s">
        <v>29</v>
      </c>
      <c r="F6" s="52" t="s">
        <v>50</v>
      </c>
      <c r="G6" s="52">
        <v>1</v>
      </c>
      <c r="H6" s="54">
        <v>19.8</v>
      </c>
      <c r="I6" s="54">
        <v>21.7</v>
      </c>
      <c r="J6" s="55">
        <f t="shared" si="0"/>
        <v>19.8</v>
      </c>
      <c r="K6" s="55">
        <f t="shared" si="1"/>
        <v>21.7</v>
      </c>
      <c r="L6" s="62">
        <f>IF(D6="B",M6,IF(D6="S",I6,IF(D6="B_N_Y",J6,0)))</f>
        <v>21.7</v>
      </c>
      <c r="M6" s="62">
        <v>60000</v>
      </c>
      <c r="N6" s="55">
        <f t="shared" si="2"/>
        <v>1.8999999999999986</v>
      </c>
      <c r="O6" s="49">
        <f t="shared" si="3"/>
        <v>9.5959595959595884E-2</v>
      </c>
      <c r="P6" s="52" t="s">
        <v>51</v>
      </c>
      <c r="Q6" s="56" t="s">
        <v>52</v>
      </c>
      <c r="R6" s="57"/>
      <c r="S6" s="57" t="s">
        <v>42</v>
      </c>
      <c r="T6" s="55">
        <f t="shared" si="4"/>
        <v>0</v>
      </c>
      <c r="U6" s="55">
        <f t="shared" si="5"/>
        <v>0</v>
      </c>
      <c r="V6" s="55">
        <f t="shared" si="6"/>
        <v>1</v>
      </c>
      <c r="W6" s="52">
        <f t="shared" si="7"/>
        <v>19.8</v>
      </c>
      <c r="X6" s="55">
        <f t="shared" si="8"/>
        <v>-1.8999999999999986</v>
      </c>
      <c r="Y6" s="91">
        <v>1</v>
      </c>
    </row>
    <row r="7" spans="1:29" s="84" customFormat="1" x14ac:dyDescent="0.3">
      <c r="A7" s="73">
        <v>6</v>
      </c>
      <c r="B7" s="52" t="s">
        <v>53</v>
      </c>
      <c r="C7" s="53" t="s">
        <v>54</v>
      </c>
      <c r="D7" s="95" t="s">
        <v>29</v>
      </c>
      <c r="E7" s="95" t="s">
        <v>29</v>
      </c>
      <c r="F7" s="52" t="s">
        <v>55</v>
      </c>
      <c r="G7" s="52">
        <v>1</v>
      </c>
      <c r="H7" s="54">
        <v>22.22</v>
      </c>
      <c r="I7" s="54">
        <v>26.2</v>
      </c>
      <c r="J7" s="55">
        <f t="shared" si="0"/>
        <v>22.22</v>
      </c>
      <c r="K7" s="55">
        <f t="shared" si="1"/>
        <v>26.2</v>
      </c>
      <c r="L7" s="62">
        <f>IF(D7="B",M7,IF(D7="S",I7,IF(D7="B_N_Y",J7,0)))</f>
        <v>22.22</v>
      </c>
      <c r="M7" s="62">
        <v>60000</v>
      </c>
      <c r="N7" s="55">
        <f t="shared" si="2"/>
        <v>3.9800000000000004</v>
      </c>
      <c r="O7" s="49">
        <f t="shared" si="3"/>
        <v>0.17911791179117914</v>
      </c>
      <c r="P7" s="52" t="s">
        <v>31</v>
      </c>
      <c r="Q7" s="56" t="s">
        <v>56</v>
      </c>
      <c r="R7" s="57"/>
      <c r="S7" s="57" t="s">
        <v>42</v>
      </c>
      <c r="T7" s="55">
        <f t="shared" si="4"/>
        <v>0</v>
      </c>
      <c r="U7" s="55">
        <f t="shared" si="5"/>
        <v>0</v>
      </c>
      <c r="V7" s="55">
        <f t="shared" si="6"/>
        <v>1</v>
      </c>
      <c r="W7" s="52">
        <f t="shared" si="7"/>
        <v>22.22</v>
      </c>
      <c r="X7" s="55">
        <f t="shared" si="8"/>
        <v>0</v>
      </c>
      <c r="Y7" s="91">
        <v>1</v>
      </c>
    </row>
    <row r="8" spans="1:29" s="84" customFormat="1" x14ac:dyDescent="0.3">
      <c r="A8" s="73">
        <v>7</v>
      </c>
      <c r="B8" s="52" t="s">
        <v>57</v>
      </c>
      <c r="C8" s="53" t="s">
        <v>58</v>
      </c>
      <c r="D8" s="95" t="s">
        <v>29</v>
      </c>
      <c r="E8" s="95" t="s">
        <v>29</v>
      </c>
      <c r="F8" s="52" t="s">
        <v>59</v>
      </c>
      <c r="G8" s="52">
        <v>1</v>
      </c>
      <c r="H8" s="54">
        <v>58.09</v>
      </c>
      <c r="I8" s="54">
        <v>59.81</v>
      </c>
      <c r="J8" s="55">
        <f t="shared" si="0"/>
        <v>58.09</v>
      </c>
      <c r="K8" s="55">
        <f t="shared" si="1"/>
        <v>59.81</v>
      </c>
      <c r="L8" s="62">
        <v>0</v>
      </c>
      <c r="M8" s="62">
        <v>0</v>
      </c>
      <c r="N8" s="55">
        <f t="shared" si="2"/>
        <v>1.7199999999999989</v>
      </c>
      <c r="O8" s="49">
        <f t="shared" si="3"/>
        <v>2.9609227061456338E-2</v>
      </c>
      <c r="P8" s="52" t="s">
        <v>31</v>
      </c>
      <c r="Q8" s="56" t="s">
        <v>60</v>
      </c>
      <c r="R8" s="57"/>
      <c r="S8" s="57" t="s">
        <v>42</v>
      </c>
      <c r="T8" s="55">
        <f t="shared" si="4"/>
        <v>0</v>
      </c>
      <c r="U8" s="55">
        <f t="shared" si="5"/>
        <v>0</v>
      </c>
      <c r="V8" s="55">
        <f t="shared" si="6"/>
        <v>1</v>
      </c>
      <c r="W8" s="52">
        <f t="shared" si="7"/>
        <v>58.09</v>
      </c>
      <c r="X8" s="55">
        <f t="shared" si="8"/>
        <v>58.09</v>
      </c>
      <c r="Y8" s="91">
        <v>1</v>
      </c>
    </row>
    <row r="9" spans="1:29" s="86" customFormat="1" ht="18" customHeight="1" x14ac:dyDescent="0.3">
      <c r="A9" s="73">
        <v>8</v>
      </c>
      <c r="B9" s="59" t="s">
        <v>61</v>
      </c>
      <c r="C9" s="59" t="s">
        <v>62</v>
      </c>
      <c r="D9" s="95" t="s">
        <v>29</v>
      </c>
      <c r="E9" s="95" t="s">
        <v>29</v>
      </c>
      <c r="F9" s="59" t="s">
        <v>63</v>
      </c>
      <c r="G9" s="59">
        <v>8728</v>
      </c>
      <c r="H9" s="60">
        <v>68.849999999999994</v>
      </c>
      <c r="I9" s="60">
        <v>89.74</v>
      </c>
      <c r="J9" s="59">
        <f t="shared" si="0"/>
        <v>600922.79999999993</v>
      </c>
      <c r="K9" s="59">
        <f t="shared" si="1"/>
        <v>783250.72</v>
      </c>
      <c r="L9" s="75">
        <v>600000</v>
      </c>
      <c r="M9" s="75">
        <v>600000</v>
      </c>
      <c r="N9" s="59">
        <f t="shared" si="2"/>
        <v>182327.92000000004</v>
      </c>
      <c r="O9" s="49">
        <f t="shared" si="3"/>
        <v>0.30341321713870745</v>
      </c>
      <c r="P9" s="59" t="s">
        <v>31</v>
      </c>
      <c r="Q9" s="59" t="s">
        <v>64</v>
      </c>
      <c r="R9" s="59"/>
      <c r="S9" s="59" t="s">
        <v>65</v>
      </c>
      <c r="T9" s="55">
        <f t="shared" si="4"/>
        <v>0</v>
      </c>
      <c r="U9" s="72">
        <f t="shared" si="5"/>
        <v>0</v>
      </c>
      <c r="V9" s="59">
        <f t="shared" si="6"/>
        <v>8728</v>
      </c>
      <c r="W9" s="59">
        <f t="shared" si="7"/>
        <v>600922.79999999993</v>
      </c>
      <c r="X9" s="59">
        <f t="shared" si="8"/>
        <v>922.79999999993015</v>
      </c>
      <c r="Y9" s="86">
        <v>8</v>
      </c>
    </row>
    <row r="10" spans="1:29" s="84" customFormat="1" x14ac:dyDescent="0.3">
      <c r="A10" s="73">
        <v>9</v>
      </c>
      <c r="B10" s="52" t="s">
        <v>66</v>
      </c>
      <c r="C10" s="53" t="s">
        <v>67</v>
      </c>
      <c r="D10" s="95" t="s">
        <v>45</v>
      </c>
      <c r="E10" s="95" t="s">
        <v>29</v>
      </c>
      <c r="F10" s="52" t="s">
        <v>68</v>
      </c>
      <c r="G10" s="52">
        <v>422</v>
      </c>
      <c r="H10" s="54">
        <v>142.44999999999999</v>
      </c>
      <c r="I10" s="54">
        <v>147</v>
      </c>
      <c r="J10" s="55">
        <f t="shared" si="0"/>
        <v>60113.899999999994</v>
      </c>
      <c r="K10" s="55">
        <f t="shared" si="1"/>
        <v>62034</v>
      </c>
      <c r="L10" s="62">
        <f>IF(D10="B",M10,IF(D10="S",I10,IF(D10="B_N_Y",J10,0)))</f>
        <v>60000</v>
      </c>
      <c r="M10" s="62">
        <v>60000</v>
      </c>
      <c r="N10" s="55">
        <f t="shared" si="2"/>
        <v>1920.1000000000058</v>
      </c>
      <c r="O10" s="49">
        <f t="shared" si="3"/>
        <v>3.1941031941032039E-2</v>
      </c>
      <c r="P10" s="52" t="s">
        <v>31</v>
      </c>
      <c r="Q10" s="56" t="s">
        <v>69</v>
      </c>
      <c r="R10" s="57"/>
      <c r="S10" s="57" t="s">
        <v>42</v>
      </c>
      <c r="T10" s="55">
        <f t="shared" si="4"/>
        <v>-13.836734693877531</v>
      </c>
      <c r="U10" s="55">
        <f t="shared" si="5"/>
        <v>-2033.999999999997</v>
      </c>
      <c r="V10" s="55">
        <f t="shared" si="6"/>
        <v>408.16326530612247</v>
      </c>
      <c r="W10" s="52">
        <f t="shared" si="7"/>
        <v>58142.857142857138</v>
      </c>
      <c r="X10" s="55">
        <f t="shared" si="8"/>
        <v>-1857.1428571428623</v>
      </c>
      <c r="Y10" s="91">
        <v>8</v>
      </c>
    </row>
    <row r="11" spans="1:29" s="86" customFormat="1" ht="18" customHeight="1" x14ac:dyDescent="0.3">
      <c r="A11" s="73">
        <v>10</v>
      </c>
      <c r="B11" s="59" t="s">
        <v>70</v>
      </c>
      <c r="C11" s="59" t="s">
        <v>71</v>
      </c>
      <c r="D11" s="95" t="s">
        <v>29</v>
      </c>
      <c r="E11" s="95" t="s">
        <v>45</v>
      </c>
      <c r="F11" s="59" t="s">
        <v>72</v>
      </c>
      <c r="G11" s="59">
        <v>10453</v>
      </c>
      <c r="H11" s="60">
        <v>95.88</v>
      </c>
      <c r="I11" s="60">
        <v>123.08</v>
      </c>
      <c r="J11" s="59">
        <f t="shared" si="0"/>
        <v>1002233.6399999999</v>
      </c>
      <c r="K11" s="59">
        <f t="shared" si="1"/>
        <v>1286555.24</v>
      </c>
      <c r="L11" s="75">
        <v>1000000</v>
      </c>
      <c r="M11" s="75">
        <v>500000</v>
      </c>
      <c r="N11" s="59">
        <f t="shared" si="2"/>
        <v>284321.60000000009</v>
      </c>
      <c r="O11" s="49">
        <f t="shared" si="3"/>
        <v>0.28368794326241148</v>
      </c>
      <c r="P11" s="59" t="s">
        <v>73</v>
      </c>
      <c r="Q11" s="59" t="s">
        <v>74</v>
      </c>
      <c r="R11" s="59"/>
      <c r="S11" s="59" t="s">
        <v>65</v>
      </c>
      <c r="T11" s="55">
        <f t="shared" si="4"/>
        <v>0</v>
      </c>
      <c r="U11" s="72">
        <f t="shared" si="5"/>
        <v>0</v>
      </c>
      <c r="V11" s="59">
        <f t="shared" si="6"/>
        <v>10453</v>
      </c>
      <c r="W11" s="59">
        <f t="shared" si="7"/>
        <v>1002233.6399999999</v>
      </c>
      <c r="X11" s="59">
        <f t="shared" si="8"/>
        <v>2233.6399999998976</v>
      </c>
      <c r="Y11" s="86">
        <v>2</v>
      </c>
    </row>
    <row r="12" spans="1:29" s="87" customFormat="1" x14ac:dyDescent="0.3">
      <c r="A12" s="73">
        <v>11</v>
      </c>
      <c r="B12" s="69" t="s">
        <v>75</v>
      </c>
      <c r="C12" s="69" t="s">
        <v>76</v>
      </c>
      <c r="D12" s="69"/>
      <c r="E12" s="69"/>
      <c r="F12" s="69" t="s">
        <v>77</v>
      </c>
      <c r="G12" s="69">
        <v>7027</v>
      </c>
      <c r="H12" s="74">
        <v>55.53</v>
      </c>
      <c r="I12" s="74">
        <v>87.57</v>
      </c>
      <c r="J12" s="69">
        <f t="shared" si="0"/>
        <v>390209.31</v>
      </c>
      <c r="K12" s="69">
        <f t="shared" si="1"/>
        <v>615354.3899999999</v>
      </c>
      <c r="L12" s="103">
        <v>390000</v>
      </c>
      <c r="M12" s="76">
        <v>390000</v>
      </c>
      <c r="N12" s="69">
        <f t="shared" si="2"/>
        <v>225145.0799999999</v>
      </c>
      <c r="O12" s="49">
        <f t="shared" si="3"/>
        <v>0.57698541329011321</v>
      </c>
      <c r="P12" s="69" t="s">
        <v>78</v>
      </c>
      <c r="Q12" s="69" t="s">
        <v>79</v>
      </c>
      <c r="R12" s="69" t="s">
        <v>80</v>
      </c>
      <c r="S12" s="69" t="s">
        <v>81</v>
      </c>
      <c r="T12" s="77">
        <v>0</v>
      </c>
      <c r="U12" s="77">
        <f t="shared" si="5"/>
        <v>0</v>
      </c>
      <c r="V12" s="69">
        <f t="shared" si="6"/>
        <v>7027</v>
      </c>
      <c r="W12" s="69">
        <f t="shared" si="7"/>
        <v>390209.31</v>
      </c>
      <c r="X12" s="69">
        <f t="shared" si="8"/>
        <v>209.30999999999767</v>
      </c>
    </row>
    <row r="13" spans="1:29" s="85" customFormat="1" x14ac:dyDescent="0.3">
      <c r="A13" s="73">
        <v>12</v>
      </c>
      <c r="B13" s="68" t="s">
        <v>82</v>
      </c>
      <c r="C13" s="68" t="s">
        <v>83</v>
      </c>
      <c r="D13" s="95" t="s">
        <v>37</v>
      </c>
      <c r="E13" s="95" t="s">
        <v>29</v>
      </c>
      <c r="F13" s="68" t="s">
        <v>84</v>
      </c>
      <c r="G13" s="68">
        <v>1</v>
      </c>
      <c r="H13" s="70">
        <v>50.15</v>
      </c>
      <c r="I13" s="70">
        <v>48.05</v>
      </c>
      <c r="J13" s="68">
        <f t="shared" si="0"/>
        <v>50.15</v>
      </c>
      <c r="K13" s="68">
        <f t="shared" si="1"/>
        <v>48.05</v>
      </c>
      <c r="L13" s="62">
        <v>115000</v>
      </c>
      <c r="M13" s="62">
        <v>115000</v>
      </c>
      <c r="N13" s="68">
        <f t="shared" si="2"/>
        <v>-2.1000000000000014</v>
      </c>
      <c r="O13" s="49">
        <f t="shared" si="3"/>
        <v>-4.1874376869391855E-2</v>
      </c>
      <c r="P13" s="68" t="s">
        <v>31</v>
      </c>
      <c r="Q13" s="68" t="s">
        <v>85</v>
      </c>
      <c r="R13" s="68" t="s">
        <v>86</v>
      </c>
      <c r="S13" s="68" t="s">
        <v>87</v>
      </c>
      <c r="T13" s="55">
        <f>IF(D13="B",(M13/I13)-G13,IF(AND(D13="S",G13=1),0,IF(AND(D13="S",G13&gt;1),-(G13-1),IF(D13="B_N_Y",0))))</f>
        <v>0</v>
      </c>
      <c r="U13" s="71">
        <f t="shared" si="5"/>
        <v>0</v>
      </c>
      <c r="V13" s="68">
        <f t="shared" si="6"/>
        <v>1</v>
      </c>
      <c r="W13" s="68">
        <f t="shared" si="7"/>
        <v>50.15</v>
      </c>
      <c r="X13" s="68">
        <f t="shared" si="8"/>
        <v>-114949.85</v>
      </c>
      <c r="Y13" s="85">
        <v>6</v>
      </c>
    </row>
    <row r="14" spans="1:29" s="84" customFormat="1" x14ac:dyDescent="0.3">
      <c r="A14" s="73">
        <v>13</v>
      </c>
      <c r="B14" s="52" t="s">
        <v>88</v>
      </c>
      <c r="C14" s="58" t="s">
        <v>89</v>
      </c>
      <c r="D14" s="95" t="s">
        <v>29</v>
      </c>
      <c r="E14" s="95" t="s">
        <v>37</v>
      </c>
      <c r="F14" s="52" t="s">
        <v>90</v>
      </c>
      <c r="G14" s="52">
        <v>666</v>
      </c>
      <c r="H14" s="54">
        <v>180.73</v>
      </c>
      <c r="I14" s="54">
        <v>203.37</v>
      </c>
      <c r="J14" s="55">
        <f t="shared" si="0"/>
        <v>120366.18</v>
      </c>
      <c r="K14" s="55">
        <f t="shared" si="1"/>
        <v>135444.42000000001</v>
      </c>
      <c r="L14" s="62">
        <f>IF(D14="B",M14,IF(D14="S",I14,IF(D14="B_N_Y",J14,0)))</f>
        <v>120366.18</v>
      </c>
      <c r="M14" s="62">
        <v>120000</v>
      </c>
      <c r="N14" s="55">
        <f t="shared" si="2"/>
        <v>15078.24000000002</v>
      </c>
      <c r="O14" s="49">
        <f t="shared" si="3"/>
        <v>0.12526973939025082</v>
      </c>
      <c r="P14" s="52" t="s">
        <v>91</v>
      </c>
      <c r="Q14" s="56" t="s">
        <v>92</v>
      </c>
      <c r="R14" s="57"/>
      <c r="S14" s="57" t="s">
        <v>42</v>
      </c>
      <c r="T14" s="55">
        <f>IF(D14="B",(M14/I14)-G14,IF(AND(D14="S",G14=1),0,IF(AND(D14="S",G14&gt;1),-(G14-1),IF(D14="B_N_Y",0))))</f>
        <v>0</v>
      </c>
      <c r="U14" s="55">
        <f t="shared" si="5"/>
        <v>0</v>
      </c>
      <c r="V14" s="55">
        <f t="shared" si="6"/>
        <v>666</v>
      </c>
      <c r="W14" s="52">
        <f t="shared" si="7"/>
        <v>120366.18</v>
      </c>
      <c r="X14" s="55">
        <f t="shared" si="8"/>
        <v>0</v>
      </c>
      <c r="Y14" s="91">
        <v>5</v>
      </c>
    </row>
    <row r="15" spans="1:29" s="87" customFormat="1" x14ac:dyDescent="0.3">
      <c r="A15" s="73">
        <v>14</v>
      </c>
      <c r="B15" s="69" t="s">
        <v>93</v>
      </c>
      <c r="C15" s="69" t="s">
        <v>94</v>
      </c>
      <c r="D15" s="95"/>
      <c r="E15" s="95"/>
      <c r="F15" s="69" t="s">
        <v>95</v>
      </c>
      <c r="G15" s="69">
        <v>2777</v>
      </c>
      <c r="H15" s="74">
        <v>75.680000000000007</v>
      </c>
      <c r="I15" s="74">
        <v>118.31</v>
      </c>
      <c r="J15" s="69">
        <f t="shared" si="0"/>
        <v>210163.36000000002</v>
      </c>
      <c r="K15" s="69">
        <f t="shared" si="1"/>
        <v>328546.87</v>
      </c>
      <c r="L15" s="103">
        <v>210000</v>
      </c>
      <c r="M15" s="76">
        <v>230000</v>
      </c>
      <c r="N15" s="69">
        <f t="shared" si="2"/>
        <v>118383.50999999998</v>
      </c>
      <c r="O15" s="49">
        <f t="shared" si="3"/>
        <v>0.56329281183932334</v>
      </c>
      <c r="P15" s="69" t="s">
        <v>73</v>
      </c>
      <c r="Q15" s="69" t="s">
        <v>74</v>
      </c>
      <c r="R15" s="69"/>
      <c r="S15" s="69" t="s">
        <v>96</v>
      </c>
      <c r="T15" s="77">
        <v>0</v>
      </c>
      <c r="U15" s="77">
        <f t="shared" si="5"/>
        <v>0</v>
      </c>
      <c r="V15" s="69">
        <f t="shared" si="6"/>
        <v>2777</v>
      </c>
      <c r="W15" s="69">
        <f t="shared" si="7"/>
        <v>210163.36000000002</v>
      </c>
      <c r="X15" s="69">
        <f t="shared" si="8"/>
        <v>163.36000000001513</v>
      </c>
    </row>
    <row r="16" spans="1:29" s="84" customFormat="1" x14ac:dyDescent="0.3">
      <c r="A16" s="73">
        <v>15</v>
      </c>
      <c r="B16" s="52" t="s">
        <v>97</v>
      </c>
      <c r="C16" s="53" t="s">
        <v>98</v>
      </c>
      <c r="D16" s="95" t="s">
        <v>37</v>
      </c>
      <c r="E16" s="95" t="s">
        <v>37</v>
      </c>
      <c r="F16" s="52" t="s">
        <v>99</v>
      </c>
      <c r="G16" s="52">
        <v>1</v>
      </c>
      <c r="H16" s="54">
        <v>418.8</v>
      </c>
      <c r="I16" s="54">
        <v>388.44</v>
      </c>
      <c r="J16" s="55">
        <f t="shared" si="0"/>
        <v>418.8</v>
      </c>
      <c r="K16" s="55">
        <f t="shared" si="1"/>
        <v>388.44</v>
      </c>
      <c r="L16" s="62">
        <f>IF(D16="B",M16,IF(D16="S",I16,IF(D16="B_N_Y",J16,0)))</f>
        <v>388.44</v>
      </c>
      <c r="M16" s="62">
        <v>60000</v>
      </c>
      <c r="N16" s="55">
        <f t="shared" si="2"/>
        <v>-30.360000000000014</v>
      </c>
      <c r="O16" s="49">
        <f t="shared" si="3"/>
        <v>-7.2492836676217795E-2</v>
      </c>
      <c r="P16" s="52" t="s">
        <v>31</v>
      </c>
      <c r="Q16" s="56" t="s">
        <v>100</v>
      </c>
      <c r="R16" s="57"/>
      <c r="S16" s="57" t="s">
        <v>42</v>
      </c>
      <c r="T16" s="55">
        <f>IF(D16="B",(M16/I16)-G16,IF(AND(D16="S",G16=1),0,IF(AND(D16="S",G16&gt;1),-(G16-1),IF(D16="B_N_Y",0))))</f>
        <v>0</v>
      </c>
      <c r="U16" s="55">
        <f t="shared" si="5"/>
        <v>0</v>
      </c>
      <c r="V16" s="55">
        <f t="shared" si="6"/>
        <v>1</v>
      </c>
      <c r="W16" s="52">
        <f t="shared" si="7"/>
        <v>418.8</v>
      </c>
      <c r="X16" s="55">
        <f t="shared" si="8"/>
        <v>30.360000000000014</v>
      </c>
      <c r="Y16" s="91">
        <v>5</v>
      </c>
    </row>
    <row r="17" spans="1:25" s="84" customFormat="1" x14ac:dyDescent="0.3">
      <c r="A17" s="73">
        <v>16</v>
      </c>
      <c r="B17" s="52" t="s">
        <v>101</v>
      </c>
      <c r="C17" s="53" t="s">
        <v>102</v>
      </c>
      <c r="D17" s="95" t="s">
        <v>37</v>
      </c>
      <c r="E17" s="95" t="s">
        <v>29</v>
      </c>
      <c r="F17" s="52" t="s">
        <v>103</v>
      </c>
      <c r="G17" s="52">
        <v>1</v>
      </c>
      <c r="H17" s="54">
        <v>26.36</v>
      </c>
      <c r="I17" s="54">
        <v>29.2</v>
      </c>
      <c r="J17" s="55">
        <f t="shared" si="0"/>
        <v>26.36</v>
      </c>
      <c r="K17" s="55">
        <f t="shared" si="1"/>
        <v>29.2</v>
      </c>
      <c r="L17" s="62">
        <f>IF(D17="B",M17,IF(D17="S",I17,IF(D17="B_N_Y",J17,0)))</f>
        <v>29.2</v>
      </c>
      <c r="M17" s="62">
        <v>60000</v>
      </c>
      <c r="N17" s="55">
        <f t="shared" si="2"/>
        <v>2.84</v>
      </c>
      <c r="O17" s="49">
        <f t="shared" si="3"/>
        <v>0.10773899848254931</v>
      </c>
      <c r="P17" s="52" t="s">
        <v>31</v>
      </c>
      <c r="Q17" s="56" t="s">
        <v>104</v>
      </c>
      <c r="R17" s="57"/>
      <c r="S17" s="57" t="s">
        <v>42</v>
      </c>
      <c r="T17" s="55">
        <f>IF(D17="B",(M17/I17)-G17,IF(AND(D17="S",G17=1),0,IF(AND(D17="S",G17&gt;1),-(G17-1),IF(D17="B_N_Y",0))))</f>
        <v>0</v>
      </c>
      <c r="U17" s="55">
        <f t="shared" si="5"/>
        <v>0</v>
      </c>
      <c r="V17" s="55">
        <f t="shared" si="6"/>
        <v>1</v>
      </c>
      <c r="W17" s="52">
        <f t="shared" si="7"/>
        <v>26.36</v>
      </c>
      <c r="X17" s="55">
        <f t="shared" si="8"/>
        <v>-2.84</v>
      </c>
      <c r="Y17" s="91">
        <v>8</v>
      </c>
    </row>
    <row r="18" spans="1:25" s="84" customFormat="1" x14ac:dyDescent="0.3">
      <c r="A18" s="73">
        <v>17</v>
      </c>
      <c r="B18" s="52" t="s">
        <v>105</v>
      </c>
      <c r="C18" s="53" t="s">
        <v>106</v>
      </c>
      <c r="D18" s="95" t="s">
        <v>37</v>
      </c>
      <c r="E18" s="95" t="s">
        <v>29</v>
      </c>
      <c r="F18" s="52" t="s">
        <v>107</v>
      </c>
      <c r="G18" s="52">
        <v>1</v>
      </c>
      <c r="H18" s="54">
        <v>514.82000000000005</v>
      </c>
      <c r="I18" s="54">
        <v>552.92999999999995</v>
      </c>
      <c r="J18" s="55">
        <f t="shared" si="0"/>
        <v>514.82000000000005</v>
      </c>
      <c r="K18" s="55">
        <f t="shared" si="1"/>
        <v>552.92999999999995</v>
      </c>
      <c r="L18" s="62">
        <f>IF(D18="B",M18,IF(D18="S",I18,IF(D18="B_N_Y",J18,0)))</f>
        <v>552.92999999999995</v>
      </c>
      <c r="M18" s="62">
        <v>60000</v>
      </c>
      <c r="N18" s="55">
        <f t="shared" si="2"/>
        <v>38.1099999999999</v>
      </c>
      <c r="O18" s="49">
        <f t="shared" si="3"/>
        <v>7.4025873120702176E-2</v>
      </c>
      <c r="P18" s="52" t="s">
        <v>31</v>
      </c>
      <c r="Q18" s="56"/>
      <c r="R18" s="57"/>
      <c r="S18" s="57" t="s">
        <v>42</v>
      </c>
      <c r="T18" s="55">
        <f>IF(D18="B",(M18/I18)-G18,IF(AND(D18="S",G18=1),0,IF(AND(D18="S",G18&gt;1),-(G18-1),IF(D18="B_N_Y",0))))</f>
        <v>0</v>
      </c>
      <c r="U18" s="55">
        <f t="shared" si="5"/>
        <v>0</v>
      </c>
      <c r="V18" s="55">
        <f t="shared" si="6"/>
        <v>1</v>
      </c>
      <c r="W18" s="52"/>
      <c r="X18" s="55"/>
      <c r="Y18" s="91">
        <v>2</v>
      </c>
    </row>
    <row r="19" spans="1:25" s="86" customFormat="1" ht="18" customHeight="1" x14ac:dyDescent="0.3">
      <c r="A19" s="73">
        <v>18</v>
      </c>
      <c r="B19" s="59" t="s">
        <v>108</v>
      </c>
      <c r="C19" s="59" t="s">
        <v>109</v>
      </c>
      <c r="D19" s="95" t="s">
        <v>37</v>
      </c>
      <c r="E19" s="95" t="s">
        <v>45</v>
      </c>
      <c r="F19" s="59" t="s">
        <v>110</v>
      </c>
      <c r="G19" s="59">
        <v>788</v>
      </c>
      <c r="H19" s="60">
        <v>267.26</v>
      </c>
      <c r="I19" s="60">
        <v>262.62</v>
      </c>
      <c r="J19" s="59">
        <f t="shared" si="0"/>
        <v>210600.88</v>
      </c>
      <c r="K19" s="59">
        <f t="shared" si="1"/>
        <v>206944.56</v>
      </c>
      <c r="L19" s="104">
        <f>IF(D19="B",M19,IF(D19="S",I19,IF(D19="B_N_Y",J19,0)))</f>
        <v>262.62</v>
      </c>
      <c r="M19" s="75">
        <v>210000</v>
      </c>
      <c r="N19" s="59">
        <f t="shared" si="2"/>
        <v>-3656.320000000007</v>
      </c>
      <c r="O19" s="49">
        <f t="shared" si="3"/>
        <v>-1.7361370949637089E-2</v>
      </c>
      <c r="P19" s="59" t="s">
        <v>31</v>
      </c>
      <c r="Q19" s="59" t="s">
        <v>111</v>
      </c>
      <c r="R19" s="59"/>
      <c r="S19" s="59" t="s">
        <v>87</v>
      </c>
      <c r="T19" s="55">
        <f>IF(D19="B",(M19/I19)-G19,IF(AND(D19="S",G19=1),0,IF(AND(D19="S",G19&gt;1),-(G19-1),IF(D19="B_N_Y",0))))</f>
        <v>-787</v>
      </c>
      <c r="U19" s="72">
        <f t="shared" si="5"/>
        <v>-206681.94</v>
      </c>
      <c r="V19" s="59">
        <v>0</v>
      </c>
      <c r="W19" s="59">
        <v>0</v>
      </c>
      <c r="X19" s="59">
        <v>0</v>
      </c>
      <c r="Y19" s="86">
        <v>6</v>
      </c>
    </row>
    <row r="20" spans="1:25" s="19" customFormat="1" x14ac:dyDescent="0.3">
      <c r="A20" s="73">
        <v>19</v>
      </c>
      <c r="B20" s="2"/>
      <c r="C20" s="27"/>
      <c r="D20" s="73"/>
      <c r="E20" s="73"/>
      <c r="F20" s="2"/>
      <c r="G20" s="2"/>
      <c r="H20" s="2"/>
      <c r="I20" s="2"/>
      <c r="J20" s="4"/>
      <c r="K20" s="4"/>
      <c r="L20" s="62">
        <v>0</v>
      </c>
      <c r="M20" s="62">
        <v>0</v>
      </c>
      <c r="N20" s="1"/>
      <c r="O20" s="6"/>
      <c r="P20" s="2"/>
      <c r="Q20" s="18"/>
      <c r="R20" s="21"/>
      <c r="S20" s="21"/>
      <c r="T20" s="4"/>
      <c r="U20" s="4"/>
      <c r="V20" s="4"/>
      <c r="W20" s="2"/>
      <c r="X20" s="4"/>
      <c r="Y20" s="10"/>
    </row>
    <row r="21" spans="1:25" s="19" customFormat="1" x14ac:dyDescent="0.3">
      <c r="A21" s="73">
        <v>20</v>
      </c>
      <c r="B21" s="2"/>
      <c r="D21" s="73"/>
      <c r="E21" s="73"/>
      <c r="F21" s="2"/>
      <c r="G21" s="2"/>
      <c r="H21" s="2"/>
      <c r="I21" s="2"/>
      <c r="J21" s="4"/>
      <c r="K21" s="4"/>
      <c r="L21" s="62">
        <v>0</v>
      </c>
      <c r="M21" s="62">
        <v>0</v>
      </c>
      <c r="N21" s="1"/>
      <c r="O21" s="6"/>
      <c r="P21" s="2"/>
      <c r="Q21" s="18"/>
      <c r="R21" s="21"/>
      <c r="S21" s="21"/>
      <c r="T21" s="4"/>
      <c r="U21" s="4"/>
      <c r="V21" s="4"/>
      <c r="W21" s="2"/>
      <c r="X21" s="4"/>
      <c r="Y21" s="10"/>
    </row>
    <row r="22" spans="1:25" s="88" customFormat="1" x14ac:dyDescent="0.3">
      <c r="A22" s="73">
        <v>21</v>
      </c>
      <c r="B22" s="28"/>
      <c r="C22" s="38"/>
      <c r="D22" s="96"/>
      <c r="E22" s="96"/>
      <c r="F22" s="28"/>
      <c r="G22" s="29"/>
      <c r="H22" s="30"/>
      <c r="I22" s="28"/>
      <c r="J22" s="31"/>
      <c r="K22" s="31"/>
      <c r="L22" s="62">
        <v>0</v>
      </c>
      <c r="M22" s="62">
        <v>0</v>
      </c>
      <c r="N22" s="31"/>
      <c r="O22" s="32"/>
      <c r="P22" s="28"/>
      <c r="Q22" s="33"/>
      <c r="R22" s="34"/>
      <c r="S22" s="34"/>
      <c r="T22" s="31">
        <f>IF(G22&lt;6,0,IF(L22=0,-G22,IF(((L22-J22)/I22)&gt;=0.9,((L22-J22)/I22),IF(((L22-J22)/I22)&lt;=-0.9,((L22-J22)/I22),0))))</f>
        <v>0</v>
      </c>
      <c r="U22" s="31"/>
      <c r="V22" s="28"/>
      <c r="W22" s="28"/>
      <c r="X22" s="31"/>
      <c r="Y22" s="92"/>
    </row>
    <row r="23" spans="1:25" x14ac:dyDescent="0.3">
      <c r="A23" s="73">
        <v>22</v>
      </c>
      <c r="B23" s="2"/>
      <c r="C23" s="25"/>
      <c r="D23" s="97"/>
      <c r="E23" s="97"/>
      <c r="F23" s="2"/>
      <c r="G23" s="23"/>
      <c r="H23" s="15"/>
      <c r="I23" s="15"/>
      <c r="J23" s="4"/>
      <c r="K23" s="4"/>
      <c r="L23" s="13"/>
      <c r="M23" s="13"/>
      <c r="N23" s="1"/>
      <c r="O23" s="6"/>
      <c r="P23" s="2"/>
      <c r="Q23" s="18"/>
      <c r="R23" s="21"/>
      <c r="S23" s="21"/>
      <c r="T23" s="4"/>
      <c r="U23" s="4"/>
      <c r="V23" s="2"/>
      <c r="W23" s="2"/>
      <c r="X23" s="4"/>
    </row>
    <row r="24" spans="1:25" s="88" customFormat="1" x14ac:dyDescent="0.3">
      <c r="A24" s="73">
        <v>23</v>
      </c>
      <c r="B24" s="28"/>
      <c r="C24" s="35"/>
      <c r="D24" s="2"/>
      <c r="E24" s="2"/>
      <c r="F24" s="28"/>
      <c r="G24" s="36"/>
      <c r="H24" s="30"/>
      <c r="I24" s="28"/>
      <c r="J24" s="31"/>
      <c r="K24" s="28"/>
      <c r="L24" s="13"/>
      <c r="M24" s="13"/>
      <c r="N24" s="28"/>
      <c r="O24" s="28"/>
      <c r="P24" s="28"/>
      <c r="Q24" s="33"/>
      <c r="R24" s="34"/>
      <c r="S24" s="34"/>
      <c r="T24" s="31"/>
      <c r="U24" s="31"/>
      <c r="V24" s="28"/>
      <c r="W24" s="28"/>
      <c r="X24" s="28"/>
      <c r="Y24" s="92"/>
    </row>
    <row r="25" spans="1:25" s="86" customFormat="1" ht="18" customHeight="1" x14ac:dyDescent="0.3">
      <c r="A25" s="73">
        <v>24</v>
      </c>
      <c r="B25" s="59"/>
      <c r="C25" s="59" t="s">
        <v>112</v>
      </c>
      <c r="D25" s="59"/>
      <c r="E25" s="59"/>
      <c r="F25" s="59" t="s">
        <v>113</v>
      </c>
      <c r="G25" s="59">
        <f>6516+340</f>
        <v>6856</v>
      </c>
      <c r="H25" s="59">
        <f>52.29+880.63</f>
        <v>932.92</v>
      </c>
      <c r="I25" s="59">
        <f>62.19+911.54</f>
        <v>973.73</v>
      </c>
      <c r="J25" s="59">
        <f>8876*56.53+1329*226.11</f>
        <v>802260.47</v>
      </c>
      <c r="K25" s="59">
        <f>8876*63.99+1329*226.9</f>
        <v>869525.34000000008</v>
      </c>
      <c r="L25" s="75">
        <v>800000</v>
      </c>
      <c r="M25" s="75">
        <v>800000</v>
      </c>
      <c r="N25" s="59">
        <f>K25-J25</f>
        <v>67264.870000000112</v>
      </c>
      <c r="O25" s="59">
        <f>(K25-J25)/J25</f>
        <v>8.3844178437459491E-2</v>
      </c>
      <c r="P25" s="59" t="s">
        <v>78</v>
      </c>
      <c r="Q25" s="59" t="s">
        <v>114</v>
      </c>
      <c r="R25" s="59" t="s">
        <v>115</v>
      </c>
      <c r="S25" s="59"/>
      <c r="T25" s="72">
        <v>0</v>
      </c>
      <c r="U25" s="72">
        <f>T25*I25</f>
        <v>0</v>
      </c>
      <c r="V25" s="59"/>
      <c r="W25" s="59"/>
      <c r="X25" s="59"/>
    </row>
    <row r="26" spans="1:25" x14ac:dyDescent="0.3">
      <c r="A26" s="73">
        <v>25</v>
      </c>
      <c r="B26" s="2"/>
      <c r="C26" s="16"/>
      <c r="D26" s="2"/>
      <c r="E26" s="2"/>
      <c r="F26" s="2"/>
      <c r="G26" s="2"/>
      <c r="H26" s="15"/>
      <c r="I26" s="2"/>
      <c r="J26" s="4"/>
      <c r="K26" s="4"/>
      <c r="L26" s="13"/>
      <c r="M26" s="13"/>
      <c r="N26" s="4"/>
      <c r="O26" s="6"/>
      <c r="P26" s="2"/>
      <c r="Q26" s="18"/>
      <c r="R26" s="21"/>
      <c r="S26" s="21"/>
      <c r="T26" s="4"/>
      <c r="U26" s="2"/>
      <c r="V26" s="4"/>
      <c r="W26" s="2"/>
      <c r="X26" s="4"/>
    </row>
    <row r="27" spans="1:25" s="19" customFormat="1" x14ac:dyDescent="0.3">
      <c r="A27" s="73">
        <v>26</v>
      </c>
      <c r="B27" s="2"/>
      <c r="C27" s="16"/>
      <c r="D27" s="2"/>
      <c r="E27" s="2"/>
      <c r="F27" s="2"/>
      <c r="G27" s="2"/>
      <c r="H27" s="15"/>
      <c r="I27" s="2"/>
      <c r="J27" s="4"/>
      <c r="K27" s="4"/>
      <c r="L27" s="13"/>
      <c r="M27" s="13"/>
      <c r="N27" s="4"/>
      <c r="O27" s="6"/>
      <c r="P27" s="2"/>
      <c r="Q27" s="18"/>
      <c r="R27" s="21"/>
      <c r="S27" s="21"/>
      <c r="T27" s="4"/>
      <c r="U27" s="2"/>
      <c r="V27" s="4"/>
      <c r="W27" s="2"/>
      <c r="X27" s="4"/>
      <c r="Y27" s="10"/>
    </row>
    <row r="28" spans="1:25" x14ac:dyDescent="0.3">
      <c r="A28" s="26"/>
      <c r="G28" s="10"/>
      <c r="I28" s="10"/>
    </row>
    <row r="29" spans="1:25" x14ac:dyDescent="0.3">
      <c r="A29" s="2"/>
    </row>
    <row r="30" spans="1:25" x14ac:dyDescent="0.3">
      <c r="A30" s="2"/>
      <c r="J30" s="9">
        <f>SUM(J2:J29)</f>
        <v>3461511.5699999994</v>
      </c>
      <c r="K30" s="9">
        <f>SUM(K2:K29)</f>
        <v>4367259.13</v>
      </c>
      <c r="L30" s="80">
        <f>SUM(L2:L29)</f>
        <v>3476900.1500000008</v>
      </c>
      <c r="M30" s="80">
        <f>SUM(M2:M29)</f>
        <v>3625000</v>
      </c>
      <c r="N30" s="14">
        <f>K30-J30</f>
        <v>905747.56000000052</v>
      </c>
      <c r="O30" s="6">
        <f>(K30-J30)/J30</f>
        <v>0.26166243899049013</v>
      </c>
    </row>
    <row r="31" spans="1:25" x14ac:dyDescent="0.3">
      <c r="A31" s="2"/>
    </row>
    <row r="32" spans="1:25" x14ac:dyDescent="0.3">
      <c r="A32" s="2"/>
      <c r="J32" s="11">
        <f>SUM(J2:J23)</f>
        <v>2659251.0999999992</v>
      </c>
      <c r="K32" s="11">
        <f>SUM(K2:K23)</f>
        <v>3497733.7899999996</v>
      </c>
      <c r="L32" s="64">
        <f>SUM(L2:L23)</f>
        <v>2676900.1500000008</v>
      </c>
      <c r="M32" s="64">
        <f>SUM(M2:M23)</f>
        <v>2825000</v>
      </c>
      <c r="N32" s="14">
        <f>K32-J32</f>
        <v>838482.69000000041</v>
      </c>
      <c r="O32" s="6">
        <f>(K32-J32)/J32</f>
        <v>0.31530782858376954</v>
      </c>
      <c r="R32" s="8"/>
      <c r="S32" s="8"/>
    </row>
    <row r="33" spans="1:13" x14ac:dyDescent="0.3">
      <c r="A33" s="2"/>
    </row>
    <row r="34" spans="1:13" x14ac:dyDescent="0.3">
      <c r="G34" s="7"/>
      <c r="H34" s="7"/>
      <c r="I34" s="7"/>
      <c r="J34" s="11">
        <f>M32-J32</f>
        <v>165748.90000000084</v>
      </c>
      <c r="K34" s="11"/>
      <c r="L34" s="64"/>
      <c r="M34" s="64"/>
    </row>
    <row r="35" spans="1:13" x14ac:dyDescent="0.3">
      <c r="G35" s="7"/>
      <c r="H35" s="24"/>
      <c r="I35" s="7"/>
    </row>
    <row r="36" spans="1:13" x14ac:dyDescent="0.3">
      <c r="G36" s="7"/>
      <c r="H36" s="24"/>
      <c r="I36" s="7"/>
    </row>
    <row r="43" spans="1:13" x14ac:dyDescent="0.3">
      <c r="K43" s="5"/>
      <c r="L43" s="65"/>
      <c r="M43" s="65"/>
    </row>
    <row r="56" spans="20:21" x14ac:dyDescent="0.3">
      <c r="U56" s="3">
        <f>U14/58.25</f>
        <v>0</v>
      </c>
    </row>
    <row r="60" spans="20:21" x14ac:dyDescent="0.3">
      <c r="T60" s="3">
        <f>T12/2</f>
        <v>0</v>
      </c>
    </row>
    <row r="70" spans="9:10" x14ac:dyDescent="0.3">
      <c r="J70" s="4"/>
    </row>
    <row r="79" spans="9:10" x14ac:dyDescent="0.3">
      <c r="I79" s="3">
        <v>1663.893510815308</v>
      </c>
    </row>
    <row r="83" spans="3:11" x14ac:dyDescent="0.3">
      <c r="G83" s="37"/>
      <c r="H83" s="37"/>
    </row>
    <row r="85" spans="3:11" x14ac:dyDescent="0.3">
      <c r="H85" s="3"/>
    </row>
    <row r="88" spans="3:11" x14ac:dyDescent="0.3">
      <c r="G88" s="3">
        <f>K88/I88</f>
        <v>15621.969827159723</v>
      </c>
      <c r="I88" s="3">
        <v>19.2027</v>
      </c>
      <c r="K88" s="3">
        <v>299984</v>
      </c>
    </row>
    <row r="93" spans="3:11" x14ac:dyDescent="0.3">
      <c r="C93" s="17">
        <v>1</v>
      </c>
      <c r="F93" s="3" t="b">
        <f>AND(C93=1,C94=2)</f>
        <v>1</v>
      </c>
    </row>
    <row r="94" spans="3:11" x14ac:dyDescent="0.3">
      <c r="C94" s="17">
        <v>2</v>
      </c>
    </row>
  </sheetData>
  <autoFilter ref="A1:AC88" xr:uid="{00000000-0009-0000-0000-000000000000}"/>
  <conditionalFormatting sqref="N32">
    <cfRule type="cellIs" dxfId="5" priority="35" operator="lessThan">
      <formula>0</formula>
    </cfRule>
  </conditionalFormatting>
  <conditionalFormatting sqref="N2:O21 N30">
    <cfRule type="cellIs" dxfId="4" priority="52" operator="lessThan">
      <formula>0</formula>
    </cfRule>
  </conditionalFormatting>
  <conditionalFormatting sqref="N23:O23 N27">
    <cfRule type="cellIs" dxfId="3" priority="41" operator="lessThan">
      <formula>0</formula>
    </cfRule>
  </conditionalFormatting>
  <conditionalFormatting sqref="O2:O21 O23 O25:O32">
    <cfRule type="cellIs" dxfId="2" priority="28" operator="between">
      <formula>0</formula>
      <formula>0.1</formula>
    </cfRule>
  </conditionalFormatting>
  <conditionalFormatting sqref="O2:O21 O23 O25:O57 O59:O1048576">
    <cfRule type="cellIs" dxfId="1" priority="29" operator="greaterThan">
      <formula>0.1</formula>
    </cfRule>
  </conditionalFormatting>
  <conditionalFormatting sqref="O26:O32">
    <cfRule type="cellIs" dxfId="0" priority="27" operator="lessThan">
      <formula>0</formula>
    </cfRule>
  </conditionalFormatting>
  <dataValidations count="1">
    <dataValidation allowBlank="1" showErrorMessage="1" sqref="A1:XFD1 A2:A57 A59:XFD1048576 B2:C19 B20:B21 B22:XFD57 C20 D2:XFD21" xr:uid="{00000000-0002-0000-0000-000000000000}"/>
  </dataValidations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17"/>
  <sheetViews>
    <sheetView zoomScale="80" zoomScaleNormal="80" workbookViewId="0">
      <pane xSplit="1" topLeftCell="BX1" activePane="topRight" state="frozen"/>
      <selection pane="topRight" activeCell="AQ27" sqref="AQ27"/>
    </sheetView>
  </sheetViews>
  <sheetFormatPr defaultRowHeight="14.4" x14ac:dyDescent="0.3"/>
  <cols>
    <col min="1" max="1" width="9.44140625" style="3" bestFit="1" customWidth="1"/>
    <col min="2" max="35" width="15.44140625" style="3" bestFit="1" customWidth="1"/>
    <col min="36" max="37" width="8.88671875" style="3" customWidth="1"/>
    <col min="38" max="38" width="15.44140625" style="3" bestFit="1" customWidth="1"/>
    <col min="39" max="40" width="8.88671875" style="3" customWidth="1"/>
    <col min="41" max="42" width="15.44140625" style="3" bestFit="1" customWidth="1"/>
    <col min="43" max="77" width="8.88671875" style="3" customWidth="1"/>
    <col min="78" max="78" width="15.44140625" style="3" bestFit="1" customWidth="1"/>
    <col min="79" max="79" width="8.88671875" style="3" customWidth="1"/>
    <col min="80" max="16384" width="8.88671875" style="3"/>
  </cols>
  <sheetData>
    <row r="1" spans="1:103" ht="28.8" customHeight="1" x14ac:dyDescent="0.3">
      <c r="A1" s="101" t="s">
        <v>1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126</v>
      </c>
      <c r="M1" s="3" t="s">
        <v>127</v>
      </c>
      <c r="N1" s="3" t="s">
        <v>128</v>
      </c>
      <c r="O1" s="3" t="s">
        <v>129</v>
      </c>
      <c r="P1" s="3" t="s">
        <v>130</v>
      </c>
      <c r="Q1" s="3" t="s">
        <v>131</v>
      </c>
      <c r="R1" s="3" t="s">
        <v>132</v>
      </c>
      <c r="S1" s="3" t="s">
        <v>133</v>
      </c>
      <c r="T1" s="3" t="s">
        <v>134</v>
      </c>
      <c r="U1" s="3" t="s">
        <v>135</v>
      </c>
      <c r="V1" s="3" t="s">
        <v>136</v>
      </c>
      <c r="W1" s="3" t="s">
        <v>137</v>
      </c>
      <c r="X1" s="3" t="s">
        <v>138</v>
      </c>
      <c r="Y1" s="3" t="s">
        <v>139</v>
      </c>
      <c r="Z1" s="3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  <c r="BA1" t="s">
        <v>167</v>
      </c>
      <c r="BB1" t="s">
        <v>168</v>
      </c>
      <c r="BC1" t="s">
        <v>169</v>
      </c>
      <c r="BD1" t="s">
        <v>170</v>
      </c>
      <c r="BE1" t="s">
        <v>171</v>
      </c>
      <c r="BF1" t="s">
        <v>172</v>
      </c>
      <c r="BG1" t="s">
        <v>173</v>
      </c>
      <c r="BH1" t="s">
        <v>174</v>
      </c>
      <c r="BI1" t="s">
        <v>175</v>
      </c>
      <c r="BJ1" t="s">
        <v>176</v>
      </c>
      <c r="BK1" t="s">
        <v>177</v>
      </c>
      <c r="BL1" t="s">
        <v>178</v>
      </c>
      <c r="BM1" t="s">
        <v>179</v>
      </c>
      <c r="BN1" t="s">
        <v>180</v>
      </c>
      <c r="BO1" t="s">
        <v>181</v>
      </c>
      <c r="BP1" t="s">
        <v>182</v>
      </c>
      <c r="BQ1" t="s">
        <v>183</v>
      </c>
      <c r="BR1" t="s">
        <v>184</v>
      </c>
      <c r="BS1" t="s">
        <v>185</v>
      </c>
      <c r="BT1" t="s">
        <v>186</v>
      </c>
      <c r="BU1" t="s">
        <v>187</v>
      </c>
      <c r="BV1" t="s">
        <v>188</v>
      </c>
      <c r="BW1" t="s">
        <v>189</v>
      </c>
      <c r="BX1" t="s">
        <v>190</v>
      </c>
      <c r="BY1" t="s">
        <v>191</v>
      </c>
      <c r="BZ1" t="s">
        <v>192</v>
      </c>
      <c r="CA1" t="s">
        <v>193</v>
      </c>
      <c r="CB1" t="s">
        <v>194</v>
      </c>
      <c r="CC1" t="s">
        <v>195</v>
      </c>
      <c r="CD1" t="s">
        <v>196</v>
      </c>
      <c r="CE1" t="s">
        <v>197</v>
      </c>
      <c r="CF1" t="s">
        <v>198</v>
      </c>
      <c r="CG1" t="s">
        <v>199</v>
      </c>
      <c r="CH1" t="s">
        <v>200</v>
      </c>
      <c r="CI1" t="s">
        <v>201</v>
      </c>
      <c r="CJ1" t="s">
        <v>202</v>
      </c>
      <c r="CK1" t="s">
        <v>203</v>
      </c>
      <c r="CL1" t="s">
        <v>204</v>
      </c>
      <c r="CM1" t="s">
        <v>205</v>
      </c>
      <c r="CN1" t="s">
        <v>206</v>
      </c>
      <c r="CO1" t="s">
        <v>207</v>
      </c>
      <c r="CP1" t="s">
        <v>208</v>
      </c>
      <c r="CQ1" t="s">
        <v>209</v>
      </c>
      <c r="CR1" t="s">
        <v>210</v>
      </c>
      <c r="CS1" t="s">
        <v>211</v>
      </c>
      <c r="CT1" t="s">
        <v>212</v>
      </c>
      <c r="CU1" t="s">
        <v>213</v>
      </c>
      <c r="CV1" t="s">
        <v>214</v>
      </c>
      <c r="CW1" t="s">
        <v>215</v>
      </c>
      <c r="CX1" t="s">
        <v>216</v>
      </c>
      <c r="CY1" t="s">
        <v>217</v>
      </c>
    </row>
    <row r="2" spans="1:103" ht="28.8" customHeight="1" x14ac:dyDescent="0.3">
      <c r="A2" s="46" t="s">
        <v>27</v>
      </c>
      <c r="BG2" t="s">
        <v>29</v>
      </c>
      <c r="BH2" t="s">
        <v>29</v>
      </c>
      <c r="BI2" t="s">
        <v>29</v>
      </c>
      <c r="BJ2" t="s">
        <v>29</v>
      </c>
      <c r="BK2" t="s">
        <v>29</v>
      </c>
      <c r="BL2" t="s">
        <v>29</v>
      </c>
      <c r="BM2" t="s">
        <v>29</v>
      </c>
      <c r="BN2" t="s">
        <v>29</v>
      </c>
      <c r="BO2" t="s">
        <v>29</v>
      </c>
      <c r="BP2" t="s">
        <v>29</v>
      </c>
      <c r="BQ2" t="s">
        <v>29</v>
      </c>
      <c r="BR2" t="s">
        <v>29</v>
      </c>
      <c r="BS2" t="s">
        <v>29</v>
      </c>
      <c r="BT2" t="s">
        <v>29</v>
      </c>
      <c r="BU2" t="s">
        <v>29</v>
      </c>
      <c r="BV2" t="s">
        <v>29</v>
      </c>
      <c r="BX2" t="s">
        <v>29</v>
      </c>
      <c r="BY2" t="s">
        <v>29</v>
      </c>
      <c r="BZ2" t="s">
        <v>29</v>
      </c>
      <c r="CA2" t="s">
        <v>29</v>
      </c>
      <c r="CB2" t="s">
        <v>29</v>
      </c>
      <c r="CC2" t="s">
        <v>29</v>
      </c>
      <c r="CD2" t="s">
        <v>29</v>
      </c>
      <c r="CE2" t="s">
        <v>29</v>
      </c>
      <c r="CF2" t="s">
        <v>29</v>
      </c>
      <c r="CG2" t="s">
        <v>29</v>
      </c>
      <c r="CH2" t="s">
        <v>29</v>
      </c>
      <c r="CI2" t="s">
        <v>29</v>
      </c>
      <c r="CJ2" t="s">
        <v>29</v>
      </c>
      <c r="CK2" t="s">
        <v>29</v>
      </c>
      <c r="CL2" t="s">
        <v>29</v>
      </c>
      <c r="CM2" t="s">
        <v>29</v>
      </c>
      <c r="CN2" t="s">
        <v>29</v>
      </c>
      <c r="CO2" t="s">
        <v>29</v>
      </c>
      <c r="CP2" t="s">
        <v>29</v>
      </c>
      <c r="CQ2" t="s">
        <v>29</v>
      </c>
      <c r="CR2" t="s">
        <v>29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</row>
    <row r="3" spans="1:103" x14ac:dyDescent="0.3">
      <c r="A3" s="46" t="s">
        <v>35</v>
      </c>
      <c r="B3" s="3" t="s">
        <v>37</v>
      </c>
      <c r="C3" s="3" t="s">
        <v>37</v>
      </c>
      <c r="D3" s="3" t="s">
        <v>37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37</v>
      </c>
      <c r="T3" s="3" t="s">
        <v>37</v>
      </c>
      <c r="U3" s="3" t="s">
        <v>29</v>
      </c>
      <c r="V3" s="3" t="s">
        <v>29</v>
      </c>
      <c r="W3" s="3" t="s">
        <v>29</v>
      </c>
      <c r="X3" s="3" t="s">
        <v>29</v>
      </c>
      <c r="Y3" s="3" t="s">
        <v>29</v>
      </c>
      <c r="Z3" s="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  <c r="AH3" t="s">
        <v>29</v>
      </c>
      <c r="AI3" t="s">
        <v>29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29</v>
      </c>
      <c r="AP3" t="s">
        <v>29</v>
      </c>
      <c r="AQ3" t="s">
        <v>29</v>
      </c>
      <c r="AR3" t="s">
        <v>29</v>
      </c>
      <c r="AS3" t="s">
        <v>29</v>
      </c>
      <c r="AT3" t="s">
        <v>29</v>
      </c>
      <c r="AU3" t="s">
        <v>29</v>
      </c>
      <c r="AV3" t="s">
        <v>29</v>
      </c>
      <c r="AW3" t="s">
        <v>29</v>
      </c>
      <c r="AX3" t="s">
        <v>29</v>
      </c>
      <c r="AY3" t="s">
        <v>29</v>
      </c>
      <c r="AZ3" t="s">
        <v>29</v>
      </c>
      <c r="BA3" t="s">
        <v>29</v>
      </c>
      <c r="BB3" t="s">
        <v>29</v>
      </c>
      <c r="BC3" t="s">
        <v>45</v>
      </c>
      <c r="BD3" t="s">
        <v>29</v>
      </c>
      <c r="BE3" t="s">
        <v>45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45</v>
      </c>
      <c r="BL3" t="s">
        <v>45</v>
      </c>
      <c r="BM3" t="s">
        <v>45</v>
      </c>
      <c r="BN3" t="s">
        <v>45</v>
      </c>
      <c r="BO3" t="s">
        <v>45</v>
      </c>
      <c r="BP3" t="s">
        <v>45</v>
      </c>
      <c r="BQ3" t="s">
        <v>45</v>
      </c>
      <c r="BR3" t="s">
        <v>29</v>
      </c>
      <c r="BS3" t="s">
        <v>29</v>
      </c>
      <c r="BT3" t="s">
        <v>29</v>
      </c>
      <c r="BU3" t="s">
        <v>29</v>
      </c>
      <c r="BV3" t="s">
        <v>29</v>
      </c>
      <c r="BX3" t="s">
        <v>29</v>
      </c>
      <c r="BY3" t="s">
        <v>37</v>
      </c>
      <c r="BZ3" t="s">
        <v>45</v>
      </c>
      <c r="CA3" t="s">
        <v>45</v>
      </c>
      <c r="CB3" t="s">
        <v>37</v>
      </c>
      <c r="CC3" t="s">
        <v>37</v>
      </c>
      <c r="CD3" t="s">
        <v>37</v>
      </c>
      <c r="CE3" t="s">
        <v>37</v>
      </c>
      <c r="CF3" t="s">
        <v>37</v>
      </c>
      <c r="CG3" t="s">
        <v>37</v>
      </c>
      <c r="CH3" t="s">
        <v>37</v>
      </c>
      <c r="CI3" t="s">
        <v>37</v>
      </c>
      <c r="CJ3" t="s">
        <v>37</v>
      </c>
      <c r="CK3" t="s">
        <v>37</v>
      </c>
      <c r="CL3" t="s">
        <v>37</v>
      </c>
      <c r="CM3" t="s">
        <v>37</v>
      </c>
      <c r="CN3" t="s">
        <v>37</v>
      </c>
      <c r="CO3" t="s">
        <v>37</v>
      </c>
      <c r="CP3" t="s">
        <v>37</v>
      </c>
      <c r="CQ3" t="s">
        <v>37</v>
      </c>
      <c r="CR3" t="s">
        <v>37</v>
      </c>
      <c r="CS3" t="s">
        <v>37</v>
      </c>
      <c r="CT3" t="s">
        <v>37</v>
      </c>
      <c r="CU3" t="s">
        <v>37</v>
      </c>
      <c r="CV3" t="s">
        <v>37</v>
      </c>
      <c r="CW3" t="s">
        <v>37</v>
      </c>
      <c r="CX3" t="s">
        <v>37</v>
      </c>
      <c r="CY3" t="s">
        <v>37</v>
      </c>
    </row>
    <row r="4" spans="1:103" x14ac:dyDescent="0.3">
      <c r="A4" s="52" t="s">
        <v>39</v>
      </c>
      <c r="B4" s="3" t="s">
        <v>29</v>
      </c>
      <c r="C4" s="3" t="s">
        <v>29</v>
      </c>
      <c r="D4" s="3" t="s">
        <v>29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29</v>
      </c>
      <c r="L4" s="3" t="s">
        <v>29</v>
      </c>
      <c r="M4" s="3" t="s">
        <v>29</v>
      </c>
      <c r="N4" s="3" t="s">
        <v>29</v>
      </c>
      <c r="O4" s="3" t="s">
        <v>29</v>
      </c>
      <c r="P4" s="3" t="s">
        <v>29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29</v>
      </c>
      <c r="Y4" s="3" t="s">
        <v>29</v>
      </c>
      <c r="Z4" s="3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29</v>
      </c>
      <c r="AP4" t="s">
        <v>29</v>
      </c>
      <c r="AQ4" t="s">
        <v>29</v>
      </c>
      <c r="AR4" t="s">
        <v>29</v>
      </c>
      <c r="AS4" t="s">
        <v>29</v>
      </c>
      <c r="AT4" t="s">
        <v>29</v>
      </c>
      <c r="AU4" t="s">
        <v>29</v>
      </c>
      <c r="AV4" t="s">
        <v>29</v>
      </c>
      <c r="AW4" t="s">
        <v>29</v>
      </c>
      <c r="AX4" t="s">
        <v>29</v>
      </c>
      <c r="AY4" t="s">
        <v>29</v>
      </c>
      <c r="AZ4" t="s">
        <v>29</v>
      </c>
      <c r="BA4" t="s">
        <v>29</v>
      </c>
      <c r="BB4" t="s">
        <v>29</v>
      </c>
      <c r="BC4" t="s">
        <v>29</v>
      </c>
      <c r="BD4" t="s">
        <v>29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29</v>
      </c>
      <c r="BL4" t="s">
        <v>29</v>
      </c>
      <c r="BM4" t="s">
        <v>29</v>
      </c>
      <c r="BN4" t="s">
        <v>29</v>
      </c>
      <c r="BO4" t="s">
        <v>29</v>
      </c>
      <c r="BP4" t="s">
        <v>29</v>
      </c>
      <c r="BQ4" t="s">
        <v>29</v>
      </c>
      <c r="BR4" t="s">
        <v>29</v>
      </c>
      <c r="BS4" t="s">
        <v>29</v>
      </c>
      <c r="BT4" t="s">
        <v>29</v>
      </c>
      <c r="BU4" t="s">
        <v>29</v>
      </c>
      <c r="BV4" t="s">
        <v>29</v>
      </c>
      <c r="BX4" t="s">
        <v>29</v>
      </c>
      <c r="BY4" t="s">
        <v>45</v>
      </c>
      <c r="BZ4" t="s">
        <v>45</v>
      </c>
      <c r="CA4" t="s">
        <v>45</v>
      </c>
      <c r="CB4" t="s">
        <v>37</v>
      </c>
      <c r="CC4" t="s">
        <v>37</v>
      </c>
      <c r="CD4" t="s">
        <v>37</v>
      </c>
      <c r="CE4" t="s">
        <v>37</v>
      </c>
      <c r="CF4" t="s">
        <v>37</v>
      </c>
      <c r="CG4" t="s">
        <v>37</v>
      </c>
      <c r="CH4" t="s">
        <v>37</v>
      </c>
      <c r="CI4" t="s">
        <v>37</v>
      </c>
      <c r="CJ4" t="s">
        <v>37</v>
      </c>
      <c r="CK4" t="s">
        <v>37</v>
      </c>
      <c r="CL4" t="s">
        <v>37</v>
      </c>
      <c r="CM4" t="s">
        <v>37</v>
      </c>
      <c r="CN4" t="s">
        <v>37</v>
      </c>
      <c r="CO4" t="s">
        <v>37</v>
      </c>
      <c r="CP4" t="s">
        <v>37</v>
      </c>
      <c r="CQ4" t="s">
        <v>37</v>
      </c>
      <c r="CR4" t="s">
        <v>37</v>
      </c>
      <c r="CS4" t="s">
        <v>37</v>
      </c>
      <c r="CT4" t="s">
        <v>37</v>
      </c>
      <c r="CU4" t="s">
        <v>37</v>
      </c>
      <c r="CV4" t="s">
        <v>37</v>
      </c>
      <c r="CW4" t="s">
        <v>37</v>
      </c>
      <c r="CX4" t="s">
        <v>37</v>
      </c>
      <c r="CY4" t="s">
        <v>37</v>
      </c>
    </row>
    <row r="5" spans="1:103" x14ac:dyDescent="0.3">
      <c r="A5" s="52" t="s">
        <v>43</v>
      </c>
      <c r="B5" s="3" t="s">
        <v>29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29</v>
      </c>
      <c r="O5" s="3" t="s">
        <v>29</v>
      </c>
      <c r="P5" s="3" t="s">
        <v>29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29</v>
      </c>
      <c r="Y5" s="3" t="s">
        <v>37</v>
      </c>
      <c r="Z5" s="3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  <c r="BN5" t="s">
        <v>29</v>
      </c>
      <c r="BO5" t="s">
        <v>29</v>
      </c>
      <c r="BP5" t="s">
        <v>29</v>
      </c>
      <c r="BQ5" t="s">
        <v>29</v>
      </c>
      <c r="BR5" t="s">
        <v>29</v>
      </c>
      <c r="BS5" t="s">
        <v>29</v>
      </c>
      <c r="BT5" t="s">
        <v>29</v>
      </c>
      <c r="BU5" t="s">
        <v>29</v>
      </c>
      <c r="BV5" t="s">
        <v>29</v>
      </c>
      <c r="BX5" t="s">
        <v>29</v>
      </c>
      <c r="BY5" t="s">
        <v>45</v>
      </c>
      <c r="BZ5" t="s">
        <v>45</v>
      </c>
      <c r="CA5" t="s">
        <v>45</v>
      </c>
      <c r="CB5" t="s">
        <v>45</v>
      </c>
      <c r="CC5" t="s">
        <v>37</v>
      </c>
      <c r="CD5" t="s">
        <v>37</v>
      </c>
      <c r="CE5" t="s">
        <v>37</v>
      </c>
      <c r="CF5" t="s">
        <v>37</v>
      </c>
      <c r="CG5" t="s">
        <v>37</v>
      </c>
      <c r="CH5" t="s">
        <v>37</v>
      </c>
      <c r="CI5" t="s">
        <v>37</v>
      </c>
      <c r="CJ5" t="s">
        <v>37</v>
      </c>
      <c r="CK5" t="s">
        <v>37</v>
      </c>
      <c r="CL5" t="s">
        <v>37</v>
      </c>
      <c r="CM5" t="s">
        <v>37</v>
      </c>
      <c r="CN5" t="s">
        <v>37</v>
      </c>
      <c r="CO5" t="s">
        <v>37</v>
      </c>
      <c r="CP5" t="s">
        <v>37</v>
      </c>
      <c r="CQ5" t="s">
        <v>37</v>
      </c>
      <c r="CR5" t="s">
        <v>37</v>
      </c>
      <c r="CS5" t="s">
        <v>37</v>
      </c>
      <c r="CT5" t="s">
        <v>37</v>
      </c>
      <c r="CU5" t="s">
        <v>37</v>
      </c>
      <c r="CV5" t="s">
        <v>37</v>
      </c>
      <c r="CW5" t="s">
        <v>37</v>
      </c>
      <c r="CX5" t="s">
        <v>37</v>
      </c>
      <c r="CY5" t="s">
        <v>37</v>
      </c>
    </row>
    <row r="6" spans="1:103" x14ac:dyDescent="0.3">
      <c r="A6" s="52" t="s">
        <v>48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29</v>
      </c>
      <c r="L6" s="3" t="s">
        <v>29</v>
      </c>
      <c r="M6" s="3" t="s">
        <v>29</v>
      </c>
      <c r="N6" s="3" t="s">
        <v>29</v>
      </c>
      <c r="O6" s="3" t="s">
        <v>29</v>
      </c>
      <c r="P6" s="3" t="s">
        <v>29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29</v>
      </c>
      <c r="Y6" s="3" t="s">
        <v>29</v>
      </c>
      <c r="Z6" s="3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  <c r="AR6" t="s">
        <v>29</v>
      </c>
      <c r="AS6" t="s">
        <v>29</v>
      </c>
      <c r="AT6" t="s">
        <v>29</v>
      </c>
      <c r="AU6" t="s">
        <v>29</v>
      </c>
      <c r="AV6" t="s">
        <v>29</v>
      </c>
      <c r="AW6" t="s">
        <v>29</v>
      </c>
      <c r="AX6" t="s">
        <v>29</v>
      </c>
      <c r="AY6" t="s">
        <v>29</v>
      </c>
      <c r="AZ6" t="s">
        <v>29</v>
      </c>
      <c r="BA6" t="s">
        <v>29</v>
      </c>
      <c r="BB6" t="s">
        <v>29</v>
      </c>
      <c r="BC6" t="s">
        <v>29</v>
      </c>
      <c r="BD6" t="s">
        <v>29</v>
      </c>
      <c r="BE6" t="s">
        <v>29</v>
      </c>
      <c r="BF6" t="s">
        <v>29</v>
      </c>
      <c r="BG6" t="s">
        <v>29</v>
      </c>
      <c r="BH6" t="s">
        <v>29</v>
      </c>
      <c r="BI6" t="s">
        <v>29</v>
      </c>
      <c r="BJ6" t="s">
        <v>29</v>
      </c>
      <c r="BK6" t="s">
        <v>29</v>
      </c>
      <c r="BL6" t="s">
        <v>29</v>
      </c>
      <c r="BM6" t="s">
        <v>29</v>
      </c>
      <c r="BN6" t="s">
        <v>29</v>
      </c>
      <c r="BO6" t="s">
        <v>29</v>
      </c>
      <c r="BP6" t="s">
        <v>29</v>
      </c>
      <c r="BQ6" t="s">
        <v>29</v>
      </c>
      <c r="BR6" t="s">
        <v>29</v>
      </c>
      <c r="BS6" t="s">
        <v>29</v>
      </c>
      <c r="BT6" t="s">
        <v>29</v>
      </c>
      <c r="BU6" t="s">
        <v>29</v>
      </c>
      <c r="BV6" t="s">
        <v>29</v>
      </c>
      <c r="BX6" t="s">
        <v>29</v>
      </c>
      <c r="BY6" t="s">
        <v>29</v>
      </c>
      <c r="BZ6" t="s">
        <v>29</v>
      </c>
      <c r="CA6" t="s">
        <v>29</v>
      </c>
      <c r="CB6" t="s">
        <v>29</v>
      </c>
      <c r="CC6" t="s">
        <v>29</v>
      </c>
      <c r="CD6" t="s">
        <v>29</v>
      </c>
      <c r="CE6" t="s">
        <v>37</v>
      </c>
      <c r="CF6" t="s">
        <v>37</v>
      </c>
      <c r="CG6" t="s">
        <v>37</v>
      </c>
      <c r="CH6" t="s">
        <v>37</v>
      </c>
      <c r="CI6" t="s">
        <v>37</v>
      </c>
      <c r="CJ6" t="s">
        <v>37</v>
      </c>
      <c r="CK6" t="s">
        <v>37</v>
      </c>
      <c r="CL6" t="s">
        <v>37</v>
      </c>
      <c r="CM6" t="s">
        <v>37</v>
      </c>
      <c r="CN6" t="s">
        <v>37</v>
      </c>
      <c r="CO6" t="s">
        <v>37</v>
      </c>
      <c r="CP6" t="s">
        <v>37</v>
      </c>
      <c r="CQ6" t="s">
        <v>37</v>
      </c>
      <c r="CR6" t="s">
        <v>29</v>
      </c>
      <c r="CS6" t="s">
        <v>29</v>
      </c>
      <c r="CT6" t="s">
        <v>29</v>
      </c>
      <c r="CU6" t="s">
        <v>29</v>
      </c>
      <c r="CV6" t="s">
        <v>37</v>
      </c>
      <c r="CW6" t="s">
        <v>29</v>
      </c>
      <c r="CX6" t="s">
        <v>37</v>
      </c>
      <c r="CY6" t="s">
        <v>37</v>
      </c>
    </row>
    <row r="7" spans="1:103" x14ac:dyDescent="0.3">
      <c r="A7" s="52" t="s">
        <v>53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29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29</v>
      </c>
      <c r="Y7" s="3" t="s">
        <v>37</v>
      </c>
      <c r="Z7" s="3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37</v>
      </c>
      <c r="AF7" t="s">
        <v>37</v>
      </c>
      <c r="AG7" t="s">
        <v>37</v>
      </c>
      <c r="AH7" t="s">
        <v>37</v>
      </c>
      <c r="AI7" t="s">
        <v>37</v>
      </c>
      <c r="AJ7" t="s">
        <v>37</v>
      </c>
      <c r="AK7" t="s">
        <v>37</v>
      </c>
      <c r="AL7" t="s">
        <v>37</v>
      </c>
      <c r="AM7" t="s">
        <v>37</v>
      </c>
      <c r="AN7" t="s">
        <v>37</v>
      </c>
      <c r="AO7" t="s">
        <v>37</v>
      </c>
      <c r="AP7" t="s">
        <v>37</v>
      </c>
      <c r="AQ7" t="s">
        <v>37</v>
      </c>
      <c r="AR7" t="s">
        <v>29</v>
      </c>
      <c r="AS7" t="s">
        <v>37</v>
      </c>
      <c r="AT7" t="s">
        <v>29</v>
      </c>
      <c r="AU7" t="s">
        <v>37</v>
      </c>
      <c r="AV7" t="s">
        <v>29</v>
      </c>
      <c r="AW7" t="s">
        <v>29</v>
      </c>
      <c r="AX7" t="s">
        <v>37</v>
      </c>
      <c r="AY7" t="s">
        <v>29</v>
      </c>
      <c r="AZ7" t="s">
        <v>37</v>
      </c>
      <c r="BA7" t="s">
        <v>29</v>
      </c>
      <c r="BB7" t="s">
        <v>29</v>
      </c>
      <c r="BC7" t="s">
        <v>29</v>
      </c>
      <c r="BD7" t="s">
        <v>29</v>
      </c>
      <c r="BE7" t="s">
        <v>29</v>
      </c>
      <c r="BF7" t="s">
        <v>29</v>
      </c>
      <c r="BG7" t="s">
        <v>29</v>
      </c>
      <c r="BH7" t="s">
        <v>29</v>
      </c>
      <c r="BI7" t="s">
        <v>29</v>
      </c>
      <c r="BJ7" t="s">
        <v>29</v>
      </c>
      <c r="BK7" t="s">
        <v>29</v>
      </c>
      <c r="BL7" t="s">
        <v>29</v>
      </c>
      <c r="BM7" t="s">
        <v>29</v>
      </c>
      <c r="BN7" t="s">
        <v>29</v>
      </c>
      <c r="BO7" t="s">
        <v>29</v>
      </c>
      <c r="BP7" t="s">
        <v>29</v>
      </c>
      <c r="BQ7" t="s">
        <v>37</v>
      </c>
      <c r="BR7" t="s">
        <v>37</v>
      </c>
      <c r="BS7" t="s">
        <v>37</v>
      </c>
      <c r="BT7" t="s">
        <v>37</v>
      </c>
      <c r="BU7" t="s">
        <v>29</v>
      </c>
      <c r="BV7" t="s">
        <v>29</v>
      </c>
      <c r="BX7" t="s">
        <v>29</v>
      </c>
      <c r="BY7" t="s">
        <v>37</v>
      </c>
      <c r="BZ7" t="s">
        <v>37</v>
      </c>
      <c r="CA7" t="s">
        <v>37</v>
      </c>
      <c r="CB7" t="s">
        <v>37</v>
      </c>
      <c r="CC7" t="s">
        <v>37</v>
      </c>
      <c r="CD7" t="s">
        <v>37</v>
      </c>
      <c r="CE7" t="s">
        <v>37</v>
      </c>
      <c r="CF7" t="s">
        <v>37</v>
      </c>
      <c r="CG7" t="s">
        <v>37</v>
      </c>
      <c r="CH7" t="s">
        <v>37</v>
      </c>
      <c r="CI7" t="s">
        <v>37</v>
      </c>
      <c r="CJ7" t="s">
        <v>29</v>
      </c>
      <c r="CK7" t="s">
        <v>29</v>
      </c>
      <c r="CL7" t="s">
        <v>29</v>
      </c>
      <c r="CM7" t="s">
        <v>29</v>
      </c>
      <c r="CN7" t="s">
        <v>29</v>
      </c>
      <c r="CO7" t="s">
        <v>29</v>
      </c>
      <c r="CP7" t="s">
        <v>29</v>
      </c>
      <c r="CQ7" t="s">
        <v>29</v>
      </c>
      <c r="CR7" t="s">
        <v>29</v>
      </c>
      <c r="CS7" t="s">
        <v>29</v>
      </c>
      <c r="CT7" t="s">
        <v>29</v>
      </c>
      <c r="CU7" t="s">
        <v>29</v>
      </c>
      <c r="CV7" t="s">
        <v>29</v>
      </c>
      <c r="CW7" t="s">
        <v>29</v>
      </c>
      <c r="CX7" t="s">
        <v>29</v>
      </c>
      <c r="CY7" t="s">
        <v>29</v>
      </c>
    </row>
    <row r="8" spans="1:103" x14ac:dyDescent="0.3">
      <c r="A8" s="52" t="s">
        <v>57</v>
      </c>
      <c r="B8" s="3" t="s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29</v>
      </c>
      <c r="L8" s="3" t="s">
        <v>29</v>
      </c>
      <c r="M8" s="3" t="s">
        <v>29</v>
      </c>
      <c r="N8" s="3" t="s">
        <v>29</v>
      </c>
      <c r="O8" s="3" t="s">
        <v>29</v>
      </c>
      <c r="P8" s="3" t="s">
        <v>29</v>
      </c>
      <c r="Q8" s="3" t="s">
        <v>37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29</v>
      </c>
      <c r="Y8" s="3" t="s">
        <v>29</v>
      </c>
      <c r="Z8" s="3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45</v>
      </c>
      <c r="AF8" t="s">
        <v>45</v>
      </c>
      <c r="AG8" t="s">
        <v>45</v>
      </c>
      <c r="AH8" t="s">
        <v>45</v>
      </c>
      <c r="AI8" t="s">
        <v>37</v>
      </c>
      <c r="AJ8" t="s">
        <v>37</v>
      </c>
      <c r="AK8" t="s">
        <v>37</v>
      </c>
      <c r="AL8" t="s">
        <v>37</v>
      </c>
      <c r="AM8" t="s">
        <v>37</v>
      </c>
      <c r="AN8" t="s">
        <v>45</v>
      </c>
      <c r="AO8" t="s">
        <v>45</v>
      </c>
      <c r="AP8" t="s">
        <v>45</v>
      </c>
      <c r="AQ8" t="s">
        <v>37</v>
      </c>
      <c r="AR8" t="s">
        <v>37</v>
      </c>
      <c r="AS8" t="s">
        <v>37</v>
      </c>
      <c r="AT8" t="s">
        <v>37</v>
      </c>
      <c r="AU8" t="s">
        <v>37</v>
      </c>
      <c r="AV8" t="s">
        <v>37</v>
      </c>
      <c r="AW8" t="s">
        <v>37</v>
      </c>
      <c r="AX8" t="s">
        <v>37</v>
      </c>
      <c r="AY8" t="s">
        <v>37</v>
      </c>
      <c r="AZ8" t="s">
        <v>37</v>
      </c>
      <c r="BA8" t="s">
        <v>37</v>
      </c>
      <c r="BB8" t="s">
        <v>37</v>
      </c>
      <c r="BC8" t="s">
        <v>37</v>
      </c>
      <c r="BD8" t="s">
        <v>37</v>
      </c>
      <c r="BE8" t="s">
        <v>37</v>
      </c>
      <c r="BF8" t="s">
        <v>37</v>
      </c>
      <c r="BG8" t="s">
        <v>37</v>
      </c>
      <c r="BH8" t="s">
        <v>37</v>
      </c>
      <c r="BI8" t="s">
        <v>37</v>
      </c>
      <c r="BJ8" t="s">
        <v>37</v>
      </c>
      <c r="BK8" t="s">
        <v>37</v>
      </c>
      <c r="BL8" t="s">
        <v>37</v>
      </c>
      <c r="BM8" t="s">
        <v>37</v>
      </c>
      <c r="BN8" t="s">
        <v>37</v>
      </c>
      <c r="BO8" t="s">
        <v>37</v>
      </c>
      <c r="BP8" t="s">
        <v>29</v>
      </c>
      <c r="BQ8" t="s">
        <v>29</v>
      </c>
      <c r="BR8" t="s">
        <v>29</v>
      </c>
      <c r="BS8" t="s">
        <v>29</v>
      </c>
      <c r="BT8" t="s">
        <v>29</v>
      </c>
      <c r="BU8" t="s">
        <v>29</v>
      </c>
      <c r="BV8" t="s">
        <v>29</v>
      </c>
      <c r="BX8" t="s">
        <v>29</v>
      </c>
      <c r="BY8" t="s">
        <v>45</v>
      </c>
      <c r="BZ8" t="s">
        <v>45</v>
      </c>
      <c r="CA8" t="s">
        <v>45</v>
      </c>
      <c r="CB8" t="s">
        <v>29</v>
      </c>
      <c r="CC8" t="s">
        <v>29</v>
      </c>
      <c r="CD8" t="s">
        <v>29</v>
      </c>
      <c r="CE8" t="s">
        <v>29</v>
      </c>
      <c r="CF8" t="s">
        <v>45</v>
      </c>
      <c r="CG8" t="s">
        <v>45</v>
      </c>
      <c r="CH8" t="s">
        <v>45</v>
      </c>
      <c r="CI8" t="s">
        <v>45</v>
      </c>
      <c r="CJ8" t="s">
        <v>29</v>
      </c>
      <c r="CK8" t="s">
        <v>29</v>
      </c>
      <c r="CL8" t="s">
        <v>29</v>
      </c>
      <c r="CM8" t="s">
        <v>37</v>
      </c>
      <c r="CN8" t="s">
        <v>29</v>
      </c>
      <c r="CO8" t="s">
        <v>29</v>
      </c>
      <c r="CP8" t="s">
        <v>29</v>
      </c>
      <c r="CQ8" t="s">
        <v>29</v>
      </c>
      <c r="CR8" t="s">
        <v>29</v>
      </c>
      <c r="CS8" t="s">
        <v>29</v>
      </c>
      <c r="CT8" t="s">
        <v>29</v>
      </c>
      <c r="CU8" t="s">
        <v>29</v>
      </c>
      <c r="CV8" t="s">
        <v>29</v>
      </c>
      <c r="CW8" t="s">
        <v>29</v>
      </c>
      <c r="CX8" t="s">
        <v>29</v>
      </c>
      <c r="CY8" t="s">
        <v>29</v>
      </c>
    </row>
    <row r="9" spans="1:103" ht="18" customHeight="1" x14ac:dyDescent="0.3">
      <c r="A9" s="59" t="s">
        <v>61</v>
      </c>
      <c r="B9" s="3" t="s">
        <v>29</v>
      </c>
      <c r="C9" s="3" t="s">
        <v>29</v>
      </c>
      <c r="D9" s="3" t="s">
        <v>29</v>
      </c>
      <c r="E9" s="3" t="s">
        <v>29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29</v>
      </c>
      <c r="L9" s="3" t="s">
        <v>29</v>
      </c>
      <c r="M9" s="3" t="s">
        <v>29</v>
      </c>
      <c r="N9" s="3" t="s">
        <v>29</v>
      </c>
      <c r="O9" s="3" t="s">
        <v>29</v>
      </c>
      <c r="P9" s="3" t="s">
        <v>29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29</v>
      </c>
      <c r="Y9" s="3" t="s">
        <v>29</v>
      </c>
      <c r="Z9" s="3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29</v>
      </c>
      <c r="AP9" t="s">
        <v>29</v>
      </c>
      <c r="AQ9" t="s">
        <v>29</v>
      </c>
      <c r="AR9" t="s">
        <v>29</v>
      </c>
      <c r="AS9" t="s">
        <v>29</v>
      </c>
      <c r="AT9" t="s">
        <v>29</v>
      </c>
      <c r="AU9" t="s">
        <v>29</v>
      </c>
      <c r="AV9" t="s">
        <v>29</v>
      </c>
      <c r="AW9" t="s">
        <v>29</v>
      </c>
      <c r="AX9" t="s">
        <v>29</v>
      </c>
      <c r="AY9" t="s">
        <v>29</v>
      </c>
      <c r="AZ9" t="s">
        <v>29</v>
      </c>
      <c r="BA9" t="s">
        <v>29</v>
      </c>
      <c r="BB9" t="s">
        <v>29</v>
      </c>
      <c r="BC9" t="s">
        <v>29</v>
      </c>
      <c r="BD9" t="s">
        <v>29</v>
      </c>
      <c r="BE9" t="s">
        <v>29</v>
      </c>
      <c r="BF9" t="s">
        <v>29</v>
      </c>
      <c r="BG9" t="s">
        <v>29</v>
      </c>
      <c r="BH9" t="s">
        <v>29</v>
      </c>
      <c r="BI9" t="s">
        <v>29</v>
      </c>
      <c r="BJ9" t="s">
        <v>29</v>
      </c>
      <c r="BK9" t="s">
        <v>29</v>
      </c>
      <c r="BL9" t="s">
        <v>29</v>
      </c>
      <c r="BM9" t="s">
        <v>29</v>
      </c>
      <c r="BN9" t="s">
        <v>29</v>
      </c>
      <c r="BO9" t="s">
        <v>29</v>
      </c>
      <c r="BP9" t="s">
        <v>29</v>
      </c>
      <c r="BQ9" t="s">
        <v>29</v>
      </c>
      <c r="BR9" t="s">
        <v>29</v>
      </c>
      <c r="BS9" t="s">
        <v>29</v>
      </c>
      <c r="BT9" t="s">
        <v>29</v>
      </c>
      <c r="BU9" t="s">
        <v>29</v>
      </c>
      <c r="BV9" t="s">
        <v>29</v>
      </c>
      <c r="BX9" t="s">
        <v>29</v>
      </c>
      <c r="BY9" t="s">
        <v>29</v>
      </c>
      <c r="BZ9" t="s">
        <v>29</v>
      </c>
      <c r="CA9" t="s">
        <v>29</v>
      </c>
      <c r="CB9" t="s">
        <v>29</v>
      </c>
      <c r="CC9" t="s">
        <v>29</v>
      </c>
      <c r="CD9" t="s">
        <v>29</v>
      </c>
      <c r="CE9" t="s">
        <v>29</v>
      </c>
      <c r="CF9" t="s">
        <v>29</v>
      </c>
      <c r="CG9" t="s">
        <v>29</v>
      </c>
      <c r="CH9" t="s">
        <v>29</v>
      </c>
      <c r="CI9" t="s">
        <v>29</v>
      </c>
      <c r="CJ9" t="s">
        <v>29</v>
      </c>
      <c r="CK9" t="s">
        <v>29</v>
      </c>
      <c r="CL9" t="s">
        <v>29</v>
      </c>
      <c r="CM9" t="s">
        <v>29</v>
      </c>
      <c r="CN9" t="s">
        <v>29</v>
      </c>
      <c r="CO9" t="s">
        <v>29</v>
      </c>
      <c r="CP9" t="s">
        <v>29</v>
      </c>
      <c r="CQ9" t="s">
        <v>29</v>
      </c>
      <c r="CR9" t="s">
        <v>29</v>
      </c>
      <c r="CS9" t="s">
        <v>29</v>
      </c>
      <c r="CT9" t="s">
        <v>29</v>
      </c>
      <c r="CU9" t="s">
        <v>29</v>
      </c>
      <c r="CV9" t="s">
        <v>29</v>
      </c>
      <c r="CW9" t="s">
        <v>29</v>
      </c>
      <c r="CX9" t="s">
        <v>29</v>
      </c>
      <c r="CY9" t="s">
        <v>29</v>
      </c>
    </row>
    <row r="10" spans="1:103" x14ac:dyDescent="0.3">
      <c r="A10" s="52" t="s">
        <v>66</v>
      </c>
      <c r="B10" s="3" t="s">
        <v>29</v>
      </c>
      <c r="C10" s="3" t="s">
        <v>29</v>
      </c>
      <c r="D10" s="3" t="s">
        <v>29</v>
      </c>
      <c r="E10" s="3" t="s">
        <v>29</v>
      </c>
      <c r="F10" s="3" t="s">
        <v>29</v>
      </c>
      <c r="G10" s="3" t="s">
        <v>29</v>
      </c>
      <c r="H10" s="3" t="s">
        <v>29</v>
      </c>
      <c r="I10" s="3" t="s">
        <v>37</v>
      </c>
      <c r="J10" s="3" t="s">
        <v>29</v>
      </c>
      <c r="K10" s="3" t="s">
        <v>29</v>
      </c>
      <c r="L10" s="3" t="s">
        <v>29</v>
      </c>
      <c r="M10" s="3" t="s">
        <v>29</v>
      </c>
      <c r="N10" s="3" t="s">
        <v>29</v>
      </c>
      <c r="O10" s="3" t="s">
        <v>29</v>
      </c>
      <c r="P10" s="3" t="s">
        <v>29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29</v>
      </c>
      <c r="Y10" s="3" t="s">
        <v>37</v>
      </c>
      <c r="Z10" s="3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45</v>
      </c>
      <c r="AK10" t="s">
        <v>45</v>
      </c>
      <c r="AL10" t="s">
        <v>45</v>
      </c>
      <c r="AM10" t="s">
        <v>45</v>
      </c>
      <c r="AN10" t="s">
        <v>29</v>
      </c>
      <c r="AO10" t="s">
        <v>29</v>
      </c>
      <c r="AP10" t="s">
        <v>29</v>
      </c>
      <c r="AQ10" t="s">
        <v>45</v>
      </c>
      <c r="AR10" t="s">
        <v>29</v>
      </c>
      <c r="AS10" t="s">
        <v>29</v>
      </c>
      <c r="AT10" t="s">
        <v>37</v>
      </c>
      <c r="AU10" t="s">
        <v>37</v>
      </c>
      <c r="AV10" t="s">
        <v>29</v>
      </c>
      <c r="AW10" t="s">
        <v>29</v>
      </c>
      <c r="AX10" t="s">
        <v>29</v>
      </c>
      <c r="AY10" t="s">
        <v>29</v>
      </c>
      <c r="AZ10" t="s">
        <v>29</v>
      </c>
      <c r="BA10" t="s">
        <v>29</v>
      </c>
      <c r="BB10" t="s">
        <v>29</v>
      </c>
      <c r="BC10" t="s">
        <v>29</v>
      </c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29</v>
      </c>
      <c r="BL10" t="s">
        <v>29</v>
      </c>
      <c r="BM10" t="s">
        <v>29</v>
      </c>
      <c r="BN10" t="s">
        <v>29</v>
      </c>
      <c r="BO10" t="s">
        <v>29</v>
      </c>
      <c r="BP10" t="s">
        <v>29</v>
      </c>
      <c r="BQ10" t="s">
        <v>29</v>
      </c>
      <c r="BR10" t="s">
        <v>29</v>
      </c>
      <c r="BS10" t="s">
        <v>29</v>
      </c>
      <c r="BT10" t="s">
        <v>29</v>
      </c>
      <c r="BU10" t="s">
        <v>29</v>
      </c>
      <c r="BV10" t="s">
        <v>29</v>
      </c>
      <c r="BX10" t="s">
        <v>29</v>
      </c>
      <c r="BY10" t="s">
        <v>29</v>
      </c>
      <c r="BZ10" t="s">
        <v>29</v>
      </c>
      <c r="CA10" t="s">
        <v>29</v>
      </c>
      <c r="CB10" t="s">
        <v>29</v>
      </c>
      <c r="CC10" t="s">
        <v>29</v>
      </c>
      <c r="CD10" t="s">
        <v>29</v>
      </c>
      <c r="CE10" t="s">
        <v>45</v>
      </c>
      <c r="CF10" t="s">
        <v>45</v>
      </c>
      <c r="CG10" t="s">
        <v>45</v>
      </c>
      <c r="CH10" t="s">
        <v>45</v>
      </c>
      <c r="CI10" t="s">
        <v>45</v>
      </c>
      <c r="CJ10" t="s">
        <v>29</v>
      </c>
      <c r="CK10" t="s">
        <v>29</v>
      </c>
      <c r="CL10" t="s">
        <v>29</v>
      </c>
      <c r="CM10" t="s">
        <v>29</v>
      </c>
      <c r="CN10" t="s">
        <v>29</v>
      </c>
      <c r="CO10" t="s">
        <v>29</v>
      </c>
      <c r="CP10" t="s">
        <v>29</v>
      </c>
      <c r="CQ10" t="s">
        <v>29</v>
      </c>
      <c r="CR10" t="s">
        <v>29</v>
      </c>
      <c r="CS10" t="s">
        <v>29</v>
      </c>
      <c r="CT10" t="s">
        <v>29</v>
      </c>
      <c r="CU10" t="s">
        <v>29</v>
      </c>
      <c r="CV10" t="s">
        <v>45</v>
      </c>
      <c r="CW10" t="s">
        <v>29</v>
      </c>
      <c r="CX10" t="s">
        <v>45</v>
      </c>
      <c r="CY10" t="s">
        <v>45</v>
      </c>
    </row>
    <row r="11" spans="1:103" ht="18" customHeight="1" x14ac:dyDescent="0.3">
      <c r="A11" s="59" t="s">
        <v>70</v>
      </c>
      <c r="B11" s="3" t="s">
        <v>45</v>
      </c>
      <c r="C11" s="3" t="s">
        <v>45</v>
      </c>
      <c r="D11" s="3" t="s">
        <v>45</v>
      </c>
      <c r="E11" s="3" t="s">
        <v>45</v>
      </c>
      <c r="F11" s="3" t="s">
        <v>45</v>
      </c>
      <c r="G11" s="3" t="s">
        <v>45</v>
      </c>
      <c r="H11" s="3" t="s">
        <v>45</v>
      </c>
      <c r="I11" s="3" t="s">
        <v>45</v>
      </c>
      <c r="J11" s="3" t="s">
        <v>45</v>
      </c>
      <c r="K11" s="3" t="s">
        <v>45</v>
      </c>
      <c r="L11" s="3" t="s">
        <v>29</v>
      </c>
      <c r="M11" s="3" t="s">
        <v>45</v>
      </c>
      <c r="N11" s="3" t="s">
        <v>29</v>
      </c>
      <c r="O11" s="3" t="s">
        <v>29</v>
      </c>
      <c r="P11" s="3" t="s">
        <v>29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45</v>
      </c>
      <c r="AF11" t="s">
        <v>45</v>
      </c>
      <c r="AG11" t="s">
        <v>45</v>
      </c>
      <c r="AH11" t="s">
        <v>29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29</v>
      </c>
      <c r="AO11" t="s">
        <v>29</v>
      </c>
      <c r="AP11" t="s">
        <v>29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t="s">
        <v>45</v>
      </c>
      <c r="AW11" t="s">
        <v>45</v>
      </c>
      <c r="AX11" t="s">
        <v>45</v>
      </c>
      <c r="AY11" t="s">
        <v>45</v>
      </c>
      <c r="AZ11" t="s">
        <v>45</v>
      </c>
      <c r="BA11" t="s">
        <v>45</v>
      </c>
      <c r="BB11" t="s">
        <v>45</v>
      </c>
      <c r="BC11" t="s">
        <v>45</v>
      </c>
      <c r="BD11" t="s">
        <v>45</v>
      </c>
      <c r="BE11" t="s">
        <v>45</v>
      </c>
      <c r="BF11" t="s">
        <v>45</v>
      </c>
      <c r="BG11" t="s">
        <v>45</v>
      </c>
      <c r="BH11" t="s">
        <v>45</v>
      </c>
      <c r="BI11" t="s">
        <v>45</v>
      </c>
      <c r="BJ11" t="s">
        <v>45</v>
      </c>
      <c r="BK11" t="s">
        <v>45</v>
      </c>
      <c r="BL11" t="s">
        <v>45</v>
      </c>
      <c r="BM11" t="s">
        <v>45</v>
      </c>
      <c r="BN11" t="s">
        <v>45</v>
      </c>
      <c r="BO11" t="s">
        <v>45</v>
      </c>
      <c r="BP11" t="s">
        <v>45</v>
      </c>
      <c r="BQ11" t="s">
        <v>29</v>
      </c>
      <c r="BR11" t="s">
        <v>45</v>
      </c>
      <c r="BS11" t="s">
        <v>45</v>
      </c>
      <c r="BT11" t="s">
        <v>45</v>
      </c>
      <c r="BU11" t="s">
        <v>45</v>
      </c>
      <c r="BV11" t="s">
        <v>45</v>
      </c>
      <c r="BX11" t="s">
        <v>29</v>
      </c>
      <c r="BY11" t="s">
        <v>45</v>
      </c>
      <c r="BZ11" t="s">
        <v>45</v>
      </c>
      <c r="CA11" t="s">
        <v>45</v>
      </c>
      <c r="CB11" t="s">
        <v>45</v>
      </c>
      <c r="CC11" t="s">
        <v>45</v>
      </c>
      <c r="CD11" t="s">
        <v>45</v>
      </c>
      <c r="CE11" t="s">
        <v>45</v>
      </c>
      <c r="CF11" t="s">
        <v>45</v>
      </c>
      <c r="CG11" t="s">
        <v>45</v>
      </c>
      <c r="CH11" t="s">
        <v>45</v>
      </c>
      <c r="CI11" t="s">
        <v>45</v>
      </c>
      <c r="CJ11" t="s">
        <v>45</v>
      </c>
      <c r="CK11" t="s">
        <v>45</v>
      </c>
      <c r="CL11" t="s">
        <v>45</v>
      </c>
      <c r="CM11" t="s">
        <v>45</v>
      </c>
      <c r="CN11" t="s">
        <v>45</v>
      </c>
      <c r="CO11" t="s">
        <v>45</v>
      </c>
      <c r="CP11" t="s">
        <v>45</v>
      </c>
      <c r="CQ11" t="s">
        <v>45</v>
      </c>
      <c r="CR11" t="s">
        <v>45</v>
      </c>
      <c r="CS11" t="s">
        <v>45</v>
      </c>
      <c r="CT11" t="s">
        <v>45</v>
      </c>
      <c r="CU11" t="s">
        <v>45</v>
      </c>
      <c r="CV11" t="s">
        <v>45</v>
      </c>
      <c r="CW11" t="s">
        <v>45</v>
      </c>
      <c r="CX11" t="s">
        <v>45</v>
      </c>
      <c r="CY11" t="s">
        <v>29</v>
      </c>
    </row>
    <row r="12" spans="1:103" x14ac:dyDescent="0.3">
      <c r="A12" s="68" t="s">
        <v>82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29</v>
      </c>
      <c r="Y12" s="3" t="s">
        <v>29</v>
      </c>
      <c r="Z12" s="3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29</v>
      </c>
      <c r="AP12" t="s">
        <v>29</v>
      </c>
      <c r="AQ12" t="s">
        <v>29</v>
      </c>
      <c r="AR12" t="s">
        <v>29</v>
      </c>
      <c r="AS12" t="s">
        <v>29</v>
      </c>
      <c r="AT12" t="s">
        <v>29</v>
      </c>
      <c r="AU12" t="s">
        <v>29</v>
      </c>
      <c r="AV12" t="s">
        <v>29</v>
      </c>
      <c r="AW12" t="s">
        <v>29</v>
      </c>
      <c r="AX12" t="s">
        <v>29</v>
      </c>
      <c r="AY12" t="s">
        <v>29</v>
      </c>
      <c r="AZ12" t="s">
        <v>29</v>
      </c>
      <c r="BA12" t="s">
        <v>29</v>
      </c>
      <c r="BB12" t="s">
        <v>29</v>
      </c>
      <c r="BC12" t="s">
        <v>29</v>
      </c>
      <c r="BD12" t="s">
        <v>29</v>
      </c>
      <c r="BE12" t="s">
        <v>29</v>
      </c>
      <c r="BF12" t="s">
        <v>29</v>
      </c>
      <c r="BG12" t="s">
        <v>29</v>
      </c>
      <c r="BH12" t="s">
        <v>29</v>
      </c>
      <c r="BI12" t="s">
        <v>29</v>
      </c>
      <c r="BJ12" t="s">
        <v>29</v>
      </c>
      <c r="BK12" t="s">
        <v>29</v>
      </c>
      <c r="BL12" t="s">
        <v>29</v>
      </c>
      <c r="BM12" t="s">
        <v>29</v>
      </c>
      <c r="BN12" t="s">
        <v>29</v>
      </c>
      <c r="BO12" t="s">
        <v>29</v>
      </c>
      <c r="BP12" t="s">
        <v>29</v>
      </c>
      <c r="BQ12" t="s">
        <v>29</v>
      </c>
      <c r="BR12" t="s">
        <v>29</v>
      </c>
      <c r="BS12" t="s">
        <v>29</v>
      </c>
      <c r="BT12" t="s">
        <v>29</v>
      </c>
      <c r="BU12" t="s">
        <v>29</v>
      </c>
      <c r="BV12" t="s">
        <v>29</v>
      </c>
      <c r="BX12" t="s">
        <v>29</v>
      </c>
      <c r="BY12" t="s">
        <v>45</v>
      </c>
      <c r="BZ12" t="s">
        <v>45</v>
      </c>
      <c r="CA12" t="s">
        <v>45</v>
      </c>
      <c r="CB12" t="s">
        <v>45</v>
      </c>
      <c r="CC12" t="s">
        <v>29</v>
      </c>
      <c r="CD12" t="s">
        <v>29</v>
      </c>
      <c r="CE12" t="s">
        <v>37</v>
      </c>
      <c r="CF12" t="s">
        <v>37</v>
      </c>
      <c r="CG12" t="s">
        <v>37</v>
      </c>
      <c r="CH12" t="s">
        <v>37</v>
      </c>
      <c r="CI12" t="s">
        <v>37</v>
      </c>
      <c r="CJ12" t="s">
        <v>37</v>
      </c>
      <c r="CK12" t="s">
        <v>37</v>
      </c>
      <c r="CL12" t="s">
        <v>37</v>
      </c>
      <c r="CM12" t="s">
        <v>37</v>
      </c>
      <c r="CN12" t="s">
        <v>37</v>
      </c>
      <c r="CO12" t="s">
        <v>37</v>
      </c>
      <c r="CP12" t="s">
        <v>37</v>
      </c>
      <c r="CQ12" t="s">
        <v>37</v>
      </c>
      <c r="CR12" t="s">
        <v>37</v>
      </c>
      <c r="CS12" t="s">
        <v>37</v>
      </c>
      <c r="CT12" t="s">
        <v>37</v>
      </c>
      <c r="CU12" t="s">
        <v>37</v>
      </c>
      <c r="CV12" t="s">
        <v>37</v>
      </c>
      <c r="CW12" t="s">
        <v>37</v>
      </c>
      <c r="CX12" t="s">
        <v>37</v>
      </c>
      <c r="CY12" t="s">
        <v>37</v>
      </c>
    </row>
    <row r="13" spans="1:103" x14ac:dyDescent="0.3">
      <c r="A13" s="52" t="s">
        <v>88</v>
      </c>
      <c r="B13" s="3" t="s">
        <v>37</v>
      </c>
      <c r="C13" s="3" t="s">
        <v>37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29</v>
      </c>
      <c r="N13" s="3" t="s">
        <v>29</v>
      </c>
      <c r="O13" s="3" t="s">
        <v>29</v>
      </c>
      <c r="P13" s="3" t="s">
        <v>29</v>
      </c>
      <c r="Q13" s="3" t="s">
        <v>29</v>
      </c>
      <c r="R13" s="3" t="s">
        <v>29</v>
      </c>
      <c r="S13" s="3" t="s">
        <v>45</v>
      </c>
      <c r="T13" s="3" t="s">
        <v>45</v>
      </c>
      <c r="U13" s="3" t="s">
        <v>29</v>
      </c>
      <c r="V13" s="3" t="s">
        <v>29</v>
      </c>
      <c r="W13" s="3" t="s">
        <v>29</v>
      </c>
      <c r="X13" s="3" t="s">
        <v>29</v>
      </c>
      <c r="Y13" s="3" t="s">
        <v>29</v>
      </c>
      <c r="Z13" s="3" t="s">
        <v>29</v>
      </c>
      <c r="AA13" t="s">
        <v>37</v>
      </c>
      <c r="AB13" t="s">
        <v>29</v>
      </c>
      <c r="AC13" t="s">
        <v>29</v>
      </c>
      <c r="AD13" t="s">
        <v>29</v>
      </c>
      <c r="AE13" t="s">
        <v>45</v>
      </c>
      <c r="AF13" t="s">
        <v>29</v>
      </c>
      <c r="AG13" t="s">
        <v>45</v>
      </c>
      <c r="AH13" t="s">
        <v>29</v>
      </c>
      <c r="AI13" t="s">
        <v>29</v>
      </c>
      <c r="AJ13" t="s">
        <v>45</v>
      </c>
      <c r="AK13" t="s">
        <v>45</v>
      </c>
      <c r="AL13" t="s">
        <v>45</v>
      </c>
      <c r="AM13" t="s">
        <v>45</v>
      </c>
      <c r="AN13" t="s">
        <v>29</v>
      </c>
      <c r="AO13" t="s">
        <v>29</v>
      </c>
      <c r="AP13" t="s">
        <v>29</v>
      </c>
      <c r="AQ13" t="s">
        <v>45</v>
      </c>
      <c r="AR13" t="s">
        <v>45</v>
      </c>
      <c r="AS13" t="s">
        <v>45</v>
      </c>
      <c r="AT13" t="s">
        <v>29</v>
      </c>
      <c r="AU13" t="s">
        <v>29</v>
      </c>
      <c r="AV13" t="s">
        <v>29</v>
      </c>
      <c r="AW13" t="s">
        <v>29</v>
      </c>
      <c r="AX13" t="s">
        <v>29</v>
      </c>
      <c r="AY13" t="s">
        <v>29</v>
      </c>
      <c r="AZ13" t="s">
        <v>29</v>
      </c>
      <c r="BA13" t="s">
        <v>29</v>
      </c>
      <c r="BB13" t="s">
        <v>29</v>
      </c>
      <c r="BC13" t="s">
        <v>29</v>
      </c>
      <c r="BD13" t="s">
        <v>29</v>
      </c>
      <c r="BE13" t="s">
        <v>29</v>
      </c>
      <c r="BF13" t="s">
        <v>29</v>
      </c>
      <c r="BG13" t="s">
        <v>29</v>
      </c>
      <c r="BH13" t="s">
        <v>29</v>
      </c>
      <c r="BI13" t="s">
        <v>29</v>
      </c>
      <c r="BJ13" t="s">
        <v>29</v>
      </c>
      <c r="BK13" t="s">
        <v>29</v>
      </c>
      <c r="BL13" t="s">
        <v>29</v>
      </c>
      <c r="BM13" t="s">
        <v>29</v>
      </c>
      <c r="BN13" t="s">
        <v>29</v>
      </c>
      <c r="BO13" t="s">
        <v>29</v>
      </c>
      <c r="BP13" t="s">
        <v>29</v>
      </c>
      <c r="BQ13" t="s">
        <v>29</v>
      </c>
      <c r="BR13" t="s">
        <v>29</v>
      </c>
      <c r="BS13" t="s">
        <v>29</v>
      </c>
      <c r="BT13" t="s">
        <v>29</v>
      </c>
      <c r="BU13" t="s">
        <v>29</v>
      </c>
      <c r="BV13" t="s">
        <v>29</v>
      </c>
      <c r="BX13" t="s">
        <v>29</v>
      </c>
      <c r="BY13" t="s">
        <v>29</v>
      </c>
      <c r="BZ13" t="s">
        <v>29</v>
      </c>
      <c r="CA13" t="s">
        <v>29</v>
      </c>
      <c r="CB13" t="s">
        <v>29</v>
      </c>
      <c r="CC13" t="s">
        <v>29</v>
      </c>
      <c r="CD13" t="s">
        <v>29</v>
      </c>
      <c r="CE13" t="s">
        <v>29</v>
      </c>
      <c r="CF13" t="s">
        <v>29</v>
      </c>
      <c r="CG13" t="s">
        <v>29</v>
      </c>
      <c r="CH13" t="s">
        <v>29</v>
      </c>
      <c r="CI13" t="s">
        <v>29</v>
      </c>
      <c r="CJ13" t="s">
        <v>29</v>
      </c>
      <c r="CK13" t="s">
        <v>29</v>
      </c>
      <c r="CL13" t="s">
        <v>29</v>
      </c>
      <c r="CM13" t="s">
        <v>29</v>
      </c>
      <c r="CN13" t="s">
        <v>29</v>
      </c>
      <c r="CO13" t="s">
        <v>29</v>
      </c>
      <c r="CP13" t="s">
        <v>29</v>
      </c>
      <c r="CQ13" t="s">
        <v>29</v>
      </c>
      <c r="CR13" t="s">
        <v>29</v>
      </c>
      <c r="CS13" t="s">
        <v>29</v>
      </c>
      <c r="CT13" t="s">
        <v>29</v>
      </c>
      <c r="CU13" t="s">
        <v>29</v>
      </c>
      <c r="CV13" t="s">
        <v>29</v>
      </c>
      <c r="CW13" t="s">
        <v>29</v>
      </c>
      <c r="CX13" t="s">
        <v>29</v>
      </c>
      <c r="CY13" t="s">
        <v>29</v>
      </c>
    </row>
    <row r="14" spans="1:103" x14ac:dyDescent="0.3">
      <c r="A14" s="52" t="s">
        <v>97</v>
      </c>
      <c r="B14" s="3" t="s">
        <v>37</v>
      </c>
      <c r="C14" s="3" t="s">
        <v>29</v>
      </c>
      <c r="D14" s="3" t="s">
        <v>29</v>
      </c>
      <c r="E14" s="3" t="s">
        <v>29</v>
      </c>
      <c r="F14" s="3" t="s">
        <v>29</v>
      </c>
      <c r="G14" s="3" t="s">
        <v>37</v>
      </c>
      <c r="H14" s="3" t="s">
        <v>37</v>
      </c>
      <c r="I14" s="3" t="s">
        <v>37</v>
      </c>
      <c r="J14" s="3" t="s">
        <v>37</v>
      </c>
      <c r="K14" s="3" t="s">
        <v>37</v>
      </c>
      <c r="L14" s="3" t="s">
        <v>37</v>
      </c>
      <c r="M14" s="3" t="s">
        <v>37</v>
      </c>
      <c r="N14" s="3" t="s">
        <v>37</v>
      </c>
      <c r="O14" s="3" t="s">
        <v>37</v>
      </c>
      <c r="P14" s="3" t="s">
        <v>37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29</v>
      </c>
      <c r="V14" s="3" t="s">
        <v>29</v>
      </c>
      <c r="W14" s="3" t="s">
        <v>37</v>
      </c>
      <c r="X14" s="3" t="s">
        <v>29</v>
      </c>
      <c r="Y14" s="3" t="s">
        <v>37</v>
      </c>
      <c r="Z14" s="3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45</v>
      </c>
      <c r="AI14" t="s">
        <v>45</v>
      </c>
      <c r="AJ14" t="s">
        <v>45</v>
      </c>
      <c r="AK14" t="s">
        <v>45</v>
      </c>
      <c r="AL14" t="s">
        <v>37</v>
      </c>
      <c r="AM14" t="s">
        <v>45</v>
      </c>
      <c r="AN14" t="s">
        <v>45</v>
      </c>
      <c r="AO14" t="s">
        <v>45</v>
      </c>
      <c r="AP14" t="s">
        <v>45</v>
      </c>
      <c r="AQ14" t="s">
        <v>45</v>
      </c>
      <c r="AR14" t="s">
        <v>29</v>
      </c>
      <c r="AS14" t="s">
        <v>45</v>
      </c>
      <c r="AT14" t="s">
        <v>37</v>
      </c>
      <c r="AU14" t="s">
        <v>37</v>
      </c>
      <c r="AV14" t="s">
        <v>37</v>
      </c>
      <c r="AW14" t="s">
        <v>29</v>
      </c>
      <c r="AX14" t="s">
        <v>45</v>
      </c>
      <c r="AY14" t="s">
        <v>29</v>
      </c>
      <c r="AZ14" t="s">
        <v>45</v>
      </c>
      <c r="BA14" t="s">
        <v>29</v>
      </c>
      <c r="BB14" t="s">
        <v>29</v>
      </c>
      <c r="BC14" t="s">
        <v>29</v>
      </c>
      <c r="BD14" t="s">
        <v>29</v>
      </c>
      <c r="BE14" t="s">
        <v>45</v>
      </c>
      <c r="BF14" t="s">
        <v>45</v>
      </c>
      <c r="BG14" t="s">
        <v>45</v>
      </c>
      <c r="BH14" t="s">
        <v>29</v>
      </c>
      <c r="BI14" t="s">
        <v>29</v>
      </c>
      <c r="BJ14" t="s">
        <v>45</v>
      </c>
      <c r="BK14" t="s">
        <v>29</v>
      </c>
      <c r="BL14" t="s">
        <v>29</v>
      </c>
      <c r="BM14" t="s">
        <v>29</v>
      </c>
      <c r="BN14" t="s">
        <v>45</v>
      </c>
      <c r="BO14" t="s">
        <v>45</v>
      </c>
      <c r="BP14" t="s">
        <v>45</v>
      </c>
      <c r="BQ14" t="s">
        <v>45</v>
      </c>
      <c r="BR14" t="s">
        <v>37</v>
      </c>
      <c r="BS14" t="s">
        <v>37</v>
      </c>
      <c r="BT14" t="s">
        <v>37</v>
      </c>
      <c r="BU14" t="s">
        <v>37</v>
      </c>
      <c r="BV14" t="s">
        <v>37</v>
      </c>
      <c r="BX14" t="s">
        <v>37</v>
      </c>
      <c r="BY14" t="s">
        <v>37</v>
      </c>
      <c r="BZ14" t="s">
        <v>37</v>
      </c>
      <c r="CA14" t="s">
        <v>37</v>
      </c>
      <c r="CB14" t="s">
        <v>37</v>
      </c>
      <c r="CC14" t="s">
        <v>37</v>
      </c>
      <c r="CD14" t="s">
        <v>37</v>
      </c>
      <c r="CE14" t="s">
        <v>37</v>
      </c>
      <c r="CF14" t="s">
        <v>37</v>
      </c>
      <c r="CG14" t="s">
        <v>37</v>
      </c>
      <c r="CH14" t="s">
        <v>37</v>
      </c>
      <c r="CI14" t="s">
        <v>37</v>
      </c>
      <c r="CJ14" t="s">
        <v>37</v>
      </c>
      <c r="CK14" t="s">
        <v>37</v>
      </c>
      <c r="CL14" t="s">
        <v>37</v>
      </c>
      <c r="CM14" t="s">
        <v>37</v>
      </c>
      <c r="CN14" t="s">
        <v>37</v>
      </c>
      <c r="CO14" t="s">
        <v>37</v>
      </c>
      <c r="CP14" t="s">
        <v>37</v>
      </c>
      <c r="CQ14" t="s">
        <v>37</v>
      </c>
      <c r="CR14" t="s">
        <v>37</v>
      </c>
      <c r="CS14" t="s">
        <v>37</v>
      </c>
      <c r="CT14" t="s">
        <v>37</v>
      </c>
      <c r="CU14" t="s">
        <v>37</v>
      </c>
      <c r="CV14" t="s">
        <v>37</v>
      </c>
      <c r="CW14" t="s">
        <v>37</v>
      </c>
      <c r="CX14" t="s">
        <v>37</v>
      </c>
      <c r="CY14" t="s">
        <v>37</v>
      </c>
    </row>
    <row r="15" spans="1:103" x14ac:dyDescent="0.3">
      <c r="A15" s="52" t="s">
        <v>101</v>
      </c>
      <c r="B15" s="3" t="s">
        <v>29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29</v>
      </c>
      <c r="L15" s="3" t="s">
        <v>29</v>
      </c>
      <c r="M15" s="3" t="s">
        <v>29</v>
      </c>
      <c r="N15" s="3" t="s">
        <v>29</v>
      </c>
      <c r="O15" s="3" t="s">
        <v>29</v>
      </c>
      <c r="P15" s="3" t="s">
        <v>29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29</v>
      </c>
      <c r="Y15" s="3" t="s">
        <v>29</v>
      </c>
      <c r="Z15" s="3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29</v>
      </c>
      <c r="AP15" t="s">
        <v>29</v>
      </c>
      <c r="AQ15" t="s">
        <v>29</v>
      </c>
      <c r="AR15" t="s">
        <v>29</v>
      </c>
      <c r="AS15" t="s">
        <v>29</v>
      </c>
      <c r="AT15" t="s">
        <v>29</v>
      </c>
      <c r="AU15" t="s">
        <v>29</v>
      </c>
      <c r="AV15" t="s">
        <v>29</v>
      </c>
      <c r="AW15" t="s">
        <v>29</v>
      </c>
      <c r="AX15" t="s">
        <v>29</v>
      </c>
      <c r="AY15" t="s">
        <v>29</v>
      </c>
      <c r="AZ15" t="s">
        <v>29</v>
      </c>
      <c r="BA15" t="s">
        <v>29</v>
      </c>
      <c r="BB15" t="s">
        <v>29</v>
      </c>
      <c r="BC15" t="s">
        <v>29</v>
      </c>
      <c r="BD15" t="s">
        <v>29</v>
      </c>
      <c r="BE15" t="s">
        <v>29</v>
      </c>
      <c r="BF15" t="s">
        <v>29</v>
      </c>
      <c r="BG15" t="s">
        <v>29</v>
      </c>
      <c r="BH15" t="s">
        <v>29</v>
      </c>
      <c r="BI15" t="s">
        <v>29</v>
      </c>
      <c r="BJ15" t="s">
        <v>29</v>
      </c>
      <c r="BK15" t="s">
        <v>29</v>
      </c>
      <c r="BL15" t="s">
        <v>29</v>
      </c>
      <c r="BM15" t="s">
        <v>29</v>
      </c>
      <c r="BN15" t="s">
        <v>29</v>
      </c>
      <c r="BO15" t="s">
        <v>29</v>
      </c>
      <c r="BP15" t="s">
        <v>29</v>
      </c>
      <c r="BQ15" t="s">
        <v>29</v>
      </c>
      <c r="BR15" t="s">
        <v>29</v>
      </c>
      <c r="BS15" t="s">
        <v>29</v>
      </c>
      <c r="BT15" t="s">
        <v>29</v>
      </c>
      <c r="BU15" t="s">
        <v>29</v>
      </c>
      <c r="BV15" t="s">
        <v>29</v>
      </c>
      <c r="BX15" t="s">
        <v>29</v>
      </c>
      <c r="BY15" t="s">
        <v>29</v>
      </c>
      <c r="BZ15" t="s">
        <v>29</v>
      </c>
      <c r="CA15" t="s">
        <v>29</v>
      </c>
      <c r="CB15" t="s">
        <v>37</v>
      </c>
      <c r="CC15" t="s">
        <v>37</v>
      </c>
      <c r="CD15" t="s">
        <v>37</v>
      </c>
      <c r="CE15" t="s">
        <v>37</v>
      </c>
      <c r="CF15" t="s">
        <v>37</v>
      </c>
      <c r="CG15" t="s">
        <v>37</v>
      </c>
      <c r="CH15" t="s">
        <v>37</v>
      </c>
      <c r="CI15" t="s">
        <v>37</v>
      </c>
      <c r="CJ15" t="s">
        <v>37</v>
      </c>
      <c r="CK15" t="s">
        <v>29</v>
      </c>
      <c r="CL15" t="s">
        <v>29</v>
      </c>
      <c r="CM15" t="s">
        <v>37</v>
      </c>
      <c r="CN15" t="s">
        <v>29</v>
      </c>
      <c r="CO15" t="s">
        <v>29</v>
      </c>
      <c r="CP15" t="s">
        <v>29</v>
      </c>
      <c r="CQ15" t="s">
        <v>29</v>
      </c>
      <c r="CR15" t="s">
        <v>29</v>
      </c>
      <c r="CS15" t="s">
        <v>29</v>
      </c>
      <c r="CT15" t="s">
        <v>29</v>
      </c>
      <c r="CU15" t="s">
        <v>29</v>
      </c>
      <c r="CV15" t="s">
        <v>37</v>
      </c>
      <c r="CW15" t="s">
        <v>29</v>
      </c>
      <c r="CX15" t="s">
        <v>37</v>
      </c>
      <c r="CY15" t="s">
        <v>37</v>
      </c>
    </row>
    <row r="16" spans="1:103" x14ac:dyDescent="0.3">
      <c r="A16" s="52" t="s">
        <v>105</v>
      </c>
      <c r="B16" s="3" t="s">
        <v>29</v>
      </c>
      <c r="C16" s="3" t="s">
        <v>29</v>
      </c>
      <c r="D16" s="3" t="s">
        <v>29</v>
      </c>
      <c r="E16" s="3" t="s">
        <v>29</v>
      </c>
      <c r="F16" s="3" t="s">
        <v>29</v>
      </c>
      <c r="G16" s="3" t="s">
        <v>29</v>
      </c>
      <c r="H16" s="3" t="s">
        <v>29</v>
      </c>
      <c r="I16" s="3" t="s">
        <v>37</v>
      </c>
      <c r="J16" s="3" t="s">
        <v>29</v>
      </c>
      <c r="K16" s="3" t="s">
        <v>29</v>
      </c>
      <c r="L16" s="3" t="s">
        <v>29</v>
      </c>
      <c r="M16" s="3" t="s">
        <v>37</v>
      </c>
      <c r="N16" s="3" t="s">
        <v>37</v>
      </c>
      <c r="O16" s="3" t="s">
        <v>29</v>
      </c>
      <c r="P16" s="3" t="s">
        <v>29</v>
      </c>
      <c r="Q16" s="3" t="s">
        <v>37</v>
      </c>
      <c r="R16" s="3" t="s">
        <v>29</v>
      </c>
      <c r="S16" s="3" t="s">
        <v>37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37</v>
      </c>
      <c r="Y16" s="3" t="s">
        <v>37</v>
      </c>
      <c r="Z16" s="3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29</v>
      </c>
      <c r="AP16" t="s">
        <v>29</v>
      </c>
      <c r="AQ16" t="s">
        <v>29</v>
      </c>
      <c r="AR16" t="s">
        <v>29</v>
      </c>
      <c r="AS16" t="s">
        <v>29</v>
      </c>
      <c r="AT16" t="s">
        <v>29</v>
      </c>
      <c r="AU16" t="s">
        <v>37</v>
      </c>
      <c r="AV16" t="s">
        <v>37</v>
      </c>
      <c r="AW16" t="s">
        <v>37</v>
      </c>
      <c r="AX16" t="s">
        <v>29</v>
      </c>
      <c r="AY16" t="s">
        <v>29</v>
      </c>
      <c r="AZ16" t="s">
        <v>29</v>
      </c>
      <c r="BA16" t="s">
        <v>29</v>
      </c>
      <c r="BB16" t="s">
        <v>29</v>
      </c>
      <c r="BC16" t="s">
        <v>29</v>
      </c>
      <c r="BD16" t="s">
        <v>29</v>
      </c>
      <c r="BE16" t="s">
        <v>29</v>
      </c>
      <c r="BF16" t="s">
        <v>29</v>
      </c>
      <c r="BG16" t="s">
        <v>29</v>
      </c>
      <c r="BH16" t="s">
        <v>29</v>
      </c>
      <c r="BI16" t="s">
        <v>29</v>
      </c>
      <c r="BJ16" t="s">
        <v>29</v>
      </c>
      <c r="BK16" t="s">
        <v>29</v>
      </c>
      <c r="BL16" t="s">
        <v>29</v>
      </c>
      <c r="BM16" t="s">
        <v>29</v>
      </c>
      <c r="BN16" t="s">
        <v>29</v>
      </c>
      <c r="BO16" t="s">
        <v>29</v>
      </c>
      <c r="BP16" t="s">
        <v>29</v>
      </c>
      <c r="BQ16" t="s">
        <v>29</v>
      </c>
      <c r="BR16" t="s">
        <v>29</v>
      </c>
      <c r="BS16" t="s">
        <v>29</v>
      </c>
      <c r="BT16" t="s">
        <v>29</v>
      </c>
      <c r="BU16" t="s">
        <v>29</v>
      </c>
      <c r="BV16" t="s">
        <v>29</v>
      </c>
      <c r="BX16" t="s">
        <v>29</v>
      </c>
      <c r="BY16" t="s">
        <v>29</v>
      </c>
      <c r="BZ16" t="s">
        <v>29</v>
      </c>
      <c r="CA16" t="s">
        <v>29</v>
      </c>
      <c r="CB16" t="s">
        <v>29</v>
      </c>
      <c r="CC16" t="s">
        <v>29</v>
      </c>
      <c r="CD16" t="s">
        <v>29</v>
      </c>
      <c r="CE16" t="s">
        <v>37</v>
      </c>
      <c r="CF16" t="s">
        <v>37</v>
      </c>
      <c r="CG16" t="s">
        <v>37</v>
      </c>
      <c r="CH16" t="s">
        <v>37</v>
      </c>
      <c r="CI16" t="s">
        <v>37</v>
      </c>
      <c r="CJ16" t="s">
        <v>37</v>
      </c>
      <c r="CK16" t="s">
        <v>37</v>
      </c>
      <c r="CL16" t="s">
        <v>37</v>
      </c>
      <c r="CM16" t="s">
        <v>37</v>
      </c>
      <c r="CN16" t="s">
        <v>37</v>
      </c>
      <c r="CO16" t="s">
        <v>37</v>
      </c>
      <c r="CP16" t="s">
        <v>37</v>
      </c>
      <c r="CQ16" t="s">
        <v>37</v>
      </c>
      <c r="CR16" t="s">
        <v>37</v>
      </c>
      <c r="CS16" t="s">
        <v>37</v>
      </c>
      <c r="CT16" t="s">
        <v>37</v>
      </c>
      <c r="CU16" t="s">
        <v>37</v>
      </c>
      <c r="CV16" t="s">
        <v>37</v>
      </c>
      <c r="CW16" t="s">
        <v>37</v>
      </c>
      <c r="CX16" t="s">
        <v>37</v>
      </c>
      <c r="CY16" t="s">
        <v>37</v>
      </c>
    </row>
    <row r="17" spans="1:103" ht="18" customHeight="1" x14ac:dyDescent="0.3">
      <c r="A17" s="59" t="s">
        <v>108</v>
      </c>
      <c r="B17" s="3" t="s">
        <v>29</v>
      </c>
      <c r="C17" s="3" t="s">
        <v>29</v>
      </c>
      <c r="D17" s="3" t="s">
        <v>45</v>
      </c>
      <c r="E17" s="3" t="s">
        <v>45</v>
      </c>
      <c r="F17" s="3" t="s">
        <v>45</v>
      </c>
      <c r="G17" s="3" t="s">
        <v>45</v>
      </c>
      <c r="H17" s="3" t="s">
        <v>45</v>
      </c>
      <c r="I17" s="3" t="s">
        <v>45</v>
      </c>
      <c r="J17" s="3" t="s">
        <v>45</v>
      </c>
      <c r="K17" s="3" t="s">
        <v>45</v>
      </c>
      <c r="L17" s="3" t="s">
        <v>45</v>
      </c>
      <c r="M17" s="3" t="s">
        <v>37</v>
      </c>
      <c r="N17" s="3" t="s">
        <v>37</v>
      </c>
      <c r="O17" s="3" t="s">
        <v>45</v>
      </c>
      <c r="P17" s="3" t="s">
        <v>45</v>
      </c>
      <c r="Q17" s="3" t="s">
        <v>45</v>
      </c>
      <c r="R17" s="3" t="s">
        <v>45</v>
      </c>
      <c r="S17" s="3" t="s">
        <v>45</v>
      </c>
      <c r="T17" s="3" t="s">
        <v>45</v>
      </c>
      <c r="U17" s="3" t="s">
        <v>29</v>
      </c>
      <c r="V17" s="3" t="s">
        <v>29</v>
      </c>
      <c r="W17" s="3" t="s">
        <v>29</v>
      </c>
      <c r="X17" s="3" t="s">
        <v>29</v>
      </c>
      <c r="Y17" s="3" t="s">
        <v>29</v>
      </c>
      <c r="Z17" s="3" t="s">
        <v>29</v>
      </c>
      <c r="AA17" t="s">
        <v>45</v>
      </c>
      <c r="AB17" t="s">
        <v>45</v>
      </c>
      <c r="AC17" t="s">
        <v>29</v>
      </c>
      <c r="AD17" t="s">
        <v>29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  <c r="AS17" t="s">
        <v>45</v>
      </c>
      <c r="AT17" t="s">
        <v>45</v>
      </c>
      <c r="AU17" t="s">
        <v>37</v>
      </c>
      <c r="AV17" t="s">
        <v>45</v>
      </c>
      <c r="AW17" t="s">
        <v>45</v>
      </c>
      <c r="AX17" t="s">
        <v>45</v>
      </c>
      <c r="AY17" t="s">
        <v>45</v>
      </c>
      <c r="AZ17" t="s">
        <v>45</v>
      </c>
      <c r="BA17" t="s">
        <v>45</v>
      </c>
      <c r="BB17" t="s">
        <v>45</v>
      </c>
      <c r="BC17" t="s">
        <v>29</v>
      </c>
      <c r="BD17" t="s">
        <v>29</v>
      </c>
      <c r="BE17" t="s">
        <v>29</v>
      </c>
      <c r="BF17" t="s">
        <v>29</v>
      </c>
      <c r="BG17" t="s">
        <v>29</v>
      </c>
      <c r="BH17" t="s">
        <v>29</v>
      </c>
      <c r="BI17" t="s">
        <v>29</v>
      </c>
      <c r="BJ17" t="s">
        <v>29</v>
      </c>
      <c r="BK17" t="s">
        <v>29</v>
      </c>
      <c r="BL17" t="s">
        <v>45</v>
      </c>
      <c r="BM17" t="s">
        <v>45</v>
      </c>
      <c r="BN17" t="s">
        <v>45</v>
      </c>
      <c r="BO17" t="s">
        <v>45</v>
      </c>
      <c r="BP17" t="s">
        <v>45</v>
      </c>
      <c r="BQ17" t="s">
        <v>45</v>
      </c>
      <c r="BR17" t="s">
        <v>45</v>
      </c>
      <c r="BS17" t="s">
        <v>45</v>
      </c>
      <c r="BT17" t="s">
        <v>45</v>
      </c>
      <c r="BU17" t="s">
        <v>45</v>
      </c>
      <c r="BV17" t="s">
        <v>45</v>
      </c>
      <c r="BX17" t="s">
        <v>45</v>
      </c>
      <c r="BY17" t="s">
        <v>45</v>
      </c>
      <c r="BZ17" t="s">
        <v>45</v>
      </c>
      <c r="CA17" t="s">
        <v>45</v>
      </c>
      <c r="CB17" t="s">
        <v>45</v>
      </c>
      <c r="CC17" t="s">
        <v>37</v>
      </c>
      <c r="CD17" t="s">
        <v>45</v>
      </c>
      <c r="CE17" t="s">
        <v>45</v>
      </c>
      <c r="CF17" t="s">
        <v>45</v>
      </c>
      <c r="CG17" t="s">
        <v>45</v>
      </c>
      <c r="CH17" t="s">
        <v>45</v>
      </c>
      <c r="CI17" t="s">
        <v>45</v>
      </c>
      <c r="CJ17" t="s">
        <v>37</v>
      </c>
      <c r="CK17" t="s">
        <v>37</v>
      </c>
      <c r="CL17" t="s">
        <v>37</v>
      </c>
      <c r="CM17" t="s">
        <v>37</v>
      </c>
      <c r="CN17" t="s">
        <v>45</v>
      </c>
      <c r="CO17" t="s">
        <v>45</v>
      </c>
      <c r="CP17" t="s">
        <v>45</v>
      </c>
      <c r="CQ17" t="s">
        <v>45</v>
      </c>
      <c r="CR17" t="s">
        <v>45</v>
      </c>
      <c r="CS17" t="s">
        <v>45</v>
      </c>
      <c r="CT17" t="s">
        <v>45</v>
      </c>
      <c r="CU17" t="s">
        <v>45</v>
      </c>
      <c r="CV17" t="s">
        <v>45</v>
      </c>
      <c r="CW17" t="s">
        <v>45</v>
      </c>
      <c r="CX17" t="s">
        <v>37</v>
      </c>
      <c r="CY17" t="s">
        <v>37</v>
      </c>
    </row>
  </sheetData>
  <dataValidations count="1">
    <dataValidation allowBlank="1" showErrorMessage="1" sqref="A1:A17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4"/>
  <sheetViews>
    <sheetView zoomScale="60" zoomScaleNormal="60" workbookViewId="0">
      <selection activeCell="E60" sqref="E60"/>
    </sheetView>
  </sheetViews>
  <sheetFormatPr defaultRowHeight="14.4" x14ac:dyDescent="0.3"/>
  <cols>
    <col min="1" max="1" width="16" bestFit="1" customWidth="1"/>
    <col min="2" max="2" width="14.33203125" bestFit="1" customWidth="1"/>
    <col min="3" max="3" width="33.44140625" bestFit="1" customWidth="1"/>
    <col min="4" max="4" width="33.6640625" bestFit="1" customWidth="1"/>
    <col min="5" max="5" width="19.44140625" bestFit="1" customWidth="1"/>
    <col min="6" max="6" width="28.44140625" bestFit="1" customWidth="1"/>
    <col min="7" max="7" width="18.44140625" bestFit="1" customWidth="1"/>
    <col min="8" max="8" width="8.33203125" bestFit="1" customWidth="1"/>
    <col min="9" max="9" width="26.44140625" bestFit="1" customWidth="1"/>
    <col min="10" max="10" width="17.6640625" bestFit="1" customWidth="1"/>
    <col min="11" max="11" width="16.88671875" bestFit="1" customWidth="1"/>
    <col min="12" max="12" width="12" bestFit="1" customWidth="1"/>
  </cols>
  <sheetData>
    <row r="1" spans="1:12" x14ac:dyDescent="0.3">
      <c r="A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</row>
    <row r="2" spans="1:12" x14ac:dyDescent="0.3">
      <c r="A2" s="78">
        <v>42830</v>
      </c>
      <c r="B2" t="s">
        <v>230</v>
      </c>
      <c r="C2">
        <v>0</v>
      </c>
      <c r="D2">
        <v>0</v>
      </c>
      <c r="E2">
        <v>2000</v>
      </c>
      <c r="F2">
        <v>2000</v>
      </c>
      <c r="G2">
        <v>20</v>
      </c>
      <c r="H2">
        <v>3</v>
      </c>
      <c r="I2">
        <v>2023</v>
      </c>
      <c r="J2" s="79">
        <v>42826</v>
      </c>
      <c r="K2" t="s">
        <v>231</v>
      </c>
      <c r="L2" t="s">
        <v>232</v>
      </c>
    </row>
    <row r="3" spans="1:12" x14ac:dyDescent="0.3">
      <c r="A3" s="78">
        <v>42860</v>
      </c>
      <c r="B3" t="s">
        <v>230</v>
      </c>
      <c r="C3">
        <v>0</v>
      </c>
      <c r="D3">
        <v>0</v>
      </c>
      <c r="E3">
        <v>2000</v>
      </c>
      <c r="F3">
        <v>2000</v>
      </c>
      <c r="G3">
        <v>20</v>
      </c>
      <c r="H3">
        <v>3</v>
      </c>
      <c r="I3">
        <v>2023</v>
      </c>
      <c r="J3" s="79">
        <v>42856</v>
      </c>
      <c r="K3" t="s">
        <v>231</v>
      </c>
      <c r="L3" t="s">
        <v>232</v>
      </c>
    </row>
    <row r="4" spans="1:12" x14ac:dyDescent="0.3">
      <c r="A4" s="78">
        <v>42891</v>
      </c>
      <c r="B4" t="s">
        <v>230</v>
      </c>
      <c r="C4">
        <v>0</v>
      </c>
      <c r="D4">
        <v>0</v>
      </c>
      <c r="E4">
        <v>2000</v>
      </c>
      <c r="F4">
        <v>2000</v>
      </c>
      <c r="G4">
        <v>20</v>
      </c>
      <c r="H4">
        <v>3</v>
      </c>
      <c r="I4">
        <v>2023</v>
      </c>
      <c r="J4" s="79">
        <v>42887</v>
      </c>
      <c r="K4" t="s">
        <v>231</v>
      </c>
      <c r="L4" t="s">
        <v>232</v>
      </c>
    </row>
    <row r="5" spans="1:12" x14ac:dyDescent="0.3">
      <c r="A5" s="78">
        <v>42921</v>
      </c>
      <c r="B5" t="s">
        <v>230</v>
      </c>
      <c r="C5">
        <v>0</v>
      </c>
      <c r="D5">
        <v>0</v>
      </c>
      <c r="E5">
        <v>2000</v>
      </c>
      <c r="F5">
        <v>2000</v>
      </c>
      <c r="G5">
        <v>20</v>
      </c>
      <c r="H5">
        <v>3.6</v>
      </c>
      <c r="I5">
        <v>2023.6</v>
      </c>
      <c r="J5" s="79">
        <v>42917</v>
      </c>
      <c r="K5" t="s">
        <v>231</v>
      </c>
      <c r="L5" t="s">
        <v>232</v>
      </c>
    </row>
    <row r="6" spans="1:12" x14ac:dyDescent="0.3">
      <c r="A6" s="78">
        <v>42952</v>
      </c>
      <c r="B6" t="s">
        <v>230</v>
      </c>
      <c r="C6">
        <v>0</v>
      </c>
      <c r="D6">
        <v>0</v>
      </c>
      <c r="E6">
        <v>2000</v>
      </c>
      <c r="F6">
        <v>2000</v>
      </c>
      <c r="G6">
        <v>20</v>
      </c>
      <c r="H6">
        <v>3.6</v>
      </c>
      <c r="I6">
        <v>2023.6</v>
      </c>
      <c r="J6" s="79">
        <v>42948</v>
      </c>
      <c r="K6" t="s">
        <v>231</v>
      </c>
      <c r="L6" t="s">
        <v>232</v>
      </c>
    </row>
    <row r="7" spans="1:12" x14ac:dyDescent="0.3">
      <c r="A7" s="78">
        <v>42983</v>
      </c>
      <c r="B7" t="s">
        <v>230</v>
      </c>
      <c r="C7">
        <v>0</v>
      </c>
      <c r="D7">
        <v>0</v>
      </c>
      <c r="E7">
        <v>2000</v>
      </c>
      <c r="F7">
        <v>2000</v>
      </c>
      <c r="G7">
        <v>20</v>
      </c>
      <c r="H7">
        <v>3.6</v>
      </c>
      <c r="I7">
        <v>2023.6</v>
      </c>
      <c r="J7" s="79">
        <v>42979</v>
      </c>
      <c r="K7" t="s">
        <v>231</v>
      </c>
      <c r="L7" t="s">
        <v>232</v>
      </c>
    </row>
    <row r="8" spans="1:12" x14ac:dyDescent="0.3">
      <c r="A8" s="78">
        <v>43013</v>
      </c>
      <c r="B8" t="s">
        <v>230</v>
      </c>
      <c r="C8">
        <v>0</v>
      </c>
      <c r="D8">
        <v>0</v>
      </c>
      <c r="E8">
        <v>2000</v>
      </c>
      <c r="F8">
        <v>2000</v>
      </c>
      <c r="G8">
        <v>20</v>
      </c>
      <c r="H8">
        <v>3.6</v>
      </c>
      <c r="I8">
        <v>2023.6</v>
      </c>
      <c r="J8" s="79">
        <v>43009</v>
      </c>
      <c r="K8" t="s">
        <v>231</v>
      </c>
      <c r="L8" t="s">
        <v>232</v>
      </c>
    </row>
    <row r="9" spans="1:12" x14ac:dyDescent="0.3">
      <c r="A9" s="78">
        <v>43044</v>
      </c>
      <c r="B9" t="s">
        <v>230</v>
      </c>
      <c r="C9">
        <v>0</v>
      </c>
      <c r="D9">
        <v>0</v>
      </c>
      <c r="E9">
        <v>2000</v>
      </c>
      <c r="F9">
        <v>2000</v>
      </c>
      <c r="G9">
        <v>20</v>
      </c>
      <c r="H9">
        <v>3.6</v>
      </c>
      <c r="I9">
        <v>2023.6</v>
      </c>
      <c r="J9" s="79">
        <v>43040</v>
      </c>
      <c r="K9" t="s">
        <v>231</v>
      </c>
      <c r="L9" t="s">
        <v>232</v>
      </c>
    </row>
    <row r="10" spans="1:12" x14ac:dyDescent="0.3">
      <c r="A10" s="78">
        <v>43074</v>
      </c>
      <c r="B10" t="s">
        <v>230</v>
      </c>
      <c r="C10">
        <v>0</v>
      </c>
      <c r="D10">
        <v>0</v>
      </c>
      <c r="E10">
        <v>2000</v>
      </c>
      <c r="F10">
        <v>2000</v>
      </c>
      <c r="G10">
        <v>20</v>
      </c>
      <c r="H10">
        <v>3.6</v>
      </c>
      <c r="I10">
        <v>2023.6</v>
      </c>
      <c r="J10" s="79">
        <v>43070</v>
      </c>
      <c r="K10" t="s">
        <v>231</v>
      </c>
      <c r="L10" t="s">
        <v>232</v>
      </c>
    </row>
    <row r="11" spans="1:12" x14ac:dyDescent="0.3">
      <c r="A11" s="78">
        <v>43105</v>
      </c>
      <c r="B11" t="s">
        <v>230</v>
      </c>
      <c r="C11">
        <v>0</v>
      </c>
      <c r="D11">
        <v>0</v>
      </c>
      <c r="E11">
        <v>2000</v>
      </c>
      <c r="F11">
        <v>2000</v>
      </c>
      <c r="G11">
        <v>20</v>
      </c>
      <c r="H11">
        <v>3.6</v>
      </c>
      <c r="I11">
        <v>2023.6</v>
      </c>
      <c r="J11" s="79">
        <v>43101</v>
      </c>
      <c r="K11" t="s">
        <v>231</v>
      </c>
      <c r="L11" t="s">
        <v>232</v>
      </c>
    </row>
    <row r="12" spans="1:12" x14ac:dyDescent="0.3">
      <c r="A12" s="78">
        <v>43136</v>
      </c>
      <c r="B12" t="s">
        <v>230</v>
      </c>
      <c r="C12">
        <v>0</v>
      </c>
      <c r="D12">
        <v>0</v>
      </c>
      <c r="E12">
        <v>2000</v>
      </c>
      <c r="F12">
        <v>2000</v>
      </c>
      <c r="G12">
        <v>20</v>
      </c>
      <c r="H12">
        <v>3.6</v>
      </c>
      <c r="I12">
        <v>2023.6</v>
      </c>
      <c r="J12" s="79">
        <v>43132</v>
      </c>
      <c r="K12" t="s">
        <v>231</v>
      </c>
      <c r="L12" t="s">
        <v>232</v>
      </c>
    </row>
    <row r="13" spans="1:12" x14ac:dyDescent="0.3">
      <c r="A13" s="78">
        <v>43164</v>
      </c>
      <c r="B13" t="s">
        <v>230</v>
      </c>
      <c r="C13">
        <v>0</v>
      </c>
      <c r="D13">
        <v>0</v>
      </c>
      <c r="E13">
        <v>2000</v>
      </c>
      <c r="F13">
        <v>2000</v>
      </c>
      <c r="G13">
        <v>20</v>
      </c>
      <c r="H13">
        <v>3.6</v>
      </c>
      <c r="I13">
        <v>2023.6</v>
      </c>
      <c r="J13" s="79">
        <v>43160</v>
      </c>
      <c r="K13" t="s">
        <v>231</v>
      </c>
      <c r="L13" t="s">
        <v>232</v>
      </c>
    </row>
    <row r="14" spans="1:12" x14ac:dyDescent="0.3">
      <c r="A14" s="78">
        <v>43195</v>
      </c>
      <c r="B14" t="s">
        <v>230</v>
      </c>
      <c r="C14">
        <v>0</v>
      </c>
      <c r="D14">
        <v>0</v>
      </c>
      <c r="E14">
        <v>2000</v>
      </c>
      <c r="F14">
        <v>2000</v>
      </c>
      <c r="G14">
        <v>20</v>
      </c>
      <c r="H14">
        <v>3.6</v>
      </c>
      <c r="I14">
        <v>2023.6</v>
      </c>
      <c r="J14" s="79">
        <v>43191</v>
      </c>
      <c r="K14" t="s">
        <v>231</v>
      </c>
      <c r="L14" t="s">
        <v>232</v>
      </c>
    </row>
    <row r="15" spans="1:12" x14ac:dyDescent="0.3">
      <c r="A15" s="78">
        <v>43225</v>
      </c>
      <c r="B15" t="s">
        <v>230</v>
      </c>
      <c r="C15">
        <v>0</v>
      </c>
      <c r="D15">
        <v>0</v>
      </c>
      <c r="E15">
        <v>2000</v>
      </c>
      <c r="F15">
        <v>2000</v>
      </c>
      <c r="G15">
        <v>20</v>
      </c>
      <c r="H15">
        <v>3.6</v>
      </c>
      <c r="I15">
        <v>2023.6</v>
      </c>
      <c r="J15" s="79">
        <v>43221</v>
      </c>
      <c r="K15" t="s">
        <v>231</v>
      </c>
      <c r="L15" t="s">
        <v>232</v>
      </c>
    </row>
    <row r="16" spans="1:12" x14ac:dyDescent="0.3">
      <c r="A16" s="78">
        <v>43256</v>
      </c>
      <c r="B16" t="s">
        <v>230</v>
      </c>
      <c r="C16">
        <v>0</v>
      </c>
      <c r="D16">
        <v>0</v>
      </c>
      <c r="E16">
        <v>2000</v>
      </c>
      <c r="F16">
        <v>2000</v>
      </c>
      <c r="G16">
        <v>20</v>
      </c>
      <c r="H16">
        <v>3.6</v>
      </c>
      <c r="I16">
        <v>2023.6</v>
      </c>
      <c r="J16" s="79">
        <v>43252</v>
      </c>
      <c r="K16" t="s">
        <v>231</v>
      </c>
      <c r="L16" t="s">
        <v>232</v>
      </c>
    </row>
    <row r="17" spans="1:12" x14ac:dyDescent="0.3">
      <c r="A17" s="78">
        <v>43286</v>
      </c>
      <c r="B17" t="s">
        <v>230</v>
      </c>
      <c r="C17">
        <v>0</v>
      </c>
      <c r="D17">
        <v>0</v>
      </c>
      <c r="E17">
        <v>2000</v>
      </c>
      <c r="F17">
        <v>2000</v>
      </c>
      <c r="G17">
        <v>20</v>
      </c>
      <c r="H17">
        <v>3.6</v>
      </c>
      <c r="I17">
        <v>2023.6</v>
      </c>
      <c r="J17" s="79">
        <v>43282</v>
      </c>
      <c r="K17" t="s">
        <v>231</v>
      </c>
      <c r="L17" t="s">
        <v>232</v>
      </c>
    </row>
    <row r="18" spans="1:12" x14ac:dyDescent="0.3">
      <c r="A18" s="78">
        <v>43317</v>
      </c>
      <c r="B18" t="s">
        <v>230</v>
      </c>
      <c r="C18">
        <v>0</v>
      </c>
      <c r="D18">
        <v>0</v>
      </c>
      <c r="E18">
        <v>2000</v>
      </c>
      <c r="F18">
        <v>2000</v>
      </c>
      <c r="G18">
        <v>20</v>
      </c>
      <c r="H18">
        <v>3.6</v>
      </c>
      <c r="I18">
        <v>2023.6</v>
      </c>
      <c r="J18" s="79">
        <v>43313</v>
      </c>
      <c r="K18" t="s">
        <v>231</v>
      </c>
      <c r="L18" t="s">
        <v>232</v>
      </c>
    </row>
    <row r="19" spans="1:12" x14ac:dyDescent="0.3">
      <c r="A19" s="78">
        <v>43348</v>
      </c>
      <c r="B19" t="s">
        <v>230</v>
      </c>
      <c r="C19">
        <v>0</v>
      </c>
      <c r="D19">
        <v>0</v>
      </c>
      <c r="E19">
        <v>2000</v>
      </c>
      <c r="F19">
        <v>2000</v>
      </c>
      <c r="G19">
        <v>20</v>
      </c>
      <c r="H19">
        <v>3.6</v>
      </c>
      <c r="I19">
        <v>2023.6</v>
      </c>
      <c r="J19" s="79">
        <v>43344</v>
      </c>
      <c r="K19" t="s">
        <v>231</v>
      </c>
      <c r="L19" t="s">
        <v>232</v>
      </c>
    </row>
    <row r="20" spans="1:12" x14ac:dyDescent="0.3">
      <c r="A20" s="78">
        <v>43378</v>
      </c>
      <c r="B20" t="s">
        <v>230</v>
      </c>
      <c r="C20">
        <v>0</v>
      </c>
      <c r="D20">
        <v>0</v>
      </c>
      <c r="E20">
        <v>2000</v>
      </c>
      <c r="F20">
        <v>2000</v>
      </c>
      <c r="G20">
        <v>20</v>
      </c>
      <c r="H20">
        <v>3.6</v>
      </c>
      <c r="I20">
        <v>2023.6</v>
      </c>
      <c r="J20" s="79">
        <v>43374</v>
      </c>
      <c r="K20" t="s">
        <v>231</v>
      </c>
      <c r="L20" t="s">
        <v>232</v>
      </c>
    </row>
    <row r="21" spans="1:12" x14ac:dyDescent="0.3">
      <c r="A21" s="78">
        <v>43409</v>
      </c>
      <c r="B21" t="s">
        <v>230</v>
      </c>
      <c r="C21">
        <v>0</v>
      </c>
      <c r="D21">
        <v>0</v>
      </c>
      <c r="E21">
        <v>2000</v>
      </c>
      <c r="F21">
        <v>2000</v>
      </c>
      <c r="G21">
        <v>20</v>
      </c>
      <c r="H21">
        <v>3.6</v>
      </c>
      <c r="I21">
        <v>2023.6</v>
      </c>
      <c r="J21" s="79">
        <v>43405</v>
      </c>
      <c r="K21" t="s">
        <v>231</v>
      </c>
      <c r="L21" t="s">
        <v>232</v>
      </c>
    </row>
    <row r="22" spans="1:12" x14ac:dyDescent="0.3">
      <c r="A22" s="78">
        <v>43439</v>
      </c>
      <c r="B22" t="s">
        <v>230</v>
      </c>
      <c r="C22">
        <v>0</v>
      </c>
      <c r="D22">
        <v>0</v>
      </c>
      <c r="E22">
        <v>2000</v>
      </c>
      <c r="F22">
        <v>2000</v>
      </c>
      <c r="G22">
        <v>20</v>
      </c>
      <c r="H22">
        <v>3.6</v>
      </c>
      <c r="I22">
        <v>2023.6</v>
      </c>
      <c r="J22" s="79">
        <v>43435</v>
      </c>
      <c r="K22" t="s">
        <v>231</v>
      </c>
      <c r="L22" t="s">
        <v>232</v>
      </c>
    </row>
    <row r="23" spans="1:12" x14ac:dyDescent="0.3">
      <c r="A23" s="78">
        <v>43470</v>
      </c>
      <c r="B23" t="s">
        <v>230</v>
      </c>
      <c r="C23">
        <v>0</v>
      </c>
      <c r="D23">
        <v>0</v>
      </c>
      <c r="E23">
        <v>2000</v>
      </c>
      <c r="F23">
        <v>2000</v>
      </c>
      <c r="G23">
        <v>20</v>
      </c>
      <c r="H23">
        <v>3.6</v>
      </c>
      <c r="I23">
        <v>2023.6</v>
      </c>
      <c r="J23" s="79">
        <v>43466</v>
      </c>
      <c r="K23" t="s">
        <v>231</v>
      </c>
      <c r="L23" t="s">
        <v>232</v>
      </c>
    </row>
    <row r="24" spans="1:12" x14ac:dyDescent="0.3">
      <c r="A24" s="78">
        <v>43489</v>
      </c>
      <c r="B24" t="s">
        <v>230</v>
      </c>
      <c r="C24">
        <v>0</v>
      </c>
      <c r="D24">
        <v>0</v>
      </c>
      <c r="E24">
        <v>500</v>
      </c>
      <c r="F24">
        <v>500</v>
      </c>
      <c r="G24">
        <v>20</v>
      </c>
      <c r="H24">
        <v>3.6</v>
      </c>
      <c r="I24">
        <v>523.6</v>
      </c>
      <c r="J24" s="79">
        <v>43466</v>
      </c>
      <c r="K24" t="s">
        <v>231</v>
      </c>
      <c r="L24" t="s">
        <v>232</v>
      </c>
    </row>
    <row r="25" spans="1:12" x14ac:dyDescent="0.3">
      <c r="A25" s="78">
        <v>43520</v>
      </c>
      <c r="B25" t="s">
        <v>230</v>
      </c>
      <c r="C25">
        <v>0</v>
      </c>
      <c r="D25">
        <v>0</v>
      </c>
      <c r="E25">
        <v>500</v>
      </c>
      <c r="F25">
        <v>500</v>
      </c>
      <c r="G25">
        <v>20</v>
      </c>
      <c r="H25">
        <v>3.6</v>
      </c>
      <c r="I25">
        <v>523.6</v>
      </c>
      <c r="J25" s="79">
        <v>43497</v>
      </c>
      <c r="K25" t="s">
        <v>231</v>
      </c>
      <c r="L25" t="s">
        <v>232</v>
      </c>
    </row>
    <row r="26" spans="1:12" x14ac:dyDescent="0.3">
      <c r="A26" s="78">
        <v>43548</v>
      </c>
      <c r="B26" t="s">
        <v>230</v>
      </c>
      <c r="C26">
        <v>0</v>
      </c>
      <c r="D26">
        <v>0</v>
      </c>
      <c r="E26">
        <v>500</v>
      </c>
      <c r="F26">
        <v>500</v>
      </c>
      <c r="G26">
        <v>20</v>
      </c>
      <c r="H26">
        <v>3.6</v>
      </c>
      <c r="I26">
        <v>523.6</v>
      </c>
      <c r="J26" s="79">
        <v>43525</v>
      </c>
      <c r="K26" t="s">
        <v>231</v>
      </c>
      <c r="L26" t="s">
        <v>232</v>
      </c>
    </row>
    <row r="27" spans="1:12" x14ac:dyDescent="0.3">
      <c r="A27" s="78">
        <v>43579</v>
      </c>
      <c r="B27" t="s">
        <v>230</v>
      </c>
      <c r="C27">
        <v>0</v>
      </c>
      <c r="D27">
        <v>0</v>
      </c>
      <c r="E27">
        <v>500</v>
      </c>
      <c r="F27">
        <v>500</v>
      </c>
      <c r="G27">
        <v>20</v>
      </c>
      <c r="H27">
        <v>3.6</v>
      </c>
      <c r="I27">
        <v>523.6</v>
      </c>
      <c r="J27" s="79">
        <v>43556</v>
      </c>
      <c r="K27" t="s">
        <v>231</v>
      </c>
      <c r="L27" t="s">
        <v>232</v>
      </c>
    </row>
    <row r="28" spans="1:12" x14ac:dyDescent="0.3">
      <c r="A28" s="78">
        <v>43609</v>
      </c>
      <c r="B28" t="s">
        <v>230</v>
      </c>
      <c r="C28">
        <v>0</v>
      </c>
      <c r="D28">
        <v>0</v>
      </c>
      <c r="E28">
        <v>500</v>
      </c>
      <c r="F28">
        <v>500</v>
      </c>
      <c r="G28">
        <v>20</v>
      </c>
      <c r="H28">
        <v>3.6</v>
      </c>
      <c r="I28">
        <v>523.6</v>
      </c>
      <c r="J28" s="79">
        <v>43586</v>
      </c>
      <c r="K28" t="s">
        <v>231</v>
      </c>
      <c r="L28" t="s">
        <v>232</v>
      </c>
    </row>
    <row r="29" spans="1:12" x14ac:dyDescent="0.3">
      <c r="A29" s="78">
        <v>43640</v>
      </c>
      <c r="B29" t="s">
        <v>230</v>
      </c>
      <c r="C29">
        <v>0</v>
      </c>
      <c r="D29">
        <v>0</v>
      </c>
      <c r="E29">
        <v>500</v>
      </c>
      <c r="F29">
        <v>500</v>
      </c>
      <c r="G29">
        <v>20</v>
      </c>
      <c r="H29">
        <v>3.6</v>
      </c>
      <c r="I29">
        <v>523.6</v>
      </c>
      <c r="J29" s="79">
        <v>43617</v>
      </c>
      <c r="K29" t="s">
        <v>231</v>
      </c>
      <c r="L29" t="s">
        <v>232</v>
      </c>
    </row>
    <row r="30" spans="1:12" x14ac:dyDescent="0.3">
      <c r="A30" s="78">
        <v>43670</v>
      </c>
      <c r="B30" t="s">
        <v>230</v>
      </c>
      <c r="C30">
        <v>0</v>
      </c>
      <c r="D30">
        <v>0</v>
      </c>
      <c r="E30">
        <v>500</v>
      </c>
      <c r="F30">
        <v>500</v>
      </c>
      <c r="G30">
        <v>20</v>
      </c>
      <c r="H30">
        <v>3.6</v>
      </c>
      <c r="I30">
        <v>523.6</v>
      </c>
      <c r="J30" s="79">
        <v>43647</v>
      </c>
      <c r="K30" t="s">
        <v>231</v>
      </c>
      <c r="L30" t="s">
        <v>232</v>
      </c>
    </row>
    <row r="31" spans="1:12" x14ac:dyDescent="0.3">
      <c r="A31" s="78">
        <v>43701</v>
      </c>
      <c r="B31" t="s">
        <v>230</v>
      </c>
      <c r="C31">
        <v>0</v>
      </c>
      <c r="D31">
        <v>0</v>
      </c>
      <c r="E31">
        <v>500</v>
      </c>
      <c r="F31">
        <v>500</v>
      </c>
      <c r="G31">
        <v>20</v>
      </c>
      <c r="H31">
        <v>3.6</v>
      </c>
      <c r="I31">
        <v>523.6</v>
      </c>
      <c r="J31" s="79">
        <v>43678</v>
      </c>
      <c r="K31" t="s">
        <v>231</v>
      </c>
      <c r="L31" t="s">
        <v>232</v>
      </c>
    </row>
    <row r="32" spans="1:12" x14ac:dyDescent="0.3">
      <c r="A32" s="78">
        <v>43732</v>
      </c>
      <c r="B32" t="s">
        <v>230</v>
      </c>
      <c r="C32">
        <v>0</v>
      </c>
      <c r="D32">
        <v>0</v>
      </c>
      <c r="E32">
        <v>500</v>
      </c>
      <c r="F32">
        <v>500</v>
      </c>
      <c r="G32">
        <v>20</v>
      </c>
      <c r="H32">
        <v>3.6</v>
      </c>
      <c r="I32">
        <v>523.6</v>
      </c>
      <c r="J32" s="79">
        <v>43709</v>
      </c>
      <c r="K32" t="s">
        <v>231</v>
      </c>
      <c r="L32" t="s">
        <v>232</v>
      </c>
    </row>
    <row r="33" spans="1:12" x14ac:dyDescent="0.3">
      <c r="A33" s="78">
        <v>43762</v>
      </c>
      <c r="B33" t="s">
        <v>230</v>
      </c>
      <c r="C33">
        <v>0</v>
      </c>
      <c r="D33">
        <v>0</v>
      </c>
      <c r="E33">
        <v>500</v>
      </c>
      <c r="F33">
        <v>500</v>
      </c>
      <c r="G33">
        <v>20</v>
      </c>
      <c r="H33">
        <v>3.6</v>
      </c>
      <c r="I33">
        <v>523.6</v>
      </c>
      <c r="J33" s="79">
        <v>43739</v>
      </c>
      <c r="K33" t="s">
        <v>231</v>
      </c>
      <c r="L33" t="s">
        <v>232</v>
      </c>
    </row>
    <row r="34" spans="1:12" x14ac:dyDescent="0.3">
      <c r="A34" s="78">
        <v>43793</v>
      </c>
      <c r="B34" t="s">
        <v>230</v>
      </c>
      <c r="C34">
        <v>0</v>
      </c>
      <c r="D34">
        <v>0</v>
      </c>
      <c r="E34">
        <v>500</v>
      </c>
      <c r="F34">
        <v>500</v>
      </c>
      <c r="G34">
        <v>20</v>
      </c>
      <c r="H34">
        <v>3.6</v>
      </c>
      <c r="I34">
        <v>523.6</v>
      </c>
      <c r="J34" s="79">
        <v>43770</v>
      </c>
      <c r="K34" t="s">
        <v>231</v>
      </c>
      <c r="L34" t="s">
        <v>232</v>
      </c>
    </row>
    <row r="35" spans="1:12" x14ac:dyDescent="0.3">
      <c r="A35" s="78">
        <v>43823</v>
      </c>
      <c r="B35" t="s">
        <v>230</v>
      </c>
      <c r="C35">
        <v>0</v>
      </c>
      <c r="D35">
        <v>0</v>
      </c>
      <c r="E35">
        <v>500</v>
      </c>
      <c r="F35">
        <v>500</v>
      </c>
      <c r="G35">
        <v>20</v>
      </c>
      <c r="H35">
        <v>3.6</v>
      </c>
      <c r="I35">
        <v>523.6</v>
      </c>
      <c r="J35" s="79">
        <v>43800</v>
      </c>
      <c r="K35" t="s">
        <v>231</v>
      </c>
      <c r="L35" t="s">
        <v>232</v>
      </c>
    </row>
    <row r="36" spans="1:12" x14ac:dyDescent="0.3">
      <c r="A36" s="78">
        <v>43854</v>
      </c>
      <c r="B36" t="s">
        <v>230</v>
      </c>
      <c r="C36">
        <v>0</v>
      </c>
      <c r="D36">
        <v>0</v>
      </c>
      <c r="E36">
        <v>500</v>
      </c>
      <c r="F36">
        <v>500</v>
      </c>
      <c r="G36">
        <v>20</v>
      </c>
      <c r="H36">
        <v>3.6</v>
      </c>
      <c r="I36">
        <v>523.6</v>
      </c>
      <c r="J36" s="79">
        <v>43831</v>
      </c>
      <c r="K36" t="s">
        <v>231</v>
      </c>
      <c r="L36" t="s">
        <v>232</v>
      </c>
    </row>
    <row r="37" spans="1:12" x14ac:dyDescent="0.3">
      <c r="A37" s="78">
        <v>43885</v>
      </c>
      <c r="B37" t="s">
        <v>230</v>
      </c>
      <c r="C37">
        <v>0</v>
      </c>
      <c r="D37">
        <v>0</v>
      </c>
      <c r="E37">
        <v>500</v>
      </c>
      <c r="F37">
        <v>500</v>
      </c>
      <c r="G37">
        <v>20</v>
      </c>
      <c r="H37">
        <v>3.6</v>
      </c>
      <c r="I37">
        <v>523.6</v>
      </c>
      <c r="J37" s="79">
        <v>43862</v>
      </c>
      <c r="K37" t="s">
        <v>231</v>
      </c>
      <c r="L37" t="s">
        <v>232</v>
      </c>
    </row>
    <row r="38" spans="1:12" x14ac:dyDescent="0.3">
      <c r="A38" s="78">
        <v>43914</v>
      </c>
      <c r="B38" t="s">
        <v>230</v>
      </c>
      <c r="C38">
        <v>0</v>
      </c>
      <c r="D38">
        <v>0</v>
      </c>
      <c r="E38">
        <v>500</v>
      </c>
      <c r="F38">
        <v>500</v>
      </c>
      <c r="G38">
        <v>20</v>
      </c>
      <c r="H38">
        <v>3.6</v>
      </c>
      <c r="I38">
        <v>523.6</v>
      </c>
      <c r="J38" s="79">
        <v>43891</v>
      </c>
      <c r="K38" t="s">
        <v>231</v>
      </c>
      <c r="L38" t="s">
        <v>232</v>
      </c>
    </row>
    <row r="39" spans="1:12" x14ac:dyDescent="0.3">
      <c r="A39" s="78">
        <v>43945</v>
      </c>
      <c r="B39" t="s">
        <v>230</v>
      </c>
      <c r="C39">
        <v>0</v>
      </c>
      <c r="D39">
        <v>0</v>
      </c>
      <c r="E39">
        <v>500</v>
      </c>
      <c r="F39">
        <v>500</v>
      </c>
      <c r="G39">
        <v>20</v>
      </c>
      <c r="H39">
        <v>3.6</v>
      </c>
      <c r="I39">
        <v>523.6</v>
      </c>
      <c r="J39" s="79">
        <v>43922</v>
      </c>
      <c r="K39" t="s">
        <v>231</v>
      </c>
      <c r="L39" t="s">
        <v>232</v>
      </c>
    </row>
    <row r="40" spans="1:12" x14ac:dyDescent="0.3">
      <c r="A40" s="78">
        <v>43975</v>
      </c>
      <c r="B40" t="s">
        <v>230</v>
      </c>
      <c r="C40">
        <v>0</v>
      </c>
      <c r="D40">
        <v>0</v>
      </c>
      <c r="E40">
        <v>500</v>
      </c>
      <c r="F40">
        <v>500</v>
      </c>
      <c r="G40">
        <v>20</v>
      </c>
      <c r="H40">
        <v>3.6</v>
      </c>
      <c r="I40">
        <v>523.6</v>
      </c>
      <c r="J40" s="79">
        <v>43952</v>
      </c>
      <c r="K40" t="s">
        <v>231</v>
      </c>
      <c r="L40" t="s">
        <v>232</v>
      </c>
    </row>
    <row r="41" spans="1:12" x14ac:dyDescent="0.3">
      <c r="A41" s="78">
        <v>44006</v>
      </c>
      <c r="B41" t="s">
        <v>230</v>
      </c>
      <c r="C41">
        <v>0</v>
      </c>
      <c r="D41">
        <v>0</v>
      </c>
      <c r="E41">
        <v>500</v>
      </c>
      <c r="F41">
        <v>500</v>
      </c>
      <c r="G41">
        <v>20</v>
      </c>
      <c r="H41">
        <v>3.6</v>
      </c>
      <c r="I41">
        <v>523.6</v>
      </c>
      <c r="J41" s="79">
        <v>43983</v>
      </c>
      <c r="K41" t="s">
        <v>231</v>
      </c>
      <c r="L41" t="s">
        <v>232</v>
      </c>
    </row>
    <row r="42" spans="1:12" x14ac:dyDescent="0.3">
      <c r="A42" s="78">
        <v>44036</v>
      </c>
      <c r="B42" t="s">
        <v>230</v>
      </c>
      <c r="C42">
        <v>0</v>
      </c>
      <c r="D42">
        <v>0</v>
      </c>
      <c r="E42">
        <v>500</v>
      </c>
      <c r="F42">
        <v>500</v>
      </c>
      <c r="G42">
        <v>20</v>
      </c>
      <c r="H42">
        <v>3.6</v>
      </c>
      <c r="I42">
        <v>523.6</v>
      </c>
      <c r="J42" s="79">
        <v>44013</v>
      </c>
      <c r="K42" t="s">
        <v>231</v>
      </c>
      <c r="L42" t="s">
        <v>232</v>
      </c>
    </row>
    <row r="43" spans="1:12" x14ac:dyDescent="0.3">
      <c r="A43" s="78">
        <v>44067</v>
      </c>
      <c r="B43" t="s">
        <v>230</v>
      </c>
      <c r="C43">
        <v>0</v>
      </c>
      <c r="D43">
        <v>0</v>
      </c>
      <c r="E43">
        <v>500</v>
      </c>
      <c r="F43">
        <v>500</v>
      </c>
      <c r="G43">
        <v>20</v>
      </c>
      <c r="H43">
        <v>3.6</v>
      </c>
      <c r="I43">
        <v>523.6</v>
      </c>
      <c r="J43" s="79">
        <v>44044</v>
      </c>
      <c r="K43" t="s">
        <v>231</v>
      </c>
      <c r="L43" t="s">
        <v>232</v>
      </c>
    </row>
    <row r="44" spans="1:12" x14ac:dyDescent="0.3">
      <c r="A44" s="78">
        <v>44098</v>
      </c>
      <c r="B44" t="s">
        <v>230</v>
      </c>
      <c r="C44">
        <v>0</v>
      </c>
      <c r="D44">
        <v>0</v>
      </c>
      <c r="E44">
        <v>500</v>
      </c>
      <c r="F44">
        <v>500</v>
      </c>
      <c r="G44">
        <v>20</v>
      </c>
      <c r="H44">
        <v>3.6</v>
      </c>
      <c r="I44">
        <v>523.6</v>
      </c>
      <c r="J44" s="79">
        <v>44075</v>
      </c>
      <c r="K44" t="s">
        <v>231</v>
      </c>
      <c r="L44" t="s">
        <v>232</v>
      </c>
    </row>
    <row r="45" spans="1:12" x14ac:dyDescent="0.3">
      <c r="A45" s="78">
        <v>44128</v>
      </c>
      <c r="B45" t="s">
        <v>230</v>
      </c>
      <c r="C45">
        <v>0</v>
      </c>
      <c r="D45">
        <v>0</v>
      </c>
      <c r="E45">
        <v>500</v>
      </c>
      <c r="F45">
        <v>500</v>
      </c>
      <c r="G45">
        <v>20</v>
      </c>
      <c r="H45">
        <v>3.6</v>
      </c>
      <c r="I45">
        <v>523.6</v>
      </c>
      <c r="J45" s="79">
        <v>44105</v>
      </c>
      <c r="K45" t="s">
        <v>231</v>
      </c>
      <c r="L45" t="s">
        <v>232</v>
      </c>
    </row>
    <row r="46" spans="1:12" x14ac:dyDescent="0.3">
      <c r="A46" s="78">
        <v>44159</v>
      </c>
      <c r="B46" t="s">
        <v>230</v>
      </c>
      <c r="C46">
        <v>0</v>
      </c>
      <c r="D46">
        <v>0</v>
      </c>
      <c r="E46">
        <v>500</v>
      </c>
      <c r="F46">
        <v>500</v>
      </c>
      <c r="G46">
        <v>20</v>
      </c>
      <c r="H46">
        <v>3.6</v>
      </c>
      <c r="I46">
        <v>523.6</v>
      </c>
      <c r="J46" s="79">
        <v>44136</v>
      </c>
      <c r="K46" t="s">
        <v>231</v>
      </c>
      <c r="L46" t="s">
        <v>232</v>
      </c>
    </row>
    <row r="47" spans="1:12" x14ac:dyDescent="0.3">
      <c r="A47" s="78">
        <v>44166</v>
      </c>
      <c r="B47" t="s">
        <v>230</v>
      </c>
      <c r="C47">
        <v>0</v>
      </c>
      <c r="D47">
        <v>0</v>
      </c>
      <c r="E47">
        <v>2000</v>
      </c>
      <c r="F47">
        <v>2000</v>
      </c>
      <c r="G47">
        <v>20</v>
      </c>
      <c r="H47">
        <v>3.6</v>
      </c>
      <c r="I47">
        <v>2023.6</v>
      </c>
      <c r="J47" s="79">
        <v>44166</v>
      </c>
      <c r="K47" t="s">
        <v>231</v>
      </c>
      <c r="L47" t="s">
        <v>232</v>
      </c>
    </row>
    <row r="48" spans="1:12" x14ac:dyDescent="0.3">
      <c r="A48" s="78">
        <v>44197</v>
      </c>
      <c r="B48" t="s">
        <v>230</v>
      </c>
      <c r="C48">
        <v>0</v>
      </c>
      <c r="D48">
        <v>0</v>
      </c>
      <c r="E48">
        <v>2000</v>
      </c>
      <c r="F48">
        <v>2000</v>
      </c>
      <c r="G48">
        <v>20</v>
      </c>
      <c r="H48">
        <v>3.6</v>
      </c>
      <c r="I48">
        <v>2023.6</v>
      </c>
      <c r="J48" s="79">
        <v>44197</v>
      </c>
      <c r="K48" t="s">
        <v>231</v>
      </c>
      <c r="L48" t="s">
        <v>232</v>
      </c>
    </row>
    <row r="49" spans="1:12" x14ac:dyDescent="0.3">
      <c r="A49" s="78">
        <v>44228</v>
      </c>
      <c r="B49" t="s">
        <v>230</v>
      </c>
      <c r="C49">
        <v>0</v>
      </c>
      <c r="D49">
        <v>0</v>
      </c>
      <c r="E49">
        <v>2000</v>
      </c>
      <c r="F49">
        <v>2000</v>
      </c>
      <c r="G49">
        <v>20</v>
      </c>
      <c r="H49">
        <v>3.6</v>
      </c>
      <c r="I49">
        <v>2023.6</v>
      </c>
      <c r="J49" s="79">
        <v>44228</v>
      </c>
      <c r="K49" t="s">
        <v>231</v>
      </c>
      <c r="L49" t="s">
        <v>232</v>
      </c>
    </row>
    <row r="50" spans="1:12" x14ac:dyDescent="0.3">
      <c r="A50" s="78">
        <v>44256</v>
      </c>
      <c r="B50" t="s">
        <v>230</v>
      </c>
      <c r="C50">
        <v>0</v>
      </c>
      <c r="D50">
        <v>0</v>
      </c>
      <c r="E50">
        <v>2000</v>
      </c>
      <c r="F50">
        <v>2000</v>
      </c>
      <c r="G50">
        <v>20</v>
      </c>
      <c r="H50">
        <v>3.6</v>
      </c>
      <c r="I50">
        <v>2023.6</v>
      </c>
      <c r="J50" s="79">
        <v>44256</v>
      </c>
      <c r="K50" t="s">
        <v>231</v>
      </c>
      <c r="L50" t="s">
        <v>232</v>
      </c>
    </row>
    <row r="51" spans="1:12" x14ac:dyDescent="0.3">
      <c r="A51" s="78">
        <v>44287</v>
      </c>
      <c r="B51" t="s">
        <v>230</v>
      </c>
      <c r="C51">
        <v>0</v>
      </c>
      <c r="D51">
        <v>0</v>
      </c>
      <c r="E51">
        <v>2000</v>
      </c>
      <c r="F51">
        <v>2000</v>
      </c>
      <c r="G51">
        <v>20</v>
      </c>
      <c r="H51">
        <v>3.6</v>
      </c>
      <c r="I51">
        <v>2023.6</v>
      </c>
      <c r="J51" s="79">
        <v>44287</v>
      </c>
      <c r="K51" t="s">
        <v>231</v>
      </c>
      <c r="L51" t="s">
        <v>232</v>
      </c>
    </row>
    <row r="52" spans="1:12" x14ac:dyDescent="0.3">
      <c r="A52" s="78">
        <v>44317</v>
      </c>
      <c r="B52" t="s">
        <v>230</v>
      </c>
      <c r="C52">
        <v>0</v>
      </c>
      <c r="D52">
        <v>0</v>
      </c>
      <c r="E52">
        <v>2000</v>
      </c>
      <c r="F52">
        <v>2000</v>
      </c>
      <c r="G52">
        <v>20</v>
      </c>
      <c r="H52">
        <v>3.6</v>
      </c>
      <c r="I52">
        <v>2023.6</v>
      </c>
      <c r="J52" s="79">
        <v>44317</v>
      </c>
      <c r="K52" t="s">
        <v>231</v>
      </c>
      <c r="L52" t="s">
        <v>232</v>
      </c>
    </row>
    <row r="53" spans="1:12" x14ac:dyDescent="0.3">
      <c r="A53" s="78">
        <v>44348</v>
      </c>
      <c r="B53" t="s">
        <v>230</v>
      </c>
      <c r="C53">
        <v>0</v>
      </c>
      <c r="D53">
        <v>0</v>
      </c>
      <c r="E53">
        <v>2000</v>
      </c>
      <c r="F53">
        <v>2000</v>
      </c>
      <c r="G53">
        <v>20</v>
      </c>
      <c r="H53">
        <v>3.6</v>
      </c>
      <c r="I53">
        <v>2023.6</v>
      </c>
      <c r="J53" s="79">
        <v>44348</v>
      </c>
      <c r="K53" t="s">
        <v>231</v>
      </c>
      <c r="L53" t="s">
        <v>232</v>
      </c>
    </row>
    <row r="54" spans="1:12" x14ac:dyDescent="0.3">
      <c r="A54" s="78">
        <v>44378</v>
      </c>
      <c r="B54" t="s">
        <v>230</v>
      </c>
      <c r="C54">
        <v>0</v>
      </c>
      <c r="D54">
        <v>0</v>
      </c>
      <c r="E54">
        <v>2000</v>
      </c>
      <c r="F54">
        <v>2000</v>
      </c>
      <c r="G54">
        <v>20</v>
      </c>
      <c r="H54">
        <v>3.6</v>
      </c>
      <c r="I54">
        <v>2023.6</v>
      </c>
      <c r="J54" s="79">
        <v>44378</v>
      </c>
      <c r="K54" t="s">
        <v>231</v>
      </c>
      <c r="L54" t="s">
        <v>232</v>
      </c>
    </row>
    <row r="55" spans="1:12" x14ac:dyDescent="0.3">
      <c r="A55" s="78">
        <v>44409</v>
      </c>
      <c r="B55" t="s">
        <v>230</v>
      </c>
      <c r="C55">
        <v>0</v>
      </c>
      <c r="D55">
        <v>0</v>
      </c>
      <c r="E55">
        <v>2000</v>
      </c>
      <c r="F55">
        <v>2000</v>
      </c>
      <c r="G55">
        <v>20</v>
      </c>
      <c r="H55">
        <v>3.6</v>
      </c>
      <c r="I55">
        <v>2023.6</v>
      </c>
      <c r="J55" s="79">
        <v>44409</v>
      </c>
      <c r="K55" t="s">
        <v>231</v>
      </c>
      <c r="L55" t="s">
        <v>232</v>
      </c>
    </row>
    <row r="56" spans="1:12" x14ac:dyDescent="0.3">
      <c r="A56" s="78">
        <v>44440</v>
      </c>
      <c r="B56" t="s">
        <v>230</v>
      </c>
      <c r="C56">
        <v>0</v>
      </c>
      <c r="D56">
        <v>0</v>
      </c>
      <c r="E56">
        <v>2000</v>
      </c>
      <c r="F56">
        <v>2000</v>
      </c>
      <c r="G56">
        <v>20</v>
      </c>
      <c r="H56">
        <v>3.6</v>
      </c>
      <c r="I56">
        <v>2023.6</v>
      </c>
      <c r="J56" s="79">
        <v>44440</v>
      </c>
      <c r="K56" t="s">
        <v>231</v>
      </c>
      <c r="L56" t="s">
        <v>232</v>
      </c>
    </row>
    <row r="57" spans="1:12" x14ac:dyDescent="0.3">
      <c r="A57" s="78">
        <v>44470</v>
      </c>
      <c r="B57" t="s">
        <v>230</v>
      </c>
      <c r="C57">
        <v>0</v>
      </c>
      <c r="D57">
        <v>0</v>
      </c>
      <c r="E57">
        <v>2000</v>
      </c>
      <c r="F57">
        <v>2000</v>
      </c>
      <c r="G57">
        <v>20</v>
      </c>
      <c r="H57">
        <v>3.6</v>
      </c>
      <c r="I57">
        <v>2023.6</v>
      </c>
      <c r="J57" s="79">
        <v>44470</v>
      </c>
      <c r="K57" t="s">
        <v>231</v>
      </c>
      <c r="L57" t="s">
        <v>232</v>
      </c>
    </row>
    <row r="58" spans="1:12" x14ac:dyDescent="0.3">
      <c r="A58" s="78">
        <v>44501</v>
      </c>
      <c r="B58" t="s">
        <v>230</v>
      </c>
      <c r="C58">
        <v>0</v>
      </c>
      <c r="D58">
        <v>0</v>
      </c>
      <c r="E58">
        <v>2000</v>
      </c>
      <c r="F58">
        <v>2000</v>
      </c>
      <c r="G58">
        <v>20</v>
      </c>
      <c r="H58">
        <v>3.6</v>
      </c>
      <c r="I58">
        <v>2023.6</v>
      </c>
      <c r="J58" s="79">
        <v>44501</v>
      </c>
      <c r="K58" t="s">
        <v>231</v>
      </c>
      <c r="L58" t="s">
        <v>232</v>
      </c>
    </row>
    <row r="59" spans="1:12" x14ac:dyDescent="0.3">
      <c r="A59" s="78">
        <v>44520</v>
      </c>
      <c r="B59" t="s">
        <v>230</v>
      </c>
      <c r="C59">
        <v>0</v>
      </c>
      <c r="D59">
        <v>0</v>
      </c>
      <c r="E59">
        <v>44170</v>
      </c>
      <c r="F59">
        <v>44170</v>
      </c>
      <c r="G59">
        <v>110.43</v>
      </c>
      <c r="H59">
        <v>19.88</v>
      </c>
      <c r="I59">
        <v>44300.31</v>
      </c>
      <c r="J59" s="79">
        <v>44501</v>
      </c>
      <c r="K59" t="s">
        <v>231</v>
      </c>
      <c r="L59" t="s">
        <v>232</v>
      </c>
    </row>
    <row r="60" spans="1:12" x14ac:dyDescent="0.3">
      <c r="A60" s="78">
        <v>44540</v>
      </c>
      <c r="B60" t="s">
        <v>230</v>
      </c>
      <c r="C60">
        <v>0</v>
      </c>
      <c r="D60">
        <v>0</v>
      </c>
      <c r="E60">
        <v>8000</v>
      </c>
      <c r="F60">
        <v>8000</v>
      </c>
      <c r="G60">
        <v>20</v>
      </c>
      <c r="H60">
        <v>3.6</v>
      </c>
      <c r="I60">
        <v>8023.6</v>
      </c>
      <c r="J60" s="79">
        <v>44531</v>
      </c>
      <c r="K60" t="s">
        <v>231</v>
      </c>
      <c r="L60" t="s">
        <v>232</v>
      </c>
    </row>
    <row r="61" spans="1:12" x14ac:dyDescent="0.3">
      <c r="A61" s="78">
        <v>44571</v>
      </c>
      <c r="B61" t="s">
        <v>230</v>
      </c>
      <c r="C61">
        <v>0</v>
      </c>
      <c r="D61">
        <v>0</v>
      </c>
      <c r="E61">
        <v>8000</v>
      </c>
      <c r="F61">
        <v>8000</v>
      </c>
      <c r="G61">
        <v>20</v>
      </c>
      <c r="H61">
        <v>3.6</v>
      </c>
      <c r="I61">
        <v>8023.6</v>
      </c>
      <c r="J61" s="79">
        <v>44562</v>
      </c>
      <c r="K61" t="s">
        <v>231</v>
      </c>
      <c r="L61" t="s">
        <v>232</v>
      </c>
    </row>
    <row r="62" spans="1:12" x14ac:dyDescent="0.3">
      <c r="A62" s="78">
        <v>44603</v>
      </c>
      <c r="B62" t="s">
        <v>230</v>
      </c>
      <c r="C62">
        <v>0</v>
      </c>
      <c r="D62">
        <v>0</v>
      </c>
      <c r="E62">
        <v>8000</v>
      </c>
      <c r="F62">
        <v>8000</v>
      </c>
      <c r="G62">
        <v>20</v>
      </c>
      <c r="H62">
        <v>3.6</v>
      </c>
      <c r="I62">
        <v>8023.6</v>
      </c>
      <c r="J62" s="79">
        <v>44593</v>
      </c>
      <c r="K62" t="s">
        <v>231</v>
      </c>
      <c r="L62" t="s">
        <v>232</v>
      </c>
    </row>
    <row r="63" spans="1:12" x14ac:dyDescent="0.3">
      <c r="A63" s="78">
        <v>44630</v>
      </c>
      <c r="B63" t="s">
        <v>230</v>
      </c>
      <c r="C63">
        <v>0</v>
      </c>
      <c r="D63">
        <v>0</v>
      </c>
      <c r="E63">
        <v>8000</v>
      </c>
      <c r="F63">
        <v>8000</v>
      </c>
      <c r="G63">
        <v>20</v>
      </c>
      <c r="H63">
        <v>3.6</v>
      </c>
      <c r="I63">
        <v>8023.6</v>
      </c>
      <c r="J63" s="79">
        <v>44621</v>
      </c>
      <c r="K63" t="s">
        <v>231</v>
      </c>
      <c r="L63" t="s">
        <v>232</v>
      </c>
    </row>
    <row r="64" spans="1:12" x14ac:dyDescent="0.3">
      <c r="A64" s="78">
        <v>44661</v>
      </c>
      <c r="B64" t="s">
        <v>230</v>
      </c>
      <c r="C64">
        <v>0</v>
      </c>
      <c r="D64">
        <v>0</v>
      </c>
      <c r="E64">
        <v>8000</v>
      </c>
      <c r="F64">
        <v>8000</v>
      </c>
      <c r="G64">
        <v>20</v>
      </c>
      <c r="H64">
        <v>3.6</v>
      </c>
      <c r="I64">
        <v>8023.6</v>
      </c>
      <c r="J64" s="79">
        <v>44652</v>
      </c>
      <c r="K64" t="s">
        <v>231</v>
      </c>
      <c r="L64" t="s">
        <v>232</v>
      </c>
    </row>
    <row r="65" spans="1:12" x14ac:dyDescent="0.3">
      <c r="A65" s="78">
        <v>44691</v>
      </c>
      <c r="B65" t="s">
        <v>230</v>
      </c>
      <c r="C65">
        <v>0</v>
      </c>
      <c r="D65">
        <v>0</v>
      </c>
      <c r="E65">
        <v>8000</v>
      </c>
      <c r="F65">
        <v>8000</v>
      </c>
      <c r="G65">
        <v>20</v>
      </c>
      <c r="H65">
        <v>3.6</v>
      </c>
      <c r="I65">
        <v>8023.6</v>
      </c>
      <c r="J65" s="79">
        <v>44682</v>
      </c>
      <c r="K65" t="s">
        <v>231</v>
      </c>
      <c r="L65" t="s">
        <v>232</v>
      </c>
    </row>
    <row r="66" spans="1:12" x14ac:dyDescent="0.3">
      <c r="A66" s="78">
        <v>44722</v>
      </c>
      <c r="B66" t="s">
        <v>230</v>
      </c>
      <c r="C66">
        <v>0</v>
      </c>
      <c r="D66">
        <v>0</v>
      </c>
      <c r="E66">
        <v>8000</v>
      </c>
      <c r="F66">
        <v>8000</v>
      </c>
      <c r="G66">
        <v>40</v>
      </c>
      <c r="H66">
        <v>7.2</v>
      </c>
      <c r="I66">
        <v>8047.2</v>
      </c>
      <c r="J66" s="79">
        <v>44713</v>
      </c>
      <c r="K66" t="s">
        <v>231</v>
      </c>
      <c r="L66" t="s">
        <v>232</v>
      </c>
    </row>
    <row r="67" spans="1:12" x14ac:dyDescent="0.3">
      <c r="A67" s="78">
        <v>44752</v>
      </c>
      <c r="B67" t="s">
        <v>230</v>
      </c>
      <c r="C67">
        <v>0</v>
      </c>
      <c r="D67">
        <v>0</v>
      </c>
      <c r="E67">
        <v>8000</v>
      </c>
      <c r="F67">
        <v>8000</v>
      </c>
      <c r="G67">
        <v>40</v>
      </c>
      <c r="H67">
        <v>7.2</v>
      </c>
      <c r="I67">
        <v>8047.2</v>
      </c>
      <c r="J67" s="79">
        <v>44743</v>
      </c>
      <c r="K67" t="s">
        <v>231</v>
      </c>
      <c r="L67" t="s">
        <v>232</v>
      </c>
    </row>
    <row r="68" spans="1:12" x14ac:dyDescent="0.3">
      <c r="A68" s="78">
        <v>44783</v>
      </c>
      <c r="B68" t="s">
        <v>230</v>
      </c>
      <c r="C68">
        <v>0</v>
      </c>
      <c r="D68">
        <v>0</v>
      </c>
      <c r="E68">
        <v>8000</v>
      </c>
      <c r="F68">
        <v>8000</v>
      </c>
      <c r="G68">
        <v>40</v>
      </c>
      <c r="H68">
        <v>7.2</v>
      </c>
      <c r="I68">
        <v>8047.2</v>
      </c>
      <c r="J68" s="79">
        <v>44774</v>
      </c>
      <c r="K68" t="s">
        <v>231</v>
      </c>
      <c r="L68" t="s">
        <v>232</v>
      </c>
    </row>
    <row r="69" spans="1:12" x14ac:dyDescent="0.3">
      <c r="A69" s="78">
        <v>44814</v>
      </c>
      <c r="B69" t="s">
        <v>230</v>
      </c>
      <c r="C69">
        <v>0</v>
      </c>
      <c r="D69">
        <v>0</v>
      </c>
      <c r="E69">
        <v>8000</v>
      </c>
      <c r="F69">
        <v>8000</v>
      </c>
      <c r="G69">
        <v>40</v>
      </c>
      <c r="H69">
        <v>7.2</v>
      </c>
      <c r="I69">
        <v>8047.2</v>
      </c>
      <c r="J69" s="79">
        <v>44805</v>
      </c>
      <c r="K69" t="s">
        <v>231</v>
      </c>
      <c r="L69" t="s">
        <v>232</v>
      </c>
    </row>
    <row r="70" spans="1:12" x14ac:dyDescent="0.3">
      <c r="A70" s="78">
        <v>44844</v>
      </c>
      <c r="B70" t="s">
        <v>230</v>
      </c>
      <c r="C70">
        <v>0</v>
      </c>
      <c r="D70">
        <v>0</v>
      </c>
      <c r="E70">
        <v>8000</v>
      </c>
      <c r="F70">
        <v>8000</v>
      </c>
      <c r="G70">
        <v>40</v>
      </c>
      <c r="H70">
        <v>7.2</v>
      </c>
      <c r="I70">
        <v>8047.2</v>
      </c>
      <c r="J70" s="79">
        <v>44835</v>
      </c>
      <c r="K70" t="s">
        <v>231</v>
      </c>
      <c r="L70" t="s">
        <v>232</v>
      </c>
    </row>
    <row r="71" spans="1:12" x14ac:dyDescent="0.3">
      <c r="A71" s="78">
        <v>44875</v>
      </c>
      <c r="B71" t="s">
        <v>230</v>
      </c>
      <c r="C71">
        <v>0</v>
      </c>
      <c r="D71">
        <v>0</v>
      </c>
      <c r="E71">
        <v>8000</v>
      </c>
      <c r="F71">
        <v>8000</v>
      </c>
      <c r="G71">
        <v>40</v>
      </c>
      <c r="H71">
        <v>7.2</v>
      </c>
      <c r="I71">
        <v>8047.2</v>
      </c>
      <c r="J71" s="79">
        <v>44866</v>
      </c>
      <c r="K71" t="s">
        <v>231</v>
      </c>
      <c r="L71" t="s">
        <v>232</v>
      </c>
    </row>
    <row r="72" spans="1:12" x14ac:dyDescent="0.3">
      <c r="A72" s="78">
        <v>44905</v>
      </c>
      <c r="B72" t="s">
        <v>230</v>
      </c>
      <c r="C72">
        <v>0</v>
      </c>
      <c r="D72">
        <v>0</v>
      </c>
      <c r="E72">
        <v>8000</v>
      </c>
      <c r="F72">
        <v>8000</v>
      </c>
      <c r="G72">
        <v>40</v>
      </c>
      <c r="H72">
        <v>7.2</v>
      </c>
      <c r="I72">
        <v>8047.2</v>
      </c>
      <c r="J72" s="79">
        <v>44896</v>
      </c>
      <c r="K72" t="s">
        <v>231</v>
      </c>
      <c r="L72" t="s">
        <v>232</v>
      </c>
    </row>
    <row r="73" spans="1:12" x14ac:dyDescent="0.3">
      <c r="A73" s="78">
        <v>44936</v>
      </c>
      <c r="B73" t="s">
        <v>230</v>
      </c>
      <c r="C73">
        <v>0</v>
      </c>
      <c r="D73">
        <v>0</v>
      </c>
      <c r="E73">
        <v>8000</v>
      </c>
      <c r="F73">
        <v>8000</v>
      </c>
      <c r="G73">
        <v>40</v>
      </c>
      <c r="H73">
        <v>7.2</v>
      </c>
      <c r="I73">
        <v>8047.2</v>
      </c>
      <c r="J73" s="79">
        <v>44927</v>
      </c>
      <c r="K73" t="s">
        <v>231</v>
      </c>
      <c r="L73" t="s">
        <v>232</v>
      </c>
    </row>
    <row r="74" spans="1:12" x14ac:dyDescent="0.3">
      <c r="A74" s="78">
        <v>44967</v>
      </c>
      <c r="B74" t="s">
        <v>230</v>
      </c>
      <c r="C74">
        <v>0</v>
      </c>
      <c r="D74">
        <v>0</v>
      </c>
      <c r="E74">
        <v>8000</v>
      </c>
      <c r="F74">
        <v>8000</v>
      </c>
      <c r="G74">
        <v>40</v>
      </c>
      <c r="H74">
        <v>7.2</v>
      </c>
      <c r="I74">
        <v>8047.2</v>
      </c>
      <c r="J74" s="79">
        <v>44958</v>
      </c>
      <c r="K74" t="s">
        <v>231</v>
      </c>
      <c r="L74" t="s">
        <v>232</v>
      </c>
    </row>
    <row r="75" spans="1:12" x14ac:dyDescent="0.3">
      <c r="A75" s="78">
        <v>44995</v>
      </c>
      <c r="B75" t="s">
        <v>230</v>
      </c>
      <c r="C75">
        <v>0</v>
      </c>
      <c r="D75">
        <v>0</v>
      </c>
      <c r="E75">
        <v>8000</v>
      </c>
      <c r="F75">
        <v>8000</v>
      </c>
      <c r="G75">
        <v>40</v>
      </c>
      <c r="H75">
        <v>7.2</v>
      </c>
      <c r="I75">
        <v>8047.2</v>
      </c>
      <c r="J75" s="79">
        <v>44986</v>
      </c>
      <c r="K75" t="s">
        <v>231</v>
      </c>
      <c r="L75" t="s">
        <v>232</v>
      </c>
    </row>
    <row r="76" spans="1:12" x14ac:dyDescent="0.3">
      <c r="A76" s="78">
        <v>45026</v>
      </c>
      <c r="B76" t="s">
        <v>230</v>
      </c>
      <c r="C76">
        <v>0</v>
      </c>
      <c r="D76">
        <v>0</v>
      </c>
      <c r="E76">
        <v>8000</v>
      </c>
      <c r="F76">
        <v>8000</v>
      </c>
      <c r="G76">
        <v>40</v>
      </c>
      <c r="H76">
        <v>7.2</v>
      </c>
      <c r="I76">
        <v>8047.2</v>
      </c>
      <c r="J76" s="79">
        <v>45017</v>
      </c>
      <c r="K76" t="s">
        <v>231</v>
      </c>
      <c r="L76" t="s">
        <v>232</v>
      </c>
    </row>
    <row r="77" spans="1:12" x14ac:dyDescent="0.3">
      <c r="A77" s="78">
        <v>45056</v>
      </c>
      <c r="B77" t="s">
        <v>230</v>
      </c>
      <c r="C77">
        <v>0</v>
      </c>
      <c r="D77">
        <v>0</v>
      </c>
      <c r="E77">
        <v>8000</v>
      </c>
      <c r="F77">
        <v>8000</v>
      </c>
      <c r="G77">
        <v>40</v>
      </c>
      <c r="H77">
        <v>7.2</v>
      </c>
      <c r="I77">
        <v>8047.2</v>
      </c>
      <c r="J77" s="79">
        <v>45047</v>
      </c>
      <c r="K77" t="s">
        <v>231</v>
      </c>
      <c r="L77" t="s">
        <v>232</v>
      </c>
    </row>
    <row r="78" spans="1:12" x14ac:dyDescent="0.3">
      <c r="A78" s="78">
        <v>45087</v>
      </c>
      <c r="B78" t="s">
        <v>230</v>
      </c>
      <c r="C78">
        <v>0</v>
      </c>
      <c r="D78">
        <v>0</v>
      </c>
      <c r="E78">
        <v>8000</v>
      </c>
      <c r="F78">
        <v>8000</v>
      </c>
      <c r="G78">
        <v>40</v>
      </c>
      <c r="H78">
        <v>7.2</v>
      </c>
      <c r="I78">
        <v>8047.2</v>
      </c>
      <c r="J78" s="79">
        <v>45078</v>
      </c>
      <c r="K78" t="s">
        <v>231</v>
      </c>
      <c r="L78" t="s">
        <v>232</v>
      </c>
    </row>
    <row r="79" spans="1:12" x14ac:dyDescent="0.3">
      <c r="A79" s="78">
        <v>45117</v>
      </c>
      <c r="B79" t="s">
        <v>230</v>
      </c>
      <c r="C79">
        <v>0</v>
      </c>
      <c r="D79">
        <v>0</v>
      </c>
      <c r="E79">
        <v>8000</v>
      </c>
      <c r="F79">
        <v>8000</v>
      </c>
      <c r="G79">
        <v>40</v>
      </c>
      <c r="H79">
        <v>7.2</v>
      </c>
      <c r="I79">
        <v>8047.2</v>
      </c>
      <c r="J79" s="79">
        <v>45108</v>
      </c>
      <c r="K79" t="s">
        <v>231</v>
      </c>
      <c r="L79" t="s">
        <v>232</v>
      </c>
    </row>
    <row r="80" spans="1:12" x14ac:dyDescent="0.3">
      <c r="A80" s="78">
        <v>45148</v>
      </c>
      <c r="B80" t="s">
        <v>230</v>
      </c>
      <c r="C80">
        <v>0</v>
      </c>
      <c r="D80">
        <v>0</v>
      </c>
      <c r="E80">
        <v>8000</v>
      </c>
      <c r="F80">
        <v>8000</v>
      </c>
      <c r="G80">
        <v>40</v>
      </c>
      <c r="H80">
        <v>7.2</v>
      </c>
      <c r="I80">
        <v>8047.2</v>
      </c>
      <c r="J80" s="79">
        <v>45139</v>
      </c>
      <c r="K80" t="s">
        <v>231</v>
      </c>
      <c r="L80" t="s">
        <v>232</v>
      </c>
    </row>
    <row r="81" spans="1:12" x14ac:dyDescent="0.3">
      <c r="A81" s="78">
        <v>45179</v>
      </c>
      <c r="B81" t="s">
        <v>230</v>
      </c>
      <c r="C81">
        <v>0</v>
      </c>
      <c r="D81">
        <v>0</v>
      </c>
      <c r="E81">
        <v>8000</v>
      </c>
      <c r="F81">
        <v>8000</v>
      </c>
      <c r="G81">
        <v>40</v>
      </c>
      <c r="H81">
        <v>7.2</v>
      </c>
      <c r="I81">
        <v>8047.2</v>
      </c>
      <c r="J81" s="79">
        <v>45170</v>
      </c>
      <c r="K81" t="s">
        <v>231</v>
      </c>
      <c r="L81" t="s">
        <v>232</v>
      </c>
    </row>
    <row r="82" spans="1:12" x14ac:dyDescent="0.3">
      <c r="A82" s="78">
        <v>45209</v>
      </c>
      <c r="B82" t="s">
        <v>230</v>
      </c>
      <c r="C82">
        <v>0</v>
      </c>
      <c r="D82">
        <v>0</v>
      </c>
      <c r="E82">
        <v>8000</v>
      </c>
      <c r="F82">
        <v>8000</v>
      </c>
      <c r="G82">
        <v>40</v>
      </c>
      <c r="H82">
        <v>7.2</v>
      </c>
      <c r="I82">
        <v>8047.2</v>
      </c>
      <c r="J82" s="79">
        <v>45200</v>
      </c>
      <c r="K82" t="s">
        <v>231</v>
      </c>
      <c r="L82" t="s">
        <v>232</v>
      </c>
    </row>
    <row r="83" spans="1:12" x14ac:dyDescent="0.3">
      <c r="A83" s="78">
        <v>45240</v>
      </c>
      <c r="B83" t="s">
        <v>230</v>
      </c>
      <c r="C83">
        <v>0</v>
      </c>
      <c r="D83">
        <v>0</v>
      </c>
      <c r="E83">
        <v>8000</v>
      </c>
      <c r="F83">
        <v>8000</v>
      </c>
      <c r="G83">
        <v>40</v>
      </c>
      <c r="H83">
        <v>7.2</v>
      </c>
      <c r="I83">
        <v>8047.2</v>
      </c>
      <c r="J83" s="79">
        <v>45231</v>
      </c>
      <c r="K83" t="s">
        <v>231</v>
      </c>
      <c r="L83" t="s">
        <v>232</v>
      </c>
    </row>
    <row r="84" spans="1:12" x14ac:dyDescent="0.3">
      <c r="A84" s="78">
        <v>45270</v>
      </c>
      <c r="B84" t="s">
        <v>230</v>
      </c>
      <c r="C84">
        <v>0</v>
      </c>
      <c r="D84">
        <v>0</v>
      </c>
      <c r="E84">
        <v>8000</v>
      </c>
      <c r="F84">
        <v>8000</v>
      </c>
      <c r="G84">
        <v>40</v>
      </c>
      <c r="H84">
        <v>7.2</v>
      </c>
      <c r="I84">
        <v>8047.2</v>
      </c>
      <c r="J84" s="79">
        <v>45261</v>
      </c>
      <c r="K84" t="s">
        <v>231</v>
      </c>
      <c r="L84" t="s">
        <v>232</v>
      </c>
    </row>
    <row r="85" spans="1:12" x14ac:dyDescent="0.3">
      <c r="A85" s="78">
        <v>45301</v>
      </c>
      <c r="B85" t="s">
        <v>230</v>
      </c>
      <c r="C85">
        <v>0</v>
      </c>
      <c r="D85">
        <v>0</v>
      </c>
      <c r="E85">
        <v>8000</v>
      </c>
      <c r="F85">
        <v>8000</v>
      </c>
      <c r="G85">
        <v>40</v>
      </c>
      <c r="H85">
        <v>7.2</v>
      </c>
      <c r="I85">
        <v>8047.2</v>
      </c>
      <c r="J85" s="79">
        <v>45292</v>
      </c>
      <c r="K85" t="s">
        <v>231</v>
      </c>
      <c r="L85" t="s">
        <v>232</v>
      </c>
    </row>
    <row r="86" spans="1:12" x14ac:dyDescent="0.3">
      <c r="A86" s="78">
        <v>45332</v>
      </c>
      <c r="B86" t="s">
        <v>230</v>
      </c>
      <c r="C86">
        <v>0</v>
      </c>
      <c r="D86">
        <v>0</v>
      </c>
      <c r="E86">
        <v>8000</v>
      </c>
      <c r="F86">
        <v>8000</v>
      </c>
      <c r="G86">
        <v>40</v>
      </c>
      <c r="H86">
        <v>7.2</v>
      </c>
      <c r="I86">
        <v>8047.2</v>
      </c>
      <c r="J86" s="79">
        <v>45323</v>
      </c>
      <c r="K86" t="s">
        <v>231</v>
      </c>
      <c r="L86" t="s">
        <v>232</v>
      </c>
    </row>
    <row r="87" spans="1:12" x14ac:dyDescent="0.3">
      <c r="A87" s="78">
        <v>45361</v>
      </c>
      <c r="B87" t="s">
        <v>230</v>
      </c>
      <c r="C87">
        <v>0</v>
      </c>
      <c r="D87">
        <v>0</v>
      </c>
      <c r="E87">
        <v>8000</v>
      </c>
      <c r="F87">
        <v>8000</v>
      </c>
      <c r="G87">
        <v>40</v>
      </c>
      <c r="H87">
        <v>7.2</v>
      </c>
      <c r="I87">
        <v>8047.2</v>
      </c>
      <c r="J87" s="79">
        <v>45352</v>
      </c>
      <c r="K87" t="s">
        <v>231</v>
      </c>
      <c r="L87" t="s">
        <v>232</v>
      </c>
    </row>
    <row r="88" spans="1:12" x14ac:dyDescent="0.3">
      <c r="A88" s="78">
        <v>45392</v>
      </c>
      <c r="B88" t="s">
        <v>230</v>
      </c>
      <c r="C88">
        <v>0</v>
      </c>
      <c r="D88">
        <v>0</v>
      </c>
      <c r="E88">
        <v>8000</v>
      </c>
      <c r="F88">
        <v>8000</v>
      </c>
      <c r="G88">
        <v>40</v>
      </c>
      <c r="H88">
        <v>7.2</v>
      </c>
      <c r="I88">
        <v>8047.2</v>
      </c>
      <c r="J88" s="79">
        <v>45383</v>
      </c>
      <c r="K88" t="s">
        <v>231</v>
      </c>
      <c r="L88" t="s">
        <v>232</v>
      </c>
    </row>
    <row r="89" spans="1:12" x14ac:dyDescent="0.3">
      <c r="A89" s="78">
        <v>45422</v>
      </c>
      <c r="B89" t="s">
        <v>230</v>
      </c>
      <c r="C89">
        <v>0</v>
      </c>
      <c r="D89">
        <v>0</v>
      </c>
      <c r="E89">
        <v>8000</v>
      </c>
      <c r="F89">
        <v>8000</v>
      </c>
      <c r="G89">
        <v>40</v>
      </c>
      <c r="H89">
        <v>7.2</v>
      </c>
      <c r="I89">
        <v>8047.2</v>
      </c>
      <c r="J89" s="79">
        <v>45413</v>
      </c>
      <c r="K89" t="s">
        <v>231</v>
      </c>
      <c r="L89" t="s">
        <v>232</v>
      </c>
    </row>
    <row r="90" spans="1:12" x14ac:dyDescent="0.3">
      <c r="A90" s="78">
        <v>45453</v>
      </c>
      <c r="B90" t="s">
        <v>230</v>
      </c>
      <c r="C90">
        <v>0</v>
      </c>
      <c r="D90">
        <v>0</v>
      </c>
      <c r="E90">
        <v>8000</v>
      </c>
      <c r="F90">
        <v>8000</v>
      </c>
      <c r="G90">
        <v>40</v>
      </c>
      <c r="H90">
        <v>7.2</v>
      </c>
      <c r="I90">
        <v>8047.2</v>
      </c>
      <c r="J90" s="79">
        <v>45444</v>
      </c>
      <c r="K90" t="s">
        <v>231</v>
      </c>
      <c r="L90" t="s">
        <v>232</v>
      </c>
    </row>
    <row r="91" spans="1:12" x14ac:dyDescent="0.3">
      <c r="A91" s="78">
        <v>45483</v>
      </c>
      <c r="B91" t="s">
        <v>230</v>
      </c>
      <c r="C91">
        <v>0</v>
      </c>
      <c r="D91">
        <v>0</v>
      </c>
      <c r="E91">
        <v>8000</v>
      </c>
      <c r="F91">
        <v>8000</v>
      </c>
      <c r="G91">
        <v>40</v>
      </c>
      <c r="H91">
        <v>7.2</v>
      </c>
      <c r="I91">
        <v>8047.2</v>
      </c>
      <c r="J91" s="79">
        <v>45474</v>
      </c>
      <c r="K91" t="s">
        <v>231</v>
      </c>
      <c r="L91" t="s">
        <v>232</v>
      </c>
    </row>
    <row r="92" spans="1:12" x14ac:dyDescent="0.3">
      <c r="A92" s="78">
        <v>45514</v>
      </c>
      <c r="B92" t="s">
        <v>230</v>
      </c>
      <c r="C92">
        <v>0</v>
      </c>
      <c r="D92">
        <v>0</v>
      </c>
      <c r="E92">
        <v>8000</v>
      </c>
      <c r="F92">
        <v>8000</v>
      </c>
      <c r="G92">
        <v>40</v>
      </c>
      <c r="H92">
        <v>7.2</v>
      </c>
      <c r="I92">
        <v>8047.2</v>
      </c>
      <c r="J92" s="79">
        <v>45505</v>
      </c>
      <c r="K92" t="s">
        <v>231</v>
      </c>
      <c r="L92" t="s">
        <v>232</v>
      </c>
    </row>
    <row r="93" spans="1:12" x14ac:dyDescent="0.3">
      <c r="A93" s="78">
        <v>45545</v>
      </c>
      <c r="B93" t="s">
        <v>230</v>
      </c>
      <c r="C93">
        <v>0</v>
      </c>
      <c r="D93">
        <v>0</v>
      </c>
      <c r="E93">
        <v>8000</v>
      </c>
      <c r="F93">
        <v>8000</v>
      </c>
      <c r="G93">
        <v>40</v>
      </c>
      <c r="H93">
        <v>7.2</v>
      </c>
      <c r="I93">
        <v>8047.2</v>
      </c>
      <c r="J93" s="79">
        <v>45536</v>
      </c>
      <c r="K93" t="s">
        <v>231</v>
      </c>
      <c r="L93" t="s">
        <v>232</v>
      </c>
    </row>
    <row r="94" spans="1:12" x14ac:dyDescent="0.3">
      <c r="A94" s="78">
        <v>45575</v>
      </c>
      <c r="B94" t="s">
        <v>230</v>
      </c>
      <c r="C94">
        <v>0</v>
      </c>
      <c r="D94">
        <v>0</v>
      </c>
      <c r="E94">
        <v>8000</v>
      </c>
      <c r="F94">
        <v>8000</v>
      </c>
      <c r="G94">
        <v>40</v>
      </c>
      <c r="H94">
        <v>7.2</v>
      </c>
      <c r="I94">
        <v>8047.2</v>
      </c>
      <c r="J94" s="79">
        <v>45566</v>
      </c>
      <c r="K94" t="s">
        <v>231</v>
      </c>
      <c r="L94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defaultRowHeight="14.4" x14ac:dyDescent="0.3"/>
  <cols>
    <col min="1" max="1" width="35.88671875" bestFit="1" customWidth="1"/>
    <col min="2" max="2" width="11.109375" bestFit="1" customWidth="1"/>
    <col min="3" max="3" width="8.88671875" customWidth="1"/>
    <col min="47" max="47" width="25" bestFit="1" customWidth="1"/>
    <col min="48" max="48" width="25" customWidth="1"/>
    <col min="49" max="50" width="45.5546875" bestFit="1" customWidth="1"/>
  </cols>
  <sheetData>
    <row r="1" spans="1:52" x14ac:dyDescent="0.3">
      <c r="B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s="102" t="s">
        <v>255</v>
      </c>
      <c r="Z1" t="s">
        <v>256</v>
      </c>
      <c r="AA1" t="s">
        <v>257</v>
      </c>
      <c r="AB1" t="s">
        <v>258</v>
      </c>
      <c r="AC1" t="s">
        <v>259</v>
      </c>
      <c r="AD1" s="93" t="s">
        <v>260</v>
      </c>
      <c r="AE1" t="s">
        <v>261</v>
      </c>
      <c r="AF1" t="s">
        <v>262</v>
      </c>
      <c r="AG1" t="s">
        <v>263</v>
      </c>
      <c r="AH1" t="s">
        <v>264</v>
      </c>
      <c r="AI1" t="s">
        <v>265</v>
      </c>
      <c r="AJ1" t="s">
        <v>266</v>
      </c>
      <c r="AK1" t="s">
        <v>267</v>
      </c>
      <c r="AL1" t="s">
        <v>268</v>
      </c>
      <c r="AM1" t="s">
        <v>269</v>
      </c>
      <c r="AN1" t="s">
        <v>270</v>
      </c>
      <c r="AO1" t="s">
        <v>271</v>
      </c>
      <c r="AP1" t="s">
        <v>272</v>
      </c>
      <c r="AQ1" t="s">
        <v>273</v>
      </c>
      <c r="AR1" t="s">
        <v>274</v>
      </c>
      <c r="AS1" t="s">
        <v>275</v>
      </c>
      <c r="AU1">
        <v>300</v>
      </c>
      <c r="AY1" t="s">
        <v>276</v>
      </c>
      <c r="AZ1" t="s">
        <v>277</v>
      </c>
    </row>
    <row r="2" spans="1:52" x14ac:dyDescent="0.3">
      <c r="A2" s="93" t="s">
        <v>61</v>
      </c>
      <c r="B2" s="93" t="s">
        <v>61</v>
      </c>
      <c r="C2" s="93" t="e">
        <f ca="1">_xlfn.XLOOKUP(A2,INVESTMENT!B:B,INVESTMENT!G:G)</f>
        <v>#NAME?</v>
      </c>
      <c r="D2">
        <v>14</v>
      </c>
      <c r="E2" s="99">
        <v>48690.92</v>
      </c>
      <c r="F2" s="99">
        <v>147.55000000000001</v>
      </c>
      <c r="G2" s="99">
        <v>15.35</v>
      </c>
      <c r="H2" s="99">
        <v>6.4</v>
      </c>
      <c r="I2" s="99">
        <v>41.69</v>
      </c>
      <c r="J2" s="99">
        <v>-6434.21</v>
      </c>
      <c r="K2" s="99">
        <v>-12.11</v>
      </c>
      <c r="L2" s="99">
        <v>-6641.99</v>
      </c>
      <c r="M2" s="99">
        <v>-12.11</v>
      </c>
      <c r="N2" s="99">
        <v>7.33</v>
      </c>
      <c r="O2" s="99">
        <v>0.53</v>
      </c>
      <c r="P2" s="99">
        <v>3.44</v>
      </c>
      <c r="Q2" s="99">
        <v>399.78</v>
      </c>
      <c r="R2" s="99">
        <v>74.959999999999994</v>
      </c>
      <c r="S2" s="99">
        <v>6693.66</v>
      </c>
      <c r="T2" s="99">
        <v>0.4</v>
      </c>
      <c r="U2" s="99">
        <v>2.0299999999999998</v>
      </c>
      <c r="V2" s="99">
        <v>0.49</v>
      </c>
      <c r="W2" s="99">
        <v>1.28</v>
      </c>
      <c r="X2" s="99">
        <v>2.7799999999999998E-2</v>
      </c>
      <c r="Y2" s="99">
        <v>19</v>
      </c>
      <c r="Z2" s="99">
        <v>2562.6799999999998</v>
      </c>
      <c r="AA2" s="99">
        <v>7.57</v>
      </c>
      <c r="AB2" s="99">
        <v>50.16</v>
      </c>
      <c r="AC2" s="99">
        <v>16</v>
      </c>
      <c r="AD2" s="99">
        <v>84.21</v>
      </c>
      <c r="AE2" s="99">
        <v>48813.02</v>
      </c>
      <c r="AF2" s="99">
        <v>3050.81</v>
      </c>
      <c r="AG2" s="99">
        <v>9.1300000000000008</v>
      </c>
      <c r="AH2" s="99">
        <v>58.94</v>
      </c>
      <c r="AI2" s="99">
        <v>3</v>
      </c>
      <c r="AJ2" s="99">
        <v>15.79</v>
      </c>
      <c r="AK2" s="99">
        <v>-122.1</v>
      </c>
      <c r="AL2" s="99">
        <v>-40.700000000000003</v>
      </c>
      <c r="AM2" s="99">
        <v>-0.73</v>
      </c>
      <c r="AN2" s="99">
        <v>3.33</v>
      </c>
      <c r="AO2" s="99">
        <v>25</v>
      </c>
      <c r="AP2" s="99">
        <v>49</v>
      </c>
      <c r="AQ2" s="99">
        <v>14</v>
      </c>
      <c r="AR2" s="99">
        <v>39</v>
      </c>
      <c r="AS2" s="99">
        <v>3</v>
      </c>
      <c r="AU2" t="str">
        <f t="shared" ref="AU2:AU16" si="0">CONCATENATE("(","'",B2,"'",","," ",AO2,","," ",AP2,","," ",$AU$1,","," ",AQ2,","," ",AR2,")")</f>
        <v>('ICIGOL', 25, 49, 300, 14, 39)</v>
      </c>
      <c r="AV2" t="str">
        <f t="shared" ref="AV2:AV16" si="1">CONCATENATE("(","'",B2,"'",","," ",AO2,","," ",AP2,","," ",$AU$1,")")</f>
        <v>('ICIGOL', 25, 49, 300)</v>
      </c>
      <c r="AW2" t="str">
        <f t="shared" ref="AW2:AW16" si="2">CONCATENATE("cross_over_signal_data",AU2)</f>
        <v>cross_over_signal_data('ICIGOL', 25, 49, 300, 14, 39)</v>
      </c>
      <c r="AX2" t="str">
        <f t="shared" ref="AX2:AX16" si="3">CONCATENATE("table_update",AU2)</f>
        <v>table_update('ICIGOL', 25, 49, 300, 14, 39)</v>
      </c>
      <c r="AY2" t="str">
        <f t="shared" ref="AY2:AY16" si="4">CONCATENATE(B2,$AZ$1)</f>
        <v>ICIGOL,</v>
      </c>
      <c r="AZ2" t="str">
        <f t="shared" ref="AZ2:AZ16" si="5">CONCATENATE("cross_over_signal_plot",AV2)</f>
        <v>cross_over_signal_plot('ICIGOL', 25, 49, 300)</v>
      </c>
    </row>
    <row r="3" spans="1:52" x14ac:dyDescent="0.3">
      <c r="A3" s="93" t="s">
        <v>278</v>
      </c>
      <c r="B3" s="93" t="s">
        <v>70</v>
      </c>
      <c r="C3" s="93" t="e">
        <f ca="1">_xlfn.XLOOKUP(A3,INVESTMENT!B:B,INVESTMENT!G:G)</f>
        <v>#NAME?</v>
      </c>
      <c r="D3">
        <v>3</v>
      </c>
      <c r="E3">
        <v>10962.32</v>
      </c>
      <c r="F3">
        <v>33.22</v>
      </c>
      <c r="G3">
        <v>68.41</v>
      </c>
      <c r="H3">
        <v>10.09</v>
      </c>
      <c r="I3">
        <v>14.75</v>
      </c>
      <c r="J3">
        <v>-7523.23</v>
      </c>
      <c r="K3">
        <v>-16.399999999999999</v>
      </c>
      <c r="L3">
        <v>-7523.23</v>
      </c>
      <c r="M3">
        <v>-16.399999999999999</v>
      </c>
      <c r="N3">
        <v>1.46</v>
      </c>
      <c r="O3">
        <v>0.62</v>
      </c>
      <c r="P3">
        <v>0.9</v>
      </c>
      <c r="Q3">
        <v>33.31</v>
      </c>
      <c r="R3">
        <v>6.66</v>
      </c>
      <c r="S3">
        <v>1892.35</v>
      </c>
      <c r="T3">
        <v>2.0699999999999998</v>
      </c>
      <c r="U3">
        <v>6</v>
      </c>
      <c r="V3">
        <v>0.78</v>
      </c>
      <c r="W3">
        <v>0.68</v>
      </c>
      <c r="X3">
        <v>6.5500000000000003E-2</v>
      </c>
      <c r="Y3">
        <v>6</v>
      </c>
      <c r="Z3">
        <v>1827.05</v>
      </c>
      <c r="AA3">
        <v>5.25</v>
      </c>
      <c r="AB3">
        <v>85.67</v>
      </c>
      <c r="AC3">
        <v>5</v>
      </c>
      <c r="AD3">
        <v>83.33</v>
      </c>
      <c r="AE3">
        <v>11301.65</v>
      </c>
      <c r="AF3">
        <v>2260.33</v>
      </c>
      <c r="AG3">
        <v>6.49</v>
      </c>
      <c r="AH3">
        <v>102.4</v>
      </c>
      <c r="AI3">
        <v>1</v>
      </c>
      <c r="AJ3">
        <v>16.670000000000002</v>
      </c>
      <c r="AK3">
        <v>-339.33</v>
      </c>
      <c r="AL3">
        <v>-339.33</v>
      </c>
      <c r="AM3">
        <v>-0.95</v>
      </c>
      <c r="AN3">
        <v>2</v>
      </c>
      <c r="AO3">
        <v>8</v>
      </c>
      <c r="AP3">
        <v>196</v>
      </c>
      <c r="AQ3">
        <v>5</v>
      </c>
      <c r="AR3">
        <v>80</v>
      </c>
      <c r="AS3">
        <v>38</v>
      </c>
      <c r="AU3" t="str">
        <f t="shared" si="0"/>
        <v>('ICIPSE', 8, 196, 300, 5, 80)</v>
      </c>
      <c r="AV3" t="str">
        <f t="shared" si="1"/>
        <v>('ICIPSE', 8, 196, 300)</v>
      </c>
      <c r="AW3" t="str">
        <f t="shared" si="2"/>
        <v>cross_over_signal_data('ICIPSE', 8, 196, 300, 5, 80)</v>
      </c>
      <c r="AX3" t="str">
        <f t="shared" si="3"/>
        <v>table_update('ICIPSE', 8, 196, 300, 5, 80)</v>
      </c>
      <c r="AY3" t="str">
        <f t="shared" si="4"/>
        <v>ICIPSE,</v>
      </c>
      <c r="AZ3" t="str">
        <f t="shared" si="5"/>
        <v>cross_over_signal_plot('ICIPSE', 8, 196, 300)</v>
      </c>
    </row>
    <row r="4" spans="1:52" x14ac:dyDescent="0.3">
      <c r="A4" s="93" t="s">
        <v>279</v>
      </c>
      <c r="B4" s="93" t="s">
        <v>82</v>
      </c>
      <c r="C4" s="93" t="e">
        <f ca="1">_xlfn.XLOOKUP(A4,INVESTMENT!B:B,INVESTMENT!G:G)</f>
        <v>#NAME?</v>
      </c>
      <c r="D4">
        <v>3</v>
      </c>
      <c r="E4" s="99">
        <v>8367.9500000000007</v>
      </c>
      <c r="F4" s="99">
        <v>25.36</v>
      </c>
      <c r="G4" s="99">
        <v>20.36</v>
      </c>
      <c r="H4" s="99">
        <v>7.13</v>
      </c>
      <c r="I4" s="99">
        <v>35.04</v>
      </c>
      <c r="J4" s="99">
        <v>-4193.22</v>
      </c>
      <c r="K4" s="99">
        <v>-9.3699999999999992</v>
      </c>
      <c r="L4" s="99">
        <v>-4193.22</v>
      </c>
      <c r="M4" s="99">
        <v>-9.36</v>
      </c>
      <c r="N4" s="99">
        <v>2</v>
      </c>
      <c r="O4" s="99">
        <v>0.76</v>
      </c>
      <c r="P4" s="99">
        <v>3.74</v>
      </c>
      <c r="Q4" s="99">
        <v>13.02</v>
      </c>
      <c r="R4" s="99">
        <v>2.6</v>
      </c>
      <c r="S4" s="99">
        <v>2331.37</v>
      </c>
      <c r="T4" s="99">
        <v>1.65</v>
      </c>
      <c r="U4" s="99">
        <v>4.09</v>
      </c>
      <c r="V4" s="99">
        <v>0.42</v>
      </c>
      <c r="W4" s="99">
        <v>1.1100000000000001</v>
      </c>
      <c r="X4" s="99">
        <v>5.4699999999999999E-2</v>
      </c>
      <c r="Y4" s="99">
        <v>6</v>
      </c>
      <c r="Z4" s="99">
        <v>1394.66</v>
      </c>
      <c r="AA4" s="99">
        <v>4.25</v>
      </c>
      <c r="AB4" s="99">
        <v>28.67</v>
      </c>
      <c r="AC4" s="99">
        <v>5</v>
      </c>
      <c r="AD4" s="99">
        <v>83.33</v>
      </c>
      <c r="AE4" s="99">
        <v>9064.33</v>
      </c>
      <c r="AF4" s="99">
        <v>1812.87</v>
      </c>
      <c r="AG4" s="99">
        <v>5.52</v>
      </c>
      <c r="AH4" s="99">
        <v>34</v>
      </c>
      <c r="AI4" s="99">
        <v>1</v>
      </c>
      <c r="AJ4" s="99">
        <v>16.670000000000002</v>
      </c>
      <c r="AK4" s="99">
        <v>-696.38</v>
      </c>
      <c r="AL4" s="99">
        <v>-696.38</v>
      </c>
      <c r="AM4" s="99">
        <v>-2.1</v>
      </c>
      <c r="AN4" s="99">
        <v>2</v>
      </c>
      <c r="AO4" s="99">
        <v>10</v>
      </c>
      <c r="AP4" s="99">
        <v>48</v>
      </c>
      <c r="AQ4" s="99">
        <v>23</v>
      </c>
      <c r="AR4" s="99">
        <v>47</v>
      </c>
      <c r="AU4" t="str">
        <f t="shared" si="0"/>
        <v>('KOTN50', 10, 48, 300, 23, 47)</v>
      </c>
      <c r="AV4" t="str">
        <f t="shared" si="1"/>
        <v>('KOTN50', 10, 48, 300)</v>
      </c>
      <c r="AW4" t="str">
        <f t="shared" si="2"/>
        <v>cross_over_signal_data('KOTN50', 10, 48, 300, 23, 47)</v>
      </c>
      <c r="AX4" t="str">
        <f t="shared" si="3"/>
        <v>table_update('KOTN50', 10, 48, 300, 23, 47)</v>
      </c>
      <c r="AY4" t="str">
        <f t="shared" si="4"/>
        <v>KOTN50,</v>
      </c>
      <c r="AZ4" t="str">
        <f t="shared" si="5"/>
        <v>cross_over_signal_plot('KOTN50', 10, 48, 300)</v>
      </c>
    </row>
    <row r="5" spans="1:52" x14ac:dyDescent="0.3">
      <c r="A5" s="93" t="s">
        <v>280</v>
      </c>
      <c r="B5" s="93" t="s">
        <v>108</v>
      </c>
      <c r="C5" s="93" t="e">
        <f ca="1">_xlfn.XLOOKUP(A5,INVESTMENT!B:B,INVESTMENT!G:G)</f>
        <v>#NAME?</v>
      </c>
      <c r="D5">
        <v>9</v>
      </c>
      <c r="E5" s="99">
        <v>61567.58</v>
      </c>
      <c r="F5" s="99">
        <v>186.57</v>
      </c>
      <c r="G5" s="99">
        <v>56.75</v>
      </c>
      <c r="H5" s="99">
        <v>11.45</v>
      </c>
      <c r="I5" s="99">
        <v>20.18</v>
      </c>
      <c r="J5" s="99">
        <v>-7549.75</v>
      </c>
      <c r="K5" s="99">
        <v>-12.94</v>
      </c>
      <c r="L5" s="99">
        <v>-10903.59</v>
      </c>
      <c r="M5" s="99">
        <v>-14.16</v>
      </c>
      <c r="N5" s="99">
        <v>5.65</v>
      </c>
      <c r="O5" s="99">
        <v>0.81</v>
      </c>
      <c r="P5" s="99">
        <v>1.43</v>
      </c>
      <c r="Q5" s="99">
        <v>11.65</v>
      </c>
      <c r="R5" s="99">
        <v>2.33</v>
      </c>
      <c r="S5" s="99">
        <v>6402.49</v>
      </c>
      <c r="T5" s="99">
        <v>1.0900000000000001</v>
      </c>
      <c r="U5" s="99">
        <v>5.51</v>
      </c>
      <c r="V5" s="99">
        <v>1.1000000000000001</v>
      </c>
      <c r="W5" s="99">
        <v>0.82</v>
      </c>
      <c r="X5" s="99">
        <v>6.25E-2</v>
      </c>
      <c r="Y5" s="99">
        <v>12</v>
      </c>
      <c r="Z5" s="99">
        <v>5130.63</v>
      </c>
      <c r="AA5" s="99">
        <v>11.63</v>
      </c>
      <c r="AB5" s="99">
        <v>135.16999999999999</v>
      </c>
      <c r="AC5" s="99">
        <v>10</v>
      </c>
      <c r="AD5" s="99">
        <v>83.33</v>
      </c>
      <c r="AE5" s="99">
        <v>67346.720000000001</v>
      </c>
      <c r="AF5" s="99">
        <v>6734.67</v>
      </c>
      <c r="AG5" s="99">
        <v>14.77</v>
      </c>
      <c r="AH5" s="99">
        <v>159.1</v>
      </c>
      <c r="AI5" s="99">
        <v>2</v>
      </c>
      <c r="AJ5" s="99">
        <v>16.670000000000002</v>
      </c>
      <c r="AK5" s="99">
        <v>-5779.13</v>
      </c>
      <c r="AL5" s="99">
        <v>-2889.57</v>
      </c>
      <c r="AM5" s="99">
        <v>-4.09</v>
      </c>
      <c r="AN5" s="99">
        <v>15.5</v>
      </c>
      <c r="AO5" s="99">
        <v>25</v>
      </c>
      <c r="AP5" s="99">
        <v>45</v>
      </c>
      <c r="AQ5" s="99">
        <v>16</v>
      </c>
      <c r="AR5" s="99">
        <v>62</v>
      </c>
      <c r="AS5" s="99">
        <v>23</v>
      </c>
      <c r="AU5" t="str">
        <f t="shared" si="0"/>
        <v>('SBINIF', 25, 45, 300, 16, 62)</v>
      </c>
      <c r="AV5" t="str">
        <f t="shared" si="1"/>
        <v>('SBINIF', 25, 45, 300)</v>
      </c>
      <c r="AW5" t="str">
        <f t="shared" si="2"/>
        <v>cross_over_signal_data('SBINIF', 25, 45, 300, 16, 62)</v>
      </c>
      <c r="AX5" t="str">
        <f t="shared" si="3"/>
        <v>table_update('SBINIF', 25, 45, 300, 16, 62)</v>
      </c>
      <c r="AY5" t="str">
        <f t="shared" si="4"/>
        <v>SBINIF,</v>
      </c>
      <c r="AZ5" t="str">
        <f t="shared" si="5"/>
        <v>cross_over_signal_plot('SBINIF', 25, 45, 300)</v>
      </c>
    </row>
    <row r="6" spans="1:52" x14ac:dyDescent="0.3">
      <c r="A6" s="66" t="s">
        <v>39</v>
      </c>
      <c r="B6" s="93" t="s">
        <v>39</v>
      </c>
      <c r="C6" s="93" t="e">
        <f ca="1">_xlfn.XLOOKUP(A6,INVESTMENT!B:B,INVESTMENT!G:G)</f>
        <v>#NAME?</v>
      </c>
      <c r="D6">
        <v>11</v>
      </c>
      <c r="E6" s="99">
        <v>123583.98</v>
      </c>
      <c r="F6" s="99">
        <v>374.5</v>
      </c>
      <c r="G6" s="99">
        <v>31.48</v>
      </c>
      <c r="H6" s="99">
        <v>15.17</v>
      </c>
      <c r="I6" s="99">
        <v>48.2</v>
      </c>
      <c r="J6" s="99">
        <v>-21209.08</v>
      </c>
      <c r="K6" s="99">
        <v>-13.52</v>
      </c>
      <c r="L6" s="99">
        <v>-21209.08</v>
      </c>
      <c r="M6" s="99">
        <v>-13.52</v>
      </c>
      <c r="N6" s="99">
        <v>5.83</v>
      </c>
      <c r="O6" s="99">
        <v>1.1200000000000001</v>
      </c>
      <c r="P6" s="99">
        <v>3.57</v>
      </c>
      <c r="Q6" s="99">
        <v>978.88</v>
      </c>
      <c r="R6" s="99">
        <v>97.89</v>
      </c>
      <c r="S6" s="99">
        <v>23037.09</v>
      </c>
      <c r="T6" s="99">
        <v>0.37</v>
      </c>
      <c r="U6" s="99">
        <v>5.8</v>
      </c>
      <c r="V6" s="99">
        <v>1.69</v>
      </c>
      <c r="W6" s="99">
        <v>0.78</v>
      </c>
      <c r="X6" s="99">
        <v>2.29E-2</v>
      </c>
      <c r="Y6" s="99">
        <v>11</v>
      </c>
      <c r="Z6" s="99">
        <v>11234.91</v>
      </c>
      <c r="AA6" s="99">
        <v>19.87</v>
      </c>
      <c r="AB6" s="99">
        <v>78.55</v>
      </c>
      <c r="AC6" s="99">
        <v>10</v>
      </c>
      <c r="AD6" s="99">
        <v>90.91</v>
      </c>
      <c r="AE6" s="99">
        <v>123710.36</v>
      </c>
      <c r="AF6" s="99">
        <v>12371.04</v>
      </c>
      <c r="AG6" s="99">
        <v>21.89</v>
      </c>
      <c r="AH6" s="99">
        <v>82</v>
      </c>
      <c r="AI6" s="99">
        <v>1</v>
      </c>
      <c r="AJ6" s="99">
        <v>9.09</v>
      </c>
      <c r="AK6" s="99">
        <v>-126.38</v>
      </c>
      <c r="AL6" s="99">
        <v>-126.38</v>
      </c>
      <c r="AM6" s="99">
        <v>-0.38</v>
      </c>
      <c r="AN6" s="99">
        <v>44</v>
      </c>
      <c r="AO6" s="99">
        <v>7</v>
      </c>
      <c r="AP6" s="99">
        <v>73</v>
      </c>
      <c r="AQ6" s="99">
        <v>17</v>
      </c>
      <c r="AR6" s="99">
        <v>41</v>
      </c>
      <c r="AU6" t="str">
        <f t="shared" si="0"/>
        <v>('CPSETF', 7, 73, 300, 17, 41)</v>
      </c>
      <c r="AV6" t="str">
        <f t="shared" si="1"/>
        <v>('CPSETF', 7, 73, 300)</v>
      </c>
      <c r="AW6" t="str">
        <f t="shared" si="2"/>
        <v>cross_over_signal_data('CPSETF', 7, 73, 300, 17, 41)</v>
      </c>
      <c r="AX6" t="str">
        <f t="shared" si="3"/>
        <v>table_update('CPSETF', 7, 73, 300, 17, 41)</v>
      </c>
      <c r="AY6" t="str">
        <f t="shared" si="4"/>
        <v>CPSETF,</v>
      </c>
      <c r="AZ6" t="str">
        <f t="shared" si="5"/>
        <v>cross_over_signal_plot('CPSETF', 7, 73, 300)</v>
      </c>
    </row>
    <row r="7" spans="1:52" x14ac:dyDescent="0.3">
      <c r="A7" s="66" t="s">
        <v>43</v>
      </c>
      <c r="B7" s="93" t="s">
        <v>43</v>
      </c>
      <c r="C7" s="93" t="e">
        <f ca="1">_xlfn.XLOOKUP(A7,INVESTMENT!B:B,INVESTMENT!G:G)</f>
        <v>#NAME?</v>
      </c>
      <c r="D7">
        <v>2</v>
      </c>
      <c r="E7" s="99">
        <v>26117.68</v>
      </c>
      <c r="F7" s="99">
        <v>79.14</v>
      </c>
      <c r="G7" s="99">
        <v>66.3</v>
      </c>
      <c r="H7" s="99">
        <v>31.46</v>
      </c>
      <c r="I7" s="99">
        <v>47.45</v>
      </c>
      <c r="J7" s="99">
        <v>-6004.19</v>
      </c>
      <c r="K7" s="99">
        <v>-10.79</v>
      </c>
      <c r="L7" s="99">
        <v>-6004.19</v>
      </c>
      <c r="M7" s="99">
        <v>-10.79</v>
      </c>
      <c r="N7" s="99">
        <v>4.3499999999999996</v>
      </c>
      <c r="O7" s="99">
        <v>2.92</v>
      </c>
      <c r="P7" s="99">
        <v>4.4000000000000004</v>
      </c>
      <c r="Q7" s="99" t="s">
        <v>281</v>
      </c>
      <c r="R7" s="99" t="s">
        <v>281</v>
      </c>
      <c r="S7" s="99">
        <v>3026.41</v>
      </c>
      <c r="T7" s="99">
        <v>4.63</v>
      </c>
      <c r="U7" s="99">
        <v>3.82</v>
      </c>
      <c r="V7" s="99">
        <v>6.82</v>
      </c>
      <c r="W7" s="99">
        <v>1.38</v>
      </c>
      <c r="X7" s="99">
        <v>0.124</v>
      </c>
      <c r="Y7" s="99">
        <v>3</v>
      </c>
      <c r="Z7" s="99">
        <v>8705.89</v>
      </c>
      <c r="AA7" s="99">
        <v>23.36</v>
      </c>
      <c r="AB7" s="99">
        <v>118</v>
      </c>
      <c r="AC7" s="99">
        <v>3</v>
      </c>
      <c r="AD7" s="99">
        <v>100</v>
      </c>
      <c r="AE7" s="99">
        <v>26117.68</v>
      </c>
      <c r="AF7" s="99">
        <v>8705.89</v>
      </c>
      <c r="AG7" s="99">
        <v>23.36</v>
      </c>
      <c r="AH7" s="99">
        <v>118</v>
      </c>
      <c r="AI7" s="99">
        <v>0</v>
      </c>
      <c r="AJ7" s="99">
        <v>0</v>
      </c>
      <c r="AK7" s="99">
        <v>0</v>
      </c>
      <c r="AL7" s="99" t="s">
        <v>282</v>
      </c>
      <c r="AM7" s="99" t="s">
        <v>282</v>
      </c>
      <c r="AN7" s="99" t="s">
        <v>282</v>
      </c>
      <c r="AO7" s="99">
        <v>15</v>
      </c>
      <c r="AP7" s="99">
        <v>35</v>
      </c>
      <c r="AQ7" s="99">
        <v>30</v>
      </c>
      <c r="AR7" s="99">
        <v>52</v>
      </c>
      <c r="AU7" t="str">
        <f t="shared" si="0"/>
        <v>('HDF250', 15, 35, 300, 30, 52)</v>
      </c>
      <c r="AV7" t="str">
        <f t="shared" si="1"/>
        <v>('HDF250', 15, 35, 300)</v>
      </c>
      <c r="AW7" t="str">
        <f t="shared" si="2"/>
        <v>cross_over_signal_data('HDF250', 15, 35, 300, 30, 52)</v>
      </c>
      <c r="AX7" t="str">
        <f t="shared" si="3"/>
        <v>table_update('HDF250', 15, 35, 300, 30, 52)</v>
      </c>
      <c r="AY7" t="str">
        <f t="shared" si="4"/>
        <v>HDF250,</v>
      </c>
      <c r="AZ7" t="str">
        <f t="shared" si="5"/>
        <v>cross_over_signal_plot('HDF250', 15, 35, 300)</v>
      </c>
    </row>
    <row r="8" spans="1:52" x14ac:dyDescent="0.3">
      <c r="A8" s="66" t="s">
        <v>48</v>
      </c>
      <c r="B8" s="93" t="s">
        <v>48</v>
      </c>
      <c r="C8" s="93" t="e">
        <f ca="1">_xlfn.XLOOKUP(A8,INVESTMENT!B:B,INVESTMENT!G:G)</f>
        <v>#NAME?</v>
      </c>
      <c r="D8">
        <v>5</v>
      </c>
      <c r="E8" s="99">
        <v>2157.31</v>
      </c>
      <c r="F8" s="99">
        <v>6.54</v>
      </c>
      <c r="G8" s="99">
        <v>0.68</v>
      </c>
      <c r="H8" s="99">
        <v>1.23</v>
      </c>
      <c r="I8" s="99">
        <v>181.25</v>
      </c>
      <c r="J8" s="99">
        <v>-167.4</v>
      </c>
      <c r="K8" s="99">
        <v>-0.67</v>
      </c>
      <c r="L8" s="99">
        <v>-167.4</v>
      </c>
      <c r="M8" s="99">
        <v>-0.5</v>
      </c>
      <c r="N8" s="99">
        <v>12.89</v>
      </c>
      <c r="O8" s="99">
        <v>2.4500000000000002</v>
      </c>
      <c r="P8" s="99">
        <v>362.09</v>
      </c>
      <c r="Q8" s="99">
        <v>125.65</v>
      </c>
      <c r="R8" s="99">
        <v>31.41</v>
      </c>
      <c r="S8" s="99">
        <v>459.02</v>
      </c>
      <c r="T8" s="99">
        <v>1.06</v>
      </c>
      <c r="U8" s="99">
        <v>0.27</v>
      </c>
      <c r="V8" s="99">
        <v>-15.52</v>
      </c>
      <c r="W8" s="99">
        <v>7.96</v>
      </c>
      <c r="X8" s="99">
        <v>4.4200000000000003E-2</v>
      </c>
      <c r="Y8" s="99">
        <v>5</v>
      </c>
      <c r="Z8" s="99">
        <v>431.46</v>
      </c>
      <c r="AA8" s="99">
        <v>1.3</v>
      </c>
      <c r="AB8" s="99">
        <v>2.8</v>
      </c>
      <c r="AC8" s="99">
        <v>4</v>
      </c>
      <c r="AD8" s="99">
        <v>80</v>
      </c>
      <c r="AE8" s="99">
        <v>2174.61</v>
      </c>
      <c r="AF8" s="99">
        <v>543.65</v>
      </c>
      <c r="AG8" s="99">
        <v>1.63</v>
      </c>
      <c r="AH8" s="99">
        <v>3</v>
      </c>
      <c r="AI8" s="99">
        <v>1</v>
      </c>
      <c r="AJ8" s="99">
        <v>20</v>
      </c>
      <c r="AK8" s="99">
        <v>-17.309999999999999</v>
      </c>
      <c r="AL8" s="99">
        <v>-17.309999999999999</v>
      </c>
      <c r="AM8" s="99">
        <v>-0.05</v>
      </c>
      <c r="AN8" s="99">
        <v>2</v>
      </c>
      <c r="AO8" s="99">
        <v>7</v>
      </c>
      <c r="AP8" s="99">
        <v>60</v>
      </c>
      <c r="AQ8" s="99">
        <v>29</v>
      </c>
      <c r="AR8" s="99">
        <v>46</v>
      </c>
      <c r="AU8" t="str">
        <f t="shared" si="0"/>
        <v>('ICI150', 7, 60, 300, 29, 46)</v>
      </c>
      <c r="AV8" t="str">
        <f t="shared" si="1"/>
        <v>('ICI150', 7, 60, 300)</v>
      </c>
      <c r="AW8" t="str">
        <f t="shared" si="2"/>
        <v>cross_over_signal_data('ICI150', 7, 60, 300, 29, 46)</v>
      </c>
      <c r="AX8" t="str">
        <f t="shared" si="3"/>
        <v>table_update('ICI150', 7, 60, 300, 29, 46)</v>
      </c>
      <c r="AY8" t="str">
        <f t="shared" si="4"/>
        <v>ICI150,</v>
      </c>
      <c r="AZ8" t="str">
        <f t="shared" si="5"/>
        <v>cross_over_signal_plot('ICI150', 7, 60, 300)</v>
      </c>
    </row>
    <row r="9" spans="1:52" x14ac:dyDescent="0.3">
      <c r="A9" s="66" t="s">
        <v>53</v>
      </c>
      <c r="B9" s="93" t="s">
        <v>53</v>
      </c>
      <c r="C9" s="93" t="e">
        <f ca="1">_xlfn.XLOOKUP(A9,INVESTMENT!B:B,INVESTMENT!G:G)</f>
        <v>#NAME?</v>
      </c>
      <c r="D9">
        <v>3</v>
      </c>
      <c r="E9" s="99">
        <v>4083.03</v>
      </c>
      <c r="F9" s="99">
        <v>12.37</v>
      </c>
      <c r="G9" s="99">
        <v>9.11</v>
      </c>
      <c r="H9" s="99">
        <v>3.68</v>
      </c>
      <c r="I9" s="99">
        <v>40.42</v>
      </c>
      <c r="J9" s="99">
        <v>-1169.18</v>
      </c>
      <c r="K9" s="99">
        <v>-3.42</v>
      </c>
      <c r="L9" s="99">
        <v>-1906.58</v>
      </c>
      <c r="M9" s="99">
        <v>-5.58</v>
      </c>
      <c r="N9" s="99">
        <v>2.14</v>
      </c>
      <c r="O9" s="99">
        <v>0.66</v>
      </c>
      <c r="P9" s="99">
        <v>7.25</v>
      </c>
      <c r="Q9" s="99" t="s">
        <v>281</v>
      </c>
      <c r="R9" s="99" t="s">
        <v>281</v>
      </c>
      <c r="S9" s="99">
        <v>1081.8499999999999</v>
      </c>
      <c r="T9" s="99">
        <v>1.31</v>
      </c>
      <c r="U9" s="99">
        <v>3.03</v>
      </c>
      <c r="V9" s="99">
        <v>-0.56999999999999995</v>
      </c>
      <c r="W9" s="99">
        <v>2.2799999999999998</v>
      </c>
      <c r="X9" s="99">
        <v>4.2999999999999997E-2</v>
      </c>
      <c r="Y9" s="99">
        <v>3</v>
      </c>
      <c r="Z9" s="99">
        <v>1361.01</v>
      </c>
      <c r="AA9" s="99">
        <v>4.08</v>
      </c>
      <c r="AB9" s="99">
        <v>25.33</v>
      </c>
      <c r="AC9" s="99">
        <v>3</v>
      </c>
      <c r="AD9" s="99">
        <v>100</v>
      </c>
      <c r="AE9" s="99">
        <v>4083.03</v>
      </c>
      <c r="AF9" s="99">
        <v>1361.01</v>
      </c>
      <c r="AG9" s="99">
        <v>4.08</v>
      </c>
      <c r="AH9" s="99">
        <v>25.33</v>
      </c>
      <c r="AI9" s="99">
        <v>0</v>
      </c>
      <c r="AJ9" s="99">
        <v>0</v>
      </c>
      <c r="AK9" s="99">
        <v>0</v>
      </c>
      <c r="AL9" s="99" t="s">
        <v>282</v>
      </c>
      <c r="AM9" s="99" t="s">
        <v>282</v>
      </c>
      <c r="AN9" s="99" t="s">
        <v>282</v>
      </c>
      <c r="AO9" s="99">
        <v>5</v>
      </c>
      <c r="AP9" s="99">
        <v>10</v>
      </c>
      <c r="AQ9" s="99">
        <v>13</v>
      </c>
      <c r="AR9" s="99">
        <v>45</v>
      </c>
      <c r="AU9" t="str">
        <f t="shared" si="0"/>
        <v>('ICIAUT', 5, 10, 300, 13, 45)</v>
      </c>
      <c r="AV9" t="str">
        <f t="shared" si="1"/>
        <v>('ICIAUT', 5, 10, 300)</v>
      </c>
      <c r="AW9" t="str">
        <f t="shared" si="2"/>
        <v>cross_over_signal_data('ICIAUT', 5, 10, 300, 13, 45)</v>
      </c>
      <c r="AX9" t="str">
        <f t="shared" si="3"/>
        <v>table_update('ICIAUT', 5, 10, 300, 13, 45)</v>
      </c>
      <c r="AY9" t="str">
        <f t="shared" si="4"/>
        <v>ICIAUT,</v>
      </c>
      <c r="AZ9" t="str">
        <f t="shared" si="5"/>
        <v>cross_over_signal_plot('ICIAUT', 5, 10, 300)</v>
      </c>
    </row>
    <row r="10" spans="1:52" x14ac:dyDescent="0.3">
      <c r="A10" s="66" t="s">
        <v>57</v>
      </c>
      <c r="B10" s="93" t="s">
        <v>57</v>
      </c>
      <c r="C10" s="93" t="e">
        <f ca="1">_xlfn.XLOOKUP(A10,INVESTMENT!B:B,INVESTMENT!G:G)</f>
        <v>#NAME?</v>
      </c>
      <c r="D10">
        <v>3</v>
      </c>
      <c r="E10" s="99">
        <v>19994</v>
      </c>
      <c r="F10" s="99">
        <v>60.59</v>
      </c>
      <c r="G10" s="99">
        <v>51.13</v>
      </c>
      <c r="H10" s="99">
        <v>13.79</v>
      </c>
      <c r="I10" s="99">
        <v>26.98</v>
      </c>
      <c r="J10" s="99">
        <v>-5364.5</v>
      </c>
      <c r="K10" s="99">
        <v>-9.2799999999999994</v>
      </c>
      <c r="L10" s="99">
        <v>-5364.5</v>
      </c>
      <c r="M10" s="99">
        <v>-9.2799999999999994</v>
      </c>
      <c r="N10" s="99">
        <v>3.73</v>
      </c>
      <c r="O10" s="99">
        <v>1.49</v>
      </c>
      <c r="P10" s="99">
        <v>2.91</v>
      </c>
      <c r="Q10" s="99" t="s">
        <v>281</v>
      </c>
      <c r="R10" s="99" t="s">
        <v>281</v>
      </c>
      <c r="S10" s="99">
        <v>1897.95</v>
      </c>
      <c r="T10" s="99">
        <v>3.61</v>
      </c>
      <c r="U10" s="99">
        <v>3.96</v>
      </c>
      <c r="V10" s="99">
        <v>2.12</v>
      </c>
      <c r="W10" s="99">
        <v>1.07</v>
      </c>
      <c r="X10" s="99">
        <v>0.12659999999999999</v>
      </c>
      <c r="Y10" s="99">
        <v>3</v>
      </c>
      <c r="Z10" s="99">
        <v>6664.67</v>
      </c>
      <c r="AA10" s="99">
        <v>18.440000000000001</v>
      </c>
      <c r="AB10" s="99">
        <v>156.33000000000001</v>
      </c>
      <c r="AC10" s="99">
        <v>3</v>
      </c>
      <c r="AD10" s="99">
        <v>100</v>
      </c>
      <c r="AE10" s="99">
        <v>19994</v>
      </c>
      <c r="AF10" s="99">
        <v>6664.67</v>
      </c>
      <c r="AG10" s="99">
        <v>18.440000000000001</v>
      </c>
      <c r="AH10" s="99">
        <v>156.33000000000001</v>
      </c>
      <c r="AI10" s="99">
        <v>0</v>
      </c>
      <c r="AJ10" s="99">
        <v>0</v>
      </c>
      <c r="AK10" s="99">
        <v>0</v>
      </c>
      <c r="AL10" s="99" t="s">
        <v>282</v>
      </c>
      <c r="AM10" s="99" t="s">
        <v>282</v>
      </c>
      <c r="AN10" s="99" t="s">
        <v>282</v>
      </c>
      <c r="AO10" s="99">
        <v>12</v>
      </c>
      <c r="AP10" s="99">
        <v>72</v>
      </c>
      <c r="AQ10" s="99">
        <v>29</v>
      </c>
      <c r="AR10" s="99">
        <v>48</v>
      </c>
      <c r="AU10" t="str">
        <f t="shared" si="0"/>
        <v>('ICIFMC', 12, 72, 300, 29, 48)</v>
      </c>
      <c r="AV10" t="str">
        <f t="shared" si="1"/>
        <v>('ICIFMC', 12, 72, 300)</v>
      </c>
      <c r="AW10" t="str">
        <f t="shared" si="2"/>
        <v>cross_over_signal_data('ICIFMC', 12, 72, 300, 29, 48)</v>
      </c>
      <c r="AX10" t="str">
        <f t="shared" si="3"/>
        <v>table_update('ICIFMC', 12, 72, 300, 29, 48)</v>
      </c>
      <c r="AY10" t="str">
        <f t="shared" si="4"/>
        <v>ICIFMC,</v>
      </c>
      <c r="AZ10" t="str">
        <f t="shared" si="5"/>
        <v>cross_over_signal_plot('ICIFMC', 12, 72, 300)</v>
      </c>
    </row>
    <row r="11" spans="1:52" x14ac:dyDescent="0.3">
      <c r="A11" s="66" t="s">
        <v>66</v>
      </c>
      <c r="B11" s="93" t="s">
        <v>66</v>
      </c>
      <c r="C11" s="93" t="e">
        <f ca="1">_xlfn.XLOOKUP(A11,INVESTMENT!B:B,INVESTMENT!G:G)</f>
        <v>#NAME?</v>
      </c>
      <c r="D11">
        <v>3</v>
      </c>
      <c r="E11" s="99">
        <v>40528.14</v>
      </c>
      <c r="F11" s="99">
        <v>122.81</v>
      </c>
      <c r="G11" s="99">
        <v>48.14</v>
      </c>
      <c r="H11" s="99">
        <v>22.96</v>
      </c>
      <c r="I11" s="99">
        <v>47.69</v>
      </c>
      <c r="J11" s="99">
        <v>-7328.79</v>
      </c>
      <c r="K11" s="99">
        <v>-9.07</v>
      </c>
      <c r="L11" s="99">
        <v>-7328.79</v>
      </c>
      <c r="M11" s="99">
        <v>-9.06</v>
      </c>
      <c r="N11" s="99">
        <v>5.53</v>
      </c>
      <c r="O11" s="99">
        <v>2.5299999999999998</v>
      </c>
      <c r="P11" s="99">
        <v>5.26</v>
      </c>
      <c r="Q11" s="99">
        <v>39.659999999999997</v>
      </c>
      <c r="R11" s="99">
        <v>7.93</v>
      </c>
      <c r="S11" s="99">
        <v>5028.26</v>
      </c>
      <c r="T11" s="99">
        <v>2.79</v>
      </c>
      <c r="U11" s="99">
        <v>2.85</v>
      </c>
      <c r="V11" s="99">
        <v>6.16</v>
      </c>
      <c r="W11" s="99">
        <v>1.03</v>
      </c>
      <c r="X11" s="99">
        <v>0.10059999999999999</v>
      </c>
      <c r="Y11" s="99">
        <v>6</v>
      </c>
      <c r="Z11" s="99">
        <v>6754.69</v>
      </c>
      <c r="AA11" s="99">
        <v>16.72</v>
      </c>
      <c r="AB11" s="99">
        <v>78.5</v>
      </c>
      <c r="AC11" s="99">
        <v>5</v>
      </c>
      <c r="AD11" s="99">
        <v>83.33</v>
      </c>
      <c r="AE11" s="99">
        <v>41576.53</v>
      </c>
      <c r="AF11" s="99">
        <v>8315.31</v>
      </c>
      <c r="AG11" s="99">
        <v>20.69</v>
      </c>
      <c r="AH11" s="99">
        <v>93</v>
      </c>
      <c r="AI11" s="99">
        <v>1</v>
      </c>
      <c r="AJ11" s="99">
        <v>16.670000000000002</v>
      </c>
      <c r="AK11" s="99">
        <v>-1048.3800000000001</v>
      </c>
      <c r="AL11" s="99">
        <v>-1048.3800000000001</v>
      </c>
      <c r="AM11" s="99">
        <v>-3.17</v>
      </c>
      <c r="AN11" s="99">
        <v>6</v>
      </c>
      <c r="AO11" s="99">
        <v>13</v>
      </c>
      <c r="AP11" s="99">
        <v>106</v>
      </c>
      <c r="AQ11" s="99">
        <v>14</v>
      </c>
      <c r="AR11" s="99">
        <v>45</v>
      </c>
      <c r="AU11" t="str">
        <f t="shared" si="0"/>
        <v>('ICIHEA', 13, 106, 300, 14, 45)</v>
      </c>
      <c r="AV11" t="str">
        <f t="shared" si="1"/>
        <v>('ICIHEA', 13, 106, 300)</v>
      </c>
      <c r="AW11" t="str">
        <f t="shared" si="2"/>
        <v>cross_over_signal_data('ICIHEA', 13, 106, 300, 14, 45)</v>
      </c>
      <c r="AX11" t="str">
        <f t="shared" si="3"/>
        <v>table_update('ICIHEA', 13, 106, 300, 14, 45)</v>
      </c>
      <c r="AY11" t="str">
        <f t="shared" si="4"/>
        <v>ICIHEA,</v>
      </c>
      <c r="AZ11" t="str">
        <f t="shared" si="5"/>
        <v>cross_over_signal_plot('ICIHEA', 13, 106, 300)</v>
      </c>
    </row>
    <row r="12" spans="1:52" x14ac:dyDescent="0.3">
      <c r="A12" s="66" t="s">
        <v>88</v>
      </c>
      <c r="B12" s="93" t="s">
        <v>88</v>
      </c>
      <c r="C12" s="93" t="e">
        <f ca="1">_xlfn.XLOOKUP(A12,INVESTMENT!B:B,INVESTMENT!G:G)</f>
        <v>#NAME?</v>
      </c>
      <c r="D12">
        <v>14</v>
      </c>
      <c r="E12" s="99">
        <v>144753.26999999999</v>
      </c>
      <c r="F12" s="99">
        <v>438.65</v>
      </c>
      <c r="G12" s="99">
        <v>47.53</v>
      </c>
      <c r="H12" s="99">
        <v>12.75</v>
      </c>
      <c r="I12" s="99">
        <v>26.82</v>
      </c>
      <c r="J12" s="99">
        <v>-45539.87</v>
      </c>
      <c r="K12" s="99">
        <v>-24.1</v>
      </c>
      <c r="L12" s="99">
        <v>-49223.07</v>
      </c>
      <c r="M12" s="99">
        <v>-21.93</v>
      </c>
      <c r="N12" s="99">
        <v>2.94</v>
      </c>
      <c r="O12" s="99">
        <v>0.57999999999999996</v>
      </c>
      <c r="P12" s="99">
        <v>1.22</v>
      </c>
      <c r="Q12" s="99">
        <v>21.79</v>
      </c>
      <c r="R12" s="99">
        <v>4.3600000000000003</v>
      </c>
      <c r="S12" s="99">
        <v>20966.27</v>
      </c>
      <c r="T12" s="99">
        <v>0.42</v>
      </c>
      <c r="U12" s="99">
        <v>6.9</v>
      </c>
      <c r="V12" s="99">
        <v>1.06</v>
      </c>
      <c r="W12" s="99">
        <v>0.59</v>
      </c>
      <c r="X12" s="99">
        <v>2.92E-2</v>
      </c>
      <c r="Y12" s="99">
        <v>18</v>
      </c>
      <c r="Z12" s="99">
        <v>8041.85</v>
      </c>
      <c r="AA12" s="99">
        <v>15.69</v>
      </c>
      <c r="AB12" s="99">
        <v>140.28</v>
      </c>
      <c r="AC12" s="99">
        <v>15</v>
      </c>
      <c r="AD12" s="99">
        <v>83.33</v>
      </c>
      <c r="AE12" s="99">
        <v>151715.98000000001</v>
      </c>
      <c r="AF12" s="99">
        <v>10114.4</v>
      </c>
      <c r="AG12" s="99">
        <v>19.28</v>
      </c>
      <c r="AH12" s="99">
        <v>166.2</v>
      </c>
      <c r="AI12" s="99">
        <v>3</v>
      </c>
      <c r="AJ12" s="99">
        <v>16.670000000000002</v>
      </c>
      <c r="AK12" s="99">
        <v>-6962.71</v>
      </c>
      <c r="AL12" s="99">
        <v>-2320.9</v>
      </c>
      <c r="AM12" s="99">
        <v>-2.2799999999999998</v>
      </c>
      <c r="AN12" s="99">
        <v>10.67</v>
      </c>
      <c r="AO12" s="99">
        <v>5</v>
      </c>
      <c r="AP12" s="99">
        <v>164</v>
      </c>
      <c r="AQ12" s="99">
        <v>30</v>
      </c>
      <c r="AR12" s="99">
        <v>52</v>
      </c>
      <c r="AS12" s="99">
        <v>20</v>
      </c>
      <c r="AU12" t="str">
        <f t="shared" si="0"/>
        <v>('MOTNAS', 5, 164, 300, 30, 52)</v>
      </c>
      <c r="AV12" t="str">
        <f t="shared" si="1"/>
        <v>('MOTNAS', 5, 164, 300)</v>
      </c>
      <c r="AW12" t="str">
        <f t="shared" si="2"/>
        <v>cross_over_signal_data('MOTNAS', 5, 164, 300, 30, 52)</v>
      </c>
      <c r="AX12" t="str">
        <f t="shared" si="3"/>
        <v>table_update('MOTNAS', 5, 164, 300, 30, 52)</v>
      </c>
      <c r="AY12" t="str">
        <f t="shared" si="4"/>
        <v>MOTNAS,</v>
      </c>
      <c r="AZ12" t="str">
        <f t="shared" si="5"/>
        <v>cross_over_signal_plot('MOTNAS', 5, 164, 300)</v>
      </c>
    </row>
    <row r="13" spans="1:52" x14ac:dyDescent="0.3">
      <c r="A13" s="66" t="s">
        <v>97</v>
      </c>
      <c r="B13" s="93" t="s">
        <v>97</v>
      </c>
      <c r="C13" s="93" t="e">
        <f ca="1">_xlfn.XLOOKUP(A13,INVESTMENT!B:B,INVESTMENT!G:G)</f>
        <v>#NAME?</v>
      </c>
      <c r="D13">
        <v>4</v>
      </c>
      <c r="E13" s="99">
        <v>31329.599999999999</v>
      </c>
      <c r="F13" s="99">
        <v>94.94</v>
      </c>
      <c r="G13" s="99">
        <v>57.28</v>
      </c>
      <c r="H13" s="99">
        <v>15.6</v>
      </c>
      <c r="I13" s="99">
        <v>27.23</v>
      </c>
      <c r="J13" s="99">
        <v>-5924.35</v>
      </c>
      <c r="K13" s="99">
        <v>-11.22</v>
      </c>
      <c r="L13" s="99">
        <v>-6377.79</v>
      </c>
      <c r="M13" s="99">
        <v>-12.46</v>
      </c>
      <c r="N13" s="99">
        <v>4.91</v>
      </c>
      <c r="O13" s="99">
        <v>1.25</v>
      </c>
      <c r="P13" s="99">
        <v>2.1800000000000002</v>
      </c>
      <c r="Q13" s="99">
        <v>21.2</v>
      </c>
      <c r="R13" s="99">
        <v>5.3</v>
      </c>
      <c r="S13" s="99">
        <v>3628.27</v>
      </c>
      <c r="T13" s="99">
        <v>1.84</v>
      </c>
      <c r="U13" s="99">
        <v>6.26</v>
      </c>
      <c r="V13" s="99">
        <v>1.63</v>
      </c>
      <c r="W13" s="99">
        <v>0.95</v>
      </c>
      <c r="X13" s="99">
        <v>7.2499999999999995E-2</v>
      </c>
      <c r="Y13" s="99">
        <v>10</v>
      </c>
      <c r="Z13" s="99">
        <v>3132.96</v>
      </c>
      <c r="AA13" s="99">
        <v>7.59</v>
      </c>
      <c r="AB13" s="99">
        <v>66.599999999999994</v>
      </c>
      <c r="AC13" s="99">
        <v>8</v>
      </c>
      <c r="AD13" s="99">
        <v>80</v>
      </c>
      <c r="AE13" s="99">
        <v>32880.660000000003</v>
      </c>
      <c r="AF13" s="99">
        <v>4110.08</v>
      </c>
      <c r="AG13" s="99">
        <v>9.8800000000000008</v>
      </c>
      <c r="AH13" s="99">
        <v>78.63</v>
      </c>
      <c r="AI13" s="99">
        <v>2</v>
      </c>
      <c r="AJ13" s="99">
        <v>20</v>
      </c>
      <c r="AK13" s="99">
        <v>-1551.06</v>
      </c>
      <c r="AL13" s="99">
        <v>-775.53</v>
      </c>
      <c r="AM13" s="99">
        <v>-1.54</v>
      </c>
      <c r="AN13" s="99">
        <v>18.5</v>
      </c>
      <c r="AO13" s="99">
        <v>5</v>
      </c>
      <c r="AP13" s="99">
        <v>83</v>
      </c>
      <c r="AQ13" s="99">
        <v>2</v>
      </c>
      <c r="AR13" s="99">
        <v>52</v>
      </c>
      <c r="AU13" t="str">
        <f t="shared" si="0"/>
        <v>('SBIEIT', 5, 83, 300, 2, 52)</v>
      </c>
      <c r="AV13" t="str">
        <f t="shared" si="1"/>
        <v>('SBIEIT', 5, 83, 300)</v>
      </c>
      <c r="AW13" t="str">
        <f t="shared" si="2"/>
        <v>cross_over_signal_data('SBIEIT', 5, 83, 300, 2, 52)</v>
      </c>
      <c r="AX13" t="str">
        <f t="shared" si="3"/>
        <v>table_update('SBIEIT', 5, 83, 300, 2, 52)</v>
      </c>
      <c r="AY13" t="str">
        <f t="shared" si="4"/>
        <v>SBIEIT,</v>
      </c>
      <c r="AZ13" t="str">
        <f t="shared" si="5"/>
        <v>cross_over_signal_plot('SBIEIT', 5, 83, 300)</v>
      </c>
    </row>
    <row r="14" spans="1:52" x14ac:dyDescent="0.3">
      <c r="A14" s="66" t="s">
        <v>101</v>
      </c>
      <c r="B14" s="93" t="s">
        <v>101</v>
      </c>
      <c r="C14" s="93" t="e">
        <f ca="1">_xlfn.XLOOKUP(A14,INVESTMENT!B:B,INVESTMENT!G:G)</f>
        <v>#NAME?</v>
      </c>
      <c r="D14">
        <v>2</v>
      </c>
      <c r="E14" s="99">
        <v>1608.86</v>
      </c>
      <c r="F14" s="99">
        <v>4.88</v>
      </c>
      <c r="G14" s="99">
        <v>0.51</v>
      </c>
      <c r="H14" s="99">
        <v>2.04</v>
      </c>
      <c r="I14" s="99">
        <v>399.02</v>
      </c>
      <c r="J14" s="99">
        <v>-14.93</v>
      </c>
      <c r="K14" s="99">
        <v>-0.05</v>
      </c>
      <c r="L14" s="99">
        <v>-14.93</v>
      </c>
      <c r="M14" s="99">
        <v>-0.05</v>
      </c>
      <c r="N14" s="99">
        <v>107.76</v>
      </c>
      <c r="O14" s="99">
        <v>45.18</v>
      </c>
      <c r="P14" s="99">
        <v>8843.4500000000007</v>
      </c>
      <c r="Q14" s="99" t="s">
        <v>281</v>
      </c>
      <c r="R14" s="99" t="s">
        <v>281</v>
      </c>
      <c r="S14" s="99">
        <v>403.59</v>
      </c>
      <c r="T14" s="99">
        <v>1.53</v>
      </c>
      <c r="U14" s="99">
        <v>0.02</v>
      </c>
      <c r="V14" s="99">
        <v>-147.87</v>
      </c>
      <c r="W14" s="99">
        <v>12.63</v>
      </c>
      <c r="X14" s="99">
        <v>4.2999999999999997E-2</v>
      </c>
      <c r="Y14" s="99">
        <v>3</v>
      </c>
      <c r="Z14" s="99">
        <v>536.29</v>
      </c>
      <c r="AA14" s="99">
        <v>1.61</v>
      </c>
      <c r="AB14" s="99">
        <v>2</v>
      </c>
      <c r="AC14" s="99">
        <v>3</v>
      </c>
      <c r="AD14" s="99">
        <v>100</v>
      </c>
      <c r="AE14" s="99">
        <v>1608.86</v>
      </c>
      <c r="AF14" s="99">
        <v>536.29</v>
      </c>
      <c r="AG14" s="99">
        <v>1.61</v>
      </c>
      <c r="AH14" s="99">
        <v>2</v>
      </c>
      <c r="AI14" s="99">
        <v>0</v>
      </c>
      <c r="AJ14" s="99">
        <v>0</v>
      </c>
      <c r="AK14" s="99">
        <v>0</v>
      </c>
      <c r="AL14" s="99" t="s">
        <v>282</v>
      </c>
      <c r="AM14" s="99" t="s">
        <v>282</v>
      </c>
      <c r="AN14" s="99" t="s">
        <v>282</v>
      </c>
      <c r="AO14" s="99">
        <v>8</v>
      </c>
      <c r="AP14" s="99">
        <v>56</v>
      </c>
      <c r="AQ14" s="99">
        <v>24</v>
      </c>
      <c r="AR14" s="99">
        <v>44</v>
      </c>
      <c r="AU14" t="str">
        <f t="shared" si="0"/>
        <v>('ICIEXB', 8, 56, 300, 24, 44)</v>
      </c>
      <c r="AV14" t="str">
        <f t="shared" si="1"/>
        <v>('ICIEXB', 8, 56, 300)</v>
      </c>
      <c r="AW14" t="str">
        <f t="shared" si="2"/>
        <v>cross_over_signal_data('ICIEXB', 8, 56, 300, 24, 44)</v>
      </c>
      <c r="AX14" t="str">
        <f t="shared" si="3"/>
        <v>table_update('ICIEXB', 8, 56, 300, 24, 44)</v>
      </c>
      <c r="AY14" t="str">
        <f t="shared" si="4"/>
        <v>ICIEXB,</v>
      </c>
      <c r="AZ14" t="str">
        <f t="shared" si="5"/>
        <v>cross_over_signal_plot('ICIEXB', 8, 56, 300)</v>
      </c>
    </row>
    <row r="15" spans="1:52" x14ac:dyDescent="0.3">
      <c r="A15" s="66" t="s">
        <v>105</v>
      </c>
      <c r="B15" s="93" t="s">
        <v>105</v>
      </c>
      <c r="C15" s="93" t="e">
        <f ca="1">_xlfn.XLOOKUP(A15,INVESTMENT!B:B,INVESTMENT!G:G)</f>
        <v>#NAME?</v>
      </c>
      <c r="D15">
        <v>10</v>
      </c>
      <c r="E15" s="99">
        <v>8156.31</v>
      </c>
      <c r="F15" s="99">
        <v>24.72</v>
      </c>
      <c r="G15" s="99">
        <v>3.9</v>
      </c>
      <c r="H15" s="99">
        <v>2.2200000000000002</v>
      </c>
      <c r="I15" s="99">
        <v>56.95</v>
      </c>
      <c r="J15" s="99">
        <v>-2160.37</v>
      </c>
      <c r="K15" s="99">
        <v>-5</v>
      </c>
      <c r="L15" s="99">
        <v>-2476.33</v>
      </c>
      <c r="M15" s="99">
        <v>-5.72</v>
      </c>
      <c r="N15" s="99">
        <v>3.29</v>
      </c>
      <c r="O15" s="99">
        <v>0.39</v>
      </c>
      <c r="P15" s="99">
        <v>9.9499999999999993</v>
      </c>
      <c r="Q15" s="99">
        <v>10.99</v>
      </c>
      <c r="R15" s="99">
        <v>1.22</v>
      </c>
      <c r="S15" s="99">
        <v>1071.1600000000001</v>
      </c>
      <c r="T15" s="99">
        <v>0.92</v>
      </c>
      <c r="U15" s="99">
        <v>2.27</v>
      </c>
      <c r="V15" s="99">
        <v>-1.4</v>
      </c>
      <c r="W15" s="99">
        <v>2.48</v>
      </c>
      <c r="X15" s="99">
        <v>5.3600000000000002E-2</v>
      </c>
      <c r="Y15" s="99">
        <v>10</v>
      </c>
      <c r="Z15" s="99">
        <v>815.63</v>
      </c>
      <c r="AA15" s="99">
        <v>2.36</v>
      </c>
      <c r="AB15" s="99">
        <v>10.7</v>
      </c>
      <c r="AC15" s="99">
        <v>9</v>
      </c>
      <c r="AD15" s="99">
        <v>90</v>
      </c>
      <c r="AE15" s="99">
        <v>8972.7099999999991</v>
      </c>
      <c r="AF15" s="99">
        <v>996.97</v>
      </c>
      <c r="AG15" s="99">
        <v>2.84</v>
      </c>
      <c r="AH15" s="99">
        <v>11.56</v>
      </c>
      <c r="AI15" s="99">
        <v>1</v>
      </c>
      <c r="AJ15" s="99">
        <v>10</v>
      </c>
      <c r="AK15" s="99">
        <v>-816.39</v>
      </c>
      <c r="AL15" s="99">
        <v>-816.39</v>
      </c>
      <c r="AM15" s="99">
        <v>-1.98</v>
      </c>
      <c r="AN15" s="99">
        <v>3</v>
      </c>
      <c r="AO15" s="99">
        <v>12</v>
      </c>
      <c r="AP15" s="99">
        <v>42</v>
      </c>
      <c r="AQ15" s="99">
        <v>22</v>
      </c>
      <c r="AR15" s="99">
        <v>43</v>
      </c>
      <c r="AU15" t="str">
        <f t="shared" si="0"/>
        <v>('SBIBAN', 12, 42, 300, 22, 43)</v>
      </c>
      <c r="AV15" t="str">
        <f t="shared" si="1"/>
        <v>('SBIBAN', 12, 42, 300)</v>
      </c>
      <c r="AW15" t="str">
        <f t="shared" si="2"/>
        <v>cross_over_signal_data('SBIBAN', 12, 42, 300, 22, 43)</v>
      </c>
      <c r="AX15" t="str">
        <f t="shared" si="3"/>
        <v>table_update('SBIBAN', 12, 42, 300, 22, 43)</v>
      </c>
      <c r="AY15" t="str">
        <f t="shared" si="4"/>
        <v>SBIBAN,</v>
      </c>
      <c r="AZ15" t="str">
        <f t="shared" si="5"/>
        <v>cross_over_signal_plot('SBIBAN', 12, 42, 300)</v>
      </c>
    </row>
    <row r="16" spans="1:52" x14ac:dyDescent="0.3">
      <c r="A16" s="66" t="s">
        <v>27</v>
      </c>
      <c r="B16" s="93" t="s">
        <v>27</v>
      </c>
      <c r="C16" s="93" t="e">
        <f ca="1">_xlfn.XLOOKUP(A16,INVESTMENT!B:B,INVESTMENT!G:G)</f>
        <v>#NAME?</v>
      </c>
      <c r="D16">
        <v>24</v>
      </c>
      <c r="E16" s="99">
        <v>1280151.47</v>
      </c>
      <c r="F16" s="99">
        <v>3879.25</v>
      </c>
      <c r="G16" s="99">
        <v>35.03</v>
      </c>
      <c r="H16" s="99">
        <v>15.66</v>
      </c>
      <c r="I16" s="99">
        <v>44.7</v>
      </c>
      <c r="J16" s="99">
        <v>-294931.90000000002</v>
      </c>
      <c r="K16" s="99">
        <v>-30.45</v>
      </c>
      <c r="L16" s="99">
        <v>-294931.90000000002</v>
      </c>
      <c r="M16" s="99">
        <v>-32.9</v>
      </c>
      <c r="N16" s="99">
        <v>4.34</v>
      </c>
      <c r="O16" s="99">
        <v>0.48</v>
      </c>
      <c r="P16" s="99">
        <v>1.36</v>
      </c>
      <c r="Q16" s="99">
        <v>14.89</v>
      </c>
      <c r="R16" s="99">
        <v>2.98</v>
      </c>
      <c r="S16" s="99">
        <v>151087.9</v>
      </c>
      <c r="T16" s="99">
        <v>0.18</v>
      </c>
      <c r="U16" s="99">
        <v>19.87</v>
      </c>
      <c r="V16" s="99">
        <v>0.52</v>
      </c>
      <c r="W16" s="99">
        <v>0.38</v>
      </c>
      <c r="X16" s="99">
        <v>1.6400000000000001E-2</v>
      </c>
      <c r="Y16" s="99">
        <v>12</v>
      </c>
      <c r="Z16" s="99">
        <v>106679.29</v>
      </c>
      <c r="AA16" s="99">
        <v>127.47</v>
      </c>
      <c r="AB16" s="99">
        <v>182</v>
      </c>
      <c r="AC16" s="99">
        <v>10</v>
      </c>
      <c r="AD16" s="99">
        <v>83.33</v>
      </c>
      <c r="AE16" s="99">
        <v>1372307.69</v>
      </c>
      <c r="AF16" s="99">
        <v>137230.76999999999</v>
      </c>
      <c r="AG16" s="99">
        <v>154.72999999999999</v>
      </c>
      <c r="AH16" s="99">
        <v>200.9</v>
      </c>
      <c r="AI16" s="99">
        <v>2</v>
      </c>
      <c r="AJ16" s="99">
        <v>16.670000000000002</v>
      </c>
      <c r="AK16" s="99">
        <v>-92156.22</v>
      </c>
      <c r="AL16" s="99">
        <v>-46078.11</v>
      </c>
      <c r="AM16" s="99">
        <v>-8.8699999999999992</v>
      </c>
      <c r="AN16" s="99">
        <v>87.5</v>
      </c>
      <c r="AO16" s="99">
        <v>64</v>
      </c>
      <c r="AP16" s="99">
        <v>180</v>
      </c>
      <c r="AQ16" s="99">
        <v>7</v>
      </c>
      <c r="AR16" s="99">
        <v>18</v>
      </c>
      <c r="AU16" t="str">
        <f t="shared" si="0"/>
        <v>('MAHMAH', 64, 180, 300, 7, 18)</v>
      </c>
      <c r="AV16" t="str">
        <f t="shared" si="1"/>
        <v>('MAHMAH', 64, 180, 300)</v>
      </c>
      <c r="AW16" t="str">
        <f t="shared" si="2"/>
        <v>cross_over_signal_data('MAHMAH', 64, 180, 300, 7, 18)</v>
      </c>
      <c r="AX16" t="str">
        <f t="shared" si="3"/>
        <v>table_update('MAHMAH', 64, 180, 300, 7, 18)</v>
      </c>
      <c r="AY16" t="str">
        <f t="shared" si="4"/>
        <v>MAHMAH,</v>
      </c>
      <c r="AZ16" t="str">
        <f t="shared" si="5"/>
        <v>cross_over_signal_plot('MAHMAH', 64, 180, 300)</v>
      </c>
    </row>
    <row r="17" spans="1:52" x14ac:dyDescent="0.3">
      <c r="A17" t="s">
        <v>283</v>
      </c>
      <c r="E17">
        <v>10355942.82</v>
      </c>
      <c r="F17">
        <v>31381.64</v>
      </c>
      <c r="G17">
        <v>67.489999999999995</v>
      </c>
      <c r="H17">
        <v>22.45</v>
      </c>
      <c r="I17">
        <v>33.270000000000003</v>
      </c>
      <c r="J17">
        <v>-5199579.0999999996</v>
      </c>
      <c r="K17">
        <v>-60.96</v>
      </c>
      <c r="L17">
        <v>-5820741.71</v>
      </c>
      <c r="M17">
        <v>-65.81</v>
      </c>
      <c r="N17">
        <v>1.78</v>
      </c>
      <c r="O17">
        <v>0.34</v>
      </c>
      <c r="P17">
        <v>0.51</v>
      </c>
      <c r="Q17">
        <v>2.48</v>
      </c>
      <c r="R17">
        <v>3.71</v>
      </c>
      <c r="S17">
        <v>729707.12</v>
      </c>
      <c r="T17">
        <v>0.37</v>
      </c>
      <c r="U17">
        <v>33.96</v>
      </c>
      <c r="V17">
        <v>0.5</v>
      </c>
      <c r="W17">
        <v>0.41</v>
      </c>
      <c r="X17">
        <v>3.5799999999999998E-2</v>
      </c>
      <c r="Y17">
        <v>115</v>
      </c>
      <c r="Z17">
        <v>90051.68</v>
      </c>
      <c r="AA17">
        <v>9.23</v>
      </c>
      <c r="AB17">
        <v>61.68</v>
      </c>
      <c r="AC17">
        <v>46</v>
      </c>
      <c r="AD17">
        <v>40</v>
      </c>
      <c r="AE17">
        <v>17369746.27</v>
      </c>
      <c r="AF17">
        <v>377603.18</v>
      </c>
      <c r="AG17">
        <v>33.450000000000003</v>
      </c>
      <c r="AH17">
        <v>114.98</v>
      </c>
      <c r="AI17">
        <v>69</v>
      </c>
      <c r="AJ17">
        <v>60</v>
      </c>
      <c r="AK17">
        <v>-7013803.4500000002</v>
      </c>
      <c r="AL17">
        <v>-101649.33</v>
      </c>
      <c r="AM17">
        <v>-6.92</v>
      </c>
      <c r="AN17">
        <v>26.14</v>
      </c>
      <c r="AO17">
        <v>32</v>
      </c>
      <c r="AP17">
        <v>34</v>
      </c>
      <c r="AQ17">
        <v>2</v>
      </c>
      <c r="AR17">
        <v>88</v>
      </c>
      <c r="AU17" t="s">
        <v>284</v>
      </c>
    </row>
    <row r="19" spans="1:52" x14ac:dyDescent="0.3">
      <c r="A19" t="s">
        <v>35</v>
      </c>
      <c r="B19" s="93" t="s">
        <v>35</v>
      </c>
      <c r="C19" s="93" t="e">
        <f ca="1">_xlfn.XLOOKUP(A19,INVESTMENT!B:B,INVESTMENT!G:G)</f>
        <v>#NAME?</v>
      </c>
      <c r="E19">
        <v>295543.84999999998</v>
      </c>
      <c r="F19">
        <v>895.59</v>
      </c>
      <c r="G19">
        <v>61.86</v>
      </c>
      <c r="H19">
        <v>25.56</v>
      </c>
      <c r="I19">
        <v>41.32</v>
      </c>
      <c r="J19">
        <v>-87434.8</v>
      </c>
      <c r="K19">
        <v>-30.7</v>
      </c>
      <c r="L19">
        <v>-87515.5</v>
      </c>
      <c r="M19">
        <v>-30.8</v>
      </c>
      <c r="N19">
        <v>3.38</v>
      </c>
      <c r="O19">
        <v>0.83</v>
      </c>
      <c r="P19">
        <v>1.34</v>
      </c>
      <c r="Q19">
        <v>22.3</v>
      </c>
      <c r="R19">
        <v>5.57</v>
      </c>
      <c r="S19">
        <v>41036.400000000001</v>
      </c>
      <c r="T19">
        <v>0.7</v>
      </c>
      <c r="U19">
        <v>16.18</v>
      </c>
      <c r="V19">
        <v>1.25</v>
      </c>
      <c r="W19">
        <v>0.87</v>
      </c>
      <c r="X19">
        <v>4.07E-2</v>
      </c>
      <c r="Y19">
        <v>10</v>
      </c>
      <c r="Z19">
        <v>29554.38</v>
      </c>
      <c r="AA19">
        <v>31.61</v>
      </c>
      <c r="AB19">
        <v>155.19999999999999</v>
      </c>
      <c r="AC19">
        <v>8</v>
      </c>
      <c r="AD19">
        <v>80</v>
      </c>
      <c r="AE19">
        <v>309420.33</v>
      </c>
      <c r="AF19">
        <v>38677.54</v>
      </c>
      <c r="AG19">
        <v>41.77</v>
      </c>
      <c r="AH19">
        <v>172.13</v>
      </c>
      <c r="AI19">
        <v>2</v>
      </c>
      <c r="AJ19">
        <v>20</v>
      </c>
      <c r="AK19">
        <v>-13876.48</v>
      </c>
      <c r="AL19">
        <v>-6938.24</v>
      </c>
      <c r="AM19">
        <v>-9.0500000000000007</v>
      </c>
      <c r="AN19">
        <v>87.5</v>
      </c>
      <c r="AO19">
        <v>22</v>
      </c>
      <c r="AP19">
        <v>105</v>
      </c>
      <c r="AQ19">
        <v>5</v>
      </c>
      <c r="AR19">
        <v>39</v>
      </c>
      <c r="AS19">
        <f>AO19-AP19</f>
        <v>-83</v>
      </c>
      <c r="AU19" t="str">
        <f>CONCATENATE("(","'",B19,"'",","," ",AO19,","," ",AP19,","," ",$AU$1,","," ",AQ19,","," ",AR19,")")</f>
        <v>('GODPRO', 22, 105, 300, 5, 39)</v>
      </c>
      <c r="AV19" t="str">
        <f>CONCATENATE("(","'",B19,"'",","," ",AO19,","," ",AP19,","," ",$AU$1,")")</f>
        <v>('GODPRO', 22, 105, 300)</v>
      </c>
      <c r="AW19" t="str">
        <f>CONCATENATE("cross_over_signal_data",AU19)</f>
        <v>cross_over_signal_data('GODPRO', 22, 105, 300, 5, 39)</v>
      </c>
      <c r="AX19" t="str">
        <f>CONCATENATE("table_update",AU19)</f>
        <v>table_update('GODPRO', 22, 105, 300, 5, 39)</v>
      </c>
      <c r="AY19" t="str">
        <f>CONCATENATE(B19,$AZ$1)</f>
        <v>GODPRO,</v>
      </c>
      <c r="AZ19" t="str">
        <f>CONCATENATE("cross_over_signal_plot",AV19)</f>
        <v>cross_over_signal_plot('GODPRO', 22, 105, 300)</v>
      </c>
    </row>
    <row r="20" spans="1:52" x14ac:dyDescent="0.3">
      <c r="B20" s="93"/>
      <c r="C20" s="93"/>
    </row>
    <row r="21" spans="1:52" x14ac:dyDescent="0.3">
      <c r="A21" s="100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</row>
    <row r="22" spans="1:52" x14ac:dyDescent="0.3">
      <c r="A22" t="str">
        <f>CONCATENATE(AY2,AY3,AY4,AY5,AY6,AY7,AY8,AY9,AY10,AY11,AY12,AY13,AY14,AY15,AY16,AY19)</f>
        <v>ICIGOL,ICIPSE,KOTN50,SBINIF,CPSETF,HDF250,ICI150,ICIAUT,ICIFMC,ICIHEA,MOTNAS,SBIEIT,ICIEXB,SBIBAN,MAHMAH,GODPRO,</v>
      </c>
    </row>
    <row r="23" spans="1:52" x14ac:dyDescent="0.3">
      <c r="A23" t="s">
        <v>285</v>
      </c>
      <c r="C23" s="98"/>
    </row>
    <row r="26" spans="1:52" x14ac:dyDescent="0.3">
      <c r="AK26">
        <v>91.68</v>
      </c>
    </row>
    <row r="27" spans="1:52" x14ac:dyDescent="0.3">
      <c r="AK27">
        <v>94.06</v>
      </c>
    </row>
    <row r="28" spans="1:52" x14ac:dyDescent="0.3">
      <c r="AL28">
        <f>AK27-AK26</f>
        <v>2.3799999999999955</v>
      </c>
    </row>
  </sheetData>
  <dataValidations count="1">
    <dataValidation allowBlank="1" showErrorMessage="1" sqref="A6:A16 B16" xr:uid="{00000000-0002-0000-0300-000000000000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0" zoomScaleNormal="80"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INVESTMENT</vt:lpstr>
      <vt:lpstr>POSITIONS</vt:lpstr>
      <vt:lpstr>NPS</vt:lpstr>
      <vt:lpstr>EMA + RSI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chakraborty</cp:lastModifiedBy>
  <dcterms:created xsi:type="dcterms:W3CDTF">2024-07-23T20:26:38Z</dcterms:created>
  <dcterms:modified xsi:type="dcterms:W3CDTF">2025-09-01T20:47:04Z</dcterms:modified>
</cp:coreProperties>
</file>