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kadi6\Downloads\"/>
    </mc:Choice>
  </mc:AlternateContent>
  <xr:revisionPtr revIDLastSave="0" documentId="13_ncr:1_{2137281E-430F-4948-AF06-D17CB7738323}" xr6:coauthVersionLast="47" xr6:coauthVersionMax="47" xr10:uidLastSave="{00000000-0000-0000-0000-000000000000}"/>
  <bookViews>
    <workbookView xWindow="1536" yWindow="1536" windowWidth="17280" windowHeight="8964" firstSheet="1" activeTab="1" xr2:uid="{00000000-000D-0000-FFFF-FFFF00000000}"/>
  </bookViews>
  <sheets>
    <sheet name="Lineer Regression" sheetId="1" r:id="rId1"/>
    <sheet name="Curve fit optimizer" sheetId="2" r:id="rId2"/>
    <sheet name="Accuracy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0" l="1"/>
  <c r="E6" i="10" s="1"/>
  <c r="C7" i="10"/>
  <c r="E3" i="10" l="1"/>
  <c r="E2" i="10"/>
  <c r="E4" i="10"/>
  <c r="E8" i="10" s="1"/>
  <c r="E5" i="10"/>
  <c r="I62" i="2" l="1"/>
  <c r="J64" i="2" s="1"/>
  <c r="H62" i="2"/>
  <c r="J69" i="2" s="1"/>
  <c r="I56" i="2"/>
  <c r="H56" i="2"/>
  <c r="J60" i="2" s="1"/>
  <c r="J54" i="2"/>
  <c r="I49" i="2"/>
  <c r="H49" i="2"/>
  <c r="I40" i="2"/>
  <c r="H40" i="2"/>
  <c r="J45" i="2" s="1"/>
  <c r="J38" i="2"/>
  <c r="I33" i="2"/>
  <c r="H33" i="2"/>
  <c r="I28" i="2"/>
  <c r="H28" i="2"/>
  <c r="J31" i="2" s="1"/>
  <c r="I18" i="2"/>
  <c r="H18" i="2"/>
  <c r="J22" i="2" s="1"/>
  <c r="J17" i="2"/>
  <c r="J16" i="2"/>
  <c r="I11" i="2"/>
  <c r="H11" i="2"/>
  <c r="J15" i="2" s="1"/>
  <c r="I2" i="2"/>
  <c r="H2" i="2"/>
  <c r="J7" i="2" s="1"/>
  <c r="J23" i="2" l="1"/>
  <c r="J46" i="2"/>
  <c r="J24" i="2"/>
  <c r="J53" i="2"/>
  <c r="J29" i="2"/>
  <c r="J8" i="2"/>
  <c r="J30" i="2"/>
  <c r="J37" i="2"/>
  <c r="J63" i="2"/>
  <c r="J9" i="2"/>
  <c r="J25" i="2"/>
  <c r="J47" i="2"/>
  <c r="J26" i="2"/>
  <c r="J41" i="2"/>
  <c r="J57" i="2"/>
  <c r="J65" i="2"/>
  <c r="J3" i="2"/>
  <c r="J4" i="2"/>
  <c r="J12" i="2"/>
  <c r="J19" i="2"/>
  <c r="J27" i="2"/>
  <c r="J34" i="2"/>
  <c r="J42" i="2"/>
  <c r="J50" i="2"/>
  <c r="J58" i="2"/>
  <c r="J66" i="2"/>
  <c r="J5" i="2"/>
  <c r="J13" i="2"/>
  <c r="J20" i="2"/>
  <c r="J35" i="2"/>
  <c r="J43" i="2"/>
  <c r="J51" i="2"/>
  <c r="J59" i="2"/>
  <c r="J67" i="2"/>
  <c r="J6" i="2"/>
  <c r="J14" i="2"/>
  <c r="J21" i="2"/>
  <c r="J36" i="2"/>
  <c r="J44" i="2"/>
  <c r="J52" i="2"/>
  <c r="J68" i="2"/>
  <c r="E42" i="1" l="1"/>
  <c r="E43" i="1"/>
  <c r="E44" i="1"/>
  <c r="E45" i="1"/>
  <c r="E46" i="1"/>
  <c r="E47" i="1"/>
  <c r="E41" i="1"/>
  <c r="E5" i="1"/>
  <c r="E64" i="1"/>
  <c r="E65" i="1"/>
  <c r="E66" i="1"/>
  <c r="E67" i="1"/>
  <c r="E68" i="1"/>
  <c r="E69" i="1"/>
  <c r="E63" i="1"/>
  <c r="E60" i="1"/>
  <c r="E58" i="1"/>
  <c r="E59" i="1"/>
  <c r="E57" i="1"/>
  <c r="E51" i="1"/>
  <c r="E52" i="1"/>
  <c r="E53" i="1"/>
  <c r="E54" i="1"/>
  <c r="E50" i="1"/>
  <c r="E35" i="1"/>
  <c r="E36" i="1"/>
  <c r="E37" i="1"/>
  <c r="E38" i="1"/>
  <c r="E4" i="1"/>
  <c r="E6" i="1"/>
  <c r="E7" i="1"/>
  <c r="E8" i="1"/>
  <c r="E9" i="1"/>
  <c r="E20" i="1"/>
  <c r="E21" i="1"/>
  <c r="E22" i="1"/>
  <c r="E23" i="1"/>
  <c r="E24" i="1"/>
  <c r="E25" i="1"/>
  <c r="E26" i="1"/>
  <c r="E30" i="1"/>
  <c r="E31" i="1"/>
  <c r="E34" i="1"/>
  <c r="E29" i="1"/>
  <c r="E19" i="1"/>
  <c r="E13" i="1"/>
  <c r="E14" i="1"/>
  <c r="E15" i="1"/>
  <c r="E16" i="1"/>
  <c r="E12" i="1"/>
  <c r="E3" i="1"/>
  <c r="D70" i="2"/>
  <c r="C70" i="2"/>
  <c r="D61" i="2"/>
  <c r="C61" i="2"/>
  <c r="D55" i="2"/>
  <c r="C55" i="2"/>
  <c r="D48" i="2"/>
  <c r="C48" i="2"/>
  <c r="D39" i="2"/>
  <c r="C39" i="2"/>
  <c r="D32" i="2"/>
  <c r="C32" i="2"/>
  <c r="D27" i="2"/>
  <c r="C27" i="2"/>
  <c r="D17" i="2"/>
  <c r="C17" i="2"/>
  <c r="D10" i="2"/>
  <c r="C10" i="2"/>
  <c r="I62" i="1" l="1"/>
  <c r="H62" i="1"/>
  <c r="J63" i="1" s="1"/>
  <c r="J35" i="1"/>
  <c r="J68" i="1"/>
  <c r="I49" i="1"/>
  <c r="H49" i="1"/>
  <c r="J54" i="1" s="1"/>
  <c r="J67" i="1"/>
  <c r="J14" i="1"/>
  <c r="J37" i="1"/>
  <c r="H18" i="1"/>
  <c r="I18" i="1"/>
  <c r="J21" i="1" s="1"/>
  <c r="J52" i="1"/>
  <c r="J64" i="1"/>
  <c r="J36" i="1"/>
  <c r="J20" i="1"/>
  <c r="J51" i="1"/>
  <c r="I2" i="1"/>
  <c r="H2" i="1"/>
  <c r="J9" i="1" s="1"/>
  <c r="I28" i="1"/>
  <c r="J31" i="1" s="1"/>
  <c r="H28" i="1"/>
  <c r="J29" i="1" s="1"/>
  <c r="I33" i="1"/>
  <c r="H33" i="1"/>
  <c r="J34" i="1"/>
  <c r="I56" i="1"/>
  <c r="H56" i="1"/>
  <c r="J59" i="1" s="1"/>
  <c r="I40" i="1"/>
  <c r="H40" i="1"/>
  <c r="J44" i="1" s="1"/>
  <c r="J53" i="1"/>
  <c r="J69" i="1"/>
  <c r="J65" i="1"/>
  <c r="I11" i="1"/>
  <c r="H11" i="1"/>
  <c r="J17" i="1" s="1"/>
  <c r="J12" i="1"/>
  <c r="J38" i="1"/>
  <c r="J60" i="1"/>
  <c r="D70" i="1"/>
  <c r="C70" i="1"/>
  <c r="D55" i="1"/>
  <c r="C55" i="1"/>
  <c r="D48" i="1"/>
  <c r="C48" i="1"/>
  <c r="J27" i="1" l="1"/>
  <c r="J46" i="1"/>
  <c r="J6" i="1"/>
  <c r="J25" i="1"/>
  <c r="J42" i="1"/>
  <c r="J45" i="1"/>
  <c r="J24" i="1"/>
  <c r="J43" i="1"/>
  <c r="J23" i="1"/>
  <c r="J3" i="1"/>
  <c r="J22" i="1"/>
  <c r="J30" i="1"/>
  <c r="J5" i="1"/>
  <c r="J50" i="1"/>
  <c r="J16" i="1"/>
  <c r="J26" i="1"/>
  <c r="J7" i="1"/>
  <c r="J41" i="1"/>
  <c r="J4" i="1"/>
  <c r="J8" i="1"/>
  <c r="J66" i="1"/>
  <c r="J47" i="1"/>
  <c r="J58" i="1"/>
  <c r="J57" i="1"/>
  <c r="J13" i="1"/>
  <c r="J19" i="1"/>
  <c r="J15" i="1"/>
  <c r="D61" i="1"/>
  <c r="C61" i="1"/>
  <c r="D27" i="1" l="1"/>
  <c r="D10" i="1"/>
  <c r="C10" i="1"/>
  <c r="D39" i="1" l="1"/>
  <c r="C39" i="1"/>
  <c r="D32" i="1"/>
  <c r="C32" i="1"/>
  <c r="C27" i="1"/>
  <c r="D17" i="1"/>
  <c r="C17" i="1"/>
</calcChain>
</file>

<file path=xl/sharedStrings.xml><?xml version="1.0" encoding="utf-8"?>
<sst xmlns="http://schemas.openxmlformats.org/spreadsheetml/2006/main" count="183" uniqueCount="92">
  <si>
    <t>Class</t>
  </si>
  <si>
    <t>Slope</t>
  </si>
  <si>
    <t>Aspect</t>
  </si>
  <si>
    <t>Curvature</t>
  </si>
  <si>
    <t>&lt;-0,2</t>
  </si>
  <si>
    <t>-0,2-0,2</t>
  </si>
  <si>
    <t>0,2&lt;</t>
  </si>
  <si>
    <t>Heavy Forest</t>
  </si>
  <si>
    <t>Moderate Forest</t>
  </si>
  <si>
    <t>Light Forest</t>
  </si>
  <si>
    <t>Settlement</t>
  </si>
  <si>
    <t>NE</t>
  </si>
  <si>
    <t>N</t>
  </si>
  <si>
    <t>E</t>
  </si>
  <si>
    <t>SE</t>
  </si>
  <si>
    <t>S</t>
  </si>
  <si>
    <t>W</t>
  </si>
  <si>
    <t>NW</t>
  </si>
  <si>
    <t>Litology</t>
  </si>
  <si>
    <t>Agriculture</t>
  </si>
  <si>
    <t>Sinop Fm.</t>
  </si>
  <si>
    <t>Akveren Fm.</t>
  </si>
  <si>
    <t>Alüvyon Fm.</t>
  </si>
  <si>
    <t>Kusuri Fm.</t>
  </si>
  <si>
    <t>Atbaşı Fm.</t>
  </si>
  <si>
    <t>Sarıkum Fm.</t>
  </si>
  <si>
    <t>Ayancık Üyesi</t>
  </si>
  <si>
    <t>Elevation</t>
  </si>
  <si>
    <t>0-300</t>
  </si>
  <si>
    <t>300-500</t>
  </si>
  <si>
    <t>500-700</t>
  </si>
  <si>
    <t>700-900</t>
  </si>
  <si>
    <t>0-500</t>
  </si>
  <si>
    <t>500-1000</t>
  </si>
  <si>
    <t>1500-2000</t>
  </si>
  <si>
    <t>2000-2500</t>
  </si>
  <si>
    <t>2500-3000</t>
  </si>
  <si>
    <t>1000-1500</t>
  </si>
  <si>
    <t>0-7</t>
  </si>
  <si>
    <t>7 14</t>
  </si>
  <si>
    <t>14-21</t>
  </si>
  <si>
    <t>21-45</t>
  </si>
  <si>
    <t>45&lt;</t>
  </si>
  <si>
    <t>Proximity to the fault</t>
  </si>
  <si>
    <t>Proximiy to the river</t>
  </si>
  <si>
    <t>Proximity to the road</t>
  </si>
  <si>
    <t>Land cover</t>
  </si>
  <si>
    <t>Total count</t>
  </si>
  <si>
    <t>300-600</t>
  </si>
  <si>
    <t>600-900</t>
  </si>
  <si>
    <t>900-1200</t>
  </si>
  <si>
    <t>1200-1500</t>
  </si>
  <si>
    <t>1500-1800</t>
  </si>
  <si>
    <t>1800&lt;</t>
  </si>
  <si>
    <t>3000-3500</t>
  </si>
  <si>
    <t>Count in the landslide test area</t>
  </si>
  <si>
    <t>Count in the variable class</t>
  </si>
  <si>
    <t>f(x) = 1.5701517662788904e-23 * x^6 - 2.5548519664726025e-17 * x^5 + 1.2266407021667003e-11 * x^4 - 2.456066389033112e-06 * x^3 + 0.2338444788685824 * x^2 - 10355.593340246842 * x + 166345916.98493186</t>
  </si>
  <si>
    <t xml:space="preserve">Eaquation </t>
  </si>
  <si>
    <t xml:space="preserve">Lineer regression (Results) </t>
  </si>
  <si>
    <t>f(x)= -192663.6614809172 + 2477.316665675332*x1 + 0.7258093866568383*x2 + 7161.257605176038*x1^2 + -0.08491427058748705*x1*x2 + -3.033271428476425e-07*x2^2 + -0.34926499305402653</t>
  </si>
  <si>
    <t>f(x)= -573573.851519631 + -0.005783220937754817*x1 + 5.583333350665891*x2 + -3.9817346381628123*x1^2 + 0.0009982377041667782*x1*x2 + -1.622620377309259e-05*x2^2 + 0.01240024998903274*x1^3 + -8.881927534395925e-06*x1^2*x2 + 6.855779434920274e-09*x1*x2^2 + 1.372071553595866e-11*x2^3 + -0.005663733136445183</t>
  </si>
  <si>
    <t>f(x)= 231539.61632182362 + -46364.94213627655*x1 + -0.11229032879055012*x2 + 0.0</t>
  </si>
  <si>
    <t>f(x)= -2532.5493494094844 + -920.0378433551638*x1 + 0.055743646580020255*x2 + -9728.866571691135*x1^2 + 0.12491269798800694*x1*x2 + -3.127305709949013e-07*x2^2 + 0.3683312500576143</t>
  </si>
  <si>
    <t>f(x)= 545959.9592347048 + -3142.4477486893143*x1 + -2.8891619628381444*x2 + -23438.41533085009*x1^2 + 0.42725479555610274*x1*x2 + 2.0908377691419844e-06*x2^2 + 1.7514581444665804</t>
  </si>
  <si>
    <t>f(x)= 339.5768304392841 + -3.40113770859223e-05*x1 + 1.1714883104210774*x2 + -0.0001652331992871757*x1^2 + -0.32244051448045685*x1*x2 + -5.310261322593169e-07*x2^2 + -1.9171039800258348e-10</t>
  </si>
  <si>
    <t>f(x)= -157.23213320761351 + 0.0035194137616776583*x1 + 1.747925638463066*x2 + 0.04068546418866022*x1^2 + -0.6360244915031122*x1*x2 + -3.2242284258191262e-06*x2^2 + 0.33768836821837567*x1^3 + 0.05856407940490873*x1^2*x2 + 3.0911543711653063e-07*x1*x2^2 + 2.3548940575324195e-12*x2^3 + 0.10986396987437194</t>
  </si>
  <si>
    <t xml:space="preserve">Curve fit optimizer (Results) </t>
  </si>
  <si>
    <t>f(x)= -39546.94973473 * x1^4 + 22929.02564922 * log(x2) + -132294.64599809 * x1 + -69355.59680745</t>
  </si>
  <si>
    <t>f(x)= -424.07389652 * x1^4 + -13578.72896886 * log(x2) + 41935.74596167 * x1 + 168961.6346291</t>
  </si>
  <si>
    <t>f(x)= -2.48744677e-06 * x1^4 + 36432.6831 * log(x2) + 48.5778109 * x1 + -437928.316</t>
  </si>
  <si>
    <t>f(x)= -4875.20577885 * x1^4 + -171607.47018209 * log(x2) + 8350.78402946 * x1 + 2436245.84838737</t>
  </si>
  <si>
    <t>f(x)= -549.443093 * x1^4 + -96434.3212 * log(x2) + 128785.121 * x1 + 1022858.46</t>
  </si>
  <si>
    <t>f(x)= 338.726235 * x1^4 + -26147.7303 * log(x2) + -78592.8425 * x1 + 554745.833</t>
  </si>
  <si>
    <t>f(x)= 1238.00664743 * x1^4 + 26422.09278013 * log(x2) + -111205.54426548 * x1 + -82157.80430929</t>
  </si>
  <si>
    <t>f(x)= 53.065988 * x1^4 + -8141.37134 * log(x2) + -49080.1951 * x1 + 271120.108</t>
  </si>
  <si>
    <t>f(x)= 9.64386460e+01 * x1^4 + 4.00939949e+04 * log(x2) + -1.35507850e+04 * x1 +-4.39484440e+05</t>
  </si>
  <si>
    <t>f(x)= =-0,0592629490413789 + (-0,0000137211626361245)*B41 + (-0,808146495063938)*C41 + (-0,000224422338668038)*B41^2 + (0,319208162494601)*B41*C41 + (7,83174453146732E-07)*C41^2 + (-0,00156454853486411)*B41^3 + (-0,0280097040541736)*B41^2*C41 + (-3,78771884982041E-08)*B41*C41^2 + (-2,30579444426837E-13)*C41^3 + 175,202679934627</t>
  </si>
  <si>
    <t>Min</t>
  </si>
  <si>
    <t>Max</t>
  </si>
  <si>
    <t>Normalize</t>
  </si>
  <si>
    <t>study area</t>
  </si>
  <si>
    <t xml:space="preserve">landslide area </t>
  </si>
  <si>
    <t>Suscept.index</t>
  </si>
  <si>
    <t>Very low</t>
  </si>
  <si>
    <t>Low</t>
  </si>
  <si>
    <t>Medium</t>
  </si>
  <si>
    <t>High</t>
  </si>
  <si>
    <t>Very high</t>
  </si>
  <si>
    <t>Total</t>
  </si>
  <si>
    <t>Curvefit optimizer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</si>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</sst>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charset val="162"/>
      <scheme val="minor"/>
    </font>
    <font>
      <sz val="11"/>
      <color rgb="FFFF0000"/>
      <name val="Arial"/>
      <family val="2"/>
      <charset val="162"/>
      <scheme val="minor"/>
    </font>
    <font>
      <b/>
      <sz val="11"/>
      <color theme="1"/>
      <name val="Arial"/>
      <family val="2"/>
      <charset val="162"/>
      <scheme val="minor"/>
    </font>
    <font>
      <b/>
      <sz val="14"/>
      <color theme="1"/>
      <name val="Arial"/>
      <family val="2"/>
      <charset val="162"/>
      <scheme val="minor"/>
    </font>
    <font>
      <sz val="11"/>
      <name val="Arial"/>
      <family val="2"/>
      <charset val="162"/>
      <scheme val="minor"/>
    </font>
    <font>
      <sz val="8"/>
      <color rgb="FF007AFF"/>
      <name val="Segoe UI"/>
      <family val="2"/>
    </font>
    <font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91">
    <xf numFmtId="0" fontId="0" fillId="0" borderId="0" xfId="0"/>
    <xf numFmtId="2" fontId="0" fillId="0" borderId="0" xfId="0" applyNumberFormat="1"/>
    <xf numFmtId="0" fontId="2" fillId="0" borderId="0" xfId="0" applyFont="1" applyFill="1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  <xf numFmtId="17" fontId="0" fillId="0" borderId="0" xfId="0" applyNumberFormat="1" applyFill="1"/>
    <xf numFmtId="0" fontId="1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0" fillId="0" borderId="1" xfId="0" applyNumberFormat="1" applyFill="1" applyBorder="1" applyAlignment="1">
      <alignment horizontal="right"/>
    </xf>
    <xf numFmtId="49" fontId="0" fillId="0" borderId="0" xfId="0" applyNumberFormat="1" applyFill="1"/>
    <xf numFmtId="0" fontId="0" fillId="0" borderId="1" xfId="0" applyFill="1" applyBorder="1" applyAlignment="1">
      <alignment horizontal="right"/>
    </xf>
    <xf numFmtId="0" fontId="0" fillId="2" borderId="1" xfId="0" applyFill="1" applyBorder="1"/>
    <xf numFmtId="0" fontId="3" fillId="0" borderId="0" xfId="0" applyFont="1" applyFill="1"/>
    <xf numFmtId="0" fontId="3" fillId="0" borderId="0" xfId="0" applyNumberFormat="1" applyFont="1" applyFill="1"/>
    <xf numFmtId="0" fontId="2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Border="1"/>
    <xf numFmtId="2" fontId="0" fillId="0" borderId="0" xfId="0" applyNumberFormat="1" applyFill="1" applyBorder="1"/>
    <xf numFmtId="17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right"/>
    </xf>
    <xf numFmtId="2" fontId="1" fillId="0" borderId="0" xfId="0" applyNumberFormat="1" applyFont="1" applyFill="1" applyAlignment="1">
      <alignment horizontal="right"/>
    </xf>
    <xf numFmtId="2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4" fillId="2" borderId="1" xfId="0" applyFont="1" applyFill="1" applyBorder="1"/>
    <xf numFmtId="0" fontId="4" fillId="0" borderId="0" xfId="0" applyFont="1" applyFill="1" applyAlignment="1">
      <alignment horizontal="right"/>
    </xf>
    <xf numFmtId="0" fontId="5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/>
    <xf numFmtId="0" fontId="6" fillId="0" borderId="0" xfId="0" applyFont="1" applyFill="1" applyBorder="1" applyAlignment="1">
      <alignment horizontal="left"/>
    </xf>
    <xf numFmtId="0" fontId="6" fillId="0" borderId="0" xfId="1"/>
    <xf numFmtId="2" fontId="0" fillId="0" borderId="0" xfId="0" applyNumberFormat="1" applyFill="1" applyBorder="1" applyAlignment="1">
      <alignment horizontal="left"/>
    </xf>
    <xf numFmtId="11" fontId="6" fillId="0" borderId="0" xfId="1" applyNumberFormat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/>
    <xf numFmtId="0" fontId="6" fillId="0" borderId="0" xfId="1" quotePrefix="1"/>
    <xf numFmtId="2" fontId="6" fillId="0" borderId="0" xfId="1" applyNumberFormat="1"/>
    <xf numFmtId="0" fontId="6" fillId="0" borderId="0" xfId="1" applyAlignment="1">
      <alignment horizontal="right"/>
    </xf>
    <xf numFmtId="0" fontId="0" fillId="3" borderId="0" xfId="0" applyFill="1"/>
    <xf numFmtId="0" fontId="0" fillId="4" borderId="0" xfId="0" applyFill="1"/>
    <xf numFmtId="0" fontId="4" fillId="4" borderId="0" xfId="0" applyFont="1" applyFill="1"/>
    <xf numFmtId="0" fontId="0" fillId="5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1"/>
  <sheetViews>
    <sheetView zoomScale="75" zoomScaleNormal="75" workbookViewId="0">
      <selection activeCell="H1" sqref="H1:J69"/>
    </sheetView>
  </sheetViews>
  <sheetFormatPr defaultRowHeight="13.8" x14ac:dyDescent="0.25"/>
  <cols>
    <col min="1" max="1" width="17.296875" customWidth="1"/>
    <col min="2" max="2" width="9.09765625" style="9"/>
    <col min="3" max="3" width="25.296875" style="13" customWidth="1"/>
    <col min="4" max="4" width="28.8984375" style="13" customWidth="1"/>
    <col min="5" max="5" width="29.59765625" style="13" customWidth="1"/>
    <col min="6" max="6" width="17.09765625" style="13" customWidth="1"/>
    <col min="7" max="7" width="16" style="13" customWidth="1"/>
    <col min="8" max="8" width="24" customWidth="1"/>
    <col min="9" max="9" width="18.296875" customWidth="1"/>
  </cols>
  <sheetData>
    <row r="1" spans="1:17" x14ac:dyDescent="0.25">
      <c r="B1" s="14" t="s">
        <v>0</v>
      </c>
      <c r="C1" s="15" t="s">
        <v>56</v>
      </c>
      <c r="D1" s="15" t="s">
        <v>55</v>
      </c>
      <c r="E1" s="39" t="s">
        <v>59</v>
      </c>
      <c r="F1" s="38"/>
      <c r="G1" s="38" t="s">
        <v>58</v>
      </c>
      <c r="H1" s="38" t="s">
        <v>78</v>
      </c>
      <c r="I1" s="38" t="s">
        <v>79</v>
      </c>
      <c r="J1" s="38" t="s">
        <v>80</v>
      </c>
      <c r="K1" s="23"/>
      <c r="L1" s="23"/>
      <c r="M1" s="23"/>
      <c r="N1" s="23"/>
      <c r="O1" s="23"/>
    </row>
    <row r="2" spans="1:17" ht="17.399999999999999" x14ac:dyDescent="0.3">
      <c r="A2" s="20" t="s">
        <v>18</v>
      </c>
      <c r="B2" s="14"/>
      <c r="C2" s="15"/>
      <c r="D2" s="15"/>
      <c r="E2" s="37"/>
      <c r="F2" s="22"/>
      <c r="G2" s="40" t="s">
        <v>57</v>
      </c>
      <c r="H2" s="23">
        <f>MIN(E3:E9)</f>
        <v>-3.9601325988769531E-4</v>
      </c>
      <c r="I2" s="22">
        <f>MAX(E3:E9)</f>
        <v>88754.999563217163</v>
      </c>
      <c r="J2" s="24"/>
      <c r="K2" s="24"/>
      <c r="L2" s="24"/>
      <c r="M2" s="23"/>
      <c r="N2" s="23"/>
      <c r="O2" s="23"/>
    </row>
    <row r="3" spans="1:17" x14ac:dyDescent="0.25">
      <c r="A3" s="3" t="s">
        <v>20</v>
      </c>
      <c r="B3" s="8">
        <v>1</v>
      </c>
      <c r="C3" s="10">
        <v>37194</v>
      </c>
      <c r="D3" s="10">
        <v>2821</v>
      </c>
      <c r="E3" s="84">
        <f>1.57015176627889E-23 * C3^6 - 2.5548519664726E-17 * C3^5 + 1.2266407021667E-11 * C3^4 - 2.45606638903311E-06 * C3^3 + 0.233844478868582 * C3^2 - 10355.5933402468 * C3 + 166345916.984931</f>
        <v>2821.0036924183369</v>
      </c>
      <c r="F3" s="41"/>
      <c r="G3" s="25"/>
      <c r="H3" s="23"/>
      <c r="I3" s="27"/>
      <c r="J3" s="24">
        <f>(E3-H$2)/(I$2-H$2)</f>
        <v>3.1784170916877068E-2</v>
      </c>
      <c r="K3" s="24"/>
      <c r="L3" s="24"/>
      <c r="M3" s="23"/>
      <c r="N3" s="23"/>
      <c r="O3" s="23"/>
    </row>
    <row r="4" spans="1:17" x14ac:dyDescent="0.25">
      <c r="A4" s="3" t="s">
        <v>21</v>
      </c>
      <c r="B4" s="8">
        <v>2</v>
      </c>
      <c r="C4" s="10">
        <v>100474</v>
      </c>
      <c r="D4" s="10">
        <v>5571</v>
      </c>
      <c r="E4" s="84">
        <f t="shared" ref="E4:E9" si="0">1.57015176627889E-23 * C4^6 - 2.5548519664726E-17 * C4^5 + 1.2266407021667E-11 * C4^4 - 2.45606638903311E-06 * C4^3 + 0.233844478868582 * C4^2 - 10355.5933402468 * C4 + 166345916.984931</f>
        <v>5570.9995589256287</v>
      </c>
      <c r="F4" s="41"/>
      <c r="G4" s="25"/>
      <c r="H4" s="25"/>
      <c r="I4" s="25"/>
      <c r="J4" s="24">
        <f t="shared" ref="J4:J9" si="1">(E4-H$2)/(I$2-H$2)</f>
        <v>6.2768294265088453E-2</v>
      </c>
      <c r="K4" s="25"/>
      <c r="L4" s="25"/>
      <c r="M4" s="25"/>
      <c r="N4" s="25"/>
      <c r="O4" s="25"/>
      <c r="P4" s="25"/>
      <c r="Q4" s="25"/>
    </row>
    <row r="5" spans="1:17" x14ac:dyDescent="0.25">
      <c r="A5" s="3" t="s">
        <v>22</v>
      </c>
      <c r="B5" s="8">
        <v>3</v>
      </c>
      <c r="C5" s="10">
        <v>109930</v>
      </c>
      <c r="D5" s="10">
        <v>0</v>
      </c>
      <c r="E5" s="84">
        <f t="shared" si="0"/>
        <v>-3.9601325988769531E-4</v>
      </c>
      <c r="F5" s="41"/>
      <c r="G5" s="25"/>
      <c r="H5" s="23"/>
      <c r="I5" s="23"/>
      <c r="J5" s="24">
        <f t="shared" si="1"/>
        <v>0</v>
      </c>
      <c r="K5" s="23"/>
      <c r="L5" s="23"/>
      <c r="M5" s="23"/>
      <c r="N5" s="23"/>
      <c r="O5" s="23"/>
      <c r="P5" s="23"/>
      <c r="Q5" s="23"/>
    </row>
    <row r="6" spans="1:17" x14ac:dyDescent="0.25">
      <c r="A6" s="3" t="s">
        <v>26</v>
      </c>
      <c r="B6" s="8">
        <v>4</v>
      </c>
      <c r="C6" s="10">
        <v>111271</v>
      </c>
      <c r="D6" s="10">
        <v>88755</v>
      </c>
      <c r="E6" s="84">
        <f t="shared" si="0"/>
        <v>88754.999563217163</v>
      </c>
      <c r="F6" s="41"/>
      <c r="G6" s="25"/>
      <c r="H6" s="23"/>
      <c r="I6" s="24"/>
      <c r="J6" s="24">
        <f t="shared" si="1"/>
        <v>1</v>
      </c>
      <c r="K6" s="24"/>
      <c r="L6" s="24"/>
      <c r="M6" s="23"/>
      <c r="N6" s="23"/>
      <c r="O6" s="23"/>
    </row>
    <row r="7" spans="1:17" x14ac:dyDescent="0.25">
      <c r="A7" s="3" t="s">
        <v>23</v>
      </c>
      <c r="B7" s="8">
        <v>5</v>
      </c>
      <c r="C7" s="10">
        <v>975165</v>
      </c>
      <c r="D7" s="10">
        <v>83387</v>
      </c>
      <c r="E7" s="84">
        <f t="shared" si="0"/>
        <v>83387.009846687317</v>
      </c>
      <c r="F7" s="41"/>
      <c r="G7" s="25"/>
      <c r="H7" s="23"/>
      <c r="I7" s="24"/>
      <c r="J7" s="24">
        <f t="shared" si="1"/>
        <v>0.93951901617941946</v>
      </c>
      <c r="K7" s="24"/>
      <c r="L7" s="24"/>
      <c r="M7" s="23"/>
      <c r="N7" s="23"/>
      <c r="O7" s="23"/>
    </row>
    <row r="8" spans="1:17" x14ac:dyDescent="0.25">
      <c r="A8" s="3" t="s">
        <v>24</v>
      </c>
      <c r="B8" s="8">
        <v>6</v>
      </c>
      <c r="C8" s="10">
        <v>322293</v>
      </c>
      <c r="D8" s="10">
        <v>29765</v>
      </c>
      <c r="E8" s="84">
        <f t="shared" si="0"/>
        <v>29765.000680923462</v>
      </c>
      <c r="F8" s="41"/>
      <c r="G8" s="25"/>
      <c r="H8" s="23"/>
      <c r="I8" s="24"/>
      <c r="J8" s="24">
        <f t="shared" si="1"/>
        <v>0.33536140037867462</v>
      </c>
      <c r="K8" s="24"/>
      <c r="L8" s="24"/>
      <c r="M8" s="23"/>
      <c r="N8" s="23"/>
      <c r="O8" s="23"/>
    </row>
    <row r="9" spans="1:17" x14ac:dyDescent="0.25">
      <c r="A9" s="3" t="s">
        <v>25</v>
      </c>
      <c r="B9" s="8">
        <v>7</v>
      </c>
      <c r="C9" s="10">
        <v>81985</v>
      </c>
      <c r="D9" s="10">
        <v>5731</v>
      </c>
      <c r="E9" s="84">
        <f t="shared" si="0"/>
        <v>5730.9995111227036</v>
      </c>
      <c r="F9" s="41"/>
      <c r="G9" s="25"/>
      <c r="H9" s="23"/>
      <c r="I9" s="24"/>
      <c r="J9" s="24">
        <f t="shared" si="1"/>
        <v>6.4571009067303203E-2</v>
      </c>
      <c r="K9" s="24"/>
      <c r="L9" s="24"/>
      <c r="M9" s="23"/>
      <c r="N9" s="23"/>
      <c r="O9" s="23"/>
    </row>
    <row r="10" spans="1:17" x14ac:dyDescent="0.25">
      <c r="A10" s="19" t="s">
        <v>47</v>
      </c>
      <c r="B10" s="19"/>
      <c r="C10" s="19">
        <f>SUM(C3:C9)</f>
        <v>1738312</v>
      </c>
      <c r="D10" s="19">
        <f>SUM(D3:D9)</f>
        <v>216030</v>
      </c>
      <c r="E10" s="11"/>
      <c r="F10" s="25"/>
      <c r="G10" s="25"/>
      <c r="H10" s="23"/>
      <c r="I10" s="24"/>
      <c r="J10" s="24"/>
      <c r="K10" s="24"/>
      <c r="L10" s="24"/>
      <c r="M10" s="23"/>
      <c r="N10" s="23"/>
      <c r="O10" s="23"/>
    </row>
    <row r="11" spans="1:17" ht="17.399999999999999" x14ac:dyDescent="0.3">
      <c r="A11" s="20" t="s">
        <v>1</v>
      </c>
      <c r="B11" s="8"/>
      <c r="C11" s="10"/>
      <c r="D11" s="10"/>
      <c r="E11" s="11"/>
      <c r="F11" s="25"/>
      <c r="G11" s="42" t="s">
        <v>60</v>
      </c>
      <c r="H11" s="23">
        <f>MIN(E12:E16)</f>
        <v>186.99997315544383</v>
      </c>
      <c r="I11" s="22">
        <f>MAX(E12:E16)</f>
        <v>88542.0000070893</v>
      </c>
      <c r="J11" s="24"/>
      <c r="K11" s="24"/>
      <c r="L11" s="24"/>
      <c r="M11" s="27"/>
      <c r="N11" s="27"/>
      <c r="O11" s="27"/>
    </row>
    <row r="12" spans="1:17" x14ac:dyDescent="0.25">
      <c r="A12" s="5" t="s">
        <v>38</v>
      </c>
      <c r="B12" s="8">
        <v>1</v>
      </c>
      <c r="C12" s="10">
        <v>396728</v>
      </c>
      <c r="D12" s="10">
        <v>23494</v>
      </c>
      <c r="E12">
        <f xml:space="preserve"> -192663.661480917 + 2477.31666567533*B12 + 0.725809386656838*C12 + 7161.25760517603*B12^2 + -0.084914270587487*B12*C12 + -3.03327142847642E-07*C12^2 + -0.349264993054026</f>
        <v>23493.999990859978</v>
      </c>
      <c r="G12" s="25"/>
      <c r="H12" s="26"/>
      <c r="I12" s="27"/>
      <c r="J12" s="24">
        <f>(E12-H$11)/(I$11-H$11)</f>
        <v>0.26378812753950748</v>
      </c>
      <c r="K12" s="24"/>
      <c r="L12" s="24"/>
      <c r="M12" s="27"/>
      <c r="N12" s="27"/>
      <c r="O12" s="27"/>
    </row>
    <row r="13" spans="1:17" x14ac:dyDescent="0.25">
      <c r="A13" s="6" t="s">
        <v>39</v>
      </c>
      <c r="B13" s="8">
        <v>2</v>
      </c>
      <c r="C13" s="10">
        <v>762792</v>
      </c>
      <c r="D13" s="10">
        <v>88542</v>
      </c>
      <c r="E13">
        <f t="shared" ref="E13:E16" si="2" xml:space="preserve"> -192663.661480917 + 2477.31666567533*B13 + 0.725809386656838*C13 + 7161.25760517603*B13^2 + -0.084914270587487*B13*C13 + -3.03327142847642E-07*C13^2 + -0.349264993054026</f>
        <v>88542.0000070893</v>
      </c>
      <c r="G13" s="25"/>
      <c r="H13" s="26"/>
      <c r="I13" s="28"/>
      <c r="J13" s="24">
        <f t="shared" ref="J13:J17" si="3">(E13-H$11)/(I$11-H$11)</f>
        <v>1</v>
      </c>
      <c r="K13" s="24"/>
      <c r="L13" s="24"/>
      <c r="M13" s="27"/>
      <c r="N13" s="27"/>
      <c r="O13" s="27"/>
    </row>
    <row r="14" spans="1:17" x14ac:dyDescent="0.25">
      <c r="A14" s="6" t="s">
        <v>40</v>
      </c>
      <c r="B14" s="8">
        <v>3</v>
      </c>
      <c r="C14" s="10">
        <v>735629</v>
      </c>
      <c r="D14" s="10">
        <v>61604</v>
      </c>
      <c r="E14">
        <f t="shared" si="2"/>
        <v>61603.999991063189</v>
      </c>
      <c r="G14" s="25"/>
      <c r="H14" s="26"/>
      <c r="I14" s="28"/>
      <c r="J14" s="24">
        <f t="shared" si="3"/>
        <v>0.69511629216591897</v>
      </c>
      <c r="K14" s="24"/>
      <c r="L14" s="24"/>
      <c r="M14" s="27"/>
      <c r="N14" s="27"/>
      <c r="O14" s="27"/>
    </row>
    <row r="15" spans="1:17" x14ac:dyDescent="0.25">
      <c r="A15" s="5" t="s">
        <v>41</v>
      </c>
      <c r="B15" s="8">
        <v>4</v>
      </c>
      <c r="C15" s="10">
        <v>839811</v>
      </c>
      <c r="D15" s="10">
        <v>42189</v>
      </c>
      <c r="E15">
        <f t="shared" si="2"/>
        <v>42189.000037833335</v>
      </c>
      <c r="G15" s="25"/>
      <c r="H15" s="26"/>
      <c r="I15" s="29"/>
      <c r="J15" s="24">
        <f t="shared" si="3"/>
        <v>0.47537773808552425</v>
      </c>
      <c r="K15" s="24"/>
      <c r="L15" s="24"/>
      <c r="M15" s="27"/>
      <c r="N15" s="27"/>
      <c r="O15" s="27"/>
    </row>
    <row r="16" spans="1:17" x14ac:dyDescent="0.25">
      <c r="A16" s="5" t="s">
        <v>42</v>
      </c>
      <c r="B16" s="8">
        <v>5</v>
      </c>
      <c r="C16" s="10">
        <v>4780</v>
      </c>
      <c r="D16" s="10">
        <v>187</v>
      </c>
      <c r="E16">
        <f t="shared" si="2"/>
        <v>186.99997315544383</v>
      </c>
      <c r="G16" s="25"/>
      <c r="H16" s="26"/>
      <c r="I16" s="29"/>
      <c r="J16" s="24">
        <f t="shared" si="3"/>
        <v>0</v>
      </c>
      <c r="K16" s="24"/>
      <c r="L16" s="24"/>
      <c r="M16" s="27"/>
      <c r="N16" s="27"/>
      <c r="O16" s="27"/>
    </row>
    <row r="17" spans="1:15" x14ac:dyDescent="0.25">
      <c r="A17" s="19" t="s">
        <v>47</v>
      </c>
      <c r="B17" s="19"/>
      <c r="C17" s="19">
        <f>SUM(C12:C16)</f>
        <v>2739740</v>
      </c>
      <c r="D17" s="19">
        <f>SUM(D12:D16)</f>
        <v>216016</v>
      </c>
      <c r="E17" s="16"/>
      <c r="F17" s="25"/>
      <c r="G17" s="25"/>
      <c r="H17" s="23"/>
      <c r="I17" s="29"/>
      <c r="J17" s="24">
        <f t="shared" si="3"/>
        <v>-2.1164616952478537E-3</v>
      </c>
      <c r="K17" s="24"/>
      <c r="L17" s="24"/>
      <c r="M17" s="27"/>
      <c r="N17" s="27"/>
      <c r="O17" s="27"/>
    </row>
    <row r="18" spans="1:15" ht="17.399999999999999" x14ac:dyDescent="0.3">
      <c r="A18" s="21" t="s">
        <v>2</v>
      </c>
      <c r="B18" s="8"/>
      <c r="C18" s="10"/>
      <c r="D18" s="10"/>
      <c r="E18" s="11"/>
      <c r="F18" s="25"/>
      <c r="G18" t="s">
        <v>61</v>
      </c>
      <c r="H18" s="23">
        <f>MIN(E19:E26)</f>
        <v>9405.6289065428064</v>
      </c>
      <c r="I18" s="22">
        <f>MAX(E19:E26)</f>
        <v>48039.121170818478</v>
      </c>
      <c r="J18" s="23"/>
      <c r="K18" s="23"/>
      <c r="L18" s="23"/>
      <c r="M18" s="23"/>
      <c r="N18" s="27"/>
      <c r="O18" s="27"/>
    </row>
    <row r="19" spans="1:15" x14ac:dyDescent="0.25">
      <c r="A19" s="5" t="s">
        <v>12</v>
      </c>
      <c r="B19" s="8">
        <v>90</v>
      </c>
      <c r="C19" s="10">
        <v>553463</v>
      </c>
      <c r="D19" s="36">
        <v>48038</v>
      </c>
      <c r="E19" s="44">
        <f xml:space="preserve"> -573573.851519631 + 0.00578322093775481*B19 + 5.58333335066589*C19 + -3.98173463816281*B19^2 + 0.000998237704166778*B19*C19 + -0.0000162262037730925*C19^2 + 0.0124002499890327*B19^3 + -8.88192753439592E-06*B19^2*C19 + 6.85577943492027E-09*B19*C19^2 + 1.37207155359586E-11*C19^3 + 0.00566373313644518</f>
        <v>48039.121170818478</v>
      </c>
      <c r="F19" s="45"/>
      <c r="G19" s="25"/>
      <c r="H19" s="26"/>
      <c r="I19" s="27"/>
      <c r="J19" s="24">
        <f>(E19-H$18)/(I$18-H$18)</f>
        <v>1</v>
      </c>
      <c r="K19" s="30"/>
      <c r="L19" s="30"/>
      <c r="M19" s="24"/>
      <c r="N19" s="23"/>
      <c r="O19" s="23"/>
    </row>
    <row r="20" spans="1:15" x14ac:dyDescent="0.25">
      <c r="A20" s="5" t="s">
        <v>11</v>
      </c>
      <c r="B20" s="8">
        <v>45</v>
      </c>
      <c r="C20" s="10">
        <v>335055</v>
      </c>
      <c r="D20" s="36">
        <v>28381</v>
      </c>
      <c r="E20" s="83">
        <f t="shared" ref="E20:E26" si="4" xml:space="preserve"> -573573.851519631 + 0.00578322093775481*B20 + 5.58333335066589*C20 + -3.98173463816281*B20^2 + 0.000998237704166778*B20*C20 + -0.0000162262037730925*C20^2 + 0.0124002499890327*B20^3 + -8.88192753439592E-06*B20^2*C20 + 6.85577943492027E-09*B20*C20^2 + 1.37207155359586E-11*C20^3 + 0.00566373313644518</f>
        <v>28381.532829170312</v>
      </c>
      <c r="F20" s="45"/>
      <c r="G20" s="25"/>
      <c r="H20" s="26"/>
      <c r="I20" s="23"/>
      <c r="J20" s="24">
        <f t="shared" ref="J20:J27" si="5">(E20-H$18)/(I$18-H$18)</f>
        <v>0.49117754597024854</v>
      </c>
      <c r="K20" s="23"/>
      <c r="L20" s="23"/>
      <c r="M20" s="23"/>
      <c r="N20" s="23"/>
      <c r="O20" s="23"/>
    </row>
    <row r="21" spans="1:15" x14ac:dyDescent="0.25">
      <c r="A21" s="5" t="s">
        <v>13</v>
      </c>
      <c r="B21" s="8">
        <v>0</v>
      </c>
      <c r="C21" s="10">
        <v>283212</v>
      </c>
      <c r="D21" s="36">
        <v>17887</v>
      </c>
      <c r="E21" s="83">
        <f t="shared" si="4"/>
        <v>17886.974884532472</v>
      </c>
      <c r="F21" s="45"/>
      <c r="G21" s="25"/>
      <c r="H21" s="26"/>
      <c r="I21" s="23"/>
      <c r="J21" s="24">
        <f t="shared" si="5"/>
        <v>0.21953350528014143</v>
      </c>
      <c r="K21" s="23"/>
      <c r="L21" s="23"/>
      <c r="M21" s="23"/>
      <c r="N21" s="23"/>
      <c r="O21" s="23"/>
    </row>
    <row r="22" spans="1:15" x14ac:dyDescent="0.25">
      <c r="A22" s="5" t="s">
        <v>14</v>
      </c>
      <c r="B22" s="8">
        <v>315</v>
      </c>
      <c r="C22" s="10">
        <v>252091</v>
      </c>
      <c r="D22" s="36">
        <v>9402</v>
      </c>
      <c r="E22" s="83">
        <f t="shared" si="4"/>
        <v>9405.6289065428064</v>
      </c>
      <c r="F22" s="45"/>
      <c r="G22" s="25"/>
      <c r="H22" s="26"/>
      <c r="I22" s="23"/>
      <c r="J22" s="24">
        <f t="shared" si="5"/>
        <v>0</v>
      </c>
      <c r="K22" s="23"/>
      <c r="L22" s="23"/>
      <c r="M22" s="23"/>
      <c r="N22" s="23"/>
      <c r="O22" s="23"/>
    </row>
    <row r="23" spans="1:15" x14ac:dyDescent="0.25">
      <c r="A23" s="5" t="s">
        <v>15</v>
      </c>
      <c r="B23" s="8">
        <v>270</v>
      </c>
      <c r="C23" s="10">
        <v>280857</v>
      </c>
      <c r="D23" s="36">
        <v>12244</v>
      </c>
      <c r="E23" s="83">
        <f t="shared" si="4"/>
        <v>12247.125442007986</v>
      </c>
      <c r="F23" s="45"/>
      <c r="G23" s="25"/>
      <c r="H23" s="26"/>
      <c r="I23" s="23"/>
      <c r="J23" s="24">
        <f t="shared" si="5"/>
        <v>7.3550082297186126E-2</v>
      </c>
      <c r="K23" s="23"/>
      <c r="L23" s="23"/>
      <c r="M23" s="23"/>
      <c r="N23" s="23"/>
      <c r="O23" s="23"/>
    </row>
    <row r="24" spans="1:15" x14ac:dyDescent="0.25">
      <c r="A24" s="5" t="s">
        <v>14</v>
      </c>
      <c r="B24" s="8">
        <v>225</v>
      </c>
      <c r="C24" s="10">
        <v>325449</v>
      </c>
      <c r="D24" s="36">
        <v>27658</v>
      </c>
      <c r="E24" s="83">
        <f t="shared" si="4"/>
        <v>27660.617689168743</v>
      </c>
      <c r="F24" s="45"/>
      <c r="G24" s="25"/>
      <c r="H24" s="26"/>
      <c r="I24" s="23"/>
      <c r="J24" s="24">
        <f t="shared" si="5"/>
        <v>0.47251717907744767</v>
      </c>
      <c r="K24" s="23"/>
      <c r="L24" s="23"/>
      <c r="M24" s="23"/>
      <c r="N24" s="23"/>
      <c r="O24" s="23"/>
    </row>
    <row r="25" spans="1:15" x14ac:dyDescent="0.25">
      <c r="A25" s="5" t="s">
        <v>16</v>
      </c>
      <c r="B25" s="8">
        <v>180</v>
      </c>
      <c r="C25" s="10">
        <v>311829</v>
      </c>
      <c r="D25" s="36">
        <v>35308</v>
      </c>
      <c r="E25" s="83">
        <f t="shared" si="4"/>
        <v>35310.063954233738</v>
      </c>
      <c r="F25" s="45"/>
      <c r="G25" s="25"/>
      <c r="H25" s="26"/>
      <c r="I25" s="23"/>
      <c r="J25" s="24">
        <f t="shared" si="5"/>
        <v>0.67051756208031754</v>
      </c>
      <c r="K25" s="23"/>
      <c r="L25" s="23"/>
      <c r="M25" s="23"/>
      <c r="N25" s="23"/>
      <c r="O25" s="23"/>
    </row>
    <row r="26" spans="1:15" x14ac:dyDescent="0.25">
      <c r="A26" s="5" t="s">
        <v>17</v>
      </c>
      <c r="B26" s="8">
        <v>135</v>
      </c>
      <c r="C26" s="10">
        <v>397784</v>
      </c>
      <c r="D26" s="36">
        <v>37098</v>
      </c>
      <c r="E26" s="83">
        <f t="shared" si="4"/>
        <v>37099.599460078774</v>
      </c>
      <c r="F26" s="45"/>
      <c r="G26" s="25"/>
      <c r="H26" s="26"/>
      <c r="I26" s="23"/>
      <c r="J26" s="24">
        <f t="shared" si="5"/>
        <v>0.71683839410874428</v>
      </c>
      <c r="K26" s="23"/>
      <c r="L26" s="23"/>
      <c r="M26" s="23"/>
      <c r="N26" s="23"/>
      <c r="O26" s="23"/>
    </row>
    <row r="27" spans="1:15" x14ac:dyDescent="0.25">
      <c r="A27" s="19" t="s">
        <v>47</v>
      </c>
      <c r="B27" s="19"/>
      <c r="C27" s="19">
        <f>SUM(C19:C25)</f>
        <v>2341956</v>
      </c>
      <c r="D27" s="19">
        <f>SUM(D19:D26)</f>
        <v>216016</v>
      </c>
      <c r="E27" s="16"/>
      <c r="F27" s="25"/>
      <c r="G27" s="25"/>
      <c r="H27" s="23"/>
      <c r="I27" s="23"/>
      <c r="J27" s="24">
        <f t="shared" si="5"/>
        <v>-0.24345790026443392</v>
      </c>
      <c r="K27" s="23"/>
      <c r="L27" s="23"/>
      <c r="M27" s="23"/>
      <c r="N27" s="23"/>
      <c r="O27" s="23"/>
    </row>
    <row r="28" spans="1:15" ht="17.399999999999999" x14ac:dyDescent="0.3">
      <c r="A28" s="21" t="s">
        <v>3</v>
      </c>
      <c r="B28" s="8"/>
      <c r="C28" s="10"/>
      <c r="D28" s="10"/>
      <c r="E28" s="11"/>
      <c r="F28" s="25"/>
      <c r="G28" s="48" t="s">
        <v>62</v>
      </c>
      <c r="H28" s="23">
        <f>MIN(E29:E31)</f>
        <v>55661.999999402658</v>
      </c>
      <c r="I28" s="22">
        <f>MAX(E29:E31)</f>
        <v>80529.999996014638</v>
      </c>
      <c r="J28" s="23"/>
      <c r="K28" s="23"/>
      <c r="L28" s="23"/>
      <c r="M28" s="23"/>
      <c r="N28" s="23"/>
      <c r="O28" s="23"/>
    </row>
    <row r="29" spans="1:15" x14ac:dyDescent="0.25">
      <c r="A29" s="5" t="s">
        <v>4</v>
      </c>
      <c r="B29" s="8">
        <v>1</v>
      </c>
      <c r="C29" s="10">
        <v>938199</v>
      </c>
      <c r="D29" s="10">
        <v>79824</v>
      </c>
      <c r="E29" s="46">
        <f xml:space="preserve"> 231539.616321823 + -46364.9421362765*B29 + -0.11229032879055*C29</f>
        <v>79824.000004581307</v>
      </c>
      <c r="F29" s="47"/>
      <c r="G29" s="25"/>
      <c r="H29" s="26"/>
      <c r="I29" s="27"/>
      <c r="J29" s="24">
        <f>(E29-H$28)/(I$28-H$28)</f>
        <v>0.97161010167566686</v>
      </c>
      <c r="K29" s="23"/>
      <c r="L29" s="23"/>
      <c r="M29" s="23"/>
      <c r="N29" s="23"/>
      <c r="O29" s="23"/>
    </row>
    <row r="30" spans="1:15" x14ac:dyDescent="0.25">
      <c r="A30" s="17" t="s">
        <v>5</v>
      </c>
      <c r="B30" s="8">
        <v>2</v>
      </c>
      <c r="C30" s="10">
        <v>740471</v>
      </c>
      <c r="D30" s="10">
        <v>55662</v>
      </c>
      <c r="E30" s="83">
        <f t="shared" ref="E30:E31" si="6" xml:space="preserve"> 231539.616321823 + -46364.9421362765*B30 + -0.11229032879055*C30</f>
        <v>55661.999999402658</v>
      </c>
      <c r="F30" s="47"/>
      <c r="G30" s="25"/>
      <c r="H30" s="26"/>
      <c r="I30" s="23"/>
      <c r="J30" s="24">
        <f t="shared" ref="J30:J31" si="7">(E30-H$28)/(I$28-H$28)</f>
        <v>0</v>
      </c>
      <c r="K30" s="23"/>
      <c r="L30" s="23"/>
      <c r="M30" s="23"/>
      <c r="N30" s="23"/>
      <c r="O30" s="23"/>
    </row>
    <row r="31" spans="1:15" x14ac:dyDescent="0.25">
      <c r="A31" s="5" t="s">
        <v>6</v>
      </c>
      <c r="B31" s="8">
        <v>3</v>
      </c>
      <c r="C31" s="10">
        <v>106107</v>
      </c>
      <c r="D31" s="10">
        <v>80530</v>
      </c>
      <c r="E31" s="83">
        <f t="shared" si="6"/>
        <v>80529.999996014638</v>
      </c>
      <c r="F31" s="47"/>
      <c r="G31" s="25"/>
      <c r="H31" s="26"/>
      <c r="I31" s="23"/>
      <c r="J31" s="24">
        <f t="shared" si="7"/>
        <v>1</v>
      </c>
      <c r="K31" s="23"/>
      <c r="L31" s="23"/>
      <c r="M31" s="23"/>
      <c r="N31" s="23"/>
      <c r="O31" s="23"/>
    </row>
    <row r="32" spans="1:15" x14ac:dyDescent="0.25">
      <c r="A32" s="19" t="s">
        <v>47</v>
      </c>
      <c r="B32" s="19"/>
      <c r="C32" s="19">
        <f>SUM(C29:C31)</f>
        <v>1784777</v>
      </c>
      <c r="D32" s="19">
        <f>SUM(D29:D31)</f>
        <v>216016</v>
      </c>
      <c r="E32" s="16"/>
      <c r="F32" s="25"/>
      <c r="G32" s="25"/>
      <c r="H32" s="23"/>
      <c r="I32" s="23"/>
      <c r="J32" s="23"/>
      <c r="K32" s="23"/>
      <c r="L32" s="23"/>
      <c r="M32" s="23"/>
      <c r="N32" s="23"/>
      <c r="O32" s="23"/>
    </row>
    <row r="33" spans="1:16" ht="17.399999999999999" x14ac:dyDescent="0.3">
      <c r="A33" s="21" t="s">
        <v>46</v>
      </c>
      <c r="B33" s="8"/>
      <c r="C33" s="10"/>
      <c r="D33" s="10"/>
      <c r="E33" s="11"/>
      <c r="F33" s="25"/>
      <c r="G33" s="51" t="s">
        <v>63</v>
      </c>
      <c r="H33" s="23">
        <f>MIN(E34:E38)</f>
        <v>6308.0000049888404</v>
      </c>
      <c r="I33" s="22">
        <f>MAX(E34:E38)</f>
        <v>84710.999980609704</v>
      </c>
      <c r="J33" s="23"/>
      <c r="K33" s="23"/>
      <c r="L33" s="23"/>
      <c r="M33" s="23"/>
      <c r="N33" s="23"/>
      <c r="O33" s="23"/>
    </row>
    <row r="34" spans="1:16" x14ac:dyDescent="0.25">
      <c r="A34" s="5" t="s">
        <v>7</v>
      </c>
      <c r="B34" s="8">
        <v>5</v>
      </c>
      <c r="C34" s="10">
        <v>584757</v>
      </c>
      <c r="D34" s="10">
        <v>40525</v>
      </c>
      <c r="E34" s="49">
        <f xml:space="preserve"> -2532.54934940948 + -920.037843355163*B34 + 0.0557436465800202*C34 + -9728.86657169113*B34^2 + 0.124912697988006*B34*C34 + -3.12730570994901E-07*C34^2 + 0.368331250057614</f>
        <v>40525.000006323615</v>
      </c>
      <c r="F34" s="50"/>
      <c r="G34" s="25"/>
      <c r="H34" s="26"/>
      <c r="I34" s="27"/>
      <c r="J34" s="24">
        <f>(E34-H$33)/(I$33-H$33)</f>
        <v>0.43642462676140498</v>
      </c>
      <c r="K34" s="23"/>
      <c r="L34" s="23"/>
      <c r="M34" s="23"/>
      <c r="N34" s="23"/>
      <c r="O34" s="23"/>
    </row>
    <row r="35" spans="1:16" x14ac:dyDescent="0.25">
      <c r="A35" s="5" t="s">
        <v>8</v>
      </c>
      <c r="B35" s="8">
        <v>4</v>
      </c>
      <c r="C35" s="10">
        <v>891199</v>
      </c>
      <c r="D35" s="10">
        <v>84711</v>
      </c>
      <c r="E35" s="83">
        <f t="shared" ref="E35:E38" si="8" xml:space="preserve"> -2532.54934940948 + -920.037843355163*B35 + 0.0557436465800202*C35 + -9728.86657169113*B35^2 + 0.124912697988006*B35*C35 + -3.12730570994901E-07*C35^2 + 0.368331250057614</f>
        <v>84710.999980609704</v>
      </c>
      <c r="F35" s="50"/>
      <c r="G35" s="25"/>
      <c r="H35" s="26"/>
      <c r="I35" s="23"/>
      <c r="J35" s="24">
        <f t="shared" ref="J35:J38" si="9">(E35-H$33)/(I$33-H$33)</f>
        <v>1</v>
      </c>
      <c r="K35" s="23"/>
      <c r="L35" s="23"/>
      <c r="M35" s="23"/>
      <c r="N35" s="23"/>
      <c r="O35" s="23"/>
    </row>
    <row r="36" spans="1:16" x14ac:dyDescent="0.25">
      <c r="A36" s="5" t="s">
        <v>9</v>
      </c>
      <c r="B36" s="8">
        <v>3</v>
      </c>
      <c r="C36" s="10">
        <v>713755</v>
      </c>
      <c r="D36" s="10">
        <v>55087</v>
      </c>
      <c r="E36" s="83">
        <f t="shared" si="8"/>
        <v>55087.000003564106</v>
      </c>
      <c r="F36" s="50"/>
      <c r="G36" s="25"/>
      <c r="H36" s="26"/>
      <c r="I36" s="23"/>
      <c r="J36" s="24">
        <f t="shared" si="9"/>
        <v>0.6221573155841349</v>
      </c>
      <c r="K36" s="23"/>
      <c r="L36" s="23"/>
      <c r="M36" s="23"/>
      <c r="N36" s="23"/>
      <c r="O36" s="23"/>
    </row>
    <row r="37" spans="1:16" x14ac:dyDescent="0.25">
      <c r="A37" s="5" t="s">
        <v>19</v>
      </c>
      <c r="B37" s="8">
        <v>2</v>
      </c>
      <c r="C37" s="10">
        <v>407189</v>
      </c>
      <c r="D37" s="10">
        <v>29285</v>
      </c>
      <c r="E37" s="83">
        <f t="shared" si="8"/>
        <v>29285.000004505579</v>
      </c>
      <c r="F37" s="50"/>
      <c r="G37" s="25"/>
      <c r="H37" s="26"/>
      <c r="I37" s="23"/>
      <c r="J37" s="24">
        <f t="shared" si="9"/>
        <v>0.29306276554036653</v>
      </c>
      <c r="K37" s="23"/>
      <c r="L37" s="23"/>
      <c r="M37" s="23"/>
      <c r="N37" s="23"/>
      <c r="O37" s="23"/>
    </row>
    <row r="38" spans="1:16" x14ac:dyDescent="0.25">
      <c r="A38" s="5" t="s">
        <v>10</v>
      </c>
      <c r="B38" s="8">
        <v>1</v>
      </c>
      <c r="C38" s="10">
        <v>143552</v>
      </c>
      <c r="D38" s="10">
        <v>6308</v>
      </c>
      <c r="E38" s="83">
        <f t="shared" si="8"/>
        <v>6308.0000049888404</v>
      </c>
      <c r="F38" s="50"/>
      <c r="G38" s="25"/>
      <c r="H38" s="26"/>
      <c r="I38" s="23"/>
      <c r="J38" s="24">
        <f t="shared" si="9"/>
        <v>0</v>
      </c>
      <c r="K38" s="23"/>
      <c r="L38" s="23"/>
      <c r="M38" s="23"/>
      <c r="N38" s="23"/>
      <c r="O38" s="23"/>
    </row>
    <row r="39" spans="1:16" x14ac:dyDescent="0.25">
      <c r="A39" s="19" t="s">
        <v>47</v>
      </c>
      <c r="B39" s="19"/>
      <c r="C39" s="19">
        <f>SUM(C34:C38)</f>
        <v>2740452</v>
      </c>
      <c r="D39" s="19">
        <f>SUM(D34:D38)</f>
        <v>215916</v>
      </c>
      <c r="E39" s="18"/>
      <c r="F39" s="25"/>
      <c r="G39" s="31"/>
      <c r="H39" s="23"/>
      <c r="I39" s="23"/>
      <c r="J39" s="23"/>
      <c r="K39" s="23"/>
      <c r="L39" s="23"/>
      <c r="M39" s="23"/>
      <c r="N39" s="23"/>
      <c r="O39" s="23"/>
    </row>
    <row r="40" spans="1:16" ht="17.399999999999999" x14ac:dyDescent="0.3">
      <c r="A40" s="20" t="s">
        <v>45</v>
      </c>
      <c r="B40" s="8"/>
      <c r="C40" s="10"/>
      <c r="D40" s="10"/>
      <c r="E40" s="10"/>
      <c r="F40" s="25"/>
      <c r="G40" s="54" t="s">
        <v>77</v>
      </c>
      <c r="H40" s="23">
        <f>MIN(E41:E47)</f>
        <v>275.62773348905432</v>
      </c>
      <c r="I40" s="22">
        <f>MAX(E41:E47)</f>
        <v>142211.57765650348</v>
      </c>
      <c r="J40" s="23"/>
      <c r="K40" s="23"/>
      <c r="L40" s="23"/>
      <c r="M40" s="23"/>
      <c r="N40" s="23"/>
      <c r="O40" s="23"/>
    </row>
    <row r="41" spans="1:16" x14ac:dyDescent="0.25">
      <c r="A41" s="3" t="s">
        <v>28</v>
      </c>
      <c r="B41" s="8">
        <v>1</v>
      </c>
      <c r="C41" s="10">
        <v>1689926</v>
      </c>
      <c r="D41" s="36">
        <v>142185</v>
      </c>
      <c r="E41" s="52">
        <f>-0.0592629490413789 + (-0.0000137211626361245)*B41 + (-0.808146495063938)*C41 + (-0.000224422338668038)*B41^2 + (0.319208162494601)*B41*C41 + (7.83174453146732E-07)*C41^2 + (-0.00156454853486411)*B41^3 + (-0.0280097040541736)*B41^2*C41 + (-3.78771884982041E-08)*B41*C41^2 + (-2.30579444426837E-13)*C41^3 + 175.202679934627</f>
        <v>142211.57765650348</v>
      </c>
      <c r="F41" s="53"/>
      <c r="G41" s="25"/>
      <c r="H41" s="26"/>
      <c r="I41" s="27"/>
      <c r="J41" s="24">
        <f>(E41-H$40)/(I$40-H$40)</f>
        <v>1</v>
      </c>
      <c r="K41" s="23"/>
      <c r="L41" s="23"/>
      <c r="M41" s="23"/>
      <c r="N41" s="23"/>
      <c r="O41" s="23"/>
    </row>
    <row r="42" spans="1:16" x14ac:dyDescent="0.25">
      <c r="A42" s="3" t="s">
        <v>48</v>
      </c>
      <c r="B42" s="8">
        <v>2</v>
      </c>
      <c r="C42" s="10">
        <v>625904</v>
      </c>
      <c r="D42" s="36">
        <v>44415</v>
      </c>
      <c r="E42" s="83">
        <f t="shared" ref="E42:E47" si="10">-0.0592629490413789 + (-0.0000137211626361245)*B42 + (-0.808146495063938)*C42 + (-0.000224422338668038)*B42^2 + (0.319208162494601)*B42*C42 + (7.83174453146732E-07)*C42^2 + (-0.00156454853486411)*B42^3 + (-0.0280097040541736)*B42^2*C42 + (-3.78771884982041E-08)*B42*C42^2 + (-2.30579444426837E-13)*C42^3 + 175.202679934627</f>
        <v>44412.29117091401</v>
      </c>
      <c r="F42" s="53"/>
      <c r="G42" s="25"/>
      <c r="H42" s="26"/>
      <c r="I42" s="23"/>
      <c r="J42" s="24">
        <f t="shared" ref="J42:J47" si="11">(E42-H$40)/(I$40-H$40)</f>
        <v>0.31096183497813301</v>
      </c>
      <c r="K42" s="24"/>
      <c r="L42" s="24"/>
      <c r="M42" s="24"/>
      <c r="N42" s="24"/>
      <c r="O42" s="24"/>
      <c r="P42" s="3"/>
    </row>
    <row r="43" spans="1:16" x14ac:dyDescent="0.25">
      <c r="A43" s="3" t="s">
        <v>49</v>
      </c>
      <c r="B43" s="8">
        <v>3</v>
      </c>
      <c r="C43" s="10">
        <v>232488</v>
      </c>
      <c r="D43" s="36">
        <v>9614</v>
      </c>
      <c r="E43" s="83">
        <f t="shared" si="10"/>
        <v>9611.4079159744779</v>
      </c>
      <c r="F43" s="53"/>
      <c r="G43" s="25"/>
      <c r="H43" s="26"/>
      <c r="I43" s="23"/>
      <c r="J43" s="24">
        <f t="shared" si="11"/>
        <v>6.5774598947969984E-2</v>
      </c>
      <c r="K43" s="24"/>
      <c r="L43" s="24"/>
      <c r="M43" s="24"/>
      <c r="N43" s="27"/>
      <c r="O43" s="27"/>
      <c r="P43" s="4"/>
    </row>
    <row r="44" spans="1:16" x14ac:dyDescent="0.25">
      <c r="A44" s="3" t="s">
        <v>50</v>
      </c>
      <c r="B44" s="8">
        <v>4</v>
      </c>
      <c r="C44" s="10">
        <v>102177</v>
      </c>
      <c r="D44" s="36">
        <v>8626</v>
      </c>
      <c r="E44" s="83">
        <f t="shared" si="10"/>
        <v>8621.5334966525006</v>
      </c>
      <c r="F44" s="53"/>
      <c r="G44" s="25"/>
      <c r="H44" s="26"/>
      <c r="I44" s="23"/>
      <c r="J44" s="24">
        <f t="shared" si="11"/>
        <v>5.8800506620699251E-2</v>
      </c>
      <c r="K44" s="24"/>
      <c r="L44" s="24"/>
      <c r="M44" s="24"/>
      <c r="N44" s="27"/>
      <c r="O44" s="27"/>
      <c r="P44" s="4"/>
    </row>
    <row r="45" spans="1:16" x14ac:dyDescent="0.25">
      <c r="A45" s="3" t="s">
        <v>51</v>
      </c>
      <c r="B45" s="8">
        <v>5</v>
      </c>
      <c r="C45" s="10">
        <v>59636</v>
      </c>
      <c r="D45" s="36">
        <v>7476</v>
      </c>
      <c r="E45" s="83">
        <f t="shared" si="10"/>
        <v>7465.0163445942826</v>
      </c>
      <c r="F45" s="53"/>
      <c r="G45" s="25"/>
      <c r="H45" s="26"/>
      <c r="I45" s="23"/>
      <c r="J45" s="24">
        <f t="shared" si="11"/>
        <v>5.0652344349720622E-2</v>
      </c>
      <c r="K45" s="24"/>
      <c r="L45" s="24"/>
      <c r="M45" s="24"/>
      <c r="N45" s="27"/>
      <c r="O45" s="27"/>
      <c r="P45" s="4"/>
    </row>
    <row r="46" spans="1:16" x14ac:dyDescent="0.25">
      <c r="A46" s="3" t="s">
        <v>52</v>
      </c>
      <c r="B46" s="8">
        <v>6</v>
      </c>
      <c r="C46" s="10">
        <v>27945</v>
      </c>
      <c r="D46" s="36">
        <v>3366</v>
      </c>
      <c r="E46" s="83">
        <f t="shared" si="10"/>
        <v>3363.5456818711518</v>
      </c>
      <c r="F46" s="53"/>
      <c r="G46" s="25"/>
      <c r="H46" s="26"/>
      <c r="I46" s="23"/>
      <c r="J46" s="24">
        <f t="shared" si="11"/>
        <v>2.1755714109476663E-2</v>
      </c>
      <c r="K46" s="24"/>
      <c r="L46" s="24"/>
      <c r="M46" s="24"/>
      <c r="N46" s="27"/>
      <c r="O46" s="27"/>
      <c r="P46" s="4"/>
    </row>
    <row r="47" spans="1:16" x14ac:dyDescent="0.25">
      <c r="A47" s="3" t="s">
        <v>53</v>
      </c>
      <c r="B47" s="8">
        <v>7</v>
      </c>
      <c r="C47" s="10">
        <v>1844</v>
      </c>
      <c r="D47" s="36">
        <v>279</v>
      </c>
      <c r="E47" s="83">
        <f t="shared" si="10"/>
        <v>275.62773348905432</v>
      </c>
      <c r="F47" s="53"/>
      <c r="G47" s="25"/>
      <c r="H47" s="26"/>
      <c r="I47" s="23"/>
      <c r="J47" s="24">
        <f t="shared" si="11"/>
        <v>0</v>
      </c>
      <c r="K47" s="24"/>
      <c r="L47" s="24"/>
      <c r="M47" s="24"/>
      <c r="N47" s="27"/>
      <c r="O47" s="27"/>
      <c r="P47" s="4"/>
    </row>
    <row r="48" spans="1:16" x14ac:dyDescent="0.25">
      <c r="A48" s="19" t="s">
        <v>47</v>
      </c>
      <c r="B48" s="19"/>
      <c r="C48" s="19">
        <f>SUM(C41:C47)</f>
        <v>2739920</v>
      </c>
      <c r="D48" s="35">
        <f>SUM(D41:D47)</f>
        <v>215961</v>
      </c>
      <c r="E48" s="33"/>
      <c r="F48" s="25"/>
      <c r="G48" s="25"/>
      <c r="H48" s="23"/>
      <c r="I48" s="23"/>
      <c r="J48" s="24"/>
      <c r="K48" s="24"/>
      <c r="L48" s="24"/>
      <c r="M48" s="24"/>
      <c r="N48" s="27"/>
      <c r="O48" s="27"/>
      <c r="P48" s="4"/>
    </row>
    <row r="49" spans="1:25" ht="17.399999999999999" x14ac:dyDescent="0.3">
      <c r="A49" s="20" t="s">
        <v>43</v>
      </c>
      <c r="B49" s="8"/>
      <c r="C49" s="10"/>
      <c r="D49" s="12"/>
      <c r="E49" s="12"/>
      <c r="F49" s="25"/>
      <c r="G49" s="57" t="s">
        <v>64</v>
      </c>
      <c r="H49" s="23">
        <f>MIN(E50:E54)</f>
        <v>4535.9999510330053</v>
      </c>
      <c r="I49" s="22">
        <f>MAX(E50:E54)</f>
        <v>119556.00005094935</v>
      </c>
      <c r="J49" s="24"/>
      <c r="K49" s="24"/>
      <c r="L49" s="24"/>
      <c r="M49" s="24"/>
      <c r="N49" s="27"/>
      <c r="O49" s="27"/>
      <c r="P49" s="4"/>
    </row>
    <row r="50" spans="1:25" x14ac:dyDescent="0.25">
      <c r="A50" s="3" t="s">
        <v>32</v>
      </c>
      <c r="B50" s="8">
        <v>1</v>
      </c>
      <c r="C50" s="10">
        <v>982925</v>
      </c>
      <c r="D50" s="36">
        <v>119556</v>
      </c>
      <c r="E50" s="55">
        <f xml:space="preserve"> 545959.959234704 + -3142.44774868931*B50 + -2.88916196283814*C50 + -23438.41533085*B50^2 + 0.427254795556102*B50*C50 + 2.09083776914198E-06*C50^2 + 1.75145814446658</f>
        <v>119556.00005094935</v>
      </c>
      <c r="F50" s="56"/>
      <c r="G50" s="25"/>
      <c r="H50" s="26"/>
      <c r="I50" s="27"/>
      <c r="J50" s="24">
        <f>(E50-H$49)/(I$49-H$49)</f>
        <v>1</v>
      </c>
      <c r="K50" s="24"/>
      <c r="L50" s="30"/>
      <c r="M50" s="30"/>
      <c r="N50" s="24"/>
      <c r="O50" s="24"/>
      <c r="P50" s="3"/>
    </row>
    <row r="51" spans="1:25" x14ac:dyDescent="0.25">
      <c r="A51" s="3" t="s">
        <v>33</v>
      </c>
      <c r="B51" s="8">
        <v>2</v>
      </c>
      <c r="C51" s="10">
        <v>694457</v>
      </c>
      <c r="D51" s="36">
        <v>41294</v>
      </c>
      <c r="E51" s="83">
        <f t="shared" ref="E51:E54" si="12" xml:space="preserve"> 545959.959234704 + -3142.44774868931*B51 + -2.88916196283814*C51 + -23438.41533085*B51^2 + 0.427254795556102*B51*C51 + 2.09083776914198E-06*C51^2 + 1.75145814446658</f>
        <v>41294.000058606682</v>
      </c>
      <c r="F51" s="56"/>
      <c r="G51" s="25"/>
      <c r="H51" s="26"/>
      <c r="I51" s="23"/>
      <c r="J51" s="24">
        <f t="shared" ref="J51:J54" si="13">(E51-H$49)/(I$49-H$49)</f>
        <v>0.31957920427440872</v>
      </c>
      <c r="K51" s="23"/>
      <c r="L51" s="23"/>
      <c r="M51" s="23"/>
      <c r="N51" s="23"/>
      <c r="O51" s="23"/>
    </row>
    <row r="52" spans="1:25" x14ac:dyDescent="0.25">
      <c r="A52" s="3" t="s">
        <v>34</v>
      </c>
      <c r="B52" s="8">
        <v>3</v>
      </c>
      <c r="C52" s="10">
        <v>404432</v>
      </c>
      <c r="D52" s="36">
        <v>17494</v>
      </c>
      <c r="E52" s="83">
        <f t="shared" si="12"/>
        <v>17493.999940743157</v>
      </c>
      <c r="F52" s="56"/>
      <c r="G52" s="25"/>
      <c r="H52" s="26"/>
      <c r="I52" s="23"/>
      <c r="J52" s="24">
        <f t="shared" si="13"/>
        <v>0.11265866787040262</v>
      </c>
      <c r="K52" s="23"/>
      <c r="L52" s="23"/>
      <c r="M52" s="23"/>
      <c r="N52" s="23"/>
      <c r="O52" s="23"/>
    </row>
    <row r="53" spans="1:25" x14ac:dyDescent="0.25">
      <c r="A53" s="3" t="s">
        <v>35</v>
      </c>
      <c r="B53" s="8">
        <v>4</v>
      </c>
      <c r="C53" s="10">
        <v>204320</v>
      </c>
      <c r="D53" s="36">
        <v>4536</v>
      </c>
      <c r="E53" s="83">
        <f t="shared" si="12"/>
        <v>4535.9999510330053</v>
      </c>
      <c r="F53" s="56"/>
      <c r="G53" s="25"/>
      <c r="H53" s="26"/>
      <c r="I53" s="23"/>
      <c r="J53" s="24">
        <f t="shared" si="13"/>
        <v>0</v>
      </c>
      <c r="K53" s="23"/>
      <c r="L53" s="23"/>
      <c r="M53" s="23"/>
      <c r="N53" s="23"/>
      <c r="O53" s="23"/>
    </row>
    <row r="54" spans="1:25" x14ac:dyDescent="0.25">
      <c r="A54" s="3" t="s">
        <v>36</v>
      </c>
      <c r="B54" s="8">
        <v>5</v>
      </c>
      <c r="C54" s="10">
        <v>453786</v>
      </c>
      <c r="D54" s="36">
        <v>33188</v>
      </c>
      <c r="E54" s="83">
        <f t="shared" si="12"/>
        <v>33187.999998667518</v>
      </c>
      <c r="F54" s="56"/>
      <c r="G54" s="25"/>
      <c r="H54" s="26"/>
      <c r="I54" s="23"/>
      <c r="J54" s="24">
        <f t="shared" si="13"/>
        <v>0.2491045037623448</v>
      </c>
      <c r="K54" s="23"/>
      <c r="L54" s="23"/>
      <c r="M54" s="23"/>
      <c r="N54" s="23"/>
      <c r="O54" s="23"/>
    </row>
    <row r="55" spans="1:25" x14ac:dyDescent="0.25">
      <c r="A55" s="19" t="s">
        <v>47</v>
      </c>
      <c r="B55" s="19"/>
      <c r="C55" s="19">
        <f>SUM(C50:C54)</f>
        <v>2739920</v>
      </c>
      <c r="D55" s="35">
        <f>SUM(D50:D54)</f>
        <v>216068</v>
      </c>
      <c r="E55" s="34"/>
      <c r="F55" s="25"/>
      <c r="G55" s="31"/>
      <c r="H55" s="23"/>
      <c r="I55" s="23"/>
      <c r="J55" s="24"/>
      <c r="K55" s="23"/>
      <c r="L55" s="23"/>
      <c r="M55" s="23"/>
      <c r="N55" s="23"/>
      <c r="O55" s="23"/>
      <c r="R55" s="3"/>
      <c r="S55" s="3"/>
      <c r="T55" s="3"/>
      <c r="U55" s="3"/>
      <c r="V55" s="3"/>
      <c r="W55" s="3"/>
      <c r="X55" s="3"/>
      <c r="Y55" s="3"/>
    </row>
    <row r="56" spans="1:25" ht="17.399999999999999" x14ac:dyDescent="0.3">
      <c r="A56" s="20" t="s">
        <v>27</v>
      </c>
      <c r="B56" s="8"/>
      <c r="C56" s="10"/>
      <c r="D56" s="12"/>
      <c r="E56" s="12"/>
      <c r="F56" s="25"/>
      <c r="G56" s="60" t="s">
        <v>65</v>
      </c>
      <c r="H56" s="23">
        <f>MIN(E57:E60)</f>
        <v>-8.0902428927237501E-9</v>
      </c>
      <c r="I56" s="22">
        <f>MAX(E57:E60)</f>
        <v>125090.99999999208</v>
      </c>
      <c r="J56" s="23"/>
      <c r="K56" s="23"/>
      <c r="L56" s="23"/>
      <c r="M56" s="23"/>
      <c r="N56" s="23"/>
      <c r="O56" s="23"/>
      <c r="R56" s="2"/>
      <c r="S56" s="3"/>
      <c r="T56" s="3"/>
      <c r="U56" s="3"/>
      <c r="V56" s="3"/>
      <c r="W56" s="3"/>
      <c r="X56" s="3"/>
      <c r="Y56" s="3"/>
    </row>
    <row r="57" spans="1:25" x14ac:dyDescent="0.25">
      <c r="A57" s="3" t="s">
        <v>28</v>
      </c>
      <c r="B57" s="8">
        <v>1</v>
      </c>
      <c r="C57" s="10">
        <v>163689</v>
      </c>
      <c r="D57" s="36">
        <v>125091</v>
      </c>
      <c r="E57" s="58">
        <f xml:space="preserve"> 339.576830439284 + -0.0000340113770859223*B57 + 1.17148831042107*C57 + -0.000165233199287175*B57^2 + -0.322440514480456*B57*C57 + -5.31026132259316E-07*C57^2 + -1.91710398002583E-10</f>
        <v>125090.99999999208</v>
      </c>
      <c r="F57" s="59"/>
      <c r="G57" s="25"/>
      <c r="H57" s="26"/>
      <c r="I57" s="27"/>
      <c r="J57" s="24">
        <f>(E57-H$56)/(I$56-H$56)</f>
        <v>1</v>
      </c>
      <c r="K57" s="23"/>
      <c r="L57" s="23"/>
      <c r="M57" s="23"/>
      <c r="N57" s="23"/>
      <c r="O57" s="23"/>
      <c r="R57" s="3"/>
      <c r="S57" s="3"/>
      <c r="T57" s="3"/>
      <c r="U57" s="3"/>
      <c r="V57" s="4"/>
      <c r="W57" s="4"/>
      <c r="X57" s="4"/>
      <c r="Y57" s="3"/>
    </row>
    <row r="58" spans="1:25" x14ac:dyDescent="0.25">
      <c r="A58" s="3" t="s">
        <v>29</v>
      </c>
      <c r="B58" s="8">
        <v>2</v>
      </c>
      <c r="C58" s="10">
        <v>820173</v>
      </c>
      <c r="D58" s="36">
        <v>75036</v>
      </c>
      <c r="E58" s="83">
        <f t="shared" ref="E58:E59" si="14" xml:space="preserve"> 339.576830439284 + -0.0000340113770859223*B58 + 1.17148831042107*C58 + -0.000165233199287175*B58^2 + -0.322440514480456*B58*C58 + -5.31026132259316E-07*C58^2 + -1.91710398002583E-10</f>
        <v>75036.000000015993</v>
      </c>
      <c r="F58" s="59"/>
      <c r="G58" s="25"/>
      <c r="H58" s="26"/>
      <c r="I58" s="23"/>
      <c r="J58" s="24">
        <f t="shared" ref="J58:J60" si="15">(E58-H$56)/(I$56-H$56)</f>
        <v>0.59985130824778743</v>
      </c>
      <c r="K58" s="23"/>
      <c r="L58" s="23"/>
      <c r="M58" s="23"/>
      <c r="N58" s="26"/>
      <c r="O58" s="26"/>
      <c r="P58" s="1"/>
      <c r="R58" s="3"/>
      <c r="S58" s="3"/>
      <c r="T58" s="3"/>
      <c r="U58" s="3"/>
      <c r="V58" s="4"/>
      <c r="W58" s="4"/>
      <c r="X58" s="4"/>
      <c r="Y58" s="3"/>
    </row>
    <row r="59" spans="1:25" x14ac:dyDescent="0.25">
      <c r="A59" s="3" t="s">
        <v>30</v>
      </c>
      <c r="B59" s="8">
        <v>3</v>
      </c>
      <c r="C59" s="10">
        <v>279837</v>
      </c>
      <c r="D59" s="36">
        <v>15889</v>
      </c>
      <c r="E59" s="83">
        <f t="shared" si="14"/>
        <v>15888.999999993945</v>
      </c>
      <c r="F59" s="59"/>
      <c r="G59" s="25"/>
      <c r="H59" s="26"/>
      <c r="I59" s="23"/>
      <c r="J59" s="24">
        <f t="shared" si="15"/>
        <v>0.12701952978233458</v>
      </c>
      <c r="K59" s="23"/>
      <c r="L59" s="23"/>
      <c r="M59" s="23"/>
      <c r="N59" s="26"/>
      <c r="O59" s="26"/>
      <c r="P59" s="1"/>
      <c r="R59" s="3"/>
      <c r="S59" s="3"/>
      <c r="T59" s="3"/>
      <c r="U59" s="3"/>
      <c r="V59" s="4"/>
      <c r="W59" s="4"/>
      <c r="X59" s="4"/>
      <c r="Y59" s="3"/>
    </row>
    <row r="60" spans="1:25" x14ac:dyDescent="0.25">
      <c r="A60" s="3" t="s">
        <v>31</v>
      </c>
      <c r="B60" s="8">
        <v>4</v>
      </c>
      <c r="C60" s="10">
        <v>2835</v>
      </c>
      <c r="D60" s="36">
        <v>0</v>
      </c>
      <c r="E60" s="85">
        <f xml:space="preserve"> 339.576830439284 + -0.0000340113770859223*B60 + 1.17148831042107*C60 + -0.000165233199287175*B60^2 + -0.322440514480456*B60*C60 + -5.31026132259316E-07*C60^2 + -1.91710398002583E-10</f>
        <v>-8.0902428927237501E-9</v>
      </c>
      <c r="F60" s="59"/>
      <c r="G60" s="25"/>
      <c r="H60" s="26"/>
      <c r="I60" s="23"/>
      <c r="J60" s="24">
        <f t="shared" si="15"/>
        <v>0</v>
      </c>
      <c r="K60" s="23"/>
      <c r="L60" s="23"/>
      <c r="M60" s="23"/>
      <c r="N60" s="26"/>
      <c r="O60" s="26"/>
      <c r="P60" s="1"/>
      <c r="R60" s="3"/>
      <c r="S60" s="3"/>
      <c r="T60" s="3"/>
      <c r="U60" s="3"/>
      <c r="V60" s="4"/>
      <c r="W60" s="4"/>
      <c r="X60" s="4"/>
      <c r="Y60" s="3"/>
    </row>
    <row r="61" spans="1:25" x14ac:dyDescent="0.25">
      <c r="A61" s="19" t="s">
        <v>47</v>
      </c>
      <c r="B61" s="19"/>
      <c r="C61" s="19">
        <f>SUM(C58:C60)</f>
        <v>1102845</v>
      </c>
      <c r="D61" s="35">
        <f>SUM(D58:D60)</f>
        <v>90925</v>
      </c>
      <c r="F61" s="25"/>
      <c r="G61" s="25"/>
      <c r="H61" s="23"/>
      <c r="I61" s="23"/>
      <c r="J61" s="23"/>
      <c r="K61" s="23"/>
      <c r="L61" s="23"/>
      <c r="M61" s="23"/>
      <c r="N61" s="26"/>
      <c r="O61" s="26"/>
      <c r="P61" s="1"/>
      <c r="R61" s="3"/>
      <c r="S61" s="3"/>
      <c r="T61" s="3"/>
      <c r="U61" s="3"/>
      <c r="V61" s="4"/>
      <c r="W61" s="4"/>
      <c r="X61" s="4"/>
      <c r="Y61" s="3"/>
    </row>
    <row r="62" spans="1:25" ht="17.399999999999999" x14ac:dyDescent="0.3">
      <c r="A62" s="20" t="s">
        <v>44</v>
      </c>
      <c r="B62" s="8"/>
      <c r="C62" s="10"/>
      <c r="D62" s="12"/>
      <c r="E62" s="12"/>
      <c r="F62" s="25"/>
      <c r="G62" s="63" t="s">
        <v>66</v>
      </c>
      <c r="H62" s="23">
        <f>MIN(E63:E69)</f>
        <v>0.14855525553194573</v>
      </c>
      <c r="I62" s="22">
        <f>MAX(E63:E69)</f>
        <v>131935.11942939184</v>
      </c>
      <c r="J62" s="24"/>
      <c r="K62" s="23"/>
      <c r="L62" s="23"/>
      <c r="M62" s="23"/>
      <c r="N62" s="26"/>
      <c r="O62" s="26"/>
      <c r="P62" s="1"/>
      <c r="R62" s="3"/>
      <c r="S62" s="3"/>
      <c r="T62" s="7"/>
      <c r="U62" s="7"/>
      <c r="V62" s="3"/>
      <c r="W62" s="3"/>
      <c r="X62" s="3"/>
      <c r="Y62" s="3"/>
    </row>
    <row r="63" spans="1:25" x14ac:dyDescent="0.25">
      <c r="A63" s="3" t="s">
        <v>32</v>
      </c>
      <c r="B63" s="8">
        <v>1</v>
      </c>
      <c r="C63" s="10">
        <v>186252</v>
      </c>
      <c r="D63" s="36">
        <v>131935</v>
      </c>
      <c r="E63" s="61">
        <f xml:space="preserve"> -157.232133207613 + 0.00351941376167765*B63 + 1.74792563846306*C63 + 0.0406854641886602*B63^2 + -0.636024491503112*B63*C63 + -3.22422842581912E-06*C63^2 + 0.337688368218375*B63^3 + 0.0585640794049087*B63^2*C63 + 3.0911543711653E-07*B63*C63^2 + 2.35489405753241E-12*C63^3 + 0.109863969874371</f>
        <v>131935.11942939184</v>
      </c>
      <c r="F63" s="62"/>
      <c r="G63" s="25"/>
      <c r="H63" s="26"/>
      <c r="I63" s="27"/>
      <c r="J63" s="24">
        <f>(E63-H$62)/(I$62-H$62)</f>
        <v>1</v>
      </c>
      <c r="K63" s="23"/>
      <c r="L63" s="23"/>
      <c r="M63" s="23"/>
      <c r="N63" s="26"/>
      <c r="O63" s="26"/>
      <c r="P63" s="1"/>
      <c r="R63" s="3"/>
      <c r="S63" s="3"/>
      <c r="T63" s="3"/>
      <c r="U63" s="3"/>
      <c r="V63" s="3"/>
      <c r="W63" s="3"/>
      <c r="X63" s="3"/>
      <c r="Y63" s="3"/>
    </row>
    <row r="64" spans="1:25" x14ac:dyDescent="0.25">
      <c r="A64" s="3" t="s">
        <v>33</v>
      </c>
      <c r="B64" s="8">
        <v>2</v>
      </c>
      <c r="C64" s="10">
        <v>758613</v>
      </c>
      <c r="D64" s="36">
        <v>66922</v>
      </c>
      <c r="E64" s="83">
        <f t="shared" ref="E64:E69" si="16" xml:space="preserve"> -157.232133207613 + 0.00351941376167765*B64 + 1.74792563846306*C64 + 0.0406854641886602*B64^2 + -0.636024491503112*B64*C64 + -3.22422842581912E-06*C64^2 + 0.337688368218375*B64^3 + 0.0585640794049087*B64^2*C64 + 3.0911543711653E-07*B64*C64^2 + 2.35489405753241E-12*C64^3 + 0.109863969874371</f>
        <v>66919.282497489272</v>
      </c>
      <c r="F64" s="62"/>
      <c r="G64" s="25"/>
      <c r="H64" s="26"/>
      <c r="I64" s="23"/>
      <c r="J64" s="24">
        <f t="shared" ref="J64:J69" si="17">(E64-H$62)/(I$62-H$62)</f>
        <v>0.50721301182590495</v>
      </c>
      <c r="K64" s="23"/>
      <c r="L64" s="23"/>
      <c r="M64" s="23"/>
      <c r="N64" s="26"/>
      <c r="O64" s="26"/>
      <c r="P64" s="1"/>
      <c r="R64" s="3"/>
      <c r="S64" s="3"/>
      <c r="T64" s="3"/>
      <c r="U64" s="3"/>
      <c r="V64" s="3"/>
      <c r="W64" s="3"/>
      <c r="X64" s="3"/>
      <c r="Y64" s="3"/>
    </row>
    <row r="65" spans="1:25" x14ac:dyDescent="0.25">
      <c r="A65" s="3" t="s">
        <v>37</v>
      </c>
      <c r="B65" s="8">
        <v>3</v>
      </c>
      <c r="C65" s="10">
        <v>99529</v>
      </c>
      <c r="D65" s="36">
        <v>15940</v>
      </c>
      <c r="E65" s="83">
        <f t="shared" si="16"/>
        <v>15941.247892015488</v>
      </c>
      <c r="F65" s="62"/>
      <c r="G65" s="25"/>
      <c r="H65" s="26"/>
      <c r="I65" s="23"/>
      <c r="J65" s="24">
        <f t="shared" si="17"/>
        <v>0.12082542809644829</v>
      </c>
      <c r="K65" s="23"/>
      <c r="L65" s="23"/>
      <c r="M65" s="23"/>
      <c r="N65" s="26"/>
      <c r="O65" s="26"/>
      <c r="P65" s="1"/>
      <c r="R65" s="3"/>
      <c r="S65" s="3"/>
      <c r="T65" s="3"/>
      <c r="U65" s="3"/>
      <c r="V65" s="3"/>
      <c r="W65" s="3"/>
      <c r="X65" s="3"/>
      <c r="Y65" s="3"/>
    </row>
    <row r="66" spans="1:25" x14ac:dyDescent="0.25">
      <c r="A66" s="3" t="s">
        <v>34</v>
      </c>
      <c r="B66" s="8">
        <v>4</v>
      </c>
      <c r="C66" s="10">
        <v>11972</v>
      </c>
      <c r="D66" s="36">
        <v>1271</v>
      </c>
      <c r="E66" s="83">
        <f t="shared" si="16"/>
        <v>1270.5829219631075</v>
      </c>
      <c r="F66" s="62"/>
      <c r="G66" s="25"/>
      <c r="H66" s="26"/>
      <c r="I66" s="23"/>
      <c r="J66" s="24">
        <f t="shared" si="17"/>
        <v>9.6292465772365096E-3</v>
      </c>
      <c r="K66" s="23"/>
      <c r="L66" s="23"/>
      <c r="M66" s="23"/>
      <c r="N66" s="26"/>
      <c r="O66" s="26"/>
      <c r="P66" s="1"/>
    </row>
    <row r="67" spans="1:25" x14ac:dyDescent="0.25">
      <c r="A67" s="3" t="s">
        <v>35</v>
      </c>
      <c r="B67" s="8">
        <v>5</v>
      </c>
      <c r="C67" s="10">
        <v>4805</v>
      </c>
      <c r="D67" s="36">
        <v>0</v>
      </c>
      <c r="E67" s="83">
        <f t="shared" si="16"/>
        <v>0.93233877266991516</v>
      </c>
      <c r="F67" s="62"/>
      <c r="G67" s="25"/>
      <c r="H67" s="26"/>
      <c r="I67" s="23"/>
      <c r="J67" s="24">
        <f t="shared" si="17"/>
        <v>5.9406805636519634E-6</v>
      </c>
      <c r="K67" s="23"/>
      <c r="L67" s="23"/>
      <c r="M67" s="23"/>
      <c r="N67" s="26"/>
      <c r="O67" s="26"/>
      <c r="P67" s="1"/>
    </row>
    <row r="68" spans="1:25" x14ac:dyDescent="0.25">
      <c r="A68" s="3" t="s">
        <v>36</v>
      </c>
      <c r="B68" s="8">
        <v>6</v>
      </c>
      <c r="C68" s="10">
        <v>2237</v>
      </c>
      <c r="D68" s="36">
        <v>0</v>
      </c>
      <c r="E68" s="83">
        <f t="shared" si="16"/>
        <v>0.14855525553194573</v>
      </c>
      <c r="F68" s="62"/>
      <c r="G68" s="25"/>
      <c r="H68" s="26"/>
      <c r="I68" s="23"/>
      <c r="J68" s="24">
        <f t="shared" si="17"/>
        <v>0</v>
      </c>
      <c r="K68" s="23"/>
      <c r="L68" s="23"/>
      <c r="M68" s="23"/>
      <c r="N68" s="23"/>
      <c r="O68" s="23"/>
    </row>
    <row r="69" spans="1:25" x14ac:dyDescent="0.25">
      <c r="A69" s="3" t="s">
        <v>54</v>
      </c>
      <c r="B69" s="8">
        <v>7</v>
      </c>
      <c r="C69" s="10">
        <v>242</v>
      </c>
      <c r="D69" s="36">
        <v>0</v>
      </c>
      <c r="E69" s="83">
        <f t="shared" si="16"/>
        <v>0.68636510432937592</v>
      </c>
      <c r="F69" s="62"/>
      <c r="G69" s="25"/>
      <c r="H69" s="26"/>
      <c r="I69" s="23"/>
      <c r="J69" s="24">
        <f t="shared" si="17"/>
        <v>4.0763252171442215E-6</v>
      </c>
      <c r="K69" s="23"/>
      <c r="L69" s="23"/>
      <c r="M69" s="23"/>
      <c r="N69" s="23"/>
      <c r="O69" s="23"/>
    </row>
    <row r="70" spans="1:25" x14ac:dyDescent="0.25">
      <c r="A70" s="19" t="s">
        <v>47</v>
      </c>
      <c r="B70" s="19"/>
      <c r="C70" s="19">
        <f>SUM(C63:C69)</f>
        <v>1063650</v>
      </c>
      <c r="D70" s="35">
        <f>SUM(D63:D69)</f>
        <v>216068</v>
      </c>
      <c r="E70" s="32"/>
      <c r="F70" s="25"/>
      <c r="G70" s="25"/>
      <c r="H70" s="23"/>
      <c r="I70" s="23"/>
      <c r="J70" s="23"/>
      <c r="K70" s="23"/>
      <c r="L70" s="23"/>
      <c r="M70" s="23"/>
      <c r="N70" s="23"/>
      <c r="O70" s="23"/>
    </row>
    <row r="71" spans="1:25" x14ac:dyDescent="0.25">
      <c r="A71" s="3"/>
      <c r="B71" s="8"/>
      <c r="C71" s="10"/>
      <c r="D71" s="10"/>
      <c r="E71" s="11"/>
      <c r="F71" s="25"/>
      <c r="G71" s="25"/>
      <c r="H71" s="23"/>
      <c r="I71" s="23"/>
      <c r="J71" s="23"/>
      <c r="K71" s="23"/>
      <c r="L71" s="23"/>
      <c r="M71" s="23"/>
      <c r="N71" s="23"/>
      <c r="O71" s="23"/>
    </row>
    <row r="72" spans="1:25" x14ac:dyDescent="0.25">
      <c r="A72" s="3"/>
      <c r="B72" s="8"/>
      <c r="C72" s="10"/>
      <c r="D72" s="10"/>
      <c r="E72" s="11"/>
      <c r="F72" s="25"/>
      <c r="G72" s="25"/>
      <c r="H72" s="23"/>
      <c r="I72" s="23"/>
      <c r="J72" s="23"/>
      <c r="K72" s="23"/>
      <c r="L72" s="23"/>
      <c r="M72" s="23"/>
      <c r="N72" s="23"/>
      <c r="O72" s="23"/>
    </row>
    <row r="73" spans="1:25" x14ac:dyDescent="0.25">
      <c r="A73" s="3"/>
      <c r="B73" s="8"/>
      <c r="C73" s="10"/>
      <c r="D73" s="10"/>
      <c r="E73" s="11"/>
      <c r="F73" s="11"/>
      <c r="G73" s="11"/>
    </row>
    <row r="74" spans="1:25" x14ac:dyDescent="0.25">
      <c r="A74" s="3"/>
      <c r="B74" s="8"/>
      <c r="C74" s="10"/>
      <c r="D74" s="10"/>
      <c r="E74" s="11"/>
      <c r="F74" s="11"/>
      <c r="G74" s="11"/>
    </row>
    <row r="75" spans="1:25" x14ac:dyDescent="0.25">
      <c r="A75" s="3"/>
      <c r="B75" s="8"/>
      <c r="C75" s="10"/>
      <c r="D75" s="10"/>
      <c r="E75" s="11"/>
      <c r="F75" s="11"/>
      <c r="G75" s="11"/>
    </row>
    <row r="76" spans="1:25" x14ac:dyDescent="0.25">
      <c r="A76" s="3"/>
      <c r="B76" s="8"/>
      <c r="C76" s="10"/>
      <c r="D76" s="10"/>
      <c r="E76" s="11"/>
      <c r="F76" s="11"/>
      <c r="G76" s="11"/>
    </row>
    <row r="77" spans="1:25" x14ac:dyDescent="0.25">
      <c r="A77" s="3"/>
      <c r="B77" s="8"/>
      <c r="C77" s="10"/>
      <c r="D77" s="10"/>
      <c r="E77" s="11"/>
      <c r="F77" s="11"/>
      <c r="G77" s="11"/>
    </row>
    <row r="78" spans="1:25" x14ac:dyDescent="0.25">
      <c r="A78" s="3"/>
      <c r="B78" s="8"/>
      <c r="C78" s="10"/>
      <c r="D78" s="10"/>
      <c r="E78" s="11"/>
      <c r="F78" s="11"/>
      <c r="G78" s="1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5" x14ac:dyDescent="0.25">
      <c r="A79" s="3"/>
      <c r="B79" s="8"/>
      <c r="C79" s="10"/>
      <c r="D79" s="10"/>
      <c r="E79" s="10"/>
      <c r="F79" s="10"/>
      <c r="G79" s="10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5" x14ac:dyDescent="0.25">
      <c r="A80" s="3"/>
      <c r="B80" s="8"/>
      <c r="C80" s="12"/>
      <c r="D80" s="12"/>
      <c r="E80" s="10"/>
      <c r="F80" s="10"/>
      <c r="G80" s="10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/>
      <c r="B81" s="8"/>
      <c r="C81" s="10"/>
      <c r="D81" s="10"/>
      <c r="E81" s="10"/>
      <c r="F81" s="10"/>
      <c r="G81" s="10"/>
      <c r="H81" s="3"/>
      <c r="I81" s="3"/>
      <c r="J81" s="2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3"/>
      <c r="B82" s="8"/>
      <c r="C82" s="10"/>
      <c r="D82" s="10"/>
      <c r="E82" s="10"/>
      <c r="F82" s="10"/>
      <c r="G82" s="10"/>
      <c r="H82" s="3"/>
      <c r="I82" s="3"/>
      <c r="J82" s="3"/>
      <c r="K82" s="3"/>
      <c r="L82" s="3"/>
      <c r="M82" s="3"/>
      <c r="N82" s="4"/>
      <c r="O82" s="4"/>
      <c r="P82" s="4"/>
      <c r="Q82" s="3"/>
      <c r="R82" s="3"/>
      <c r="S82" s="3"/>
      <c r="T82" s="3"/>
      <c r="U82" s="3"/>
      <c r="V82" s="3"/>
      <c r="W82" s="3"/>
    </row>
    <row r="83" spans="1:23" x14ac:dyDescent="0.25">
      <c r="A83" s="3"/>
      <c r="B83" s="8"/>
      <c r="C83" s="10"/>
      <c r="D83" s="10"/>
      <c r="H83" s="3"/>
      <c r="I83" s="3"/>
      <c r="J83" s="3"/>
      <c r="K83" s="3"/>
      <c r="L83" s="3"/>
      <c r="M83" s="3"/>
      <c r="N83" s="4"/>
      <c r="O83" s="4"/>
      <c r="P83" s="4"/>
      <c r="Q83" s="3"/>
      <c r="R83" s="3"/>
      <c r="S83" s="3"/>
      <c r="T83" s="3"/>
      <c r="U83" s="3"/>
      <c r="V83" s="3"/>
      <c r="W83" s="3"/>
    </row>
    <row r="84" spans="1:23" x14ac:dyDescent="0.25">
      <c r="A84" s="3"/>
      <c r="B84" s="8"/>
      <c r="C84" s="10"/>
      <c r="D84" s="10"/>
      <c r="H84" s="3"/>
      <c r="I84" s="3"/>
      <c r="J84" s="3"/>
      <c r="K84" s="3"/>
      <c r="L84" s="3"/>
      <c r="M84" s="3"/>
      <c r="N84" s="4"/>
      <c r="O84" s="4"/>
      <c r="P84" s="4"/>
      <c r="Q84" s="3"/>
      <c r="R84" s="3"/>
      <c r="S84" s="3"/>
      <c r="T84" s="3"/>
      <c r="U84" s="3"/>
      <c r="V84" s="3"/>
      <c r="W84" s="3"/>
    </row>
    <row r="85" spans="1:23" x14ac:dyDescent="0.25">
      <c r="H85" s="3"/>
      <c r="I85" s="3"/>
      <c r="J85" s="3"/>
      <c r="K85" s="3"/>
      <c r="L85" s="3"/>
      <c r="M85" s="3"/>
      <c r="N85" s="4"/>
      <c r="O85" s="4"/>
      <c r="P85" s="4"/>
      <c r="Q85" s="3"/>
      <c r="R85" s="3"/>
      <c r="S85" s="3"/>
      <c r="T85" s="3"/>
      <c r="U85" s="3"/>
      <c r="V85" s="3"/>
      <c r="W85" s="3"/>
    </row>
    <row r="86" spans="1:23" x14ac:dyDescent="0.25">
      <c r="H86" s="3"/>
      <c r="I86" s="3"/>
      <c r="J86" s="3"/>
      <c r="K86" s="3"/>
      <c r="L86" s="3"/>
      <c r="M86" s="3"/>
      <c r="N86" s="4"/>
      <c r="O86" s="4"/>
      <c r="P86" s="4"/>
      <c r="Q86" s="3"/>
      <c r="R86" s="3"/>
      <c r="S86" s="3"/>
      <c r="T86" s="3"/>
      <c r="U86" s="3"/>
      <c r="V86" s="3"/>
      <c r="W86" s="3"/>
    </row>
    <row r="87" spans="1:23" x14ac:dyDescent="0.25">
      <c r="H87" s="3"/>
      <c r="I87" s="3"/>
      <c r="J87" s="3"/>
      <c r="K87" s="3"/>
      <c r="L87" s="3"/>
      <c r="M87" s="3"/>
      <c r="N87" s="4"/>
      <c r="O87" s="4"/>
      <c r="P87" s="4"/>
      <c r="Q87" s="3"/>
      <c r="R87" s="3"/>
      <c r="S87" s="3"/>
      <c r="T87" s="3"/>
      <c r="U87" s="3"/>
      <c r="V87" s="3"/>
      <c r="W87" s="3"/>
    </row>
    <row r="88" spans="1:23" x14ac:dyDescent="0.25">
      <c r="H88" s="3"/>
      <c r="I88" s="3"/>
      <c r="J88" s="3"/>
      <c r="K88" s="3"/>
      <c r="L88" s="7"/>
      <c r="M88" s="7"/>
      <c r="N88" s="4"/>
      <c r="O88" s="4"/>
      <c r="P88" s="4"/>
      <c r="Q88" s="3"/>
      <c r="R88" s="3"/>
      <c r="S88" s="3"/>
      <c r="T88" s="3"/>
      <c r="U88" s="3"/>
      <c r="V88" s="3"/>
      <c r="W88" s="3"/>
    </row>
    <row r="89" spans="1:23" x14ac:dyDescent="0.25"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1"/>
  <sheetViews>
    <sheetView tabSelected="1" topLeftCell="A85" zoomScale="75" zoomScaleNormal="75" workbookViewId="0">
      <selection activeCell="G49" sqref="G49"/>
    </sheetView>
  </sheetViews>
  <sheetFormatPr defaultRowHeight="13.8" x14ac:dyDescent="0.25"/>
  <cols>
    <col min="1" max="1" width="17.296875" customWidth="1"/>
    <col min="2" max="2" width="8.8984375" style="9"/>
    <col min="3" max="3" width="25.296875" style="13" customWidth="1"/>
    <col min="4" max="4" width="28.8984375" style="13" customWidth="1"/>
    <col min="5" max="5" width="25.296875" style="13" customWidth="1"/>
    <col min="6" max="6" width="17.69921875" style="13" customWidth="1"/>
    <col min="7" max="7" width="16" style="13" customWidth="1"/>
    <col min="8" max="8" width="24" customWidth="1"/>
    <col min="9" max="9" width="18.296875" customWidth="1"/>
  </cols>
  <sheetData>
    <row r="1" spans="1:17" x14ac:dyDescent="0.25">
      <c r="B1" s="14" t="s">
        <v>0</v>
      </c>
      <c r="C1" s="15" t="s">
        <v>56</v>
      </c>
      <c r="D1" s="15" t="s">
        <v>55</v>
      </c>
      <c r="E1" s="39" t="s">
        <v>67</v>
      </c>
      <c r="F1" s="38"/>
      <c r="G1" s="38" t="s">
        <v>58</v>
      </c>
      <c r="H1" s="38" t="s">
        <v>78</v>
      </c>
      <c r="I1" s="38" t="s">
        <v>79</v>
      </c>
      <c r="J1" s="38" t="s">
        <v>80</v>
      </c>
      <c r="K1" s="23"/>
      <c r="L1" s="23"/>
      <c r="M1" s="23"/>
      <c r="N1" s="23"/>
      <c r="O1" s="23"/>
    </row>
    <row r="2" spans="1:17" ht="17.399999999999999" x14ac:dyDescent="0.3">
      <c r="A2" s="20" t="s">
        <v>18</v>
      </c>
      <c r="B2" s="14"/>
      <c r="C2" s="15"/>
      <c r="D2" s="15"/>
      <c r="E2" s="37"/>
      <c r="F2" s="22"/>
      <c r="G2" s="40"/>
      <c r="H2" s="23">
        <f>MIN(E3:E9)</f>
        <v>105.64324469392891</v>
      </c>
      <c r="I2" s="22">
        <f>MAX(E3:E9)</f>
        <v>75002.370700061292</v>
      </c>
      <c r="J2" s="24"/>
      <c r="K2" s="24"/>
      <c r="L2" s="24"/>
      <c r="M2" s="23"/>
      <c r="N2" s="23"/>
      <c r="O2" s="23"/>
    </row>
    <row r="3" spans="1:17" x14ac:dyDescent="0.25">
      <c r="A3" s="3" t="s">
        <v>20</v>
      </c>
      <c r="B3" s="8">
        <v>1</v>
      </c>
      <c r="C3" s="10">
        <v>37194</v>
      </c>
      <c r="D3" s="10">
        <v>2821</v>
      </c>
      <c r="E3" s="64">
        <v>105.64324469392891</v>
      </c>
      <c r="F3" s="65"/>
      <c r="G3" s="66" t="s">
        <v>68</v>
      </c>
      <c r="H3" s="23"/>
      <c r="I3" s="27"/>
      <c r="J3" s="24">
        <f>(E3-H$2)/(I$2-H$2)</f>
        <v>0</v>
      </c>
      <c r="K3" s="24"/>
      <c r="L3" s="24"/>
      <c r="M3" s="23"/>
      <c r="N3" s="23"/>
      <c r="O3" s="23"/>
    </row>
    <row r="4" spans="1:17" x14ac:dyDescent="0.25">
      <c r="A4" s="3" t="s">
        <v>21</v>
      </c>
      <c r="B4" s="8">
        <v>2</v>
      </c>
      <c r="C4" s="10">
        <v>100474</v>
      </c>
      <c r="D4" s="10">
        <v>5571</v>
      </c>
      <c r="E4" s="64">
        <v>22891.397556149779</v>
      </c>
      <c r="F4" s="83"/>
      <c r="G4" s="25"/>
      <c r="H4" s="25"/>
      <c r="I4" s="25"/>
      <c r="J4" s="24">
        <f t="shared" ref="J4:J9" si="0">(E4-H$2)/(I$2-H$2)</f>
        <v>0.30422897081897726</v>
      </c>
      <c r="K4" s="25"/>
      <c r="L4" s="25"/>
      <c r="M4" s="25"/>
      <c r="N4" s="25"/>
      <c r="O4" s="25"/>
      <c r="P4" s="25"/>
      <c r="Q4" s="25"/>
    </row>
    <row r="5" spans="1:17" x14ac:dyDescent="0.25">
      <c r="A5" s="3" t="s">
        <v>22</v>
      </c>
      <c r="B5" s="8">
        <v>3</v>
      </c>
      <c r="C5" s="10">
        <v>109930</v>
      </c>
      <c r="D5" s="10">
        <v>0</v>
      </c>
      <c r="E5" s="64">
        <v>24953.744458190598</v>
      </c>
      <c r="F5" s="83"/>
      <c r="G5" s="25"/>
      <c r="H5" s="23"/>
      <c r="I5" s="23"/>
      <c r="J5" s="24">
        <f t="shared" si="0"/>
        <v>0.33176484551082969</v>
      </c>
      <c r="K5" s="23"/>
      <c r="L5" s="23"/>
      <c r="M5" s="23"/>
      <c r="N5" s="23"/>
      <c r="O5" s="23"/>
      <c r="P5" s="23"/>
      <c r="Q5" s="23"/>
    </row>
    <row r="6" spans="1:17" x14ac:dyDescent="0.25">
      <c r="A6" s="3" t="s">
        <v>26</v>
      </c>
      <c r="B6" s="8">
        <v>4</v>
      </c>
      <c r="C6" s="10">
        <v>111271</v>
      </c>
      <c r="D6" s="10">
        <v>88755</v>
      </c>
      <c r="E6" s="64">
        <v>25231.75586037539</v>
      </c>
      <c r="F6" s="83"/>
      <c r="G6" s="25"/>
      <c r="H6" s="23"/>
      <c r="I6" s="24"/>
      <c r="J6" s="24">
        <f t="shared" si="0"/>
        <v>0.33547677541257959</v>
      </c>
      <c r="K6" s="24"/>
      <c r="L6" s="24"/>
      <c r="M6" s="23"/>
      <c r="N6" s="23"/>
      <c r="O6" s="23"/>
    </row>
    <row r="7" spans="1:17" x14ac:dyDescent="0.25">
      <c r="A7" s="3" t="s">
        <v>23</v>
      </c>
      <c r="B7" s="8">
        <v>5</v>
      </c>
      <c r="C7" s="10">
        <v>975165</v>
      </c>
      <c r="D7" s="10">
        <v>83387</v>
      </c>
      <c r="E7" s="64">
        <v>75002.370700061292</v>
      </c>
      <c r="F7" s="83"/>
      <c r="G7" s="25"/>
      <c r="H7" s="23"/>
      <c r="I7" s="24"/>
      <c r="J7" s="24">
        <f t="shared" si="0"/>
        <v>1</v>
      </c>
      <c r="K7" s="24"/>
      <c r="L7" s="24"/>
      <c r="M7" s="23"/>
      <c r="N7" s="23"/>
      <c r="O7" s="23"/>
    </row>
    <row r="8" spans="1:17" x14ac:dyDescent="0.25">
      <c r="A8" s="3" t="s">
        <v>24</v>
      </c>
      <c r="B8" s="8">
        <v>6</v>
      </c>
      <c r="C8" s="10">
        <v>322293</v>
      </c>
      <c r="D8" s="10">
        <v>29765</v>
      </c>
      <c r="E8" s="64">
        <v>49616.600433041953</v>
      </c>
      <c r="F8" s="83"/>
      <c r="G8" s="25"/>
      <c r="H8" s="23"/>
      <c r="I8" s="24"/>
      <c r="J8" s="24">
        <f t="shared" si="0"/>
        <v>0.66105634879511543</v>
      </c>
      <c r="K8" s="24"/>
      <c r="L8" s="24"/>
      <c r="M8" s="23"/>
      <c r="N8" s="23"/>
      <c r="O8" s="23"/>
    </row>
    <row r="9" spans="1:17" x14ac:dyDescent="0.25">
      <c r="A9" s="3" t="s">
        <v>25</v>
      </c>
      <c r="B9" s="8">
        <v>7</v>
      </c>
      <c r="C9" s="10">
        <v>81985</v>
      </c>
      <c r="D9" s="10">
        <v>5731</v>
      </c>
      <c r="E9" s="64">
        <v>18228.489361844611</v>
      </c>
      <c r="F9" s="83"/>
      <c r="G9" s="25"/>
      <c r="H9" s="23"/>
      <c r="I9" s="24"/>
      <c r="J9" s="24">
        <f t="shared" si="0"/>
        <v>0.24197113455925684</v>
      </c>
      <c r="K9" s="24"/>
      <c r="L9" s="24"/>
      <c r="M9" s="23"/>
      <c r="N9" s="23"/>
      <c r="O9" s="23"/>
    </row>
    <row r="10" spans="1:17" x14ac:dyDescent="0.25">
      <c r="A10" s="19" t="s">
        <v>47</v>
      </c>
      <c r="B10" s="19"/>
      <c r="C10" s="19">
        <f>SUM(C3:C9)</f>
        <v>1738312</v>
      </c>
      <c r="D10" s="19">
        <f>SUM(D3:D9)</f>
        <v>216030</v>
      </c>
      <c r="E10" s="11"/>
      <c r="F10" s="83"/>
      <c r="G10" s="25"/>
      <c r="H10" s="23"/>
      <c r="I10" s="24"/>
      <c r="J10" s="24"/>
      <c r="K10" s="24"/>
      <c r="L10" s="24"/>
      <c r="M10" s="23"/>
      <c r="N10" s="23"/>
      <c r="O10" s="23"/>
    </row>
    <row r="11" spans="1:17" ht="17.399999999999999" x14ac:dyDescent="0.3">
      <c r="A11" s="20" t="s">
        <v>1</v>
      </c>
      <c r="B11" s="8"/>
      <c r="C11" s="10"/>
      <c r="D11" s="10"/>
      <c r="E11" s="11"/>
      <c r="F11" s="83"/>
      <c r="G11" s="68" t="s">
        <v>69</v>
      </c>
      <c r="H11" s="23">
        <f>MIN(E12:E16)</f>
        <v>-1447.4717729247641</v>
      </c>
      <c r="I11" s="22">
        <f>MAX(E12:E16)</f>
        <v>76990.881974457123</v>
      </c>
      <c r="J11" s="24"/>
      <c r="K11" s="24"/>
      <c r="L11" s="24"/>
      <c r="M11" s="27"/>
      <c r="N11" s="27"/>
      <c r="O11" s="27"/>
    </row>
    <row r="12" spans="1:17" x14ac:dyDescent="0.25">
      <c r="A12" s="5" t="s">
        <v>38</v>
      </c>
      <c r="B12" s="8">
        <v>1</v>
      </c>
      <c r="C12" s="10">
        <v>396728</v>
      </c>
      <c r="D12" s="10">
        <v>23494</v>
      </c>
      <c r="E12" s="67">
        <v>35429.827554372692</v>
      </c>
      <c r="F12" s="83"/>
      <c r="G12" s="25"/>
      <c r="H12" s="26"/>
      <c r="I12" s="27"/>
      <c r="J12" s="24">
        <f>(E12-H$11)/(I$11-H$11)</f>
        <v>0.47014371879940614</v>
      </c>
      <c r="K12" s="24"/>
      <c r="L12" s="24"/>
      <c r="M12" s="27"/>
      <c r="N12" s="27"/>
      <c r="O12" s="27"/>
    </row>
    <row r="13" spans="1:17" x14ac:dyDescent="0.25">
      <c r="A13" s="6" t="s">
        <v>39</v>
      </c>
      <c r="B13" s="8">
        <v>2</v>
      </c>
      <c r="C13" s="10">
        <v>762792</v>
      </c>
      <c r="D13" s="10">
        <v>88542</v>
      </c>
      <c r="E13" s="67">
        <v>62127.58176490858</v>
      </c>
      <c r="F13" s="83"/>
      <c r="G13" s="25"/>
      <c r="H13" s="26"/>
      <c r="I13" s="28"/>
      <c r="J13" s="24">
        <f t="shared" ref="J13:J17" si="1">(E13-H$11)/(I$11-H$11)</f>
        <v>0.81050978890483594</v>
      </c>
      <c r="K13" s="24"/>
      <c r="L13" s="24"/>
      <c r="M13" s="27"/>
      <c r="N13" s="27"/>
      <c r="O13" s="27"/>
    </row>
    <row r="14" spans="1:17" x14ac:dyDescent="0.25">
      <c r="A14" s="6" t="s">
        <v>40</v>
      </c>
      <c r="B14" s="8">
        <v>3</v>
      </c>
      <c r="C14" s="10">
        <v>735629</v>
      </c>
      <c r="D14" s="10">
        <v>61604</v>
      </c>
      <c r="E14" s="67">
        <v>76990.881974457123</v>
      </c>
      <c r="F14" s="83"/>
      <c r="G14" s="25"/>
      <c r="H14" s="26"/>
      <c r="I14" s="28"/>
      <c r="J14" s="24">
        <f t="shared" si="1"/>
        <v>1</v>
      </c>
      <c r="K14" s="24"/>
      <c r="L14" s="24"/>
      <c r="M14" s="27"/>
      <c r="N14" s="27"/>
      <c r="O14" s="27"/>
    </row>
    <row r="15" spans="1:17" x14ac:dyDescent="0.25">
      <c r="A15" s="5" t="s">
        <v>41</v>
      </c>
      <c r="B15" s="8">
        <v>4</v>
      </c>
      <c r="C15" s="10">
        <v>839811</v>
      </c>
      <c r="D15" s="10">
        <v>42189</v>
      </c>
      <c r="E15" s="67">
        <v>42915.180480262148</v>
      </c>
      <c r="F15" s="83"/>
      <c r="G15" s="25"/>
      <c r="H15" s="26"/>
      <c r="I15" s="29"/>
      <c r="J15" s="24">
        <f t="shared" si="1"/>
        <v>0.56557347437531669</v>
      </c>
      <c r="K15" s="24"/>
      <c r="L15" s="24"/>
      <c r="M15" s="27"/>
      <c r="N15" s="27"/>
      <c r="O15" s="27"/>
    </row>
    <row r="16" spans="1:17" x14ac:dyDescent="0.25">
      <c r="A16" s="5" t="s">
        <v>42</v>
      </c>
      <c r="B16" s="8">
        <v>5</v>
      </c>
      <c r="C16" s="10">
        <v>4780</v>
      </c>
      <c r="D16" s="10">
        <v>187</v>
      </c>
      <c r="E16" s="67">
        <v>-1447.4717729247641</v>
      </c>
      <c r="F16" s="83"/>
      <c r="G16" s="25"/>
      <c r="H16" s="26"/>
      <c r="I16" s="29"/>
      <c r="J16" s="24">
        <f t="shared" si="1"/>
        <v>0</v>
      </c>
      <c r="K16" s="24"/>
      <c r="L16" s="24"/>
      <c r="M16" s="27"/>
      <c r="N16" s="27"/>
      <c r="O16" s="27"/>
    </row>
    <row r="17" spans="1:15" x14ac:dyDescent="0.25">
      <c r="A17" s="19" t="s">
        <v>47</v>
      </c>
      <c r="B17" s="19"/>
      <c r="C17" s="19">
        <f>SUM(C12:C16)</f>
        <v>2739740</v>
      </c>
      <c r="D17" s="19">
        <f>SUM(D12:D16)</f>
        <v>216016</v>
      </c>
      <c r="E17" s="16"/>
      <c r="F17" s="83"/>
      <c r="G17" s="25"/>
      <c r="H17" s="23"/>
      <c r="I17" s="29"/>
      <c r="J17" s="24">
        <f t="shared" si="1"/>
        <v>1.8453622542697459E-2</v>
      </c>
      <c r="K17" s="24"/>
      <c r="L17" s="24"/>
      <c r="M17" s="27"/>
      <c r="N17" s="27"/>
      <c r="O17" s="27"/>
    </row>
    <row r="18" spans="1:15" ht="17.399999999999999" x14ac:dyDescent="0.3">
      <c r="A18" s="21" t="s">
        <v>2</v>
      </c>
      <c r="B18" s="8"/>
      <c r="C18" s="10"/>
      <c r="D18" s="10"/>
      <c r="E18" s="11"/>
      <c r="F18" s="83"/>
      <c r="G18" s="70" t="s">
        <v>70</v>
      </c>
      <c r="H18" s="23">
        <f>MIN(E19:E26)</f>
        <v>6016.4375126812374</v>
      </c>
      <c r="I18" s="22">
        <f>MAX(E19:E26)</f>
        <v>48064.471893430797</v>
      </c>
      <c r="J18" s="23"/>
      <c r="K18" s="23"/>
      <c r="L18" s="23"/>
      <c r="M18" s="23"/>
      <c r="N18" s="27"/>
      <c r="O18" s="27"/>
    </row>
    <row r="19" spans="1:15" x14ac:dyDescent="0.25">
      <c r="A19" s="5" t="s">
        <v>12</v>
      </c>
      <c r="B19" s="8">
        <v>90</v>
      </c>
      <c r="C19" s="10">
        <v>553463</v>
      </c>
      <c r="D19" s="36">
        <v>48038</v>
      </c>
      <c r="E19" s="69">
        <v>48064.471893430797</v>
      </c>
      <c r="F19" s="83"/>
      <c r="G19" s="25"/>
      <c r="H19" s="26"/>
      <c r="I19" s="27"/>
      <c r="J19" s="24">
        <f>(E19-H$18)/(I$18-H$18)</f>
        <v>1</v>
      </c>
      <c r="K19" s="30"/>
      <c r="L19" s="30"/>
      <c r="M19" s="24"/>
      <c r="N19" s="23"/>
      <c r="O19" s="23"/>
    </row>
    <row r="20" spans="1:15" x14ac:dyDescent="0.25">
      <c r="A20" s="5" t="s">
        <v>11</v>
      </c>
      <c r="B20" s="8">
        <v>45</v>
      </c>
      <c r="C20" s="10">
        <v>335055</v>
      </c>
      <c r="D20" s="36">
        <v>28381</v>
      </c>
      <c r="E20" s="69">
        <v>27745.900577935561</v>
      </c>
      <c r="F20" s="83"/>
      <c r="G20" s="25"/>
      <c r="H20" s="26"/>
      <c r="I20" s="23"/>
      <c r="J20" s="24">
        <f t="shared" ref="J20:J27" si="2">(E20-H$18)/(I$18-H$18)</f>
        <v>0.51677714274326492</v>
      </c>
      <c r="K20" s="23"/>
      <c r="L20" s="23"/>
      <c r="M20" s="23"/>
      <c r="N20" s="23"/>
      <c r="O20" s="23"/>
    </row>
    <row r="21" spans="1:15" x14ac:dyDescent="0.25">
      <c r="A21" s="5" t="s">
        <v>13</v>
      </c>
      <c r="B21" s="8">
        <v>0</v>
      </c>
      <c r="C21" s="10">
        <v>283212</v>
      </c>
      <c r="D21" s="36">
        <v>17887</v>
      </c>
      <c r="E21" s="69">
        <v>19445.802901732852</v>
      </c>
      <c r="F21" s="83"/>
      <c r="G21" s="25"/>
      <c r="H21" s="26"/>
      <c r="I21" s="23"/>
      <c r="J21" s="24">
        <f t="shared" si="2"/>
        <v>0.31938152607675402</v>
      </c>
      <c r="K21" s="23"/>
      <c r="L21" s="23"/>
      <c r="M21" s="23"/>
      <c r="N21" s="23"/>
      <c r="O21" s="23"/>
    </row>
    <row r="22" spans="1:15" x14ac:dyDescent="0.25">
      <c r="A22" s="5" t="s">
        <v>14</v>
      </c>
      <c r="B22" s="8">
        <v>315</v>
      </c>
      <c r="C22" s="10">
        <v>252091</v>
      </c>
      <c r="D22" s="36">
        <v>9402</v>
      </c>
      <c r="E22" s="69">
        <v>6016.4375126812374</v>
      </c>
      <c r="F22" s="83"/>
      <c r="G22" s="25"/>
      <c r="H22" s="26"/>
      <c r="I22" s="23"/>
      <c r="J22" s="24">
        <f t="shared" si="2"/>
        <v>0</v>
      </c>
      <c r="K22" s="23"/>
      <c r="L22" s="23"/>
      <c r="M22" s="23"/>
      <c r="N22" s="23"/>
      <c r="O22" s="23"/>
    </row>
    <row r="23" spans="1:15" x14ac:dyDescent="0.25">
      <c r="A23" s="5" t="s">
        <v>15</v>
      </c>
      <c r="B23" s="8">
        <v>270</v>
      </c>
      <c r="C23" s="10">
        <v>280857</v>
      </c>
      <c r="D23" s="36">
        <v>12244</v>
      </c>
      <c r="E23" s="69">
        <v>19038.28364385746</v>
      </c>
      <c r="F23" s="83"/>
      <c r="G23" s="25"/>
      <c r="H23" s="26"/>
      <c r="I23" s="23"/>
      <c r="J23" s="24">
        <f t="shared" si="2"/>
        <v>0.30968977082880922</v>
      </c>
      <c r="K23" s="23"/>
      <c r="L23" s="23"/>
      <c r="M23" s="23"/>
      <c r="N23" s="23"/>
      <c r="O23" s="23"/>
    </row>
    <row r="24" spans="1:15" x14ac:dyDescent="0.25">
      <c r="A24" s="5" t="s">
        <v>14</v>
      </c>
      <c r="B24" s="8">
        <v>225</v>
      </c>
      <c r="C24" s="10">
        <v>325449</v>
      </c>
      <c r="D24" s="36">
        <v>27658</v>
      </c>
      <c r="E24" s="69">
        <v>29065.26484696375</v>
      </c>
      <c r="F24" s="83"/>
      <c r="G24" s="25"/>
      <c r="H24" s="26"/>
      <c r="I24" s="23"/>
      <c r="J24" s="24">
        <f t="shared" si="2"/>
        <v>0.54815469197853228</v>
      </c>
      <c r="K24" s="23"/>
      <c r="L24" s="23"/>
      <c r="M24" s="23"/>
      <c r="N24" s="23"/>
      <c r="O24" s="23"/>
    </row>
    <row r="25" spans="1:15" x14ac:dyDescent="0.25">
      <c r="A25" s="5" t="s">
        <v>16</v>
      </c>
      <c r="B25" s="8">
        <v>180</v>
      </c>
      <c r="C25" s="10">
        <v>311829</v>
      </c>
      <c r="D25" s="36">
        <v>35308</v>
      </c>
      <c r="E25" s="69">
        <v>29085.568649156601</v>
      </c>
      <c r="F25" s="83"/>
      <c r="G25" s="25"/>
      <c r="H25" s="26"/>
      <c r="I25" s="23"/>
      <c r="J25" s="24">
        <f t="shared" si="2"/>
        <v>0.54863756359172111</v>
      </c>
      <c r="K25" s="23"/>
      <c r="L25" s="23"/>
      <c r="M25" s="23"/>
      <c r="N25" s="23"/>
      <c r="O25" s="23"/>
    </row>
    <row r="26" spans="1:15" x14ac:dyDescent="0.25">
      <c r="A26" s="5" t="s">
        <v>17</v>
      </c>
      <c r="B26" s="8">
        <v>135</v>
      </c>
      <c r="C26" s="10">
        <v>397784</v>
      </c>
      <c r="D26" s="36">
        <v>37098</v>
      </c>
      <c r="E26" s="69">
        <v>37554.271406807697</v>
      </c>
      <c r="F26" s="83"/>
      <c r="G26" s="25"/>
      <c r="H26" s="26"/>
      <c r="I26" s="23"/>
      <c r="J26" s="24">
        <f t="shared" si="2"/>
        <v>0.75004300102468324</v>
      </c>
      <c r="K26" s="23"/>
      <c r="L26" s="23"/>
      <c r="M26" s="23"/>
      <c r="N26" s="23"/>
      <c r="O26" s="23"/>
    </row>
    <row r="27" spans="1:15" x14ac:dyDescent="0.25">
      <c r="A27" s="19" t="s">
        <v>47</v>
      </c>
      <c r="B27" s="19"/>
      <c r="C27" s="19">
        <f>SUM(C19:C25)</f>
        <v>2341956</v>
      </c>
      <c r="D27" s="19">
        <f>SUM(D19:D26)</f>
        <v>216016</v>
      </c>
      <c r="E27" s="16"/>
      <c r="F27" s="83"/>
      <c r="G27" s="25"/>
      <c r="H27" s="23"/>
      <c r="I27" s="23"/>
      <c r="J27" s="24">
        <f t="shared" si="2"/>
        <v>-0.14308486951379787</v>
      </c>
      <c r="K27" s="23"/>
      <c r="L27" s="23"/>
      <c r="M27" s="23"/>
      <c r="N27" s="23"/>
      <c r="O27" s="23"/>
    </row>
    <row r="28" spans="1:15" ht="17.399999999999999" x14ac:dyDescent="0.3">
      <c r="A28" s="21" t="s">
        <v>3</v>
      </c>
      <c r="B28" s="8"/>
      <c r="C28" s="10"/>
      <c r="D28" s="10"/>
      <c r="E28" s="11"/>
      <c r="F28" s="83"/>
      <c r="G28" s="72" t="s">
        <v>71</v>
      </c>
      <c r="H28" s="23">
        <f>MIN(E29:E31)</f>
        <v>55661.999999968801</v>
      </c>
      <c r="I28" s="22">
        <f>MAX(E29:E31)</f>
        <v>80529.999999906402</v>
      </c>
      <c r="J28" s="23"/>
      <c r="K28" s="23"/>
      <c r="L28" s="23"/>
      <c r="M28" s="23"/>
      <c r="N28" s="23"/>
      <c r="O28" s="23"/>
    </row>
    <row r="29" spans="1:15" x14ac:dyDescent="0.25">
      <c r="A29" s="5" t="s">
        <v>4</v>
      </c>
      <c r="B29" s="8">
        <v>1</v>
      </c>
      <c r="C29" s="10">
        <v>938199</v>
      </c>
      <c r="D29" s="10">
        <v>79824</v>
      </c>
      <c r="E29" s="71">
        <v>79823.999999981374</v>
      </c>
      <c r="F29" s="83"/>
      <c r="G29" s="25"/>
      <c r="H29" s="26"/>
      <c r="I29" s="27"/>
      <c r="J29" s="24">
        <f>(E29-H$28)/(I$28-H$28)</f>
        <v>0.97161010133799264</v>
      </c>
      <c r="K29" s="23"/>
      <c r="L29" s="23"/>
      <c r="M29" s="23"/>
      <c r="N29" s="23"/>
      <c r="O29" s="23"/>
    </row>
    <row r="30" spans="1:15" x14ac:dyDescent="0.25">
      <c r="A30" s="17" t="s">
        <v>5</v>
      </c>
      <c r="B30" s="8">
        <v>2</v>
      </c>
      <c r="C30" s="10">
        <v>740471</v>
      </c>
      <c r="D30" s="10">
        <v>55662</v>
      </c>
      <c r="E30" s="71">
        <v>55661.999999968801</v>
      </c>
      <c r="F30" s="83"/>
      <c r="G30" s="25"/>
      <c r="H30" s="26"/>
      <c r="I30" s="23"/>
      <c r="J30" s="24">
        <f t="shared" ref="J30:J31" si="3">(E30-H$28)/(I$28-H$28)</f>
        <v>0</v>
      </c>
      <c r="K30" s="23"/>
      <c r="L30" s="23"/>
      <c r="M30" s="23"/>
      <c r="N30" s="23"/>
      <c r="O30" s="23"/>
    </row>
    <row r="31" spans="1:15" x14ac:dyDescent="0.25">
      <c r="A31" s="5" t="s">
        <v>6</v>
      </c>
      <c r="B31" s="8">
        <v>3</v>
      </c>
      <c r="C31" s="10">
        <v>106107</v>
      </c>
      <c r="D31" s="10">
        <v>80530</v>
      </c>
      <c r="E31" s="71">
        <v>80529.999999906402</v>
      </c>
      <c r="F31" s="83"/>
      <c r="G31" s="25"/>
      <c r="H31" s="26"/>
      <c r="I31" s="23"/>
      <c r="J31" s="24">
        <f t="shared" si="3"/>
        <v>1</v>
      </c>
      <c r="K31" s="23"/>
      <c r="L31" s="23"/>
      <c r="M31" s="23"/>
      <c r="N31" s="23"/>
      <c r="O31" s="23"/>
    </row>
    <row r="32" spans="1:15" x14ac:dyDescent="0.25">
      <c r="A32" s="19" t="s">
        <v>47</v>
      </c>
      <c r="B32" s="19"/>
      <c r="C32" s="19">
        <f>SUM(C29:C31)</f>
        <v>1784777</v>
      </c>
      <c r="D32" s="19">
        <f>SUM(D29:D31)</f>
        <v>216016</v>
      </c>
      <c r="E32" s="16"/>
      <c r="F32" s="83"/>
      <c r="G32" s="25"/>
      <c r="H32" s="23"/>
      <c r="I32" s="23"/>
      <c r="J32" s="23"/>
      <c r="K32" s="23"/>
      <c r="L32" s="23"/>
      <c r="M32" s="23"/>
      <c r="N32" s="23"/>
      <c r="O32" s="23"/>
    </row>
    <row r="33" spans="1:16" ht="17.399999999999999" x14ac:dyDescent="0.3">
      <c r="A33" s="21" t="s">
        <v>46</v>
      </c>
      <c r="B33" s="8"/>
      <c r="C33" s="10"/>
      <c r="D33" s="10"/>
      <c r="E33" s="11"/>
      <c r="G33" s="74" t="s">
        <v>72</v>
      </c>
      <c r="H33" s="23">
        <f>MIN(E34:E38)</f>
        <v>5989.3600801907014</v>
      </c>
      <c r="I33" s="22">
        <f>MAX(E34:E38)</f>
        <v>76160.160952022299</v>
      </c>
      <c r="J33" s="23"/>
      <c r="K33" s="23"/>
      <c r="L33" s="23"/>
      <c r="M33" s="23"/>
      <c r="N33" s="23"/>
      <c r="O33" s="23"/>
    </row>
    <row r="34" spans="1:16" x14ac:dyDescent="0.25">
      <c r="A34" s="5" t="s">
        <v>7</v>
      </c>
      <c r="B34" s="8">
        <v>5</v>
      </c>
      <c r="C34" s="10">
        <v>584757</v>
      </c>
      <c r="D34" s="10">
        <v>40525</v>
      </c>
      <c r="E34" s="73">
        <v>42835.442748284899</v>
      </c>
      <c r="F34" s="83"/>
      <c r="G34" s="25"/>
      <c r="H34" s="26"/>
      <c r="I34" s="27"/>
      <c r="J34" s="24">
        <f>(E34-H$33)/(I$33-H$33)</f>
        <v>0.52509138003703737</v>
      </c>
      <c r="K34" s="23"/>
      <c r="L34" s="23"/>
      <c r="M34" s="23"/>
      <c r="N34" s="23"/>
      <c r="O34" s="23"/>
    </row>
    <row r="35" spans="1:16" x14ac:dyDescent="0.25">
      <c r="A35" s="5" t="s">
        <v>8</v>
      </c>
      <c r="B35" s="8">
        <v>4</v>
      </c>
      <c r="C35" s="10">
        <v>891199</v>
      </c>
      <c r="D35" s="10">
        <v>84711</v>
      </c>
      <c r="E35" s="73">
        <v>76160.160952022299</v>
      </c>
      <c r="F35" s="83"/>
      <c r="G35" s="25"/>
      <c r="H35" s="26"/>
      <c r="I35" s="23"/>
      <c r="J35" s="24">
        <f t="shared" ref="J35:J38" si="4">(E35-H$33)/(I$33-H$33)</f>
        <v>1</v>
      </c>
      <c r="K35" s="23"/>
      <c r="L35" s="23"/>
      <c r="M35" s="23"/>
      <c r="N35" s="23"/>
      <c r="O35" s="23"/>
    </row>
    <row r="36" spans="1:16" x14ac:dyDescent="0.25">
      <c r="A36" s="5" t="s">
        <v>9</v>
      </c>
      <c r="B36" s="8">
        <v>3</v>
      </c>
      <c r="C36" s="10">
        <v>713755</v>
      </c>
      <c r="D36" s="10">
        <v>55087</v>
      </c>
      <c r="E36" s="73">
        <v>64938.69885157363</v>
      </c>
      <c r="F36" s="83"/>
      <c r="G36" s="25"/>
      <c r="H36" s="26"/>
      <c r="I36" s="23"/>
      <c r="J36" s="24">
        <f t="shared" si="4"/>
        <v>0.8400835965810779</v>
      </c>
      <c r="K36" s="23"/>
      <c r="L36" s="23"/>
      <c r="M36" s="23"/>
      <c r="N36" s="23"/>
      <c r="O36" s="23"/>
    </row>
    <row r="37" spans="1:16" x14ac:dyDescent="0.25">
      <c r="A37" s="5" t="s">
        <v>19</v>
      </c>
      <c r="B37" s="8">
        <v>2</v>
      </c>
      <c r="C37" s="10">
        <v>407189</v>
      </c>
      <c r="D37" s="10">
        <v>29285</v>
      </c>
      <c r="E37" s="73">
        <v>25992.32926651591</v>
      </c>
      <c r="F37" s="83"/>
      <c r="G37" s="25"/>
      <c r="H37" s="26"/>
      <c r="I37" s="23"/>
      <c r="J37" s="24">
        <f t="shared" si="4"/>
        <v>0.28506114990565723</v>
      </c>
      <c r="K37" s="23"/>
      <c r="L37" s="23"/>
      <c r="M37" s="23"/>
      <c r="N37" s="23"/>
      <c r="O37" s="23"/>
    </row>
    <row r="38" spans="1:16" x14ac:dyDescent="0.25">
      <c r="A38" s="5" t="s">
        <v>10</v>
      </c>
      <c r="B38" s="8">
        <v>1</v>
      </c>
      <c r="C38" s="10">
        <v>143552</v>
      </c>
      <c r="D38" s="10">
        <v>6308</v>
      </c>
      <c r="E38" s="73">
        <v>5989.3600801907014</v>
      </c>
      <c r="F38" s="83"/>
      <c r="G38" s="25"/>
      <c r="H38" s="26"/>
      <c r="I38" s="23"/>
      <c r="J38" s="24">
        <f t="shared" si="4"/>
        <v>0</v>
      </c>
      <c r="K38" s="23"/>
      <c r="L38" s="23"/>
      <c r="M38" s="23"/>
      <c r="N38" s="23"/>
      <c r="O38" s="23"/>
    </row>
    <row r="39" spans="1:16" x14ac:dyDescent="0.25">
      <c r="A39" s="19" t="s">
        <v>47</v>
      </c>
      <c r="B39" s="19"/>
      <c r="C39" s="19">
        <f>SUM(C34:C38)</f>
        <v>2740452</v>
      </c>
      <c r="D39" s="19">
        <f>SUM(D34:D38)</f>
        <v>215916</v>
      </c>
      <c r="E39" s="18"/>
      <c r="F39" s="83"/>
      <c r="G39" s="31"/>
      <c r="H39" s="23"/>
      <c r="I39" s="23"/>
      <c r="J39" s="23"/>
      <c r="K39" s="23"/>
      <c r="L39" s="23"/>
      <c r="M39" s="23"/>
      <c r="N39" s="23"/>
      <c r="O39" s="23"/>
    </row>
    <row r="40" spans="1:16" ht="17.399999999999999" x14ac:dyDescent="0.3">
      <c r="A40" s="20" t="s">
        <v>45</v>
      </c>
      <c r="B40" s="8"/>
      <c r="C40" s="10"/>
      <c r="D40" s="10"/>
      <c r="E40" s="10"/>
      <c r="F40" s="83"/>
      <c r="G40" s="76" t="s">
        <v>76</v>
      </c>
      <c r="H40" s="23">
        <f>MIN(E41:E47)</f>
        <v>-6536.63</v>
      </c>
      <c r="I40" s="22">
        <f>MAX(E41:E47)</f>
        <v>122016.93</v>
      </c>
      <c r="J40" s="23"/>
      <c r="K40" s="23"/>
      <c r="L40" s="23"/>
      <c r="M40" s="23"/>
      <c r="N40" s="23"/>
      <c r="O40" s="23"/>
    </row>
    <row r="41" spans="1:16" x14ac:dyDescent="0.25">
      <c r="A41" s="3" t="s">
        <v>28</v>
      </c>
      <c r="B41" s="8">
        <v>1</v>
      </c>
      <c r="C41" s="10">
        <v>1689926</v>
      </c>
      <c r="D41" s="36">
        <v>142185</v>
      </c>
      <c r="E41" s="86">
        <v>122016.93</v>
      </c>
      <c r="F41" s="83"/>
      <c r="G41" s="25"/>
      <c r="H41" s="26"/>
      <c r="I41" s="27"/>
      <c r="J41" s="24">
        <f>(E41-H$40)/(I$40-H$40)</f>
        <v>1</v>
      </c>
      <c r="K41" s="23"/>
      <c r="L41" s="23"/>
      <c r="M41" s="23"/>
      <c r="N41" s="23"/>
      <c r="O41" s="23"/>
    </row>
    <row r="42" spans="1:16" x14ac:dyDescent="0.25">
      <c r="A42" s="3" t="s">
        <v>48</v>
      </c>
      <c r="B42" s="8">
        <v>2</v>
      </c>
      <c r="C42" s="10">
        <v>625904</v>
      </c>
      <c r="D42" s="36">
        <v>44415</v>
      </c>
      <c r="E42" s="75">
        <v>70089.649999999994</v>
      </c>
      <c r="F42" s="83"/>
      <c r="G42" s="25"/>
      <c r="H42" s="26"/>
      <c r="I42" s="23"/>
      <c r="J42" s="24">
        <f t="shared" ref="J42:J47" si="5">(E42-H$40)/(I$40-H$40)</f>
        <v>0.59606501756933061</v>
      </c>
      <c r="K42" s="24"/>
      <c r="L42" s="24"/>
      <c r="M42" s="24"/>
      <c r="N42" s="24"/>
      <c r="O42" s="24"/>
      <c r="P42" s="3"/>
    </row>
    <row r="43" spans="1:16" x14ac:dyDescent="0.25">
      <c r="A43" s="3" t="s">
        <v>49</v>
      </c>
      <c r="B43" s="8">
        <v>3</v>
      </c>
      <c r="C43" s="10">
        <v>232488</v>
      </c>
      <c r="D43" s="36">
        <v>9614</v>
      </c>
      <c r="E43" s="75">
        <v>23099.95</v>
      </c>
      <c r="F43" s="83"/>
      <c r="G43" s="25"/>
      <c r="H43" s="26"/>
      <c r="I43" s="23"/>
      <c r="J43" s="24">
        <f t="shared" si="5"/>
        <v>0.23053877309971035</v>
      </c>
      <c r="K43" s="24"/>
      <c r="L43" s="24"/>
      <c r="M43" s="24"/>
      <c r="N43" s="27"/>
      <c r="O43" s="27"/>
      <c r="P43" s="4"/>
    </row>
    <row r="44" spans="1:16" x14ac:dyDescent="0.25">
      <c r="A44" s="3" t="s">
        <v>50</v>
      </c>
      <c r="B44" s="8">
        <v>4</v>
      </c>
      <c r="C44" s="10">
        <v>102177</v>
      </c>
      <c r="D44" s="36">
        <v>8626</v>
      </c>
      <c r="E44" s="86">
        <v>-6536.63</v>
      </c>
      <c r="F44" s="83"/>
      <c r="G44" s="25"/>
      <c r="H44" s="26"/>
      <c r="I44" s="23"/>
      <c r="J44" s="24">
        <f t="shared" si="5"/>
        <v>0</v>
      </c>
      <c r="K44" s="24"/>
      <c r="L44" s="24"/>
      <c r="M44" s="24"/>
      <c r="N44" s="27"/>
      <c r="O44" s="27"/>
      <c r="P44" s="4"/>
    </row>
    <row r="45" spans="1:16" x14ac:dyDescent="0.25">
      <c r="A45" s="3" t="s">
        <v>51</v>
      </c>
      <c r="B45" s="8">
        <v>5</v>
      </c>
      <c r="C45" s="10">
        <v>59636</v>
      </c>
      <c r="D45" s="36">
        <v>7476</v>
      </c>
      <c r="E45" s="75">
        <v>-6090.05</v>
      </c>
      <c r="F45" s="83"/>
      <c r="G45" s="25"/>
      <c r="H45" s="26"/>
      <c r="I45" s="23"/>
      <c r="J45" s="24">
        <f t="shared" si="5"/>
        <v>3.4738827925107629E-3</v>
      </c>
      <c r="K45" s="24"/>
      <c r="L45" s="24"/>
      <c r="M45" s="24"/>
      <c r="N45" s="27"/>
      <c r="O45" s="27"/>
      <c r="P45" s="4"/>
    </row>
    <row r="46" spans="1:16" x14ac:dyDescent="0.25">
      <c r="A46" s="3" t="s">
        <v>52</v>
      </c>
      <c r="B46" s="8">
        <v>6</v>
      </c>
      <c r="C46" s="10">
        <v>27945</v>
      </c>
      <c r="D46" s="36">
        <v>3366</v>
      </c>
      <c r="E46" s="75">
        <v>14677.4</v>
      </c>
      <c r="F46" s="83"/>
      <c r="G46" s="25"/>
      <c r="H46" s="26"/>
      <c r="I46" s="23"/>
      <c r="J46" s="24">
        <f t="shared" si="5"/>
        <v>0.16502094535538339</v>
      </c>
      <c r="K46" s="24"/>
      <c r="L46" s="24"/>
      <c r="M46" s="24"/>
      <c r="N46" s="27"/>
      <c r="O46" s="27"/>
      <c r="P46" s="4"/>
    </row>
    <row r="47" spans="1:16" x14ac:dyDescent="0.25">
      <c r="A47" s="3" t="s">
        <v>53</v>
      </c>
      <c r="B47" s="8">
        <v>7</v>
      </c>
      <c r="C47" s="10">
        <v>1844</v>
      </c>
      <c r="D47" s="36">
        <v>279</v>
      </c>
      <c r="E47" s="75">
        <v>-1296.24</v>
      </c>
      <c r="F47" s="83"/>
      <c r="G47" s="25"/>
      <c r="H47" s="26"/>
      <c r="I47" s="23"/>
      <c r="J47" s="24">
        <f t="shared" si="5"/>
        <v>4.0764254214352369E-2</v>
      </c>
      <c r="K47" s="24"/>
      <c r="L47" s="24"/>
      <c r="M47" s="24"/>
      <c r="N47" s="27"/>
      <c r="O47" s="27"/>
      <c r="P47" s="4"/>
    </row>
    <row r="48" spans="1:16" x14ac:dyDescent="0.25">
      <c r="A48" s="19" t="s">
        <v>47</v>
      </c>
      <c r="B48" s="19"/>
      <c r="C48" s="19">
        <f>SUM(C41:C47)</f>
        <v>2739920</v>
      </c>
      <c r="D48" s="35">
        <f>SUM(D41:D47)</f>
        <v>215961</v>
      </c>
      <c r="E48" s="33"/>
      <c r="F48" s="83"/>
      <c r="G48" s="25"/>
      <c r="H48" s="23"/>
      <c r="I48" s="23"/>
      <c r="J48" s="24"/>
      <c r="K48" s="24"/>
      <c r="L48" s="24"/>
      <c r="M48" s="24"/>
      <c r="N48" s="27"/>
      <c r="O48" s="27"/>
      <c r="P48" s="4"/>
    </row>
    <row r="49" spans="1:25" ht="17.399999999999999" x14ac:dyDescent="0.3">
      <c r="A49" s="20" t="s">
        <v>43</v>
      </c>
      <c r="B49" s="8"/>
      <c r="C49" s="10"/>
      <c r="D49" s="12"/>
      <c r="E49" s="12"/>
      <c r="F49" s="83"/>
      <c r="G49" s="78" t="s">
        <v>73</v>
      </c>
      <c r="H49" s="23">
        <f>MIN(E50:E54)</f>
        <v>7368.5059330154909</v>
      </c>
      <c r="I49" s="22">
        <f>MAX(E50:E54)</f>
        <v>115697.80091623749</v>
      </c>
      <c r="J49" s="24"/>
      <c r="K49" s="24"/>
      <c r="L49" s="24"/>
      <c r="M49" s="24"/>
      <c r="N49" s="27"/>
      <c r="O49" s="27"/>
      <c r="P49" s="4"/>
    </row>
    <row r="50" spans="1:25" x14ac:dyDescent="0.25">
      <c r="A50" s="3" t="s">
        <v>32</v>
      </c>
      <c r="B50" s="8">
        <v>1</v>
      </c>
      <c r="C50" s="10">
        <v>982925</v>
      </c>
      <c r="D50" s="36">
        <v>119556</v>
      </c>
      <c r="E50" s="77">
        <v>115697.80091623749</v>
      </c>
      <c r="F50" s="83"/>
      <c r="G50" s="25"/>
      <c r="H50" s="26"/>
      <c r="I50" s="27"/>
      <c r="J50" s="24">
        <f>(E50-H$49)/(I$49-H$49)</f>
        <v>1</v>
      </c>
      <c r="K50" s="24"/>
      <c r="L50" s="30"/>
      <c r="M50" s="30"/>
      <c r="N50" s="24"/>
      <c r="O50" s="24"/>
      <c r="P50" s="3"/>
    </row>
    <row r="51" spans="1:25" x14ac:dyDescent="0.25">
      <c r="A51" s="3" t="s">
        <v>33</v>
      </c>
      <c r="B51" s="8">
        <v>2</v>
      </c>
      <c r="C51" s="10">
        <v>694457</v>
      </c>
      <c r="D51" s="36">
        <v>41294</v>
      </c>
      <c r="E51" s="77">
        <v>51269.640776706343</v>
      </c>
      <c r="F51" s="83"/>
      <c r="G51" s="25"/>
      <c r="H51" s="26"/>
      <c r="I51" s="23"/>
      <c r="J51" s="24">
        <f t="shared" ref="J51:J54" si="6">(E51-H$49)/(I$49-H$49)</f>
        <v>0.40525635148359679</v>
      </c>
      <c r="K51" s="23"/>
      <c r="L51" s="23"/>
      <c r="M51" s="23"/>
      <c r="N51" s="23"/>
      <c r="O51" s="23"/>
    </row>
    <row r="52" spans="1:25" x14ac:dyDescent="0.25">
      <c r="A52" s="3" t="s">
        <v>34</v>
      </c>
      <c r="B52" s="8">
        <v>3</v>
      </c>
      <c r="C52" s="10">
        <v>404432</v>
      </c>
      <c r="D52" s="36">
        <v>17494</v>
      </c>
      <c r="E52" s="77">
        <v>8830.6858634422533</v>
      </c>
      <c r="F52" s="83"/>
      <c r="G52" s="25"/>
      <c r="H52" s="26"/>
      <c r="I52" s="23"/>
      <c r="J52" s="24">
        <f t="shared" si="6"/>
        <v>1.3497548660805226E-2</v>
      </c>
      <c r="K52" s="23"/>
      <c r="L52" s="23"/>
      <c r="M52" s="23"/>
      <c r="N52" s="23"/>
      <c r="O52" s="23"/>
    </row>
    <row r="53" spans="1:25" x14ac:dyDescent="0.25">
      <c r="A53" s="3" t="s">
        <v>35</v>
      </c>
      <c r="B53" s="8">
        <v>4</v>
      </c>
      <c r="C53" s="10">
        <v>204320</v>
      </c>
      <c r="D53" s="36">
        <v>4536</v>
      </c>
      <c r="E53" s="77">
        <v>7368.5059330154909</v>
      </c>
      <c r="F53" s="83"/>
      <c r="G53" s="25"/>
      <c r="H53" s="26"/>
      <c r="I53" s="23"/>
      <c r="J53" s="24">
        <f t="shared" si="6"/>
        <v>0</v>
      </c>
      <c r="K53" s="23"/>
      <c r="L53" s="23"/>
      <c r="M53" s="23"/>
      <c r="N53" s="23"/>
      <c r="O53" s="23"/>
    </row>
    <row r="54" spans="1:25" x14ac:dyDescent="0.25">
      <c r="A54" s="3" t="s">
        <v>36</v>
      </c>
      <c r="B54" s="8">
        <v>5</v>
      </c>
      <c r="C54" s="10">
        <v>453786</v>
      </c>
      <c r="D54" s="36">
        <v>33188</v>
      </c>
      <c r="E54" s="77">
        <v>32901.367925535313</v>
      </c>
      <c r="F54" s="83"/>
      <c r="G54" s="25"/>
      <c r="H54" s="26"/>
      <c r="I54" s="23"/>
      <c r="J54" s="24">
        <f t="shared" si="6"/>
        <v>0.23569674293988843</v>
      </c>
      <c r="K54" s="23"/>
      <c r="L54" s="23"/>
      <c r="M54" s="23"/>
      <c r="N54" s="23"/>
      <c r="O54" s="23"/>
    </row>
    <row r="55" spans="1:25" x14ac:dyDescent="0.25">
      <c r="A55" s="19" t="s">
        <v>47</v>
      </c>
      <c r="B55" s="19"/>
      <c r="C55" s="19">
        <f>SUM(C50:C54)</f>
        <v>2739920</v>
      </c>
      <c r="D55" s="35">
        <f>SUM(D50:D54)</f>
        <v>216068</v>
      </c>
      <c r="E55" s="34"/>
      <c r="F55" s="83"/>
      <c r="G55" s="31"/>
      <c r="H55" s="23"/>
      <c r="I55" s="23"/>
      <c r="J55" s="24"/>
      <c r="K55" s="23"/>
      <c r="L55" s="23"/>
      <c r="M55" s="23"/>
      <c r="N55" s="23"/>
      <c r="O55" s="23"/>
      <c r="R55" s="3"/>
      <c r="S55" s="3"/>
      <c r="T55" s="3"/>
      <c r="U55" s="3"/>
      <c r="V55" s="3"/>
      <c r="W55" s="3"/>
      <c r="X55" s="3"/>
      <c r="Y55" s="3"/>
    </row>
    <row r="56" spans="1:25" ht="17.399999999999999" x14ac:dyDescent="0.3">
      <c r="A56" s="20" t="s">
        <v>27</v>
      </c>
      <c r="B56" s="8"/>
      <c r="C56" s="10"/>
      <c r="D56" s="12"/>
      <c r="E56" s="12"/>
      <c r="F56" s="83"/>
      <c r="G56" s="80" t="s">
        <v>74</v>
      </c>
      <c r="H56" s="23">
        <f>MIN(E57:E60)</f>
        <v>-4.8235233407467604E-7</v>
      </c>
      <c r="I56" s="22">
        <f>MAX(E57:E60)</f>
        <v>125090.99999997531</v>
      </c>
      <c r="J56" s="23"/>
      <c r="K56" s="23"/>
      <c r="L56" s="23"/>
      <c r="M56" s="23"/>
      <c r="N56" s="23"/>
      <c r="O56" s="23"/>
      <c r="R56" s="2"/>
      <c r="S56" s="3"/>
      <c r="T56" s="3"/>
      <c r="U56" s="3"/>
      <c r="V56" s="3"/>
      <c r="W56" s="3"/>
      <c r="X56" s="3"/>
      <c r="Y56" s="3"/>
    </row>
    <row r="57" spans="1:25" x14ac:dyDescent="0.25">
      <c r="A57" s="3" t="s">
        <v>28</v>
      </c>
      <c r="B57" s="8">
        <v>1</v>
      </c>
      <c r="C57" s="10">
        <v>163689</v>
      </c>
      <c r="D57" s="36">
        <v>125091</v>
      </c>
      <c r="E57" s="79">
        <v>125090.99999997531</v>
      </c>
      <c r="F57" s="83"/>
      <c r="G57" s="25"/>
      <c r="H57" s="26"/>
      <c r="I57" s="27"/>
      <c r="J57" s="24">
        <f>(E57-H$56)/(I$56-H$56)</f>
        <v>1</v>
      </c>
      <c r="K57" s="23"/>
      <c r="L57" s="23"/>
      <c r="M57" s="23"/>
      <c r="N57" s="23"/>
      <c r="O57" s="23"/>
      <c r="R57" s="3"/>
      <c r="S57" s="3"/>
      <c r="T57" s="3"/>
      <c r="U57" s="3"/>
      <c r="V57" s="4"/>
      <c r="W57" s="4"/>
      <c r="X57" s="4"/>
      <c r="Y57" s="3"/>
    </row>
    <row r="58" spans="1:25" x14ac:dyDescent="0.25">
      <c r="A58" s="3" t="s">
        <v>29</v>
      </c>
      <c r="B58" s="8">
        <v>2</v>
      </c>
      <c r="C58" s="10">
        <v>820173</v>
      </c>
      <c r="D58" s="36">
        <v>75036</v>
      </c>
      <c r="E58" s="79">
        <v>75035.999999947424</v>
      </c>
      <c r="F58" s="83"/>
      <c r="G58" s="25"/>
      <c r="H58" s="26"/>
      <c r="I58" s="23"/>
      <c r="J58" s="24">
        <f t="shared" ref="J58:J60" si="7">(E58-H$56)/(I$56-H$56)</f>
        <v>0.59985130824883681</v>
      </c>
      <c r="K58" s="23"/>
      <c r="L58" s="23"/>
      <c r="M58" s="23"/>
      <c r="N58" s="26"/>
      <c r="O58" s="26"/>
      <c r="P58" s="1"/>
      <c r="R58" s="3"/>
      <c r="S58" s="3"/>
      <c r="T58" s="3"/>
      <c r="U58" s="3"/>
      <c r="V58" s="4"/>
      <c r="W58" s="4"/>
      <c r="X58" s="4"/>
      <c r="Y58" s="3"/>
    </row>
    <row r="59" spans="1:25" x14ac:dyDescent="0.25">
      <c r="A59" s="3" t="s">
        <v>30</v>
      </c>
      <c r="B59" s="8">
        <v>3</v>
      </c>
      <c r="C59" s="10">
        <v>279837</v>
      </c>
      <c r="D59" s="36">
        <v>15889</v>
      </c>
      <c r="E59" s="79">
        <v>15888.999999832091</v>
      </c>
      <c r="F59" s="83"/>
      <c r="G59" s="25"/>
      <c r="H59" s="26"/>
      <c r="I59" s="23"/>
      <c r="J59" s="24">
        <f t="shared" si="7"/>
        <v>0.12701952978436748</v>
      </c>
      <c r="K59" s="23"/>
      <c r="L59" s="23"/>
      <c r="M59" s="23"/>
      <c r="N59" s="26"/>
      <c r="O59" s="26"/>
      <c r="P59" s="1"/>
      <c r="R59" s="3"/>
      <c r="S59" s="3"/>
      <c r="T59" s="3"/>
      <c r="U59" s="3"/>
      <c r="V59" s="4"/>
      <c r="W59" s="4"/>
      <c r="X59" s="4"/>
      <c r="Y59" s="3"/>
    </row>
    <row r="60" spans="1:25" x14ac:dyDescent="0.25">
      <c r="A60" s="3" t="s">
        <v>31</v>
      </c>
      <c r="B60" s="8">
        <v>4</v>
      </c>
      <c r="C60" s="10">
        <v>2835</v>
      </c>
      <c r="D60" s="36">
        <v>0</v>
      </c>
      <c r="E60" s="43">
        <v>-4.8235233407467604E-7</v>
      </c>
      <c r="F60" s="83"/>
      <c r="G60" s="25"/>
      <c r="H60" s="26"/>
      <c r="I60" s="23"/>
      <c r="J60" s="24">
        <f t="shared" si="7"/>
        <v>0</v>
      </c>
      <c r="K60" s="23"/>
      <c r="L60" s="23"/>
      <c r="M60" s="23"/>
      <c r="N60" s="26"/>
      <c r="O60" s="26"/>
      <c r="P60" s="1"/>
      <c r="R60" s="3"/>
      <c r="S60" s="3"/>
      <c r="T60" s="3"/>
      <c r="U60" s="3"/>
      <c r="V60" s="4"/>
      <c r="W60" s="4"/>
      <c r="X60" s="4"/>
      <c r="Y60" s="3"/>
    </row>
    <row r="61" spans="1:25" x14ac:dyDescent="0.25">
      <c r="A61" s="19" t="s">
        <v>47</v>
      </c>
      <c r="B61" s="19"/>
      <c r="C61" s="19">
        <f>SUM(C58:C60)</f>
        <v>1102845</v>
      </c>
      <c r="D61" s="35">
        <f>SUM(D58:D60)</f>
        <v>90925</v>
      </c>
      <c r="E61" s="33"/>
      <c r="F61" s="83"/>
      <c r="G61" s="25"/>
      <c r="H61" s="23"/>
      <c r="I61" s="23"/>
      <c r="J61" s="23"/>
      <c r="K61" s="23"/>
      <c r="L61" s="23"/>
      <c r="M61" s="23"/>
      <c r="N61" s="26"/>
      <c r="O61" s="26"/>
      <c r="P61" s="1"/>
      <c r="R61" s="3"/>
      <c r="S61" s="3"/>
      <c r="T61" s="3"/>
      <c r="U61" s="3"/>
      <c r="V61" s="4"/>
      <c r="W61" s="4"/>
      <c r="X61" s="4"/>
      <c r="Y61" s="3"/>
    </row>
    <row r="62" spans="1:25" ht="17.399999999999999" x14ac:dyDescent="0.3">
      <c r="A62" s="20" t="s">
        <v>44</v>
      </c>
      <c r="B62" s="8"/>
      <c r="C62" s="10"/>
      <c r="D62" s="12"/>
      <c r="E62" s="12"/>
      <c r="F62" s="83"/>
      <c r="G62" s="82" t="s">
        <v>75</v>
      </c>
      <c r="H62" s="23">
        <f>MIN(E63:E69)</f>
        <v>-17381.051574420711</v>
      </c>
      <c r="I62" s="22">
        <f>MAX(E63:E69)</f>
        <v>123298.6110568102</v>
      </c>
      <c r="J62" s="24"/>
      <c r="K62" s="23"/>
      <c r="L62" s="23"/>
      <c r="M62" s="23"/>
      <c r="N62" s="26"/>
      <c r="O62" s="26"/>
      <c r="P62" s="1"/>
      <c r="R62" s="3"/>
      <c r="S62" s="3"/>
      <c r="T62" s="7"/>
      <c r="U62" s="7"/>
      <c r="V62" s="3"/>
      <c r="W62" s="3"/>
      <c r="X62" s="3"/>
      <c r="Y62" s="3"/>
    </row>
    <row r="63" spans="1:25" x14ac:dyDescent="0.25">
      <c r="A63" s="3" t="s">
        <v>32</v>
      </c>
      <c r="B63" s="8">
        <v>1</v>
      </c>
      <c r="C63" s="10">
        <v>186252</v>
      </c>
      <c r="D63" s="36">
        <v>131935</v>
      </c>
      <c r="E63" s="81">
        <v>123298.6110568102</v>
      </c>
      <c r="F63" s="83"/>
      <c r="G63" s="25"/>
      <c r="H63" s="26"/>
      <c r="I63" s="27"/>
      <c r="J63" s="24">
        <f>(E63-H$62)/(I$62-H$62)</f>
        <v>1</v>
      </c>
      <c r="K63" s="23"/>
      <c r="L63" s="23"/>
      <c r="M63" s="23"/>
      <c r="N63" s="26"/>
      <c r="O63" s="26"/>
      <c r="P63" s="1"/>
      <c r="R63" s="3"/>
      <c r="S63" s="3"/>
      <c r="T63" s="3"/>
      <c r="U63" s="3"/>
      <c r="V63" s="3"/>
      <c r="W63" s="3"/>
      <c r="X63" s="3"/>
      <c r="Y63" s="3"/>
    </row>
    <row r="64" spans="1:25" x14ac:dyDescent="0.25">
      <c r="A64" s="3" t="s">
        <v>33</v>
      </c>
      <c r="B64" s="8">
        <v>2</v>
      </c>
      <c r="C64" s="10">
        <v>758613</v>
      </c>
      <c r="D64" s="36">
        <v>66922</v>
      </c>
      <c r="E64" s="81">
        <v>63580.735751299653</v>
      </c>
      <c r="F64" s="83"/>
      <c r="G64" s="25"/>
      <c r="H64" s="26"/>
      <c r="I64" s="23"/>
      <c r="J64" s="24">
        <f t="shared" ref="J64:J69" si="8">(E64-H$62)/(I$62-H$62)</f>
        <v>0.57550455987336735</v>
      </c>
      <c r="K64" s="23"/>
      <c r="L64" s="23"/>
      <c r="M64" s="23"/>
      <c r="N64" s="26"/>
      <c r="O64" s="26"/>
      <c r="P64" s="1"/>
      <c r="R64" s="3"/>
      <c r="S64" s="3"/>
      <c r="T64" s="3"/>
      <c r="U64" s="3"/>
      <c r="V64" s="3"/>
      <c r="W64" s="3"/>
      <c r="X64" s="3"/>
      <c r="Y64" s="3"/>
    </row>
    <row r="65" spans="1:25" x14ac:dyDescent="0.25">
      <c r="A65" s="3" t="s">
        <v>37</v>
      </c>
      <c r="B65" s="8">
        <v>3</v>
      </c>
      <c r="C65" s="10">
        <v>99529</v>
      </c>
      <c r="D65" s="36">
        <v>15940</v>
      </c>
      <c r="E65" s="81">
        <v>34485.302756006189</v>
      </c>
      <c r="F65" s="83"/>
      <c r="G65" s="25"/>
      <c r="H65" s="26"/>
      <c r="I65" s="23"/>
      <c r="J65" s="24">
        <f t="shared" si="8"/>
        <v>0.36868409662302215</v>
      </c>
      <c r="K65" s="23"/>
      <c r="L65" s="23"/>
      <c r="M65" s="23"/>
      <c r="N65" s="26"/>
      <c r="O65" s="26"/>
      <c r="P65" s="1"/>
      <c r="R65" s="3"/>
      <c r="S65" s="3"/>
      <c r="T65" s="3"/>
      <c r="U65" s="3"/>
      <c r="V65" s="3"/>
      <c r="W65" s="3"/>
      <c r="X65" s="3"/>
      <c r="Y65" s="3"/>
    </row>
    <row r="66" spans="1:25" x14ac:dyDescent="0.25">
      <c r="A66" s="3" t="s">
        <v>34</v>
      </c>
      <c r="B66" s="8">
        <v>4</v>
      </c>
      <c r="C66" s="10">
        <v>11972</v>
      </c>
      <c r="D66" s="36">
        <v>1271</v>
      </c>
      <c r="E66" s="81">
        <v>11934.090625085981</v>
      </c>
      <c r="F66" s="83"/>
      <c r="G66" s="25"/>
      <c r="H66" s="26"/>
      <c r="I66" s="23"/>
      <c r="J66" s="24">
        <f t="shared" si="8"/>
        <v>0.2083822327350302</v>
      </c>
      <c r="K66" s="23"/>
      <c r="L66" s="23"/>
      <c r="M66" s="23"/>
      <c r="N66" s="26"/>
      <c r="O66" s="26"/>
      <c r="P66" s="1"/>
    </row>
    <row r="67" spans="1:25" x14ac:dyDescent="0.25">
      <c r="A67" s="3" t="s">
        <v>35</v>
      </c>
      <c r="B67" s="8">
        <v>5</v>
      </c>
      <c r="C67" s="10">
        <v>4805</v>
      </c>
      <c r="D67" s="36">
        <v>0</v>
      </c>
      <c r="E67" s="81">
        <v>-10132.386710844579</v>
      </c>
      <c r="F67" s="83"/>
      <c r="G67" s="25"/>
      <c r="H67" s="26"/>
      <c r="I67" s="23"/>
      <c r="J67" s="24">
        <f t="shared" si="8"/>
        <v>5.1526032462683252E-2</v>
      </c>
      <c r="K67" s="23"/>
      <c r="L67" s="23"/>
      <c r="M67" s="23"/>
      <c r="N67" s="26"/>
      <c r="O67" s="26"/>
      <c r="P67" s="1"/>
    </row>
    <row r="68" spans="1:25" x14ac:dyDescent="0.25">
      <c r="A68" s="3" t="s">
        <v>36</v>
      </c>
      <c r="B68" s="8">
        <v>6</v>
      </c>
      <c r="C68" s="10">
        <v>2237</v>
      </c>
      <c r="D68" s="36">
        <v>0</v>
      </c>
      <c r="E68" s="81">
        <v>-17381.051574420711</v>
      </c>
      <c r="F68" s="83"/>
      <c r="G68" s="25"/>
      <c r="H68" s="26"/>
      <c r="I68" s="23"/>
      <c r="J68" s="24">
        <f t="shared" si="8"/>
        <v>0</v>
      </c>
      <c r="K68" s="23"/>
      <c r="L68" s="23"/>
      <c r="M68" s="23"/>
      <c r="N68" s="23"/>
      <c r="O68" s="23"/>
    </row>
    <row r="69" spans="1:25" x14ac:dyDescent="0.25">
      <c r="A69" s="3" t="s">
        <v>54</v>
      </c>
      <c r="B69" s="8">
        <v>7</v>
      </c>
      <c r="C69" s="10">
        <v>242</v>
      </c>
      <c r="D69" s="36">
        <v>0</v>
      </c>
      <c r="E69" s="81">
        <v>10282.699197223241</v>
      </c>
      <c r="F69" s="83"/>
      <c r="G69" s="25"/>
      <c r="H69" s="26"/>
      <c r="I69" s="23"/>
      <c r="J69" s="24">
        <f t="shared" si="8"/>
        <v>0.19664356776402014</v>
      </c>
      <c r="K69" s="23"/>
      <c r="L69" s="23"/>
      <c r="M69" s="23"/>
      <c r="N69" s="23"/>
      <c r="O69" s="23"/>
    </row>
    <row r="70" spans="1:25" x14ac:dyDescent="0.25">
      <c r="A70" s="19" t="s">
        <v>47</v>
      </c>
      <c r="B70" s="19"/>
      <c r="C70" s="19">
        <f>SUM(C63:C69)</f>
        <v>1063650</v>
      </c>
      <c r="D70" s="35">
        <f>SUM(D63:D69)</f>
        <v>216068</v>
      </c>
      <c r="E70" s="32"/>
      <c r="F70" s="25"/>
      <c r="G70" s="25"/>
      <c r="H70" s="23"/>
      <c r="I70" s="23"/>
      <c r="J70" s="23"/>
      <c r="K70" s="23"/>
      <c r="L70" s="23"/>
      <c r="M70" s="23"/>
      <c r="N70" s="23"/>
      <c r="O70" s="23"/>
    </row>
    <row r="71" spans="1:25" x14ac:dyDescent="0.25">
      <c r="A71" s="3"/>
      <c r="B71" s="8"/>
      <c r="C71" s="10"/>
      <c r="D71" s="10"/>
      <c r="E71" s="11"/>
      <c r="F71" s="25"/>
      <c r="G71" s="25"/>
      <c r="H71" s="23"/>
      <c r="I71" s="23"/>
      <c r="J71" s="23"/>
      <c r="K71" s="23"/>
      <c r="L71" s="23"/>
      <c r="M71" s="23"/>
      <c r="N71" s="23"/>
      <c r="O71" s="23"/>
    </row>
    <row r="72" spans="1:25" x14ac:dyDescent="0.25">
      <c r="A72" s="3"/>
      <c r="B72" s="8"/>
      <c r="C72" s="10"/>
      <c r="D72" s="10"/>
      <c r="E72" s="11"/>
      <c r="F72" s="25"/>
      <c r="G72" s="25"/>
      <c r="H72" s="23"/>
      <c r="I72" s="23"/>
      <c r="J72" s="23"/>
      <c r="K72" s="23"/>
      <c r="L72" s="23"/>
      <c r="M72" s="23"/>
      <c r="N72" s="23"/>
      <c r="O72" s="23"/>
    </row>
    <row r="73" spans="1:25" x14ac:dyDescent="0.25">
      <c r="A73" s="3"/>
      <c r="B73" s="8"/>
      <c r="C73" s="10"/>
      <c r="D73" s="10"/>
      <c r="E73" s="11"/>
      <c r="F73" s="11"/>
      <c r="G73" s="11"/>
    </row>
    <row r="74" spans="1:25" x14ac:dyDescent="0.25">
      <c r="A74" s="3"/>
      <c r="B74" s="8"/>
      <c r="C74" s="10"/>
      <c r="D74" s="10"/>
      <c r="E74" s="11"/>
      <c r="F74" s="11"/>
      <c r="G74" s="11"/>
    </row>
    <row r="75" spans="1:25" x14ac:dyDescent="0.25">
      <c r="A75" s="3"/>
      <c r="B75" s="8"/>
      <c r="C75" s="10"/>
      <c r="D75" s="10"/>
      <c r="E75" s="11"/>
      <c r="F75" s="11"/>
      <c r="G75" s="11"/>
    </row>
    <row r="76" spans="1:25" x14ac:dyDescent="0.25">
      <c r="A76" s="3"/>
      <c r="B76" s="8"/>
      <c r="C76" s="10"/>
      <c r="D76" s="10"/>
      <c r="E76" s="11"/>
      <c r="F76" s="11"/>
      <c r="G76" s="11"/>
    </row>
    <row r="77" spans="1:25" x14ac:dyDescent="0.25">
      <c r="A77" s="3"/>
      <c r="B77" s="8"/>
      <c r="C77" s="10"/>
      <c r="D77" s="10"/>
      <c r="E77" s="11"/>
      <c r="F77" s="11"/>
      <c r="G77" s="11"/>
    </row>
    <row r="78" spans="1:25" x14ac:dyDescent="0.25">
      <c r="A78" s="3"/>
      <c r="B78" s="8"/>
      <c r="C78" s="10"/>
      <c r="D78" s="10"/>
      <c r="E78" s="11"/>
      <c r="F78" s="11"/>
      <c r="G78" s="1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5" x14ac:dyDescent="0.25">
      <c r="A79" s="3"/>
      <c r="B79" s="8"/>
      <c r="C79" s="10"/>
      <c r="D79" s="10"/>
      <c r="E79" s="10"/>
      <c r="F79" s="10"/>
      <c r="G79" s="10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5" x14ac:dyDescent="0.25">
      <c r="A80" s="3"/>
      <c r="B80" s="8"/>
      <c r="C80" s="12"/>
      <c r="D80" s="12"/>
      <c r="E80" s="10"/>
      <c r="F80" s="10"/>
      <c r="G80" s="10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/>
      <c r="B81" s="8"/>
      <c r="C81" s="10"/>
      <c r="D81" s="10"/>
      <c r="E81" s="10"/>
      <c r="F81" s="10"/>
      <c r="G81" s="10"/>
      <c r="H81" s="3"/>
      <c r="I81" s="3"/>
      <c r="J81" s="2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3"/>
      <c r="B82" s="8"/>
      <c r="C82" s="10"/>
      <c r="D82" s="10"/>
      <c r="E82" s="10"/>
      <c r="F82" s="10"/>
      <c r="G82" s="10"/>
      <c r="H82" s="3"/>
      <c r="I82" s="3"/>
      <c r="J82" s="3"/>
      <c r="K82" s="3"/>
      <c r="L82" s="3"/>
      <c r="M82" s="3"/>
      <c r="N82" s="4"/>
      <c r="O82" s="4"/>
      <c r="P82" s="4"/>
      <c r="Q82" s="3"/>
      <c r="R82" s="3"/>
      <c r="S82" s="3"/>
      <c r="T82" s="3"/>
      <c r="U82" s="3"/>
      <c r="V82" s="3"/>
      <c r="W82" s="3"/>
    </row>
    <row r="83" spans="1:23" x14ac:dyDescent="0.25">
      <c r="A83" s="3"/>
      <c r="B83" s="8"/>
      <c r="C83" s="10"/>
      <c r="D83" s="10"/>
      <c r="H83" s="3"/>
      <c r="I83" s="3"/>
      <c r="J83" s="3"/>
      <c r="K83" s="3"/>
      <c r="L83" s="3"/>
      <c r="M83" s="3"/>
      <c r="N83" s="4"/>
      <c r="O83" s="4"/>
      <c r="P83" s="4"/>
      <c r="Q83" s="3"/>
      <c r="R83" s="3"/>
      <c r="S83" s="3"/>
      <c r="T83" s="3"/>
      <c r="U83" s="3"/>
      <c r="V83" s="3"/>
      <c r="W83" s="3"/>
    </row>
    <row r="84" spans="1:23" x14ac:dyDescent="0.25">
      <c r="A84" s="3"/>
      <c r="B84" s="8"/>
      <c r="C84" s="10"/>
      <c r="D84" s="10"/>
      <c r="H84" s="3"/>
      <c r="I84" s="3"/>
      <c r="J84" s="3"/>
      <c r="K84" s="3"/>
      <c r="L84" s="3"/>
      <c r="M84" s="3"/>
      <c r="N84" s="4"/>
      <c r="O84" s="4"/>
      <c r="P84" s="4"/>
      <c r="Q84" s="3"/>
      <c r="R84" s="3"/>
      <c r="S84" s="3"/>
      <c r="T84" s="3"/>
      <c r="U84" s="3"/>
      <c r="V84" s="3"/>
      <c r="W84" s="3"/>
    </row>
    <row r="85" spans="1:23" x14ac:dyDescent="0.25">
      <c r="H85" s="3"/>
      <c r="I85" s="3"/>
      <c r="J85" s="3"/>
      <c r="K85" s="3"/>
      <c r="L85" s="3"/>
      <c r="M85" s="3"/>
      <c r="N85" s="4"/>
      <c r="O85" s="4"/>
      <c r="P85" s="4"/>
      <c r="Q85" s="3"/>
      <c r="R85" s="3"/>
      <c r="S85" s="3"/>
      <c r="T85" s="3"/>
      <c r="U85" s="3"/>
      <c r="V85" s="3"/>
      <c r="W85" s="3"/>
    </row>
    <row r="86" spans="1:23" x14ac:dyDescent="0.25">
      <c r="H86" s="3"/>
      <c r="I86" s="3"/>
      <c r="J86" s="3"/>
      <c r="K86" s="3"/>
      <c r="L86" s="3"/>
      <c r="M86" s="3"/>
      <c r="N86" s="4"/>
      <c r="O86" s="4"/>
      <c r="P86" s="4"/>
      <c r="Q86" s="3"/>
      <c r="R86" s="3"/>
      <c r="S86" s="3"/>
      <c r="T86" s="3"/>
      <c r="U86" s="3"/>
      <c r="V86" s="3"/>
      <c r="W86" s="3"/>
    </row>
    <row r="87" spans="1:23" x14ac:dyDescent="0.25">
      <c r="H87" s="3"/>
      <c r="I87" s="3"/>
      <c r="J87" s="3"/>
      <c r="K87" s="3"/>
      <c r="L87" s="3"/>
      <c r="M87" s="3"/>
      <c r="N87" s="4"/>
      <c r="O87" s="4"/>
      <c r="P87" s="4"/>
      <c r="Q87" s="3"/>
      <c r="R87" s="3"/>
      <c r="S87" s="3"/>
      <c r="T87" s="3"/>
      <c r="U87" s="3"/>
      <c r="V87" s="3"/>
      <c r="W87" s="3"/>
    </row>
    <row r="88" spans="1:23" x14ac:dyDescent="0.25">
      <c r="H88" s="3"/>
      <c r="I88" s="3"/>
      <c r="J88" s="3"/>
      <c r="K88" s="3"/>
      <c r="L88" s="7"/>
      <c r="M88" s="7"/>
      <c r="N88" s="4"/>
      <c r="O88" s="4"/>
      <c r="P88" s="4"/>
      <c r="Q88" s="3"/>
      <c r="R88" s="3"/>
      <c r="S88" s="3"/>
      <c r="T88" s="3"/>
      <c r="U88" s="3"/>
      <c r="V88" s="3"/>
      <c r="W88" s="3"/>
    </row>
    <row r="89" spans="1:23" x14ac:dyDescent="0.25"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A7" sqref="A7"/>
    </sheetView>
  </sheetViews>
  <sheetFormatPr defaultRowHeight="13.8" x14ac:dyDescent="0.25"/>
  <cols>
    <col min="1" max="1" width="19.296875" bestFit="1" customWidth="1"/>
    <col min="3" max="3" width="14.296875" customWidth="1"/>
    <col min="4" max="4" width="15" customWidth="1"/>
    <col min="5" max="5" width="14.8984375" customWidth="1"/>
  </cols>
  <sheetData>
    <row r="1" spans="1:6" x14ac:dyDescent="0.25">
      <c r="A1" s="90" t="s">
        <v>90</v>
      </c>
      <c r="B1" s="87"/>
      <c r="C1" s="87" t="s">
        <v>81</v>
      </c>
      <c r="D1" s="87" t="s">
        <v>82</v>
      </c>
      <c r="E1" s="87" t="s">
        <v>83</v>
      </c>
    </row>
    <row r="2" spans="1:6" x14ac:dyDescent="0.25">
      <c r="A2" s="90" t="s">
        <v>84</v>
      </c>
      <c r="B2" s="90">
        <v>1</v>
      </c>
      <c r="C2" s="90">
        <v>237878</v>
      </c>
      <c r="D2" s="90">
        <v>10421</v>
      </c>
      <c r="E2" s="90">
        <f t="shared" ref="E2" si="0">(D2*100)/D7</f>
        <v>3.7246323976181794</v>
      </c>
    </row>
    <row r="3" spans="1:6" x14ac:dyDescent="0.25">
      <c r="A3" s="90" t="s">
        <v>85</v>
      </c>
      <c r="B3" s="90">
        <v>2</v>
      </c>
      <c r="C3" s="90">
        <v>541209</v>
      </c>
      <c r="D3" s="90">
        <v>40396</v>
      </c>
      <c r="E3" s="90">
        <f t="shared" ref="E3" si="1">(D3*100)/D7</f>
        <v>14.438177750137605</v>
      </c>
    </row>
    <row r="4" spans="1:6" x14ac:dyDescent="0.25">
      <c r="A4" s="88" t="s">
        <v>86</v>
      </c>
      <c r="B4" s="88">
        <v>3</v>
      </c>
      <c r="C4" s="88">
        <v>779869</v>
      </c>
      <c r="D4" s="88">
        <v>79998</v>
      </c>
      <c r="E4" s="88">
        <f t="shared" ref="E4" si="2">(D4*100)/D7</f>
        <v>28.59256717634192</v>
      </c>
    </row>
    <row r="5" spans="1:6" x14ac:dyDescent="0.25">
      <c r="A5" s="88" t="s">
        <v>87</v>
      </c>
      <c r="B5" s="88">
        <v>4</v>
      </c>
      <c r="C5" s="88">
        <v>755956</v>
      </c>
      <c r="D5" s="88">
        <v>93671</v>
      </c>
      <c r="E5" s="88">
        <f t="shared" ref="E5" si="3">(D5*100)/D7</f>
        <v>33.479516487601238</v>
      </c>
    </row>
    <row r="6" spans="1:6" x14ac:dyDescent="0.25">
      <c r="A6" s="88" t="s">
        <v>88</v>
      </c>
      <c r="B6" s="88">
        <v>5</v>
      </c>
      <c r="C6" s="88">
        <v>420383</v>
      </c>
      <c r="D6" s="88">
        <v>55300</v>
      </c>
      <c r="E6" s="88">
        <f t="shared" ref="E6" si="4">(D6*100)/D7</f>
        <v>19.765106188301058</v>
      </c>
    </row>
    <row r="7" spans="1:6" x14ac:dyDescent="0.25">
      <c r="A7" s="90" t="s">
        <v>89</v>
      </c>
      <c r="B7" s="90"/>
      <c r="C7" s="90">
        <f t="shared" ref="C7:D7" si="5">SUM(C2:C6)</f>
        <v>2735295</v>
      </c>
      <c r="D7" s="90">
        <f t="shared" si="5"/>
        <v>279786</v>
      </c>
      <c r="E7" s="90"/>
    </row>
    <row r="8" spans="1:6" x14ac:dyDescent="0.25">
      <c r="A8" s="90"/>
      <c r="B8" s="90"/>
      <c r="C8" s="90"/>
      <c r="D8" s="90"/>
      <c r="E8" s="89">
        <f>SUM(E4:E6)</f>
        <v>81.837189852244222</v>
      </c>
      <c r="F8" t="s">
        <v>91</v>
      </c>
    </row>
    <row r="9" spans="1:6" x14ac:dyDescent="0.25">
      <c r="E9" s="3"/>
    </row>
    <row r="10" spans="1:6" x14ac:dyDescent="0.25">
      <c r="E10" s="3"/>
    </row>
    <row r="11" spans="1:6" x14ac:dyDescent="0.25">
      <c r="E11" s="3"/>
    </row>
    <row r="12" spans="1:6" x14ac:dyDescent="0.25">
      <c r="E12" s="3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Lineer Regression</vt:lpstr>
      <vt:lpstr>Curve fit optimizer</vt:lpstr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Emine Sutcu</dc:creator>
  <cp:lastModifiedBy>tamam alhasan</cp:lastModifiedBy>
  <dcterms:created xsi:type="dcterms:W3CDTF">2020-04-08T16:41:55Z</dcterms:created>
  <dcterms:modified xsi:type="dcterms:W3CDTF">2025-03-06T08:24:36Z</dcterms:modified>
</cp:coreProperties>
</file>